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1.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2.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drawings/drawing3.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drawings/drawing4.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05"/>
  <workbookPr hidePivotFieldList="1"/>
  <mc:AlternateContent xmlns:mc="http://schemas.openxmlformats.org/markup-compatibility/2006">
    <mc:Choice Requires="x15">
      <x15ac:absPath xmlns:x15ac="http://schemas.microsoft.com/office/spreadsheetml/2010/11/ac" url="D:\ITP_2025\freelance\بيانات اقسام\Final Final\"/>
    </mc:Choice>
  </mc:AlternateContent>
  <xr:revisionPtr revIDLastSave="0" documentId="13_ncr:1_{9612281A-C6D6-48E1-9819-77B53B944589}" xr6:coauthVersionLast="47" xr6:coauthVersionMax="47" xr10:uidLastSave="{00000000-0000-0000-0000-000000000000}"/>
  <bookViews>
    <workbookView xWindow="-96" yWindow="-96" windowWidth="23232" windowHeight="12432" tabRatio="626" activeTab="7" xr2:uid="{00000000-000D-0000-FFFF-FFFF00000000}"/>
  </bookViews>
  <sheets>
    <sheet name="Lists" sheetId="2" r:id="rId1"/>
    <sheet name="Total Annual Points" sheetId="3" r:id="rId2"/>
    <sheet name="South_Service" sheetId="13" r:id="rId3"/>
    <sheet name="North_Service" sheetId="16" r:id="rId4"/>
    <sheet name="South_Operation" sheetId="17" r:id="rId5"/>
    <sheet name="North_Operation" sheetId="18" r:id="rId6"/>
    <sheet name="Pivots_Tables" sheetId="22" state="hidden" r:id="rId7"/>
    <sheet name="Dashboard" sheetId="24" r:id="rId8"/>
  </sheets>
  <definedNames>
    <definedName name="North_Operation">tbl_Requirements2[Requirement]</definedName>
    <definedName name="North_Service">tbl_Requirements1[Requirement]</definedName>
    <definedName name="Slicer_Department">#N/A</definedName>
    <definedName name="Slicer_Frequancy">#N/A</definedName>
    <definedName name="Slicer_Requirement1">#N/A</definedName>
    <definedName name="South_Operation">tbl_Requirements2[Requirement]</definedName>
    <definedName name="South_Service">tbl_Requirements1[Requirement]</definedName>
  </definedNames>
  <calcPr calcId="18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rge_Annu  2_852c0f5c-0b16-49e1-b591-c0a4f44a5e07" name="Merge_Annu  2" connection="Query - Merge_Annu (2)1"/>
          <x15:modelTable id="Merge Total Tasks_f072906e-7d4c-479d-95c7-552a122c8f64" name="Merge Total Tasks" connection="Query - Merge Total Tasks1"/>
          <x15:modelTable id="All_Checklist_34b2da70-553d-4aca-8bf7-4edac4b3d4d8" name="All_Checklist" connection="Query - All_Checklist1"/>
          <x15:modelTable id="All_Checklist  2_d5f938c5-8e15-4dc8-b65a-37b7a415e596" name="All_Checklist  2" connection="Query - All_Checklist (2)"/>
          <x15:modelTable id="completion By Dep_448f2d81-2f0f-4254-8e0f-af84cbf245bf" name="completion By Dep" connection="Query - completion By Dep %1"/>
          <x15:modelTable id="LastUpdateMonthMerge_b4e88b25-8195-4f87-8aab-53329564a43e" name="LastUpdateMonthMerge" connection="Query - LastUpdateMonthMerge1"/>
          <x15:modelTable id="Merge_Annu_b0b5fc90-6115-4d97-a2d2-9c5ec2f8a774" name="Merge_Annu" connection="Query - Merge_Annu"/>
          <x15:modelTable id="CompletionOfDepByReq_606efb99-462d-4ad5-935f-811bed99e576" name="CompletionOfDepByReq" connection="Query - CompletionOfDepByReq1"/>
        </x15:modelTables>
        <x15:modelRelationships>
          <x15:modelRelationship fromTable="Merge_Annu  2" fromColumn="Department" toTable="CompletionOfDepByReq" toColumn="Department"/>
          <x15:modelRelationship fromTable="Merge Total Tasks" fromColumn="Department" toTable="CompletionOfDepByReq" toColumn="Department"/>
          <x15:modelRelationship fromTable="All_Checklist" fromColumn="Department" toTable="CompletionOfDepByReq" toColumn="Department"/>
          <x15:modelRelationship fromTable="All_Checklist  2" fromColumn="Department" toTable="CompletionOfDepByReq" toColumn="Department"/>
          <x15:modelRelationship fromTable="completion By Dep" fromColumn="Department" toTable="CompletionOfDepByReq" toColumn="Department"/>
          <x15:modelRelationship fromTable="LastUpdateMonthMerge" fromColumn="Department" toTable="CompletionOfDepByReq" toColumn="Department"/>
          <x15:modelRelationship fromTable="Merge_Annu" fromColumn="Department" toTable="CompletionOfDepByReq" toColumn="Department"/>
        </x15:modelRelationships>
      </x15:dataModel>
    </ext>
  </extLst>
</workbook>
</file>

<file path=xl/calcChain.xml><?xml version="1.0" encoding="utf-8"?>
<calcChain xmlns="http://schemas.openxmlformats.org/spreadsheetml/2006/main">
  <c r="BA124" i="17" l="1"/>
  <c r="BB124" i="17"/>
  <c r="AC225" i="18"/>
  <c r="AC226" i="18"/>
  <c r="AC227" i="18"/>
  <c r="AC228" i="18"/>
  <c r="AC229" i="18"/>
  <c r="AC230" i="18"/>
  <c r="AC231" i="18"/>
  <c r="AD231" i="18" s="1"/>
  <c r="AC232" i="18"/>
  <c r="AC233" i="18"/>
  <c r="AC234" i="18"/>
  <c r="AC235" i="18"/>
  <c r="AC236" i="18"/>
  <c r="AC237" i="18"/>
  <c r="AC238" i="18"/>
  <c r="AC239" i="18"/>
  <c r="AC240" i="18"/>
  <c r="AC241" i="18"/>
  <c r="AC242" i="18"/>
  <c r="AC243" i="18"/>
  <c r="AC244" i="18"/>
  <c r="AC245" i="18"/>
  <c r="AC246" i="18"/>
  <c r="AC247" i="18"/>
  <c r="AC248" i="18"/>
  <c r="AC249" i="18"/>
  <c r="AC250" i="18"/>
  <c r="AC251" i="18"/>
  <c r="AC252" i="18"/>
  <c r="AC253" i="18"/>
  <c r="AC254" i="18"/>
  <c r="AC255" i="18"/>
  <c r="AC256" i="18"/>
  <c r="AC257" i="18"/>
  <c r="AC258" i="18"/>
  <c r="AC259" i="18"/>
  <c r="AC260" i="18"/>
  <c r="AC261" i="18"/>
  <c r="AC262" i="18"/>
  <c r="AC263" i="18"/>
  <c r="AC264" i="18"/>
  <c r="AC265" i="18"/>
  <c r="AC266" i="18"/>
  <c r="AC267" i="18"/>
  <c r="AC268" i="18"/>
  <c r="AC269" i="18"/>
  <c r="AC270" i="18"/>
  <c r="AC271" i="18"/>
  <c r="AC272" i="18"/>
  <c r="AC273" i="18"/>
  <c r="AC274" i="18"/>
  <c r="AC275" i="18"/>
  <c r="AC278" i="18"/>
  <c r="AC279" i="18"/>
  <c r="AC280" i="18"/>
  <c r="AD225" i="18"/>
  <c r="AD226" i="18"/>
  <c r="AD227" i="18"/>
  <c r="AD228" i="18"/>
  <c r="AD229" i="18"/>
  <c r="AD230" i="18"/>
  <c r="AD232" i="18"/>
  <c r="AD233" i="18"/>
  <c r="AD234" i="18"/>
  <c r="AD235" i="18"/>
  <c r="AD236" i="18"/>
  <c r="AD237" i="18"/>
  <c r="AD238" i="18"/>
  <c r="AD239" i="18"/>
  <c r="AD240" i="18"/>
  <c r="AD241" i="18"/>
  <c r="AD242" i="18"/>
  <c r="AD243" i="18"/>
  <c r="AD244" i="18"/>
  <c r="AD245" i="18"/>
  <c r="AD246" i="18"/>
  <c r="AD247" i="18"/>
  <c r="AD248" i="18"/>
  <c r="AD249" i="18"/>
  <c r="AD250" i="18"/>
  <c r="AD251" i="18"/>
  <c r="AD252" i="18"/>
  <c r="AD253" i="18"/>
  <c r="AD254" i="18"/>
  <c r="AD255" i="18"/>
  <c r="AD256" i="18"/>
  <c r="AD257" i="18"/>
  <c r="AD258" i="18"/>
  <c r="AD259" i="18"/>
  <c r="AD260" i="18"/>
  <c r="AD261" i="18"/>
  <c r="AD262" i="18"/>
  <c r="AD263" i="18"/>
  <c r="AD264" i="18"/>
  <c r="AD265" i="18"/>
  <c r="AD266" i="18"/>
  <c r="AD267" i="18"/>
  <c r="AD268" i="18"/>
  <c r="AD269" i="18"/>
  <c r="AD270" i="18"/>
  <c r="AD271" i="18"/>
  <c r="AD272" i="18"/>
  <c r="AD273" i="18"/>
  <c r="AD274" i="18"/>
  <c r="AD275" i="18"/>
  <c r="AD278" i="18"/>
  <c r="AD279" i="18"/>
  <c r="AD280" i="18"/>
  <c r="AC277" i="18"/>
  <c r="AD277" i="18"/>
  <c r="AC213" i="18"/>
  <c r="AD213" i="18" s="1"/>
  <c r="AC214" i="18"/>
  <c r="AD214" i="18" s="1"/>
  <c r="AC215" i="18"/>
  <c r="AD215" i="18" s="1"/>
  <c r="AC216" i="18"/>
  <c r="AD216" i="18" s="1"/>
  <c r="AC217" i="18"/>
  <c r="AC218" i="18"/>
  <c r="AC219" i="18"/>
  <c r="AC220" i="18"/>
  <c r="AC221" i="18"/>
  <c r="AD221" i="18" s="1"/>
  <c r="AC222" i="18"/>
  <c r="AD222" i="18" s="1"/>
  <c r="AC223" i="18"/>
  <c r="AD223" i="18" s="1"/>
  <c r="AC276" i="18"/>
  <c r="AD276" i="18" s="1"/>
  <c r="AD217" i="18"/>
  <c r="AD218" i="18"/>
  <c r="AD219" i="18"/>
  <c r="AD220" i="18"/>
  <c r="AC173" i="18"/>
  <c r="AC174" i="18"/>
  <c r="AC175" i="18"/>
  <c r="AC176" i="18"/>
  <c r="AC177" i="18"/>
  <c r="AC178" i="18"/>
  <c r="AC179" i="18"/>
  <c r="AC180" i="18"/>
  <c r="AC181" i="18"/>
  <c r="AC182" i="18"/>
  <c r="AC183" i="18"/>
  <c r="AC184" i="18"/>
  <c r="AC185" i="18"/>
  <c r="AC186" i="18"/>
  <c r="AC187" i="18"/>
  <c r="AC188" i="18"/>
  <c r="AC189" i="18"/>
  <c r="AC190" i="18"/>
  <c r="AC191" i="18"/>
  <c r="AC192" i="18"/>
  <c r="AC193" i="18"/>
  <c r="AC194" i="18"/>
  <c r="AC195" i="18"/>
  <c r="AC196" i="18"/>
  <c r="AC197" i="18"/>
  <c r="AC198" i="18"/>
  <c r="AC199" i="18"/>
  <c r="AC200" i="18"/>
  <c r="AC201" i="18"/>
  <c r="AC202" i="18"/>
  <c r="AC203" i="18"/>
  <c r="AC204" i="18"/>
  <c r="AC205" i="18"/>
  <c r="AC206" i="18"/>
  <c r="AC207" i="18"/>
  <c r="AC208" i="18"/>
  <c r="AC209" i="18"/>
  <c r="AC210" i="18"/>
  <c r="AC211" i="18"/>
  <c r="AC212" i="18"/>
  <c r="AD173" i="18"/>
  <c r="AD174" i="18"/>
  <c r="AD175" i="18"/>
  <c r="AD176" i="18"/>
  <c r="AD177" i="18"/>
  <c r="AD178" i="18"/>
  <c r="AD179" i="18"/>
  <c r="AD180" i="18"/>
  <c r="AD181" i="18"/>
  <c r="AD182" i="18"/>
  <c r="AD183" i="18"/>
  <c r="AD184" i="18"/>
  <c r="AD185" i="18"/>
  <c r="AD186" i="18"/>
  <c r="AD187" i="18"/>
  <c r="AD188" i="18"/>
  <c r="AD189" i="18"/>
  <c r="AD190" i="18"/>
  <c r="AD191" i="18"/>
  <c r="AD192" i="18"/>
  <c r="AD193" i="18"/>
  <c r="AD194" i="18"/>
  <c r="AD195" i="18"/>
  <c r="AD196" i="18"/>
  <c r="AD197" i="18"/>
  <c r="AD198" i="18"/>
  <c r="AD199" i="18"/>
  <c r="AD200" i="18"/>
  <c r="AD201" i="18"/>
  <c r="AD202" i="18"/>
  <c r="AD203" i="18"/>
  <c r="AD204" i="18"/>
  <c r="AD205" i="18"/>
  <c r="AD206" i="18"/>
  <c r="AD207" i="18"/>
  <c r="AD208" i="18"/>
  <c r="AD209" i="18"/>
  <c r="AD210" i="18"/>
  <c r="AD211" i="18"/>
  <c r="AD212" i="18"/>
  <c r="AC170" i="18"/>
  <c r="AD170" i="18" s="1"/>
  <c r="AC171" i="18"/>
  <c r="AD171" i="18" s="1"/>
  <c r="AC125" i="18"/>
  <c r="AC126" i="18"/>
  <c r="AC127" i="18"/>
  <c r="AC128" i="18"/>
  <c r="AC129" i="18"/>
  <c r="AD129" i="18" s="1"/>
  <c r="AC130" i="18"/>
  <c r="AD130" i="18" s="1"/>
  <c r="AC131" i="18"/>
  <c r="AC132" i="18"/>
  <c r="AD132" i="18" s="1"/>
  <c r="AC133" i="18"/>
  <c r="AC134" i="18"/>
  <c r="AC135" i="18"/>
  <c r="AC136" i="18"/>
  <c r="AC137" i="18"/>
  <c r="AD137" i="18" s="1"/>
  <c r="AC138" i="18"/>
  <c r="AD138" i="18" s="1"/>
  <c r="AC139" i="18"/>
  <c r="AC140" i="18"/>
  <c r="AD140" i="18" s="1"/>
  <c r="AC141" i="18"/>
  <c r="AC142" i="18"/>
  <c r="AC143" i="18"/>
  <c r="AC144" i="18"/>
  <c r="AC145" i="18"/>
  <c r="AD145" i="18" s="1"/>
  <c r="AC146" i="18"/>
  <c r="AD146" i="18" s="1"/>
  <c r="AC147" i="18"/>
  <c r="AC148" i="18"/>
  <c r="AD148" i="18" s="1"/>
  <c r="AC149" i="18"/>
  <c r="AC150" i="18"/>
  <c r="AC151" i="18"/>
  <c r="AC152" i="18"/>
  <c r="AC153" i="18"/>
  <c r="AD153" i="18" s="1"/>
  <c r="AC154" i="18"/>
  <c r="AD154" i="18" s="1"/>
  <c r="AC155" i="18"/>
  <c r="AC156" i="18"/>
  <c r="AD156" i="18" s="1"/>
  <c r="AC157" i="18"/>
  <c r="AC158" i="18"/>
  <c r="AC159" i="18"/>
  <c r="AC160" i="18"/>
  <c r="AC161" i="18"/>
  <c r="AD161" i="18" s="1"/>
  <c r="AC162" i="18"/>
  <c r="AD162" i="18" s="1"/>
  <c r="AC163" i="18"/>
  <c r="AC164" i="18"/>
  <c r="AD164" i="18" s="1"/>
  <c r="AC165" i="18"/>
  <c r="AC166" i="18"/>
  <c r="AC167" i="18"/>
  <c r="AC168" i="18"/>
  <c r="AC169" i="18"/>
  <c r="AD169" i="18" s="1"/>
  <c r="AD125" i="18"/>
  <c r="AD126" i="18"/>
  <c r="AD127" i="18"/>
  <c r="AD128" i="18"/>
  <c r="AD131" i="18"/>
  <c r="AD133" i="18"/>
  <c r="AD134" i="18"/>
  <c r="AD135" i="18"/>
  <c r="AD136" i="18"/>
  <c r="AD139" i="18"/>
  <c r="AD141" i="18"/>
  <c r="AD142" i="18"/>
  <c r="AD143" i="18"/>
  <c r="AD144" i="18"/>
  <c r="AD147" i="18"/>
  <c r="AD149" i="18"/>
  <c r="AD150" i="18"/>
  <c r="AD151" i="18"/>
  <c r="AD152" i="18"/>
  <c r="AD155" i="18"/>
  <c r="AD157" i="18"/>
  <c r="AD158" i="18"/>
  <c r="AD159" i="18"/>
  <c r="AD160" i="18"/>
  <c r="AD163" i="18"/>
  <c r="AD165" i="18"/>
  <c r="AD166" i="18"/>
  <c r="AD167" i="18"/>
  <c r="AD168" i="18"/>
  <c r="AC113" i="18"/>
  <c r="AC114" i="18"/>
  <c r="AC115" i="18"/>
  <c r="AC116" i="18"/>
  <c r="AD116" i="18" s="1"/>
  <c r="AC117" i="18"/>
  <c r="AD117" i="18" s="1"/>
  <c r="AC118" i="18"/>
  <c r="AD118" i="18" s="1"/>
  <c r="AC119" i="18"/>
  <c r="AD119" i="18" s="1"/>
  <c r="AC121" i="18"/>
  <c r="AC122" i="18"/>
  <c r="AC123" i="18"/>
  <c r="AC124" i="18"/>
  <c r="AD113" i="18"/>
  <c r="AD114" i="18"/>
  <c r="AD115" i="18"/>
  <c r="AD121" i="18"/>
  <c r="AD122" i="18"/>
  <c r="AD123" i="18"/>
  <c r="AD124" i="18"/>
  <c r="AC69" i="18"/>
  <c r="AC70" i="18"/>
  <c r="AC71" i="18"/>
  <c r="AC72" i="18"/>
  <c r="AC73" i="18"/>
  <c r="AD73" i="18" s="1"/>
  <c r="AC74" i="18"/>
  <c r="AD74" i="18" s="1"/>
  <c r="AC75" i="18"/>
  <c r="AD75" i="18" s="1"/>
  <c r="AC76" i="18"/>
  <c r="AD76" i="18" s="1"/>
  <c r="AC77" i="18"/>
  <c r="AC78" i="18"/>
  <c r="AC79" i="18"/>
  <c r="AC80" i="18"/>
  <c r="AC81" i="18"/>
  <c r="AD81" i="18" s="1"/>
  <c r="AC82" i="18"/>
  <c r="AD82" i="18" s="1"/>
  <c r="AC83" i="18"/>
  <c r="AD83" i="18" s="1"/>
  <c r="AC84" i="18"/>
  <c r="AD84" i="18" s="1"/>
  <c r="AC85" i="18"/>
  <c r="AC86" i="18"/>
  <c r="AC87" i="18"/>
  <c r="AC88" i="18"/>
  <c r="AC89" i="18"/>
  <c r="AD89" i="18" s="1"/>
  <c r="AC90" i="18"/>
  <c r="AD90" i="18" s="1"/>
  <c r="AC91" i="18"/>
  <c r="AD91" i="18" s="1"/>
  <c r="AC92" i="18"/>
  <c r="AD92" i="18" s="1"/>
  <c r="AC93" i="18"/>
  <c r="AC94" i="18"/>
  <c r="AC95" i="18"/>
  <c r="AC96" i="18"/>
  <c r="AC97" i="18"/>
  <c r="AD97" i="18" s="1"/>
  <c r="AC98" i="18"/>
  <c r="AD98" i="18" s="1"/>
  <c r="AC99" i="18"/>
  <c r="AD99" i="18" s="1"/>
  <c r="AC100" i="18"/>
  <c r="AD100" i="18" s="1"/>
  <c r="AC101" i="18"/>
  <c r="AC102" i="18"/>
  <c r="AC103" i="18"/>
  <c r="AC104" i="18"/>
  <c r="AC105" i="18"/>
  <c r="AD105" i="18" s="1"/>
  <c r="AC106" i="18"/>
  <c r="AD106" i="18" s="1"/>
  <c r="AC107" i="18"/>
  <c r="AD107" i="18" s="1"/>
  <c r="AC108" i="18"/>
  <c r="AD108" i="18" s="1"/>
  <c r="AC109" i="18"/>
  <c r="AC110" i="18"/>
  <c r="AC111" i="18"/>
  <c r="AC112" i="18"/>
  <c r="AD69" i="18"/>
  <c r="AD70" i="18"/>
  <c r="AD71" i="18"/>
  <c r="AD72" i="18"/>
  <c r="AD77" i="18"/>
  <c r="AD78" i="18"/>
  <c r="AD79" i="18"/>
  <c r="AD80" i="18"/>
  <c r="AD85" i="18"/>
  <c r="AD86" i="18"/>
  <c r="AD87" i="18"/>
  <c r="AD88" i="18"/>
  <c r="AD93" i="18"/>
  <c r="AD94" i="18"/>
  <c r="AD95" i="18"/>
  <c r="AD96" i="18"/>
  <c r="AD101" i="18"/>
  <c r="AD102" i="18"/>
  <c r="AD103" i="18"/>
  <c r="AD104" i="18"/>
  <c r="AD109" i="18"/>
  <c r="AD110" i="18"/>
  <c r="AD111" i="18"/>
  <c r="AD112" i="18"/>
  <c r="AC62" i="18"/>
  <c r="AC63" i="18"/>
  <c r="AC64" i="18"/>
  <c r="AC65" i="18"/>
  <c r="AD65" i="18" s="1"/>
  <c r="AC66" i="18"/>
  <c r="AD66" i="18" s="1"/>
  <c r="AC67" i="18"/>
  <c r="AD67" i="18" s="1"/>
  <c r="AD62" i="18"/>
  <c r="AD63" i="18"/>
  <c r="AD64" i="18"/>
  <c r="AC61" i="18"/>
  <c r="AD61" i="18" s="1"/>
  <c r="AC18" i="18"/>
  <c r="AD18" i="18" s="1"/>
  <c r="AC19" i="18"/>
  <c r="AD19" i="18" s="1"/>
  <c r="AC20" i="18"/>
  <c r="AD20" i="18" s="1"/>
  <c r="AC21" i="18"/>
  <c r="AD21" i="18" s="1"/>
  <c r="AC22" i="18"/>
  <c r="AC23" i="18"/>
  <c r="AC24" i="18"/>
  <c r="AC25" i="18"/>
  <c r="AC26" i="18"/>
  <c r="AD26" i="18" s="1"/>
  <c r="AC27" i="18"/>
  <c r="AD27" i="18" s="1"/>
  <c r="AC28" i="18"/>
  <c r="AD28" i="18" s="1"/>
  <c r="AC29" i="18"/>
  <c r="AD29" i="18" s="1"/>
  <c r="AC30" i="18"/>
  <c r="AC31" i="18"/>
  <c r="AC32" i="18"/>
  <c r="AC33" i="18"/>
  <c r="AC34" i="18"/>
  <c r="AD34" i="18" s="1"/>
  <c r="AC35" i="18"/>
  <c r="AD35" i="18" s="1"/>
  <c r="AC36" i="18"/>
  <c r="AD36" i="18" s="1"/>
  <c r="AC37" i="18"/>
  <c r="AD37" i="18" s="1"/>
  <c r="AC38" i="18"/>
  <c r="AC39" i="18"/>
  <c r="AC40" i="18"/>
  <c r="AC41" i="18"/>
  <c r="AC42" i="18"/>
  <c r="AD42" i="18" s="1"/>
  <c r="AC43" i="18"/>
  <c r="AD43" i="18" s="1"/>
  <c r="AC44" i="18"/>
  <c r="AD44" i="18" s="1"/>
  <c r="AC45" i="18"/>
  <c r="AD45" i="18" s="1"/>
  <c r="AC46" i="18"/>
  <c r="AC47" i="18"/>
  <c r="AC48" i="18"/>
  <c r="AC49" i="18"/>
  <c r="AC50" i="18"/>
  <c r="AD50" i="18" s="1"/>
  <c r="AC51" i="18"/>
  <c r="AD51" i="18" s="1"/>
  <c r="AC52" i="18"/>
  <c r="AD52" i="18" s="1"/>
  <c r="AC53" i="18"/>
  <c r="AD53" i="18" s="1"/>
  <c r="AC54" i="18"/>
  <c r="AC55" i="18"/>
  <c r="AC56" i="18"/>
  <c r="AC57" i="18"/>
  <c r="AC58" i="18"/>
  <c r="AD58" i="18" s="1"/>
  <c r="AC59" i="18"/>
  <c r="AD59" i="18" s="1"/>
  <c r="AC60" i="18"/>
  <c r="AD60" i="18" s="1"/>
  <c r="AD22" i="18"/>
  <c r="AD23" i="18"/>
  <c r="AD24" i="18"/>
  <c r="AD25" i="18"/>
  <c r="AD30" i="18"/>
  <c r="AD31" i="18"/>
  <c r="AD32" i="18"/>
  <c r="AD33" i="18"/>
  <c r="AD38" i="18"/>
  <c r="AD39" i="18"/>
  <c r="AD40" i="18"/>
  <c r="AD41" i="18"/>
  <c r="AD46" i="18"/>
  <c r="AD47" i="18"/>
  <c r="AD48" i="18"/>
  <c r="AD49" i="18"/>
  <c r="AD54" i="18"/>
  <c r="AD55" i="18"/>
  <c r="AD56" i="18"/>
  <c r="AD57" i="18"/>
  <c r="BA113" i="18"/>
  <c r="BA114" i="18"/>
  <c r="BA115" i="18"/>
  <c r="BB115" i="18" s="1"/>
  <c r="BA116" i="18"/>
  <c r="BB116" i="18" s="1"/>
  <c r="BA117" i="18"/>
  <c r="BB117" i="18" s="1"/>
  <c r="BA118" i="18"/>
  <c r="BB118" i="18" s="1"/>
  <c r="BA119" i="18"/>
  <c r="BA120" i="18"/>
  <c r="BA121" i="18"/>
  <c r="BA122" i="18"/>
  <c r="BA123" i="18"/>
  <c r="BB123" i="18" s="1"/>
  <c r="BB113" i="18"/>
  <c r="BB114" i="18"/>
  <c r="BB119" i="18"/>
  <c r="BB120" i="18"/>
  <c r="BB121" i="18"/>
  <c r="BB122" i="18"/>
  <c r="BA101" i="18"/>
  <c r="BA102" i="18"/>
  <c r="BA103" i="18"/>
  <c r="BA104" i="18"/>
  <c r="BA105" i="18"/>
  <c r="BB105" i="18" s="1"/>
  <c r="BA106" i="18"/>
  <c r="BB106" i="18" s="1"/>
  <c r="BA107" i="18"/>
  <c r="BB107" i="18" s="1"/>
  <c r="BA108" i="18"/>
  <c r="BB108" i="18" s="1"/>
  <c r="BA109" i="18"/>
  <c r="BA110" i="18"/>
  <c r="BA111" i="18"/>
  <c r="BB101" i="18"/>
  <c r="BB102" i="18"/>
  <c r="BB103" i="18"/>
  <c r="BB104" i="18"/>
  <c r="BB109" i="18"/>
  <c r="BB110" i="18"/>
  <c r="BB111" i="18"/>
  <c r="BA89" i="18"/>
  <c r="BB89" i="18" s="1"/>
  <c r="BA90" i="18"/>
  <c r="BB90" i="18" s="1"/>
  <c r="BA91" i="18"/>
  <c r="BA92" i="18"/>
  <c r="BA93" i="18"/>
  <c r="BA94" i="18"/>
  <c r="BA95" i="18"/>
  <c r="BB95" i="18" s="1"/>
  <c r="BA96" i="18"/>
  <c r="BB96" i="18" s="1"/>
  <c r="BA97" i="18"/>
  <c r="BB97" i="18" s="1"/>
  <c r="BA98" i="18"/>
  <c r="BB98" i="18" s="1"/>
  <c r="BA99" i="18"/>
  <c r="BB91" i="18"/>
  <c r="BB92" i="18"/>
  <c r="BB93" i="18"/>
  <c r="BB94" i="18"/>
  <c r="BB99" i="18"/>
  <c r="BA77" i="18"/>
  <c r="BB77" i="18" s="1"/>
  <c r="BA78" i="18"/>
  <c r="BB78" i="18" s="1"/>
  <c r="BA79" i="18"/>
  <c r="BB79" i="18" s="1"/>
  <c r="BA80" i="18"/>
  <c r="BB80" i="18" s="1"/>
  <c r="BA81" i="18"/>
  <c r="BA82" i="18"/>
  <c r="BA83" i="18"/>
  <c r="BA84" i="18"/>
  <c r="BA85" i="18"/>
  <c r="BB85" i="18" s="1"/>
  <c r="BA86" i="18"/>
  <c r="BB86" i="18" s="1"/>
  <c r="BA87" i="18"/>
  <c r="BB87" i="18" s="1"/>
  <c r="BB81" i="18"/>
  <c r="BB82" i="18"/>
  <c r="BB83" i="18"/>
  <c r="BB84" i="18"/>
  <c r="BA65" i="18"/>
  <c r="BA66" i="18"/>
  <c r="BA67" i="18"/>
  <c r="BB67" i="18" s="1"/>
  <c r="BA68" i="18"/>
  <c r="BB68" i="18" s="1"/>
  <c r="BA69" i="18"/>
  <c r="BB69" i="18" s="1"/>
  <c r="BA70" i="18"/>
  <c r="BB70" i="18" s="1"/>
  <c r="BA71" i="18"/>
  <c r="BA72" i="18"/>
  <c r="BA73" i="18"/>
  <c r="BA74" i="18"/>
  <c r="BA75" i="18"/>
  <c r="BB75" i="18" s="1"/>
  <c r="BB65" i="18"/>
  <c r="BB66" i="18"/>
  <c r="BB71" i="18"/>
  <c r="BB72" i="18"/>
  <c r="BB73" i="18"/>
  <c r="BB74" i="18"/>
  <c r="BA53" i="18"/>
  <c r="BA54" i="18"/>
  <c r="BA55" i="18"/>
  <c r="BA56" i="18"/>
  <c r="BA57" i="18"/>
  <c r="BB57" i="18" s="1"/>
  <c r="BA58" i="18"/>
  <c r="BB58" i="18" s="1"/>
  <c r="BA59" i="18"/>
  <c r="BB59" i="18" s="1"/>
  <c r="BA60" i="18"/>
  <c r="BB60" i="18" s="1"/>
  <c r="BA61" i="18"/>
  <c r="BA62" i="18"/>
  <c r="BA63" i="18"/>
  <c r="BB53" i="18"/>
  <c r="BB54" i="18"/>
  <c r="BB55" i="18"/>
  <c r="BB56" i="18"/>
  <c r="BB61" i="18"/>
  <c r="BB62" i="18"/>
  <c r="BB63" i="18"/>
  <c r="BA41" i="18"/>
  <c r="BB41" i="18" s="1"/>
  <c r="BA42" i="18"/>
  <c r="BB42" i="18" s="1"/>
  <c r="BA43" i="18"/>
  <c r="BA44" i="18"/>
  <c r="BA45" i="18"/>
  <c r="BA46" i="18"/>
  <c r="BA47" i="18"/>
  <c r="BB47" i="18" s="1"/>
  <c r="BA48" i="18"/>
  <c r="BB48" i="18" s="1"/>
  <c r="BA49" i="18"/>
  <c r="BB49" i="18" s="1"/>
  <c r="BA50" i="18"/>
  <c r="BB50" i="18" s="1"/>
  <c r="BA51" i="18"/>
  <c r="BB43" i="18"/>
  <c r="BB44" i="18"/>
  <c r="BB45" i="18"/>
  <c r="BB46" i="18"/>
  <c r="BB51" i="18"/>
  <c r="BA29" i="18"/>
  <c r="BB29" i="18" s="1"/>
  <c r="BA30" i="18"/>
  <c r="BB30" i="18" s="1"/>
  <c r="BA31" i="18"/>
  <c r="BB31" i="18" s="1"/>
  <c r="BA32" i="18"/>
  <c r="BB32" i="18" s="1"/>
  <c r="BA33" i="18"/>
  <c r="BA34" i="18"/>
  <c r="BA35" i="18"/>
  <c r="BA36" i="18"/>
  <c r="BA37" i="18"/>
  <c r="BB37" i="18" s="1"/>
  <c r="BA38" i="18"/>
  <c r="BB38" i="18" s="1"/>
  <c r="BA39" i="18"/>
  <c r="BB39" i="18" s="1"/>
  <c r="BB33" i="18"/>
  <c r="BB34" i="18"/>
  <c r="BB35" i="18"/>
  <c r="BB36" i="18"/>
  <c r="BA17" i="18"/>
  <c r="BA18" i="18"/>
  <c r="BA19" i="18"/>
  <c r="BB19" i="18" s="1"/>
  <c r="BA20" i="18"/>
  <c r="BB20" i="18" s="1"/>
  <c r="BA21" i="18"/>
  <c r="BB21" i="18" s="1"/>
  <c r="BA22" i="18"/>
  <c r="BB22" i="18" s="1"/>
  <c r="BA23" i="18"/>
  <c r="BA24" i="18"/>
  <c r="BA25" i="18"/>
  <c r="BA26" i="18"/>
  <c r="BA27" i="18"/>
  <c r="BB27" i="18" s="1"/>
  <c r="BB17" i="18"/>
  <c r="BB18" i="18"/>
  <c r="BB23" i="18"/>
  <c r="BB24" i="18"/>
  <c r="BB25" i="18"/>
  <c r="BB26" i="18"/>
  <c r="BA112" i="18"/>
  <c r="BB112" i="18" s="1"/>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E41" i="18"/>
  <c r="E42" i="18"/>
  <c r="E43" i="18"/>
  <c r="E44" i="18"/>
  <c r="E45" i="18"/>
  <c r="F45" i="18" s="1"/>
  <c r="E46" i="18"/>
  <c r="F46" i="18" s="1"/>
  <c r="E47" i="18"/>
  <c r="E48" i="18"/>
  <c r="E49" i="18"/>
  <c r="E50" i="18"/>
  <c r="E51" i="18"/>
  <c r="F41" i="18"/>
  <c r="F42" i="18"/>
  <c r="F43" i="18"/>
  <c r="F44" i="18"/>
  <c r="F47" i="18"/>
  <c r="F48" i="18"/>
  <c r="F49" i="18"/>
  <c r="F50" i="18"/>
  <c r="F51" i="18"/>
  <c r="E29" i="18"/>
  <c r="E30" i="18"/>
  <c r="E31" i="18"/>
  <c r="E32" i="18"/>
  <c r="E33" i="18"/>
  <c r="E34" i="18"/>
  <c r="E35" i="18"/>
  <c r="F35" i="18" s="1"/>
  <c r="E36" i="18"/>
  <c r="F36" i="18" s="1"/>
  <c r="E37" i="18"/>
  <c r="E38" i="18"/>
  <c r="E39" i="18"/>
  <c r="F29" i="18"/>
  <c r="F30" i="18"/>
  <c r="F31" i="18"/>
  <c r="F32" i="18"/>
  <c r="F33" i="18"/>
  <c r="F34" i="18"/>
  <c r="F37" i="18"/>
  <c r="F38" i="18"/>
  <c r="F39" i="18"/>
  <c r="E17" i="18"/>
  <c r="F17" i="18" s="1"/>
  <c r="E18" i="18"/>
  <c r="F18" i="18" s="1"/>
  <c r="E19" i="18"/>
  <c r="E20" i="18"/>
  <c r="E21" i="18"/>
  <c r="E22" i="18"/>
  <c r="E23" i="18"/>
  <c r="E24" i="18"/>
  <c r="E25" i="18"/>
  <c r="F25" i="18" s="1"/>
  <c r="E26" i="18"/>
  <c r="F26" i="18" s="1"/>
  <c r="E27" i="18"/>
  <c r="F19" i="18"/>
  <c r="F20" i="18"/>
  <c r="F21" i="18"/>
  <c r="F22" i="18"/>
  <c r="F23" i="18"/>
  <c r="F24" i="18"/>
  <c r="F27" i="18"/>
  <c r="AC269" i="17"/>
  <c r="AC270" i="17"/>
  <c r="AD270" i="17" s="1"/>
  <c r="AC271" i="17"/>
  <c r="AD271" i="17" s="1"/>
  <c r="AC272" i="17"/>
  <c r="AC273" i="17"/>
  <c r="AD273" i="17" s="1"/>
  <c r="AC274" i="17"/>
  <c r="AC275" i="17"/>
  <c r="AD269" i="17"/>
  <c r="AD272" i="17"/>
  <c r="AD274" i="17"/>
  <c r="AD275" i="17"/>
  <c r="AC225" i="17"/>
  <c r="AC226" i="17"/>
  <c r="AD226" i="17" s="1"/>
  <c r="AC227" i="17"/>
  <c r="AC228" i="17"/>
  <c r="AD228" i="17" s="1"/>
  <c r="AC229" i="17"/>
  <c r="AD229" i="17" s="1"/>
  <c r="AC230" i="17"/>
  <c r="AC231" i="17"/>
  <c r="AD231" i="17" s="1"/>
  <c r="AC232" i="17"/>
  <c r="AC233" i="17"/>
  <c r="AC234" i="17"/>
  <c r="AD234" i="17" s="1"/>
  <c r="AC235" i="17"/>
  <c r="AC236" i="17"/>
  <c r="AD236" i="17" s="1"/>
  <c r="AC237" i="17"/>
  <c r="AD237" i="17" s="1"/>
  <c r="AC238" i="17"/>
  <c r="AC239" i="17"/>
  <c r="AD239" i="17" s="1"/>
  <c r="AC240" i="17"/>
  <c r="AC241" i="17"/>
  <c r="AC242" i="17"/>
  <c r="AD242" i="17" s="1"/>
  <c r="AC243" i="17"/>
  <c r="AC244" i="17"/>
  <c r="AD244" i="17" s="1"/>
  <c r="AC245" i="17"/>
  <c r="AD245" i="17" s="1"/>
  <c r="AC246" i="17"/>
  <c r="AC247" i="17"/>
  <c r="AD247" i="17" s="1"/>
  <c r="AC248" i="17"/>
  <c r="AC249" i="17"/>
  <c r="AC250" i="17"/>
  <c r="AD250" i="17" s="1"/>
  <c r="AC251" i="17"/>
  <c r="AC252" i="17"/>
  <c r="AD252" i="17" s="1"/>
  <c r="AC253" i="17"/>
  <c r="AD253" i="17" s="1"/>
  <c r="AC254" i="17"/>
  <c r="AC255" i="17"/>
  <c r="AD255" i="17" s="1"/>
  <c r="AC256" i="17"/>
  <c r="AC257" i="17"/>
  <c r="AC258" i="17"/>
  <c r="AD258" i="17" s="1"/>
  <c r="AC259" i="17"/>
  <c r="AC260" i="17"/>
  <c r="AD260" i="17" s="1"/>
  <c r="AC261" i="17"/>
  <c r="AD261" i="17" s="1"/>
  <c r="AC262" i="17"/>
  <c r="AC263" i="17"/>
  <c r="AD263" i="17" s="1"/>
  <c r="AC264" i="17"/>
  <c r="AC265" i="17"/>
  <c r="AC266" i="17"/>
  <c r="AD266" i="17" s="1"/>
  <c r="AC267" i="17"/>
  <c r="AC268" i="17"/>
  <c r="AD268" i="17" s="1"/>
  <c r="AD225" i="17"/>
  <c r="AD227" i="17"/>
  <c r="AD230" i="17"/>
  <c r="AD232" i="17"/>
  <c r="AD233" i="17"/>
  <c r="AD235" i="17"/>
  <c r="AD238" i="17"/>
  <c r="AD240" i="17"/>
  <c r="AD241" i="17"/>
  <c r="AD243" i="17"/>
  <c r="AD246" i="17"/>
  <c r="AD248" i="17"/>
  <c r="AD249" i="17"/>
  <c r="AD251" i="17"/>
  <c r="AD254" i="17"/>
  <c r="AD256" i="17"/>
  <c r="AD257" i="17"/>
  <c r="AD259" i="17"/>
  <c r="AD262" i="17"/>
  <c r="AD264" i="17"/>
  <c r="AD265" i="17"/>
  <c r="AD267" i="17"/>
  <c r="AC218" i="17"/>
  <c r="AC219" i="17"/>
  <c r="AD219" i="17" s="1"/>
  <c r="AC220" i="17"/>
  <c r="AD220" i="17" s="1"/>
  <c r="AC221" i="17"/>
  <c r="AC222" i="17"/>
  <c r="AD222" i="17" s="1"/>
  <c r="AC223" i="17"/>
  <c r="AD218" i="17"/>
  <c r="AD221" i="17"/>
  <c r="AD223" i="17"/>
  <c r="AC173" i="17"/>
  <c r="AD173" i="17" s="1"/>
  <c r="AC174" i="17"/>
  <c r="AD174" i="17" s="1"/>
  <c r="AC175" i="17"/>
  <c r="AD175" i="17" s="1"/>
  <c r="AC176" i="17"/>
  <c r="AC177" i="17"/>
  <c r="AC178" i="17"/>
  <c r="AD178" i="17" s="1"/>
  <c r="AC179" i="17"/>
  <c r="AD179" i="17" s="1"/>
  <c r="AC180" i="17"/>
  <c r="AD180" i="17" s="1"/>
  <c r="AC181" i="17"/>
  <c r="AD181" i="17" s="1"/>
  <c r="AC182" i="17"/>
  <c r="AD182" i="17" s="1"/>
  <c r="AC183" i="17"/>
  <c r="AD183" i="17" s="1"/>
  <c r="AC184" i="17"/>
  <c r="AC185" i="17"/>
  <c r="AC186" i="17"/>
  <c r="AD186" i="17" s="1"/>
  <c r="AC187" i="17"/>
  <c r="AD187" i="17" s="1"/>
  <c r="AC188" i="17"/>
  <c r="AD188" i="17" s="1"/>
  <c r="AC189" i="17"/>
  <c r="AD189" i="17" s="1"/>
  <c r="AC190" i="17"/>
  <c r="AD190" i="17" s="1"/>
  <c r="AC191" i="17"/>
  <c r="AD191" i="17" s="1"/>
  <c r="AC192" i="17"/>
  <c r="AC193" i="17"/>
  <c r="AC194" i="17"/>
  <c r="AD194" i="17" s="1"/>
  <c r="AC195" i="17"/>
  <c r="AD195" i="17" s="1"/>
  <c r="AC196" i="17"/>
  <c r="AD196" i="17" s="1"/>
  <c r="AC197" i="17"/>
  <c r="AD197" i="17" s="1"/>
  <c r="AC198" i="17"/>
  <c r="AD198" i="17" s="1"/>
  <c r="AC199" i="17"/>
  <c r="AD199" i="17" s="1"/>
  <c r="AC200" i="17"/>
  <c r="AC201" i="17"/>
  <c r="AC202" i="17"/>
  <c r="AD202" i="17" s="1"/>
  <c r="AC203" i="17"/>
  <c r="AD203" i="17" s="1"/>
  <c r="AC204" i="17"/>
  <c r="AD204" i="17" s="1"/>
  <c r="AC205" i="17"/>
  <c r="AD205" i="17" s="1"/>
  <c r="AC206" i="17"/>
  <c r="AD206" i="17" s="1"/>
  <c r="AC207" i="17"/>
  <c r="AD207" i="17" s="1"/>
  <c r="AC208" i="17"/>
  <c r="AC209" i="17"/>
  <c r="AC210" i="17"/>
  <c r="AD210" i="17" s="1"/>
  <c r="AC211" i="17"/>
  <c r="AD211" i="17" s="1"/>
  <c r="AC212" i="17"/>
  <c r="AD212" i="17" s="1"/>
  <c r="AC213" i="17"/>
  <c r="AD213" i="17" s="1"/>
  <c r="AC214" i="17"/>
  <c r="AD214" i="17" s="1"/>
  <c r="AC215" i="17"/>
  <c r="AD215" i="17" s="1"/>
  <c r="AC216" i="17"/>
  <c r="AC217" i="17"/>
  <c r="AD176" i="17"/>
  <c r="AD177" i="17"/>
  <c r="AD184" i="17"/>
  <c r="AD185" i="17"/>
  <c r="AD192" i="17"/>
  <c r="AD193" i="17"/>
  <c r="AD200" i="17"/>
  <c r="AD201" i="17"/>
  <c r="AD208" i="17"/>
  <c r="AD209" i="17"/>
  <c r="AD216" i="17"/>
  <c r="AD217" i="17"/>
  <c r="AC162" i="17"/>
  <c r="AC163" i="17"/>
  <c r="AC164" i="17"/>
  <c r="AC165" i="17"/>
  <c r="AC166" i="17"/>
  <c r="AC167" i="17"/>
  <c r="AC168" i="17"/>
  <c r="AD168" i="17" s="1"/>
  <c r="AC169" i="17"/>
  <c r="AD169" i="17" s="1"/>
  <c r="AC170" i="17"/>
  <c r="AC171" i="17"/>
  <c r="AC279" i="17"/>
  <c r="AD162" i="17"/>
  <c r="AD163" i="17"/>
  <c r="AD164" i="17"/>
  <c r="AD165" i="17"/>
  <c r="AD166" i="17"/>
  <c r="AD167" i="17"/>
  <c r="AD170" i="17"/>
  <c r="AD171" i="17"/>
  <c r="AD279" i="17"/>
  <c r="AC121" i="17"/>
  <c r="AD121" i="17" s="1"/>
  <c r="AC122" i="17"/>
  <c r="AC123" i="17"/>
  <c r="AD123" i="17" s="1"/>
  <c r="AC124" i="17"/>
  <c r="AC125" i="17"/>
  <c r="AC126" i="17"/>
  <c r="AD126" i="17" s="1"/>
  <c r="AC127" i="17"/>
  <c r="AC128" i="17"/>
  <c r="AC129" i="17"/>
  <c r="AD129" i="17" s="1"/>
  <c r="AC130" i="17"/>
  <c r="AC131" i="17"/>
  <c r="AD131" i="17" s="1"/>
  <c r="AC132" i="17"/>
  <c r="AC133" i="17"/>
  <c r="AC134" i="17"/>
  <c r="AD134" i="17" s="1"/>
  <c r="AC135" i="17"/>
  <c r="AC136" i="17"/>
  <c r="AC137" i="17"/>
  <c r="AD137" i="17" s="1"/>
  <c r="AC138" i="17"/>
  <c r="AC139" i="17"/>
  <c r="AD139" i="17" s="1"/>
  <c r="AC140" i="17"/>
  <c r="AC141" i="17"/>
  <c r="AC142" i="17"/>
  <c r="AD142" i="17" s="1"/>
  <c r="AC143" i="17"/>
  <c r="AC144" i="17"/>
  <c r="AC145" i="17"/>
  <c r="AD145" i="17" s="1"/>
  <c r="AC146" i="17"/>
  <c r="AC147" i="17"/>
  <c r="AD147" i="17" s="1"/>
  <c r="AC148" i="17"/>
  <c r="AC149" i="17"/>
  <c r="AC150" i="17"/>
  <c r="AD150" i="17" s="1"/>
  <c r="AC151" i="17"/>
  <c r="AC152" i="17"/>
  <c r="AC153" i="17"/>
  <c r="AD153" i="17" s="1"/>
  <c r="AC154" i="17"/>
  <c r="AC155" i="17"/>
  <c r="AD155" i="17" s="1"/>
  <c r="AC156" i="17"/>
  <c r="AC157" i="17"/>
  <c r="AC158" i="17"/>
  <c r="AD158" i="17" s="1"/>
  <c r="AC159" i="17"/>
  <c r="AC160" i="17"/>
  <c r="AC161" i="17"/>
  <c r="AD161" i="17" s="1"/>
  <c r="AD122" i="17"/>
  <c r="AD124" i="17"/>
  <c r="AD125" i="17"/>
  <c r="AD127" i="17"/>
  <c r="AD128" i="17"/>
  <c r="AD130" i="17"/>
  <c r="AD132" i="17"/>
  <c r="AD133" i="17"/>
  <c r="AD135" i="17"/>
  <c r="AD136" i="17"/>
  <c r="AD138" i="17"/>
  <c r="AD140" i="17"/>
  <c r="AD141" i="17"/>
  <c r="AD143" i="17"/>
  <c r="AD144" i="17"/>
  <c r="AD146" i="17"/>
  <c r="AD148" i="17"/>
  <c r="AD149" i="17"/>
  <c r="AD151" i="17"/>
  <c r="AD152" i="17"/>
  <c r="AD154" i="17"/>
  <c r="AD156" i="17"/>
  <c r="AD157" i="17"/>
  <c r="AD159" i="17"/>
  <c r="AD160" i="17"/>
  <c r="AC115" i="17"/>
  <c r="AD115" i="17" s="1"/>
  <c r="AC116" i="17"/>
  <c r="AC117" i="17"/>
  <c r="AC118" i="17"/>
  <c r="AD118" i="17" s="1"/>
  <c r="AC119" i="17"/>
  <c r="AD119" i="17" s="1"/>
  <c r="AD116" i="17"/>
  <c r="AD117" i="17"/>
  <c r="AC69" i="17"/>
  <c r="AC70" i="17"/>
  <c r="AD70" i="17" s="1"/>
  <c r="AC71" i="17"/>
  <c r="AC72" i="17"/>
  <c r="AC73" i="17"/>
  <c r="AD73" i="17" s="1"/>
  <c r="AC74" i="17"/>
  <c r="AC75" i="17"/>
  <c r="AC76" i="17"/>
  <c r="AC77" i="17"/>
  <c r="AC78" i="17"/>
  <c r="AD78" i="17" s="1"/>
  <c r="AC79" i="17"/>
  <c r="AC80" i="17"/>
  <c r="AC81" i="17"/>
  <c r="AD81" i="17" s="1"/>
  <c r="AC82" i="17"/>
  <c r="AC83" i="17"/>
  <c r="AC84" i="17"/>
  <c r="AC85" i="17"/>
  <c r="AC86" i="17"/>
  <c r="AD86" i="17" s="1"/>
  <c r="AC87" i="17"/>
  <c r="AC88" i="17"/>
  <c r="AC89" i="17"/>
  <c r="AD89" i="17" s="1"/>
  <c r="AC90" i="17"/>
  <c r="AC91" i="17"/>
  <c r="AC92" i="17"/>
  <c r="AC93" i="17"/>
  <c r="AC94" i="17"/>
  <c r="AD94" i="17" s="1"/>
  <c r="AC95" i="17"/>
  <c r="AC96" i="17"/>
  <c r="AC97" i="17"/>
  <c r="AD97" i="17" s="1"/>
  <c r="AC98" i="17"/>
  <c r="AC99" i="17"/>
  <c r="AC100" i="17"/>
  <c r="AC101" i="17"/>
  <c r="AC102" i="17"/>
  <c r="AD102" i="17" s="1"/>
  <c r="AC103" i="17"/>
  <c r="AC104" i="17"/>
  <c r="AC105" i="17"/>
  <c r="AD105" i="17" s="1"/>
  <c r="AC106" i="17"/>
  <c r="AC107" i="17"/>
  <c r="AC108" i="17"/>
  <c r="AC109" i="17"/>
  <c r="AC110" i="17"/>
  <c r="AD110" i="17" s="1"/>
  <c r="AC111" i="17"/>
  <c r="AC112" i="17"/>
  <c r="AC113" i="17"/>
  <c r="AD113" i="17" s="1"/>
  <c r="AC114" i="17"/>
  <c r="AD69" i="17"/>
  <c r="AD71" i="17"/>
  <c r="AD72" i="17"/>
  <c r="AD74" i="17"/>
  <c r="AD75" i="17"/>
  <c r="AD76" i="17"/>
  <c r="AD77" i="17"/>
  <c r="AD79" i="17"/>
  <c r="AD80" i="17"/>
  <c r="AD82" i="17"/>
  <c r="AD83" i="17"/>
  <c r="AD84" i="17"/>
  <c r="AD85" i="17"/>
  <c r="AD87" i="17"/>
  <c r="AD88" i="17"/>
  <c r="AD90" i="17"/>
  <c r="AD91" i="17"/>
  <c r="AD92" i="17"/>
  <c r="AD93" i="17"/>
  <c r="AD95" i="17"/>
  <c r="AD96" i="17"/>
  <c r="AD98" i="17"/>
  <c r="AD99" i="17"/>
  <c r="AD100" i="17"/>
  <c r="AD101" i="17"/>
  <c r="AD103" i="17"/>
  <c r="AD104" i="17"/>
  <c r="AD106" i="17"/>
  <c r="AD107" i="17"/>
  <c r="AD108" i="17"/>
  <c r="AD109" i="17"/>
  <c r="AD111" i="17"/>
  <c r="AD112" i="17"/>
  <c r="AD114" i="17"/>
  <c r="AC278" i="17"/>
  <c r="AD278" i="17" s="1"/>
  <c r="AC277" i="17"/>
  <c r="AD277" i="17" s="1"/>
  <c r="AC61" i="17"/>
  <c r="AD61" i="17" s="1"/>
  <c r="AC62" i="17"/>
  <c r="AD62" i="17" s="1"/>
  <c r="AC63" i="17"/>
  <c r="AC64" i="17"/>
  <c r="AD64" i="17" s="1"/>
  <c r="AC65" i="17"/>
  <c r="AD65" i="17" s="1"/>
  <c r="AC66" i="17"/>
  <c r="AC67" i="17"/>
  <c r="AD67" i="17" s="1"/>
  <c r="AD63" i="17"/>
  <c r="AD66" i="17"/>
  <c r="AC17" i="17"/>
  <c r="AD17" i="17" s="1"/>
  <c r="AC18" i="17"/>
  <c r="AC19" i="17"/>
  <c r="AC20" i="17"/>
  <c r="AD20" i="17" s="1"/>
  <c r="AC21" i="17"/>
  <c r="AC22" i="17"/>
  <c r="AD22" i="17" s="1"/>
  <c r="AC23" i="17"/>
  <c r="AD23" i="17" s="1"/>
  <c r="AC24" i="17"/>
  <c r="AC25" i="17"/>
  <c r="AD25" i="17" s="1"/>
  <c r="AC26" i="17"/>
  <c r="AC27" i="17"/>
  <c r="AC28" i="17"/>
  <c r="AD28" i="17" s="1"/>
  <c r="AC29" i="17"/>
  <c r="AC30" i="17"/>
  <c r="AD30" i="17" s="1"/>
  <c r="AC31" i="17"/>
  <c r="AD31" i="17" s="1"/>
  <c r="AC32" i="17"/>
  <c r="AC33" i="17"/>
  <c r="AD33" i="17" s="1"/>
  <c r="AC34" i="17"/>
  <c r="AC35" i="17"/>
  <c r="AC36" i="17"/>
  <c r="AD36" i="17" s="1"/>
  <c r="AC37" i="17"/>
  <c r="AC38" i="17"/>
  <c r="AD38" i="17" s="1"/>
  <c r="AC39" i="17"/>
  <c r="AD39" i="17" s="1"/>
  <c r="AC40" i="17"/>
  <c r="AC41" i="17"/>
  <c r="AD41" i="17" s="1"/>
  <c r="AC42" i="17"/>
  <c r="AC43" i="17"/>
  <c r="AC44" i="17"/>
  <c r="AD44" i="17" s="1"/>
  <c r="AC45" i="17"/>
  <c r="AC46" i="17"/>
  <c r="AD46" i="17" s="1"/>
  <c r="AC47" i="17"/>
  <c r="AD47" i="17" s="1"/>
  <c r="AC48" i="17"/>
  <c r="AC49" i="17"/>
  <c r="AD49" i="17" s="1"/>
  <c r="AC50" i="17"/>
  <c r="AC51" i="17"/>
  <c r="AC52" i="17"/>
  <c r="AD52" i="17" s="1"/>
  <c r="AC53" i="17"/>
  <c r="AC54" i="17"/>
  <c r="AD54" i="17" s="1"/>
  <c r="AC55" i="17"/>
  <c r="AD55" i="17" s="1"/>
  <c r="AC56" i="17"/>
  <c r="AC57" i="17"/>
  <c r="AD57" i="17" s="1"/>
  <c r="AC58" i="17"/>
  <c r="AC59" i="17"/>
  <c r="AC60" i="17"/>
  <c r="AD60" i="17" s="1"/>
  <c r="AD18" i="17"/>
  <c r="AD19" i="17"/>
  <c r="AD21" i="17"/>
  <c r="AD24" i="17"/>
  <c r="AD26" i="17"/>
  <c r="AD27" i="17"/>
  <c r="AD29" i="17"/>
  <c r="AD32" i="17"/>
  <c r="AD34" i="17"/>
  <c r="AD35" i="17"/>
  <c r="AD37" i="17"/>
  <c r="AD40" i="17"/>
  <c r="AD42" i="17"/>
  <c r="AD43" i="17"/>
  <c r="AD45" i="17"/>
  <c r="AD48" i="17"/>
  <c r="AD50" i="17"/>
  <c r="AD51" i="17"/>
  <c r="AD53" i="17"/>
  <c r="AD56" i="17"/>
  <c r="AD58" i="17"/>
  <c r="AD59" i="17"/>
  <c r="BA113" i="17"/>
  <c r="BA114" i="17"/>
  <c r="BA115" i="17"/>
  <c r="BA116" i="17"/>
  <c r="BA117" i="17"/>
  <c r="BA118" i="17"/>
  <c r="BA119" i="17"/>
  <c r="BB119" i="17" s="1"/>
  <c r="BA120" i="17"/>
  <c r="BB120" i="17" s="1"/>
  <c r="BA121" i="17"/>
  <c r="BA122" i="17"/>
  <c r="BA123" i="17"/>
  <c r="BB113" i="17"/>
  <c r="BB114" i="17"/>
  <c r="BB115" i="17"/>
  <c r="BB116" i="17"/>
  <c r="BB117" i="17"/>
  <c r="BB118" i="17"/>
  <c r="BB121" i="17"/>
  <c r="BB122" i="17"/>
  <c r="BB123" i="17"/>
  <c r="BA101" i="17"/>
  <c r="BB101" i="17" s="1"/>
  <c r="BA102" i="17"/>
  <c r="BB102" i="17" s="1"/>
  <c r="BA103" i="17"/>
  <c r="BA104" i="17"/>
  <c r="BA105" i="17"/>
  <c r="BA106" i="17"/>
  <c r="BA107" i="17"/>
  <c r="BA108" i="17"/>
  <c r="BA109" i="17"/>
  <c r="BB109" i="17" s="1"/>
  <c r="BA110" i="17"/>
  <c r="BB110" i="17" s="1"/>
  <c r="BA111" i="17"/>
  <c r="BB103" i="17"/>
  <c r="BB104" i="17"/>
  <c r="BB105" i="17"/>
  <c r="BB106" i="17"/>
  <c r="BB107" i="17"/>
  <c r="BB108" i="17"/>
  <c r="BB111" i="17"/>
  <c r="BA89" i="17"/>
  <c r="BA90" i="17"/>
  <c r="BA91" i="17"/>
  <c r="BB91" i="17" s="1"/>
  <c r="BA92" i="17"/>
  <c r="BB92" i="17" s="1"/>
  <c r="BA93" i="17"/>
  <c r="BA94" i="17"/>
  <c r="BA95" i="17"/>
  <c r="BA96" i="17"/>
  <c r="BA97" i="17"/>
  <c r="BA98" i="17"/>
  <c r="BA99" i="17"/>
  <c r="BB99" i="17" s="1"/>
  <c r="BB89" i="17"/>
  <c r="BB90" i="17"/>
  <c r="BB93" i="17"/>
  <c r="BB94" i="17"/>
  <c r="BB95" i="17"/>
  <c r="BB96" i="17"/>
  <c r="BB97" i="17"/>
  <c r="BB98" i="17"/>
  <c r="BA77" i="17"/>
  <c r="BA78" i="17"/>
  <c r="BA79" i="17"/>
  <c r="BA80" i="17"/>
  <c r="BA81" i="17"/>
  <c r="BB81" i="17" s="1"/>
  <c r="BA82" i="17"/>
  <c r="BB82" i="17" s="1"/>
  <c r="BA83" i="17"/>
  <c r="BA84" i="17"/>
  <c r="BA85" i="17"/>
  <c r="BA86" i="17"/>
  <c r="BA87" i="17"/>
  <c r="BB77" i="17"/>
  <c r="BB78" i="17"/>
  <c r="BB79" i="17"/>
  <c r="BB80" i="17"/>
  <c r="BB83" i="17"/>
  <c r="BB84" i="17"/>
  <c r="BB85" i="17"/>
  <c r="BB86" i="17"/>
  <c r="BB87" i="17"/>
  <c r="BA65" i="17"/>
  <c r="BA66" i="17"/>
  <c r="BA67" i="17"/>
  <c r="BA68" i="17"/>
  <c r="BA69" i="17"/>
  <c r="BA70" i="17"/>
  <c r="BA71" i="17"/>
  <c r="BB71" i="17" s="1"/>
  <c r="BA72" i="17"/>
  <c r="BB72" i="17" s="1"/>
  <c r="BA73" i="17"/>
  <c r="BA74" i="17"/>
  <c r="BA75" i="17"/>
  <c r="BB65" i="17"/>
  <c r="BB66" i="17"/>
  <c r="BB67" i="17"/>
  <c r="BB68" i="17"/>
  <c r="BB69" i="17"/>
  <c r="BB70" i="17"/>
  <c r="BB73" i="17"/>
  <c r="BB74" i="17"/>
  <c r="BB75" i="17"/>
  <c r="BA63" i="17"/>
  <c r="BB63" i="17" s="1"/>
  <c r="BA53" i="17"/>
  <c r="BB53" i="17" s="1"/>
  <c r="BA54" i="17"/>
  <c r="BA55" i="17"/>
  <c r="BA56" i="17"/>
  <c r="BB56" i="17" s="1"/>
  <c r="BA57" i="17"/>
  <c r="BA58" i="17"/>
  <c r="BB58" i="17" s="1"/>
  <c r="BA59" i="17"/>
  <c r="BB59" i="17" s="1"/>
  <c r="BA60" i="17"/>
  <c r="BB60" i="17" s="1"/>
  <c r="BA61" i="17"/>
  <c r="BB61" i="17" s="1"/>
  <c r="BA62" i="17"/>
  <c r="BB54" i="17"/>
  <c r="BB55" i="17"/>
  <c r="BB57" i="17"/>
  <c r="BB62" i="17"/>
  <c r="BA51" i="17"/>
  <c r="BB51" i="17" s="1"/>
  <c r="BA41" i="17"/>
  <c r="BB41" i="17" s="1"/>
  <c r="BA42" i="17"/>
  <c r="BB42" i="17" s="1"/>
  <c r="BA43" i="17"/>
  <c r="BB43" i="17" s="1"/>
  <c r="BA44" i="17"/>
  <c r="BB44" i="17" s="1"/>
  <c r="BA45" i="17"/>
  <c r="BA46" i="17"/>
  <c r="BA47" i="17"/>
  <c r="BB47" i="17" s="1"/>
  <c r="BA48" i="17"/>
  <c r="BA49" i="17"/>
  <c r="BB49" i="17" s="1"/>
  <c r="BA50" i="17"/>
  <c r="BB50" i="17" s="1"/>
  <c r="BB45" i="17"/>
  <c r="BB46" i="17"/>
  <c r="BB48" i="17"/>
  <c r="BA29" i="17"/>
  <c r="BA30" i="17"/>
  <c r="BA31" i="17"/>
  <c r="BA32" i="17"/>
  <c r="BA33" i="17"/>
  <c r="BA34" i="17"/>
  <c r="BB34" i="17" s="1"/>
  <c r="BA35" i="17"/>
  <c r="BB35" i="17" s="1"/>
  <c r="BA36" i="17"/>
  <c r="BA37" i="17"/>
  <c r="BA38" i="17"/>
  <c r="BA39" i="17"/>
  <c r="BB29" i="17"/>
  <c r="BB30" i="17"/>
  <c r="BB31" i="17"/>
  <c r="BB32" i="17"/>
  <c r="BB33" i="17"/>
  <c r="BB36" i="17"/>
  <c r="BB37" i="17"/>
  <c r="BB38" i="17"/>
  <c r="BB39" i="17"/>
  <c r="BA27" i="17"/>
  <c r="BB27" i="17" s="1"/>
  <c r="BA18" i="17"/>
  <c r="BB18" i="17" s="1"/>
  <c r="BA19" i="17"/>
  <c r="BA20" i="17"/>
  <c r="BA21" i="17"/>
  <c r="BB21" i="17" s="1"/>
  <c r="BA22" i="17"/>
  <c r="BA23" i="17"/>
  <c r="BA24" i="17"/>
  <c r="BB24" i="17" s="1"/>
  <c r="BA25" i="17"/>
  <c r="BA26" i="17"/>
  <c r="BB26" i="17" s="1"/>
  <c r="BB19" i="17"/>
  <c r="BB20" i="17"/>
  <c r="BB22" i="17"/>
  <c r="BB23" i="17"/>
  <c r="BB25" i="17"/>
  <c r="BA28" i="17"/>
  <c r="BA16" i="17"/>
  <c r="BB16" i="17" s="1"/>
  <c r="BA112" i="17"/>
  <c r="BA17" i="17"/>
  <c r="BB17" i="17" s="1"/>
  <c r="BB28" i="17"/>
  <c r="BB112"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E41" i="17"/>
  <c r="J41" i="17" s="1" a="1"/>
  <c r="J41" i="17" s="1"/>
  <c r="E42" i="17"/>
  <c r="J42" i="17" s="1" a="1"/>
  <c r="J42" i="17" s="1"/>
  <c r="E43" i="17"/>
  <c r="J43" i="17" s="1" a="1"/>
  <c r="J43" i="17" s="1"/>
  <c r="E44" i="17"/>
  <c r="J44" i="17" s="1" a="1"/>
  <c r="J44" i="17" s="1"/>
  <c r="E45" i="17"/>
  <c r="J45" i="17" s="1" a="1"/>
  <c r="J45" i="17" s="1"/>
  <c r="E46" i="17"/>
  <c r="J46" i="17" s="1" a="1"/>
  <c r="J46" i="17" s="1"/>
  <c r="E47" i="17"/>
  <c r="J47" i="17" s="1" a="1"/>
  <c r="J47" i="17" s="1"/>
  <c r="E48" i="17"/>
  <c r="J48" i="17" s="1" a="1"/>
  <c r="J48" i="17" s="1"/>
  <c r="E49" i="17"/>
  <c r="J49" i="17" s="1" a="1"/>
  <c r="J49" i="17" s="1"/>
  <c r="E50" i="17"/>
  <c r="E51" i="17"/>
  <c r="F41" i="17"/>
  <c r="F42" i="17"/>
  <c r="F43" i="17"/>
  <c r="F44" i="17"/>
  <c r="F45" i="17"/>
  <c r="F46" i="17"/>
  <c r="F47" i="17"/>
  <c r="F48" i="17"/>
  <c r="F49" i="17"/>
  <c r="F51" i="17"/>
  <c r="J51" i="17" a="1"/>
  <c r="J51" i="17" s="1"/>
  <c r="E29" i="17"/>
  <c r="J29" i="17" s="1" a="1"/>
  <c r="J29" i="17" s="1"/>
  <c r="E30" i="17"/>
  <c r="J30" i="17" s="1" a="1"/>
  <c r="J30" i="17" s="1"/>
  <c r="E31" i="17"/>
  <c r="E32" i="17"/>
  <c r="J32" i="17" s="1" a="1"/>
  <c r="J32" i="17" s="1"/>
  <c r="E33" i="17"/>
  <c r="J33" i="17" s="1" a="1"/>
  <c r="J33" i="17" s="1"/>
  <c r="E34" i="17"/>
  <c r="J34" i="17" s="1" a="1"/>
  <c r="J34" i="17" s="1"/>
  <c r="E35" i="17"/>
  <c r="J35" i="17" s="1" a="1"/>
  <c r="J35" i="17" s="1"/>
  <c r="E36" i="17"/>
  <c r="J36" i="17" s="1" a="1"/>
  <c r="J36" i="17" s="1"/>
  <c r="E37" i="17"/>
  <c r="J37" i="17" s="1" a="1"/>
  <c r="J37" i="17" s="1"/>
  <c r="E38" i="17"/>
  <c r="J38" i="17" s="1" a="1"/>
  <c r="J38" i="17" s="1"/>
  <c r="E39" i="17"/>
  <c r="F29" i="17"/>
  <c r="F30" i="17"/>
  <c r="F32" i="17"/>
  <c r="F33" i="17"/>
  <c r="F34" i="17"/>
  <c r="F35" i="17"/>
  <c r="F36" i="17"/>
  <c r="F38" i="17"/>
  <c r="M16" i="17"/>
  <c r="E17" i="17"/>
  <c r="E18" i="17"/>
  <c r="J18" i="17" s="1" a="1"/>
  <c r="J18" i="17" s="1"/>
  <c r="E19" i="17"/>
  <c r="E20" i="17"/>
  <c r="J20" i="17" s="1" a="1"/>
  <c r="J20" i="17" s="1"/>
  <c r="E21" i="17"/>
  <c r="J21" i="17" s="1" a="1"/>
  <c r="J21" i="17" s="1"/>
  <c r="E22" i="17"/>
  <c r="J22" i="17" s="1" a="1"/>
  <c r="J22" i="17" s="1"/>
  <c r="E23" i="17"/>
  <c r="J23" i="17" s="1" a="1"/>
  <c r="J23" i="17" s="1"/>
  <c r="E24" i="17"/>
  <c r="J24" i="17" s="1" a="1"/>
  <c r="J24" i="17" s="1"/>
  <c r="E25" i="17"/>
  <c r="J25" i="17" s="1" a="1"/>
  <c r="J25" i="17" s="1"/>
  <c r="E26" i="17"/>
  <c r="J26" i="17" s="1" a="1"/>
  <c r="J26" i="17" s="1"/>
  <c r="E27" i="17"/>
  <c r="F18" i="17"/>
  <c r="F20" i="17"/>
  <c r="F21" i="17"/>
  <c r="F22" i="17"/>
  <c r="F23" i="17"/>
  <c r="F24" i="17"/>
  <c r="F25" i="17"/>
  <c r="AC221" i="16"/>
  <c r="AD221" i="16" s="1"/>
  <c r="AC222" i="16"/>
  <c r="AC223" i="16"/>
  <c r="AD222" i="16"/>
  <c r="AD223" i="16"/>
  <c r="AC215" i="16"/>
  <c r="AD215" i="16" s="1"/>
  <c r="AC216" i="16"/>
  <c r="AC217" i="16"/>
  <c r="AC218" i="16"/>
  <c r="AC219" i="16"/>
  <c r="AD219" i="16" s="1"/>
  <c r="AC220" i="16"/>
  <c r="AD220" i="16" s="1"/>
  <c r="AD216" i="16"/>
  <c r="AD217" i="16"/>
  <c r="AD218" i="16"/>
  <c r="AC173" i="16"/>
  <c r="AC174" i="16"/>
  <c r="AD174" i="16" s="1"/>
  <c r="AC175" i="16"/>
  <c r="AC176" i="16"/>
  <c r="AD176" i="16" s="1"/>
  <c r="AC177" i="16"/>
  <c r="AC178" i="16"/>
  <c r="AC179" i="16"/>
  <c r="AC180" i="16"/>
  <c r="AC181" i="16"/>
  <c r="AC182" i="16"/>
  <c r="AD182" i="16" s="1"/>
  <c r="AC183" i="16"/>
  <c r="AC184" i="16"/>
  <c r="AD184" i="16" s="1"/>
  <c r="AC185" i="16"/>
  <c r="AC186" i="16"/>
  <c r="AC187" i="16"/>
  <c r="AC188" i="16"/>
  <c r="AC189" i="16"/>
  <c r="AC190" i="16"/>
  <c r="AC191" i="16"/>
  <c r="AC192" i="16"/>
  <c r="AD192" i="16" s="1"/>
  <c r="AC193" i="16"/>
  <c r="AD193" i="16" s="1"/>
  <c r="AC194" i="16"/>
  <c r="AC195" i="16"/>
  <c r="AC196" i="16"/>
  <c r="AC197" i="16"/>
  <c r="AC198" i="16"/>
  <c r="AD198" i="16" s="1"/>
  <c r="AC199" i="16"/>
  <c r="AC200" i="16"/>
  <c r="AD200" i="16" s="1"/>
  <c r="AC201" i="16"/>
  <c r="AD201" i="16" s="1"/>
  <c r="AC202" i="16"/>
  <c r="AC203" i="16"/>
  <c r="AC204" i="16"/>
  <c r="AC205" i="16"/>
  <c r="AD205" i="16" s="1"/>
  <c r="AC206" i="16"/>
  <c r="AD206" i="16" s="1"/>
  <c r="AC207" i="16"/>
  <c r="AC208" i="16"/>
  <c r="AD208" i="16" s="1"/>
  <c r="AC209" i="16"/>
  <c r="AD209" i="16" s="1"/>
  <c r="AC210" i="16"/>
  <c r="AC211" i="16"/>
  <c r="AC212" i="16"/>
  <c r="AC213" i="16"/>
  <c r="AC214" i="16"/>
  <c r="AD214" i="16" s="1"/>
  <c r="AD173" i="16"/>
  <c r="AD175" i="16"/>
  <c r="AD177" i="16"/>
  <c r="AD178" i="16"/>
  <c r="AD179" i="16"/>
  <c r="AD180" i="16"/>
  <c r="AD181" i="16"/>
  <c r="AD183" i="16"/>
  <c r="AD185" i="16"/>
  <c r="AD186" i="16"/>
  <c r="AD187" i="16"/>
  <c r="AD188" i="16"/>
  <c r="AD189" i="16"/>
  <c r="AD190" i="16"/>
  <c r="AD191" i="16"/>
  <c r="AD194" i="16"/>
  <c r="AD195" i="16"/>
  <c r="AD196" i="16"/>
  <c r="AD197" i="16"/>
  <c r="AD199" i="16"/>
  <c r="AD202" i="16"/>
  <c r="AD203" i="16"/>
  <c r="AD204" i="16"/>
  <c r="AD207" i="16"/>
  <c r="AD210" i="16"/>
  <c r="AD211" i="16"/>
  <c r="AD212" i="16"/>
  <c r="AD213" i="16"/>
  <c r="AC168" i="16"/>
  <c r="AD168" i="16" s="1"/>
  <c r="AC169" i="16"/>
  <c r="AC170" i="16"/>
  <c r="AC171" i="16"/>
  <c r="AD169" i="16"/>
  <c r="AD170" i="16"/>
  <c r="AD171" i="16"/>
  <c r="AC121" i="16"/>
  <c r="AC122" i="16"/>
  <c r="AD122" i="16" s="1"/>
  <c r="AC123" i="16"/>
  <c r="AC124" i="16"/>
  <c r="AD124" i="16" s="1"/>
  <c r="AC125" i="16"/>
  <c r="AC126" i="16"/>
  <c r="AD126" i="16" s="1"/>
  <c r="AC127" i="16"/>
  <c r="AD127" i="16" s="1"/>
  <c r="AC128" i="16"/>
  <c r="AD128" i="16" s="1"/>
  <c r="AC129" i="16"/>
  <c r="AC130" i="16"/>
  <c r="AC131" i="16"/>
  <c r="AC132" i="16"/>
  <c r="AD132" i="16" s="1"/>
  <c r="AC133" i="16"/>
  <c r="AC134" i="16"/>
  <c r="AD134" i="16" s="1"/>
  <c r="AC135" i="16"/>
  <c r="AD135" i="16" s="1"/>
  <c r="AC136" i="16"/>
  <c r="AD136" i="16" s="1"/>
  <c r="AC137" i="16"/>
  <c r="AC138" i="16"/>
  <c r="AD138" i="16" s="1"/>
  <c r="AC139" i="16"/>
  <c r="AC140" i="16"/>
  <c r="AD140" i="16" s="1"/>
  <c r="AC141" i="16"/>
  <c r="AC142" i="16"/>
  <c r="AD142" i="16" s="1"/>
  <c r="AC143" i="16"/>
  <c r="AC144" i="16"/>
  <c r="AD144" i="16" s="1"/>
  <c r="AC145" i="16"/>
  <c r="AC146" i="16"/>
  <c r="AD146" i="16" s="1"/>
  <c r="AC147" i="16"/>
  <c r="AC148" i="16"/>
  <c r="AD148" i="16" s="1"/>
  <c r="AC149" i="16"/>
  <c r="AC150" i="16"/>
  <c r="AD150" i="16" s="1"/>
  <c r="AC151" i="16"/>
  <c r="AD151" i="16" s="1"/>
  <c r="AC152" i="16"/>
  <c r="AD152" i="16" s="1"/>
  <c r="AC153" i="16"/>
  <c r="AC154" i="16"/>
  <c r="AD154" i="16" s="1"/>
  <c r="AC155" i="16"/>
  <c r="AC156" i="16"/>
  <c r="AD156" i="16" s="1"/>
  <c r="AC157" i="16"/>
  <c r="AC158" i="16"/>
  <c r="AD158" i="16" s="1"/>
  <c r="AC159" i="16"/>
  <c r="AD159" i="16" s="1"/>
  <c r="AC160" i="16"/>
  <c r="AD160" i="16" s="1"/>
  <c r="AC161" i="16"/>
  <c r="AC162" i="16"/>
  <c r="AC163" i="16"/>
  <c r="AC164" i="16"/>
  <c r="AD164" i="16" s="1"/>
  <c r="AC165" i="16"/>
  <c r="AC166" i="16"/>
  <c r="AD166" i="16" s="1"/>
  <c r="AC167" i="16"/>
  <c r="AD167" i="16" s="1"/>
  <c r="AD121" i="16"/>
  <c r="AD123" i="16"/>
  <c r="AD125" i="16"/>
  <c r="AD129" i="16"/>
  <c r="AD130" i="16"/>
  <c r="AD131" i="16"/>
  <c r="AD133" i="16"/>
  <c r="AD137" i="16"/>
  <c r="AD139" i="16"/>
  <c r="AD141" i="16"/>
  <c r="AD143" i="16"/>
  <c r="AD145" i="16"/>
  <c r="AD147" i="16"/>
  <c r="AD149" i="16"/>
  <c r="AD153" i="16"/>
  <c r="AD155" i="16"/>
  <c r="AD157" i="16"/>
  <c r="AD161" i="16"/>
  <c r="AD162" i="16"/>
  <c r="AD163" i="16"/>
  <c r="AD165" i="16"/>
  <c r="AC118" i="16"/>
  <c r="AD118" i="16" s="1"/>
  <c r="AC119" i="16"/>
  <c r="AD119" i="16" s="1"/>
  <c r="AC111" i="16"/>
  <c r="AC112" i="16"/>
  <c r="AD112" i="16" s="1"/>
  <c r="AC113" i="16"/>
  <c r="AC114" i="16"/>
  <c r="AD114" i="16" s="1"/>
  <c r="AC115" i="16"/>
  <c r="AC116" i="16"/>
  <c r="AD116" i="16" s="1"/>
  <c r="AC117" i="16"/>
  <c r="AD111" i="16"/>
  <c r="AD113" i="16"/>
  <c r="AD115" i="16"/>
  <c r="AD117" i="16"/>
  <c r="AC69" i="16"/>
  <c r="AD69" i="16" s="1"/>
  <c r="AC70" i="16"/>
  <c r="AD70" i="16" s="1"/>
  <c r="AC71" i="16"/>
  <c r="AC72" i="16"/>
  <c r="AC73" i="16"/>
  <c r="AC74" i="16"/>
  <c r="AD74" i="16" s="1"/>
  <c r="AC75" i="16"/>
  <c r="AC76" i="16"/>
  <c r="AD76" i="16" s="1"/>
  <c r="AC77" i="16"/>
  <c r="AD77" i="16" s="1"/>
  <c r="AC78" i="16"/>
  <c r="AC79" i="16"/>
  <c r="AC80" i="16"/>
  <c r="AC81" i="16"/>
  <c r="AC82" i="16"/>
  <c r="AC83" i="16"/>
  <c r="AC84" i="16"/>
  <c r="AC85" i="16"/>
  <c r="AD85" i="16" s="1"/>
  <c r="AC86" i="16"/>
  <c r="AD86" i="16" s="1"/>
  <c r="AC87" i="16"/>
  <c r="AC88" i="16"/>
  <c r="AD88" i="16" s="1"/>
  <c r="AC89" i="16"/>
  <c r="AC90" i="16"/>
  <c r="AD90" i="16" s="1"/>
  <c r="AC91" i="16"/>
  <c r="AC92" i="16"/>
  <c r="AD92" i="16" s="1"/>
  <c r="AC93" i="16"/>
  <c r="AD93" i="16" s="1"/>
  <c r="AC94" i="16"/>
  <c r="AD94" i="16" s="1"/>
  <c r="AC95" i="16"/>
  <c r="AC96" i="16"/>
  <c r="AC97" i="16"/>
  <c r="AC98" i="16"/>
  <c r="AD98" i="16" s="1"/>
  <c r="AC99" i="16"/>
  <c r="AC100" i="16"/>
  <c r="AC101" i="16"/>
  <c r="AD101" i="16" s="1"/>
  <c r="AC102" i="16"/>
  <c r="AD102" i="16" s="1"/>
  <c r="AC103" i="16"/>
  <c r="AC104" i="16"/>
  <c r="AD104" i="16" s="1"/>
  <c r="AC105" i="16"/>
  <c r="AC106" i="16"/>
  <c r="AD106" i="16" s="1"/>
  <c r="AC107" i="16"/>
  <c r="AC108" i="16"/>
  <c r="AC109" i="16"/>
  <c r="AD109" i="16" s="1"/>
  <c r="AC110" i="16"/>
  <c r="AD71" i="16"/>
  <c r="AD72" i="16"/>
  <c r="AD73" i="16"/>
  <c r="AD75" i="16"/>
  <c r="AD78" i="16"/>
  <c r="AD79" i="16"/>
  <c r="AD80" i="16"/>
  <c r="AD81" i="16"/>
  <c r="AD82" i="16"/>
  <c r="AD83" i="16"/>
  <c r="AD84" i="16"/>
  <c r="AD87" i="16"/>
  <c r="AD89" i="16"/>
  <c r="AD91" i="16"/>
  <c r="AD95" i="16"/>
  <c r="AD96" i="16"/>
  <c r="AD97" i="16"/>
  <c r="AD99" i="16"/>
  <c r="AD100" i="16"/>
  <c r="AD103" i="16"/>
  <c r="AD105" i="16"/>
  <c r="AD107" i="16"/>
  <c r="AD108" i="16"/>
  <c r="AD110" i="16"/>
  <c r="AC67" i="16"/>
  <c r="AD67" i="16"/>
  <c r="AC54" i="16"/>
  <c r="AC55" i="16"/>
  <c r="AD55" i="16" s="1"/>
  <c r="AC56" i="16"/>
  <c r="AD56" i="16" s="1"/>
  <c r="AC57" i="16"/>
  <c r="AC58" i="16"/>
  <c r="AC59" i="16"/>
  <c r="AD59" i="16" s="1"/>
  <c r="AC60" i="16"/>
  <c r="AC61" i="16"/>
  <c r="AD61" i="16" s="1"/>
  <c r="AC62" i="16"/>
  <c r="AC63" i="16"/>
  <c r="AD63" i="16" s="1"/>
  <c r="AC64" i="16"/>
  <c r="AC65" i="16"/>
  <c r="AC66" i="16"/>
  <c r="AD54" i="16"/>
  <c r="AD57" i="16"/>
  <c r="AD58" i="16"/>
  <c r="AD60" i="16"/>
  <c r="AD62" i="16"/>
  <c r="AD64" i="16"/>
  <c r="AD65" i="16"/>
  <c r="AD66" i="16"/>
  <c r="BW24" i="16"/>
  <c r="BX24" i="16" s="1"/>
  <c r="BA41" i="16"/>
  <c r="BB41" i="16" s="1"/>
  <c r="BA42" i="16"/>
  <c r="BA43" i="16"/>
  <c r="BA44" i="16"/>
  <c r="BA45" i="16"/>
  <c r="BB45" i="16" s="1"/>
  <c r="BA46" i="16"/>
  <c r="BB46" i="16" s="1"/>
  <c r="BA47" i="16"/>
  <c r="BB47" i="16" s="1"/>
  <c r="BA48" i="16"/>
  <c r="BB48" i="16" s="1"/>
  <c r="BA49" i="16"/>
  <c r="BB49" i="16" s="1"/>
  <c r="BA50" i="16"/>
  <c r="BA51" i="16"/>
  <c r="BB42" i="16"/>
  <c r="BB43" i="16"/>
  <c r="BB44" i="16"/>
  <c r="BB50" i="16"/>
  <c r="BB51" i="16"/>
  <c r="BA39" i="16"/>
  <c r="BB39" i="16"/>
  <c r="BA29" i="16"/>
  <c r="BB29" i="16" s="1"/>
  <c r="BA30" i="16"/>
  <c r="BA31" i="16"/>
  <c r="BA32" i="16"/>
  <c r="BA33" i="16"/>
  <c r="BB33" i="16" s="1"/>
  <c r="BA34" i="16"/>
  <c r="BA35" i="16"/>
  <c r="BA36" i="16"/>
  <c r="BB36" i="16" s="1"/>
  <c r="BA37" i="16"/>
  <c r="BB37" i="16" s="1"/>
  <c r="BA38" i="16"/>
  <c r="BB30" i="16"/>
  <c r="BB31" i="16"/>
  <c r="BB32" i="16"/>
  <c r="BB34" i="16"/>
  <c r="BB35" i="16"/>
  <c r="BB38" i="16"/>
  <c r="BA17" i="16"/>
  <c r="BA18" i="16"/>
  <c r="BB18" i="16" s="1"/>
  <c r="BA19" i="16"/>
  <c r="BA20" i="16"/>
  <c r="BB20" i="16" s="1"/>
  <c r="BA21" i="16"/>
  <c r="BB21" i="16" s="1"/>
  <c r="BA22" i="16"/>
  <c r="BA23" i="16"/>
  <c r="BA24" i="16"/>
  <c r="BA25" i="16"/>
  <c r="BB25" i="16" s="1"/>
  <c r="BA26" i="16"/>
  <c r="BB26" i="16" s="1"/>
  <c r="BA27" i="16"/>
  <c r="BA63" i="16"/>
  <c r="BB17" i="16"/>
  <c r="BB19" i="16"/>
  <c r="BB22" i="16"/>
  <c r="BB23" i="16"/>
  <c r="BB24" i="16"/>
  <c r="BB27" i="16"/>
  <c r="BB63"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6" i="16"/>
  <c r="E89" i="16"/>
  <c r="J89" i="16" s="1" a="1"/>
  <c r="J89" i="16" s="1"/>
  <c r="E90" i="16"/>
  <c r="F90" i="16" s="1"/>
  <c r="E91" i="16"/>
  <c r="F91" i="16" s="1"/>
  <c r="E92" i="16"/>
  <c r="F92" i="16" s="1"/>
  <c r="E93" i="16"/>
  <c r="E94" i="16"/>
  <c r="E95" i="16"/>
  <c r="J95" i="16" s="1" a="1"/>
  <c r="J95" i="16" s="1"/>
  <c r="E96" i="16"/>
  <c r="E97" i="16"/>
  <c r="J97" i="16" s="1" a="1"/>
  <c r="J97" i="16" s="1"/>
  <c r="E98" i="16"/>
  <c r="F98" i="16" s="1"/>
  <c r="E99" i="16"/>
  <c r="F89" i="16"/>
  <c r="F93" i="16"/>
  <c r="F94" i="16"/>
  <c r="F95" i="16"/>
  <c r="F96" i="16"/>
  <c r="F99" i="16"/>
  <c r="J90" i="16" a="1"/>
  <c r="J90" i="16" s="1"/>
  <c r="J93" i="16" a="1"/>
  <c r="J93" i="16" s="1"/>
  <c r="J94" i="16" a="1"/>
  <c r="J94" i="16" s="1"/>
  <c r="J96" i="16" a="1"/>
  <c r="J96" i="16" s="1"/>
  <c r="J98" i="16" a="1"/>
  <c r="J98" i="16" s="1"/>
  <c r="J99" i="16" a="1"/>
  <c r="J99" i="16" s="1"/>
  <c r="E77" i="16"/>
  <c r="F77" i="16" s="1"/>
  <c r="E78" i="16"/>
  <c r="E79" i="16"/>
  <c r="F79" i="16" s="1"/>
  <c r="E80" i="16"/>
  <c r="E81" i="16"/>
  <c r="J81" i="16" s="1" a="1"/>
  <c r="J81" i="16" s="1"/>
  <c r="E82" i="16"/>
  <c r="J82" i="16" s="1" a="1"/>
  <c r="J82" i="16" s="1"/>
  <c r="E83" i="16"/>
  <c r="E84" i="16"/>
  <c r="J84" i="16" s="1" a="1"/>
  <c r="J84" i="16" s="1"/>
  <c r="E85" i="16"/>
  <c r="F85" i="16" s="1"/>
  <c r="E86" i="16"/>
  <c r="E87" i="16"/>
  <c r="F87" i="16" s="1"/>
  <c r="F78" i="16"/>
  <c r="F80" i="16"/>
  <c r="F81" i="16"/>
  <c r="F82" i="16"/>
  <c r="F83" i="16"/>
  <c r="F84" i="16"/>
  <c r="F86" i="16"/>
  <c r="J78" i="16" a="1"/>
  <c r="J78" i="16" s="1"/>
  <c r="J79" i="16" a="1"/>
  <c r="J79" i="16" s="1"/>
  <c r="J80" i="16" a="1"/>
  <c r="J80" i="16" s="1"/>
  <c r="J83" i="16" a="1"/>
  <c r="J83" i="16" s="1"/>
  <c r="J85" i="16" a="1"/>
  <c r="J85" i="16" s="1"/>
  <c r="J86" i="16" a="1"/>
  <c r="J86" i="16" s="1"/>
  <c r="J87" i="16" a="1"/>
  <c r="J87" i="16" s="1"/>
  <c r="E65" i="16"/>
  <c r="E66" i="16"/>
  <c r="F66" i="16" s="1"/>
  <c r="E67" i="16"/>
  <c r="E68" i="16"/>
  <c r="E69" i="16"/>
  <c r="J69" i="16" s="1" a="1"/>
  <c r="J69" i="16" s="1"/>
  <c r="E70" i="16"/>
  <c r="E71" i="16"/>
  <c r="J71" i="16" s="1" a="1"/>
  <c r="J71" i="16" s="1"/>
  <c r="E72" i="16"/>
  <c r="F72" i="16" s="1"/>
  <c r="E73" i="16"/>
  <c r="F73" i="16" s="1"/>
  <c r="E74" i="16"/>
  <c r="F74" i="16" s="1"/>
  <c r="E75" i="16"/>
  <c r="F67" i="16"/>
  <c r="F68" i="16"/>
  <c r="F69" i="16"/>
  <c r="F71" i="16"/>
  <c r="F75" i="16"/>
  <c r="J66" i="16" a="1"/>
  <c r="J66" i="16" s="1"/>
  <c r="J67" i="16" a="1"/>
  <c r="J67" i="16" s="1"/>
  <c r="J68" i="16" a="1"/>
  <c r="J68" i="16" s="1"/>
  <c r="J72" i="16" a="1"/>
  <c r="J72" i="16" s="1"/>
  <c r="J73" i="16" a="1"/>
  <c r="J73" i="16" s="1"/>
  <c r="J75" i="16" a="1"/>
  <c r="J75" i="16" s="1"/>
  <c r="E53" i="16"/>
  <c r="F53" i="16" s="1"/>
  <c r="E54" i="16"/>
  <c r="E55" i="16"/>
  <c r="F55" i="16" s="1"/>
  <c r="E56" i="16"/>
  <c r="J56" i="16" s="1" a="1"/>
  <c r="J56" i="16" s="1"/>
  <c r="E57" i="16"/>
  <c r="J57" i="16" s="1" a="1"/>
  <c r="J57" i="16" s="1"/>
  <c r="E58" i="16"/>
  <c r="E59" i="16"/>
  <c r="E60" i="16"/>
  <c r="E61" i="16"/>
  <c r="F61" i="16" s="1"/>
  <c r="E62" i="16"/>
  <c r="E63" i="16"/>
  <c r="F63" i="16" s="1"/>
  <c r="F54" i="16"/>
  <c r="F56" i="16"/>
  <c r="F60" i="16"/>
  <c r="F62" i="16"/>
  <c r="J53" i="16" a="1"/>
  <c r="J53" i="16" s="1"/>
  <c r="J54" i="16" a="1"/>
  <c r="J54" i="16" s="1"/>
  <c r="J60" i="16" a="1"/>
  <c r="J60" i="16" s="1"/>
  <c r="J62" i="16" a="1"/>
  <c r="J62" i="16" s="1"/>
  <c r="E41" i="16"/>
  <c r="E42" i="16"/>
  <c r="F42" i="16" s="1"/>
  <c r="E43" i="16"/>
  <c r="E44" i="16"/>
  <c r="E45" i="16"/>
  <c r="E46" i="16"/>
  <c r="F46" i="16" s="1"/>
  <c r="E47" i="16"/>
  <c r="J47" i="16" s="1" a="1"/>
  <c r="J47" i="16" s="1"/>
  <c r="E48" i="16"/>
  <c r="J48" i="16" s="1" a="1"/>
  <c r="J48" i="16" s="1"/>
  <c r="E49" i="16"/>
  <c r="E50" i="16"/>
  <c r="F50" i="16" s="1"/>
  <c r="E51" i="16"/>
  <c r="J51" i="16" s="1" a="1"/>
  <c r="J51" i="16" s="1"/>
  <c r="F41" i="16"/>
  <c r="F43" i="16"/>
  <c r="F44" i="16"/>
  <c r="F45" i="16"/>
  <c r="F47" i="16"/>
  <c r="F48" i="16"/>
  <c r="F49" i="16"/>
  <c r="J45" i="16" a="1"/>
  <c r="J45" i="16" s="1"/>
  <c r="J46" i="16" a="1"/>
  <c r="J46" i="16" s="1"/>
  <c r="J49" i="16" a="1"/>
  <c r="J49" i="16" s="1"/>
  <c r="J50" i="16" a="1"/>
  <c r="J50" i="16" s="1"/>
  <c r="E29" i="16"/>
  <c r="F29" i="16" s="1"/>
  <c r="E30" i="16"/>
  <c r="F30" i="16" s="1"/>
  <c r="E31" i="16"/>
  <c r="E32" i="16"/>
  <c r="E33" i="16"/>
  <c r="E34" i="16"/>
  <c r="F34" i="16" s="1"/>
  <c r="E35" i="16"/>
  <c r="F35" i="16" s="1"/>
  <c r="E36" i="16"/>
  <c r="E37" i="16"/>
  <c r="F37" i="16" s="1"/>
  <c r="E38" i="16"/>
  <c r="E39" i="16"/>
  <c r="F31" i="16"/>
  <c r="F32" i="16"/>
  <c r="F33" i="16"/>
  <c r="F36" i="16"/>
  <c r="F38" i="16"/>
  <c r="F39" i="16"/>
  <c r="E17" i="16"/>
  <c r="E18" i="16"/>
  <c r="F18" i="16" s="1"/>
  <c r="E19" i="16"/>
  <c r="F19" i="16" s="1"/>
  <c r="E20" i="16"/>
  <c r="F20" i="16" s="1"/>
  <c r="E21" i="16"/>
  <c r="E22" i="16"/>
  <c r="E23" i="16"/>
  <c r="E24" i="16"/>
  <c r="F24" i="16" s="1"/>
  <c r="E25" i="16"/>
  <c r="E26" i="16"/>
  <c r="E27" i="16"/>
  <c r="F27" i="16" s="1"/>
  <c r="F17" i="16"/>
  <c r="F21" i="16"/>
  <c r="F22" i="16"/>
  <c r="F23" i="16"/>
  <c r="F25" i="16"/>
  <c r="F26" i="16"/>
  <c r="AD233" i="13"/>
  <c r="AD234" i="13"/>
  <c r="AD235" i="13"/>
  <c r="AD23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6" i="13"/>
  <c r="BA57" i="16"/>
  <c r="BA58" i="16"/>
  <c r="BA59" i="16"/>
  <c r="BA60" i="16"/>
  <c r="BA61" i="16"/>
  <c r="BA62" i="16"/>
  <c r="BB57" i="16"/>
  <c r="BB58" i="16"/>
  <c r="BB59" i="16"/>
  <c r="BB60" i="16"/>
  <c r="BB61" i="16"/>
  <c r="BB62" i="16"/>
  <c r="E28" i="16"/>
  <c r="F28" i="16" s="1"/>
  <c r="E40" i="16"/>
  <c r="E100" i="16"/>
  <c r="F100" i="16" s="1"/>
  <c r="E101" i="16"/>
  <c r="E102" i="16"/>
  <c r="F102" i="16" s="1"/>
  <c r="E103" i="16"/>
  <c r="E104" i="16"/>
  <c r="F104" i="16" s="1"/>
  <c r="F40" i="16"/>
  <c r="F101" i="16"/>
  <c r="F103" i="16"/>
  <c r="M16" i="18"/>
  <c r="BX20" i="18"/>
  <c r="BB52" i="16"/>
  <c r="BB53" i="16"/>
  <c r="BB54" i="16"/>
  <c r="BB55" i="16"/>
  <c r="BB56" i="16"/>
  <c r="AC50" i="16"/>
  <c r="AC51" i="16"/>
  <c r="AC52" i="16"/>
  <c r="AC53" i="16"/>
  <c r="J17" i="18" a="1"/>
  <c r="J17" i="18" s="1"/>
  <c r="J18" i="18" a="1"/>
  <c r="J18" i="18" s="1"/>
  <c r="J19" i="18" a="1"/>
  <c r="J19" i="18" s="1"/>
  <c r="J20" i="18" a="1"/>
  <c r="J20" i="18" s="1"/>
  <c r="J21" i="18" a="1"/>
  <c r="J21" i="18" s="1"/>
  <c r="J22" i="18" a="1"/>
  <c r="J22" i="18" s="1"/>
  <c r="J23" i="18" a="1"/>
  <c r="J23" i="18" s="1"/>
  <c r="J24" i="18" a="1"/>
  <c r="J24" i="18" s="1"/>
  <c r="J25" i="18" a="1"/>
  <c r="J25" i="18" s="1"/>
  <c r="J26" i="18" a="1"/>
  <c r="J26" i="18" s="1"/>
  <c r="J27" i="18" a="1"/>
  <c r="J27" i="18" s="1"/>
  <c r="J29" i="18" a="1"/>
  <c r="J29" i="18" s="1"/>
  <c r="J30" i="18" a="1"/>
  <c r="J30" i="18" s="1"/>
  <c r="J31" i="18" a="1"/>
  <c r="J31" i="18" s="1"/>
  <c r="J32" i="18" a="1"/>
  <c r="J32" i="18" s="1"/>
  <c r="J33" i="18" a="1"/>
  <c r="J33" i="18" s="1"/>
  <c r="J34" i="18" a="1"/>
  <c r="J34" i="18" s="1"/>
  <c r="J35" i="18" a="1"/>
  <c r="J35" i="18" s="1"/>
  <c r="J36" i="18" a="1"/>
  <c r="J36" i="18" s="1"/>
  <c r="J37" i="18" a="1"/>
  <c r="J37" i="18" s="1"/>
  <c r="J38" i="18" a="1"/>
  <c r="J38" i="18" s="1"/>
  <c r="J39" i="18" a="1"/>
  <c r="J39" i="18" s="1"/>
  <c r="J41" i="18" a="1"/>
  <c r="J41" i="18" s="1"/>
  <c r="J42" i="18" a="1"/>
  <c r="J42" i="18" s="1"/>
  <c r="J43" i="18" a="1"/>
  <c r="J43" i="18" s="1"/>
  <c r="J44" i="18" a="1"/>
  <c r="J44" i="18" s="1"/>
  <c r="J45" i="18" a="1"/>
  <c r="J45" i="18" s="1"/>
  <c r="J46" i="18" a="1"/>
  <c r="J46" i="18" s="1"/>
  <c r="J47" i="18" a="1"/>
  <c r="J47" i="18" s="1"/>
  <c r="J48" i="18" a="1"/>
  <c r="J48" i="18" s="1"/>
  <c r="J49" i="18" a="1"/>
  <c r="J49" i="18" s="1"/>
  <c r="J50" i="18" a="1"/>
  <c r="J50" i="18" s="1"/>
  <c r="J51" i="18" a="1"/>
  <c r="J51" i="18" s="1"/>
  <c r="J55" i="18" a="1"/>
  <c r="J55" i="18" s="1"/>
  <c r="J56" i="18" a="1"/>
  <c r="J56" i="18" s="1"/>
  <c r="J57" i="18" a="1"/>
  <c r="J57" i="18" s="1"/>
  <c r="J58" i="18" a="1"/>
  <c r="J58" i="18" s="1"/>
  <c r="J59" i="18" a="1"/>
  <c r="J59" i="18" s="1"/>
  <c r="J60" i="18" a="1"/>
  <c r="J60" i="18" s="1"/>
  <c r="J61" i="18" a="1"/>
  <c r="J61" i="18" s="1"/>
  <c r="J62" i="18" a="1"/>
  <c r="J62" i="18" s="1"/>
  <c r="J63" i="18" a="1"/>
  <c r="J63" i="18" s="1"/>
  <c r="J64" i="18" a="1"/>
  <c r="J64" i="18" s="1"/>
  <c r="J65" i="18" a="1"/>
  <c r="J65" i="18" s="1"/>
  <c r="J66" i="18" a="1"/>
  <c r="J66" i="18" s="1"/>
  <c r="J67" i="18" a="1"/>
  <c r="J67" i="18" s="1"/>
  <c r="J68" i="18" a="1"/>
  <c r="J68" i="18" s="1"/>
  <c r="J69" i="18" a="1"/>
  <c r="J69" i="18" s="1"/>
  <c r="J70" i="18" a="1"/>
  <c r="J70" i="18" s="1"/>
  <c r="J71" i="18" a="1"/>
  <c r="J71" i="18" s="1"/>
  <c r="J72" i="18" a="1"/>
  <c r="J72" i="18" s="1"/>
  <c r="J73" i="18" a="1"/>
  <c r="J73" i="18" s="1"/>
  <c r="J74" i="18" a="1"/>
  <c r="J74" i="18" s="1"/>
  <c r="J75" i="18" a="1"/>
  <c r="J75" i="18" s="1"/>
  <c r="J76" i="18" a="1"/>
  <c r="J76" i="18" s="1"/>
  <c r="J77" i="18" a="1"/>
  <c r="J77" i="18" s="1"/>
  <c r="AC34" i="16"/>
  <c r="AC35" i="16"/>
  <c r="AC36" i="16"/>
  <c r="AC37" i="16"/>
  <c r="AC38" i="16"/>
  <c r="AC39" i="16"/>
  <c r="AC40" i="16"/>
  <c r="AC41" i="16"/>
  <c r="AC42" i="16"/>
  <c r="AC43" i="16"/>
  <c r="AC44" i="16"/>
  <c r="AC45" i="16"/>
  <c r="AC46" i="16"/>
  <c r="AC47" i="16"/>
  <c r="AC48" i="16"/>
  <c r="AC49" i="16"/>
  <c r="J102" i="16" a="1"/>
  <c r="J102" i="16" s="1"/>
  <c r="J103" i="16" a="1"/>
  <c r="J103" i="16" s="1"/>
  <c r="J104" i="16" a="1"/>
  <c r="J104" i="16" s="1"/>
  <c r="J17" i="16" a="1"/>
  <c r="J17" i="16" s="1"/>
  <c r="J18" i="16" a="1"/>
  <c r="J18" i="16" s="1"/>
  <c r="J19" i="16" a="1"/>
  <c r="J19" i="16" s="1"/>
  <c r="J21" i="16" a="1"/>
  <c r="J21" i="16" s="1"/>
  <c r="J22" i="16" a="1"/>
  <c r="J22" i="16" s="1"/>
  <c r="J23" i="16" a="1"/>
  <c r="J23" i="16" s="1"/>
  <c r="J24" i="16" a="1"/>
  <c r="J24" i="16" s="1"/>
  <c r="J25" i="16" a="1"/>
  <c r="J25" i="16" s="1"/>
  <c r="J26" i="16" a="1"/>
  <c r="J26" i="16" s="1"/>
  <c r="J27" i="16" a="1"/>
  <c r="J27" i="16" s="1"/>
  <c r="J29" i="16" a="1"/>
  <c r="J29" i="16" s="1"/>
  <c r="J30" i="16" a="1"/>
  <c r="J30" i="16" s="1"/>
  <c r="J31" i="16" a="1"/>
  <c r="J31" i="16" s="1"/>
  <c r="J32" i="16" a="1"/>
  <c r="J32" i="16" s="1"/>
  <c r="J33" i="16" a="1"/>
  <c r="J33" i="16" s="1"/>
  <c r="J34" i="16" a="1"/>
  <c r="J34" i="16" s="1"/>
  <c r="J35" i="16" a="1"/>
  <c r="J35" i="16" s="1"/>
  <c r="J36" i="16" a="1"/>
  <c r="J36" i="16" s="1"/>
  <c r="J37" i="16" a="1"/>
  <c r="J37" i="16" s="1"/>
  <c r="J38" i="16" a="1"/>
  <c r="J38" i="16" s="1"/>
  <c r="J39" i="16" a="1"/>
  <c r="J39" i="16" s="1"/>
  <c r="J41" i="16" a="1"/>
  <c r="J41" i="16" s="1"/>
  <c r="J42" i="16" a="1"/>
  <c r="J42" i="16" s="1"/>
  <c r="J43" i="16" a="1"/>
  <c r="J43" i="16" s="1"/>
  <c r="J44" i="16" a="1"/>
  <c r="J44" i="16" s="1"/>
  <c r="J28" i="16" a="1"/>
  <c r="J28" i="16" s="1"/>
  <c r="J40" i="16" a="1"/>
  <c r="J40" i="16" s="1"/>
  <c r="J100" i="16" a="1"/>
  <c r="J100" i="16" s="1"/>
  <c r="J101" i="16" a="1"/>
  <c r="J101" i="16" s="1"/>
  <c r="T2" i="22"/>
  <c r="J28" i="18" a="1"/>
  <c r="J28" i="18" s="1"/>
  <c r="J76" i="16" a="1"/>
  <c r="J76" i="16" s="1"/>
  <c r="J88" i="16" a="1"/>
  <c r="J88" i="16" s="1"/>
  <c r="BA16" i="18"/>
  <c r="BB16" i="18" s="1"/>
  <c r="AC29" i="16"/>
  <c r="AC30" i="16"/>
  <c r="AC31" i="16"/>
  <c r="AC32" i="16"/>
  <c r="AC33" i="16"/>
  <c r="AC28" i="16"/>
  <c r="BA28" i="18"/>
  <c r="BB28" i="18" s="1"/>
  <c r="BA88" i="18"/>
  <c r="BB88" i="18" s="1"/>
  <c r="AC17" i="18"/>
  <c r="AD17" i="18" s="1"/>
  <c r="E54" i="18"/>
  <c r="F54" i="18" s="1"/>
  <c r="BW20" i="18"/>
  <c r="BA100" i="18"/>
  <c r="BB100" i="18" s="1"/>
  <c r="AC68" i="18"/>
  <c r="AD68" i="18" s="1"/>
  <c r="E53" i="18"/>
  <c r="J53" i="18" s="1" a="1"/>
  <c r="J53" i="18" s="1"/>
  <c r="BW19" i="18"/>
  <c r="BX19" i="18" s="1"/>
  <c r="BA40" i="18"/>
  <c r="BB40" i="18" s="1"/>
  <c r="AC120" i="18"/>
  <c r="AD120" i="18" s="1"/>
  <c r="E52" i="18"/>
  <c r="J52" i="18" s="1" a="1"/>
  <c r="J52" i="18" s="1"/>
  <c r="BW18" i="18"/>
  <c r="BX18" i="18" s="1"/>
  <c r="BA76" i="18"/>
  <c r="BB76" i="18" s="1"/>
  <c r="AC172" i="18"/>
  <c r="AD172" i="18" s="1"/>
  <c r="E40" i="18"/>
  <c r="J40" i="18" s="1" a="1"/>
  <c r="J40" i="18" s="1"/>
  <c r="BW17" i="18"/>
  <c r="BX17" i="18" s="1"/>
  <c r="BA52" i="18"/>
  <c r="BB52" i="18" s="1"/>
  <c r="AC224" i="18"/>
  <c r="AD224" i="18" s="1"/>
  <c r="E28" i="18"/>
  <c r="F28" i="18" s="1"/>
  <c r="BW16" i="18"/>
  <c r="BX16" i="18" s="1"/>
  <c r="BA64" i="18"/>
  <c r="BB64" i="18" s="1"/>
  <c r="AC16" i="18"/>
  <c r="AD16" i="18" s="1"/>
  <c r="E16" i="18"/>
  <c r="S2" i="18" s="1"/>
  <c r="BW17" i="17"/>
  <c r="BX17" i="17" s="1"/>
  <c r="BW18" i="17"/>
  <c r="BX18" i="17" s="1"/>
  <c r="BW19" i="17"/>
  <c r="BX19" i="17" s="1"/>
  <c r="BW20" i="17"/>
  <c r="BA52" i="17"/>
  <c r="BB52" i="17" s="1"/>
  <c r="BA76" i="17"/>
  <c r="BB76" i="17" s="1"/>
  <c r="BA40" i="17"/>
  <c r="BB40" i="17" s="1"/>
  <c r="BA100" i="17"/>
  <c r="BB100" i="17" s="1"/>
  <c r="BA88" i="17"/>
  <c r="BB88" i="17" s="1"/>
  <c r="AC224" i="17"/>
  <c r="AD224" i="17" s="1"/>
  <c r="AC172" i="17"/>
  <c r="AD172" i="17" s="1"/>
  <c r="AC120" i="17"/>
  <c r="AD120" i="17" s="1"/>
  <c r="AC68" i="17"/>
  <c r="AD68" i="17" s="1"/>
  <c r="AC276" i="17"/>
  <c r="AD276" i="17" s="1"/>
  <c r="AC172" i="16"/>
  <c r="AD172" i="16" s="1"/>
  <c r="AC120" i="16"/>
  <c r="AD120" i="16" s="1"/>
  <c r="AC68" i="16"/>
  <c r="AD68" i="16" s="1"/>
  <c r="AC224" i="16"/>
  <c r="AD224" i="16" s="1"/>
  <c r="AC17" i="16"/>
  <c r="AC18" i="16"/>
  <c r="AC19" i="16"/>
  <c r="AC20" i="16"/>
  <c r="AC21" i="16"/>
  <c r="AC22" i="16"/>
  <c r="AC23" i="16"/>
  <c r="AC24" i="16"/>
  <c r="AC25" i="16"/>
  <c r="AC26" i="16"/>
  <c r="AC27" i="16"/>
  <c r="E55" i="17"/>
  <c r="E54" i="17"/>
  <c r="E53" i="17"/>
  <c r="E52" i="17"/>
  <c r="E40" i="17"/>
  <c r="E28" i="17"/>
  <c r="BW16" i="17"/>
  <c r="BX16" i="17" s="1"/>
  <c r="BA64" i="17"/>
  <c r="BB64" i="17" s="1"/>
  <c r="AC16" i="17"/>
  <c r="AD16" i="17" s="1"/>
  <c r="E16" i="17"/>
  <c r="BW22" i="16"/>
  <c r="BX22" i="16" s="1"/>
  <c r="E16" i="16"/>
  <c r="F16" i="16" s="1"/>
  <c r="BW17" i="16"/>
  <c r="BX17" i="16" s="1"/>
  <c r="E88" i="16"/>
  <c r="F88" i="16" s="1"/>
  <c r="BA28" i="16"/>
  <c r="BB28" i="16" s="1"/>
  <c r="E76" i="16"/>
  <c r="F76" i="16" s="1"/>
  <c r="BW21" i="16"/>
  <c r="BX21" i="16" s="1"/>
  <c r="BA40" i="16"/>
  <c r="BB40" i="16" s="1"/>
  <c r="E64" i="16"/>
  <c r="J64" i="16" s="1" a="1"/>
  <c r="J64" i="16" s="1"/>
  <c r="BW20" i="16"/>
  <c r="BX20" i="16" s="1"/>
  <c r="AC16" i="16"/>
  <c r="AD16" i="16" s="1"/>
  <c r="S3" i="13"/>
  <c r="BW19" i="13" s="1"/>
  <c r="BX19" i="13" s="1"/>
  <c r="B12" i="22"/>
  <c r="B42" i="22"/>
  <c r="BK7" i="22"/>
  <c r="BM7" i="22"/>
  <c r="BN7" i="22"/>
  <c r="BL7" i="22"/>
  <c r="BP31" i="22"/>
  <c r="BP39" i="22"/>
  <c r="J54" i="18" l="1" a="1"/>
  <c r="J54" i="18" s="1"/>
  <c r="F64" i="16"/>
  <c r="E111" i="13"/>
  <c r="F111" i="13" s="1"/>
  <c r="E103" i="13"/>
  <c r="F103" i="13" s="1"/>
  <c r="E26" i="13"/>
  <c r="F26" i="13" s="1"/>
  <c r="E18" i="13"/>
  <c r="F18" i="13" s="1"/>
  <c r="E31" i="13"/>
  <c r="F31" i="13" s="1"/>
  <c r="E48" i="13"/>
  <c r="E62" i="13"/>
  <c r="E68" i="13"/>
  <c r="E79" i="13"/>
  <c r="E93" i="13"/>
  <c r="AC110" i="13"/>
  <c r="AD110" i="13" s="1"/>
  <c r="AC101" i="13"/>
  <c r="AD101" i="13" s="1"/>
  <c r="AC91" i="13"/>
  <c r="AD91" i="13" s="1"/>
  <c r="AC82" i="13"/>
  <c r="AD82" i="13" s="1"/>
  <c r="AC73" i="13"/>
  <c r="AD73" i="13" s="1"/>
  <c r="AC203" i="13"/>
  <c r="AD203" i="13" s="1"/>
  <c r="AC193" i="13"/>
  <c r="AD193" i="13" s="1"/>
  <c r="AC184" i="13"/>
  <c r="AD184" i="13" s="1"/>
  <c r="AC175" i="13"/>
  <c r="AD175" i="13" s="1"/>
  <c r="AC165" i="13"/>
  <c r="AD165" i="13" s="1"/>
  <c r="AC156" i="13"/>
  <c r="AD156" i="13" s="1"/>
  <c r="AC147" i="13"/>
  <c r="AD147" i="13" s="1"/>
  <c r="AC138" i="13"/>
  <c r="AD138" i="13" s="1"/>
  <c r="AC128" i="13"/>
  <c r="AD128" i="13" s="1"/>
  <c r="AC219" i="13"/>
  <c r="AD219" i="13" s="1"/>
  <c r="AC210" i="13"/>
  <c r="AD210" i="13" s="1"/>
  <c r="BA22" i="13"/>
  <c r="BB22" i="13" s="1"/>
  <c r="BA38" i="13"/>
  <c r="BB38" i="13" s="1"/>
  <c r="BA29" i="13"/>
  <c r="BB29" i="13" s="1"/>
  <c r="BW22" i="13"/>
  <c r="BX22" i="13" s="1"/>
  <c r="J20" i="16" a="1"/>
  <c r="J20" i="16" s="1"/>
  <c r="F53" i="18"/>
  <c r="E110" i="13"/>
  <c r="F110" i="13" s="1"/>
  <c r="E102" i="13"/>
  <c r="F102" i="13" s="1"/>
  <c r="E25" i="13"/>
  <c r="F25" i="13" s="1"/>
  <c r="E17" i="13"/>
  <c r="F17" i="13" s="1"/>
  <c r="E39" i="13"/>
  <c r="E30" i="13"/>
  <c r="F30" i="13" s="1"/>
  <c r="E47" i="13"/>
  <c r="E61" i="13"/>
  <c r="E67" i="13"/>
  <c r="E87" i="13"/>
  <c r="E78" i="13"/>
  <c r="E91" i="13"/>
  <c r="AC109" i="13"/>
  <c r="AD109" i="13" s="1"/>
  <c r="AC99" i="13"/>
  <c r="AD99" i="13" s="1"/>
  <c r="AC90" i="13"/>
  <c r="AD90" i="13" s="1"/>
  <c r="AC81" i="13"/>
  <c r="AD81" i="13" s="1"/>
  <c r="AC72" i="13"/>
  <c r="AD72" i="13" s="1"/>
  <c r="AC119" i="13"/>
  <c r="AD119" i="13" s="1"/>
  <c r="AC201" i="13"/>
  <c r="AD201" i="13" s="1"/>
  <c r="AC192" i="13"/>
  <c r="AD192" i="13" s="1"/>
  <c r="AC183" i="13"/>
  <c r="AD183" i="13" s="1"/>
  <c r="AC174" i="13"/>
  <c r="AD174" i="13" s="1"/>
  <c r="AC164" i="13"/>
  <c r="AD164" i="13" s="1"/>
  <c r="AC155" i="13"/>
  <c r="AD155" i="13" s="1"/>
  <c r="AC146" i="13"/>
  <c r="AD146" i="13" s="1"/>
  <c r="AC136" i="13"/>
  <c r="AD136" i="13" s="1"/>
  <c r="AC127" i="13"/>
  <c r="AD127" i="13" s="1"/>
  <c r="AC236" i="13"/>
  <c r="AC218" i="13"/>
  <c r="AD218" i="13" s="1"/>
  <c r="AC209" i="13"/>
  <c r="AD209" i="13" s="1"/>
  <c r="BA21" i="13"/>
  <c r="BB21" i="13" s="1"/>
  <c r="BA37" i="13"/>
  <c r="BB37" i="13" s="1"/>
  <c r="BA51" i="13"/>
  <c r="BB51" i="13" s="1"/>
  <c r="J63" i="16" a="1"/>
  <c r="J63" i="16" s="1"/>
  <c r="S2" i="16"/>
  <c r="AD53" i="16" s="1"/>
  <c r="F52" i="18"/>
  <c r="E109" i="13"/>
  <c r="F109" i="13" s="1"/>
  <c r="E101" i="13"/>
  <c r="F101" i="13" s="1"/>
  <c r="E24" i="13"/>
  <c r="F24" i="13" s="1"/>
  <c r="E38" i="13"/>
  <c r="E29" i="13"/>
  <c r="F29" i="13" s="1"/>
  <c r="E46" i="13"/>
  <c r="E60" i="13"/>
  <c r="E75" i="13"/>
  <c r="E66" i="13"/>
  <c r="E86" i="13"/>
  <c r="E77" i="13"/>
  <c r="E99" i="13"/>
  <c r="E90" i="13"/>
  <c r="AC107" i="13"/>
  <c r="AD107" i="13" s="1"/>
  <c r="AC98" i="13"/>
  <c r="AD98" i="13" s="1"/>
  <c r="AC89" i="13"/>
  <c r="AD89" i="13" s="1"/>
  <c r="AC80" i="13"/>
  <c r="AD80" i="13" s="1"/>
  <c r="AC71" i="13"/>
  <c r="AD71" i="13" s="1"/>
  <c r="AC118" i="13"/>
  <c r="AD118" i="13" s="1"/>
  <c r="AC200" i="13"/>
  <c r="AD200" i="13" s="1"/>
  <c r="AC191" i="13"/>
  <c r="AD191" i="13" s="1"/>
  <c r="AC182" i="13"/>
  <c r="AD182" i="13" s="1"/>
  <c r="AC173" i="13"/>
  <c r="AD173" i="13" s="1"/>
  <c r="AC163" i="13"/>
  <c r="AD163" i="13" s="1"/>
  <c r="AC154" i="13"/>
  <c r="AD154" i="13" s="1"/>
  <c r="AC144" i="13"/>
  <c r="AD144" i="13" s="1"/>
  <c r="AC135" i="13"/>
  <c r="AD135" i="13" s="1"/>
  <c r="AC126" i="13"/>
  <c r="AD126" i="13" s="1"/>
  <c r="AC235" i="13"/>
  <c r="AC217" i="13"/>
  <c r="AD217" i="13" s="1"/>
  <c r="BA20" i="13"/>
  <c r="BB20" i="13" s="1"/>
  <c r="BA36" i="13"/>
  <c r="BB36" i="13" s="1"/>
  <c r="BA50" i="13"/>
  <c r="BB50" i="13" s="1"/>
  <c r="F65" i="16"/>
  <c r="J65" i="16" a="1"/>
  <c r="J65" i="16" s="1"/>
  <c r="J16" i="18" a="1"/>
  <c r="J16" i="18" s="1"/>
  <c r="BW18" i="13"/>
  <c r="BX18" i="13" s="1"/>
  <c r="BA46" i="13"/>
  <c r="BB46" i="13" s="1"/>
  <c r="BW21" i="13"/>
  <c r="BX21" i="13" s="1"/>
  <c r="BA49" i="13"/>
  <c r="BB49" i="13" s="1"/>
  <c r="BA33" i="13"/>
  <c r="BB33" i="13" s="1"/>
  <c r="BA23" i="13"/>
  <c r="BB23" i="13" s="1"/>
  <c r="AC208" i="13"/>
  <c r="AD208" i="13" s="1"/>
  <c r="AC216" i="13"/>
  <c r="AD216" i="13" s="1"/>
  <c r="AC233" i="13"/>
  <c r="AC121" i="13"/>
  <c r="AD121" i="13" s="1"/>
  <c r="AC129" i="13"/>
  <c r="AD129" i="13" s="1"/>
  <c r="AC137" i="13"/>
  <c r="AD137" i="13" s="1"/>
  <c r="AC145" i="13"/>
  <c r="AD145" i="13" s="1"/>
  <c r="AC153" i="13"/>
  <c r="AD153" i="13" s="1"/>
  <c r="AC161" i="13"/>
  <c r="AD161" i="13" s="1"/>
  <c r="AC169" i="13"/>
  <c r="AD169" i="13" s="1"/>
  <c r="AC178" i="13"/>
  <c r="AD178" i="13" s="1"/>
  <c r="AC186" i="13"/>
  <c r="AD186" i="13" s="1"/>
  <c r="AC194" i="13"/>
  <c r="AD194" i="13" s="1"/>
  <c r="AC202" i="13"/>
  <c r="AD202" i="13" s="1"/>
  <c r="AC116" i="13"/>
  <c r="AD116" i="13" s="1"/>
  <c r="AC76" i="13"/>
  <c r="AD76" i="13" s="1"/>
  <c r="AC84" i="13"/>
  <c r="AD84" i="13" s="1"/>
  <c r="AC92" i="13"/>
  <c r="AD92" i="13" s="1"/>
  <c r="AC100" i="13"/>
  <c r="AD100" i="13" s="1"/>
  <c r="AC108" i="13"/>
  <c r="AD108" i="13" s="1"/>
  <c r="E92" i="13"/>
  <c r="E83" i="13"/>
  <c r="E69" i="13"/>
  <c r="E58" i="13"/>
  <c r="E41" i="13"/>
  <c r="E49" i="13"/>
  <c r="E36" i="13"/>
  <c r="J16" i="16" a="1"/>
  <c r="J16" i="16" s="1"/>
  <c r="F40" i="18"/>
  <c r="E108" i="13"/>
  <c r="F108" i="13" s="1"/>
  <c r="E100" i="13"/>
  <c r="F100" i="13" s="1"/>
  <c r="E23" i="13"/>
  <c r="F23" i="13" s="1"/>
  <c r="E37" i="13"/>
  <c r="E45" i="13"/>
  <c r="E59" i="13"/>
  <c r="E74" i="13"/>
  <c r="E65" i="13"/>
  <c r="E85" i="13"/>
  <c r="E98" i="13"/>
  <c r="AC106" i="13"/>
  <c r="AD106" i="13" s="1"/>
  <c r="AC97" i="13"/>
  <c r="AD97" i="13" s="1"/>
  <c r="AC88" i="13"/>
  <c r="AD88" i="13" s="1"/>
  <c r="AC79" i="13"/>
  <c r="AD79" i="13" s="1"/>
  <c r="AC70" i="13"/>
  <c r="AD70" i="13" s="1"/>
  <c r="AC117" i="13"/>
  <c r="AD117" i="13" s="1"/>
  <c r="AC199" i="13"/>
  <c r="AD199" i="13" s="1"/>
  <c r="AC190" i="13"/>
  <c r="AD190" i="13" s="1"/>
  <c r="AC181" i="13"/>
  <c r="AD181" i="13" s="1"/>
  <c r="AC171" i="13"/>
  <c r="AD171" i="13" s="1"/>
  <c r="AC162" i="13"/>
  <c r="AD162" i="13" s="1"/>
  <c r="AC152" i="13"/>
  <c r="AD152" i="13" s="1"/>
  <c r="AC143" i="13"/>
  <c r="AD143" i="13" s="1"/>
  <c r="AC134" i="13"/>
  <c r="AD134" i="13" s="1"/>
  <c r="AC125" i="13"/>
  <c r="AD125" i="13" s="1"/>
  <c r="AC234" i="13"/>
  <c r="AC215" i="13"/>
  <c r="AD215" i="13" s="1"/>
  <c r="BA19" i="13"/>
  <c r="BB19" i="13" s="1"/>
  <c r="BA35" i="13"/>
  <c r="BB35" i="13" s="1"/>
  <c r="BA48" i="13"/>
  <c r="BB48" i="13" s="1"/>
  <c r="BW17" i="13"/>
  <c r="BX17" i="13" s="1"/>
  <c r="J61" i="16" a="1"/>
  <c r="J61" i="16" s="1"/>
  <c r="E107" i="13"/>
  <c r="F107" i="13" s="1"/>
  <c r="E22" i="13"/>
  <c r="F22" i="13" s="1"/>
  <c r="E35" i="13"/>
  <c r="E44" i="13"/>
  <c r="E57" i="13"/>
  <c r="E73" i="13"/>
  <c r="E84" i="13"/>
  <c r="E97" i="13"/>
  <c r="AC114" i="13"/>
  <c r="AD114" i="13" s="1"/>
  <c r="AC105" i="13"/>
  <c r="AD105" i="13" s="1"/>
  <c r="AC96" i="13"/>
  <c r="AD96" i="13" s="1"/>
  <c r="AC87" i="13"/>
  <c r="AD87" i="13" s="1"/>
  <c r="AC78" i="13"/>
  <c r="AD78" i="13" s="1"/>
  <c r="AC69" i="13"/>
  <c r="AD69" i="13" s="1"/>
  <c r="AC115" i="13"/>
  <c r="AD115" i="13" s="1"/>
  <c r="AC207" i="13"/>
  <c r="AD207" i="13" s="1"/>
  <c r="AC198" i="13"/>
  <c r="AD198" i="13" s="1"/>
  <c r="AC189" i="13"/>
  <c r="AD189" i="13" s="1"/>
  <c r="AC180" i="13"/>
  <c r="AD180" i="13" s="1"/>
  <c r="AC170" i="13"/>
  <c r="AD170" i="13" s="1"/>
  <c r="AC160" i="13"/>
  <c r="AD160" i="13" s="1"/>
  <c r="AC151" i="13"/>
  <c r="AD151" i="13" s="1"/>
  <c r="AC142" i="13"/>
  <c r="AD142" i="13" s="1"/>
  <c r="AC133" i="13"/>
  <c r="AD133" i="13" s="1"/>
  <c r="AC124" i="13"/>
  <c r="AD124" i="13" s="1"/>
  <c r="AC223" i="13"/>
  <c r="AD223" i="13" s="1"/>
  <c r="AC214" i="13"/>
  <c r="AD214" i="13" s="1"/>
  <c r="BA27" i="13"/>
  <c r="BB27" i="13" s="1"/>
  <c r="BA18" i="13"/>
  <c r="BB18" i="13" s="1"/>
  <c r="BA34" i="13"/>
  <c r="BB34" i="13" s="1"/>
  <c r="BA47" i="13"/>
  <c r="BB47" i="13" s="1"/>
  <c r="F57" i="16"/>
  <c r="F59" i="16"/>
  <c r="J59" i="16" a="1"/>
  <c r="J59" i="16" s="1"/>
  <c r="J74" i="16" a="1"/>
  <c r="J74" i="16" s="1"/>
  <c r="F16" i="18"/>
  <c r="E106" i="13"/>
  <c r="F106" i="13" s="1"/>
  <c r="E21" i="13"/>
  <c r="F21" i="13" s="1"/>
  <c r="E34" i="13"/>
  <c r="F34" i="13" s="1"/>
  <c r="E43" i="13"/>
  <c r="E56" i="13"/>
  <c r="E72" i="13"/>
  <c r="E82" i="13"/>
  <c r="E96" i="13"/>
  <c r="AC113" i="13"/>
  <c r="AD113" i="13" s="1"/>
  <c r="AC104" i="13"/>
  <c r="AD104" i="13" s="1"/>
  <c r="AC95" i="13"/>
  <c r="AD95" i="13" s="1"/>
  <c r="AC86" i="13"/>
  <c r="AD86" i="13" s="1"/>
  <c r="AC77" i="13"/>
  <c r="AD77" i="13" s="1"/>
  <c r="AC206" i="13"/>
  <c r="AD206" i="13" s="1"/>
  <c r="AC197" i="13"/>
  <c r="AD197" i="13" s="1"/>
  <c r="AC188" i="13"/>
  <c r="AD188" i="13" s="1"/>
  <c r="AC179" i="13"/>
  <c r="AD179" i="13" s="1"/>
  <c r="AC168" i="13"/>
  <c r="AD168" i="13" s="1"/>
  <c r="AC159" i="13"/>
  <c r="AD159" i="13" s="1"/>
  <c r="AC150" i="13"/>
  <c r="AD150" i="13" s="1"/>
  <c r="AC141" i="13"/>
  <c r="AD141" i="13" s="1"/>
  <c r="AC132" i="13"/>
  <c r="AD132" i="13" s="1"/>
  <c r="AC123" i="13"/>
  <c r="AD123" i="13" s="1"/>
  <c r="AC222" i="13"/>
  <c r="AD222" i="13" s="1"/>
  <c r="AC213" i="13"/>
  <c r="AD213" i="13" s="1"/>
  <c r="BA26" i="13"/>
  <c r="BB26" i="13" s="1"/>
  <c r="BA17" i="13"/>
  <c r="BB17" i="13" s="1"/>
  <c r="BA32" i="13"/>
  <c r="BB32" i="13" s="1"/>
  <c r="BA45" i="13"/>
  <c r="BB45" i="13" s="1"/>
  <c r="F51" i="16"/>
  <c r="J58" i="16" a="1"/>
  <c r="J58" i="16" s="1"/>
  <c r="F58" i="16"/>
  <c r="F70" i="16"/>
  <c r="J70" i="16" a="1"/>
  <c r="J70" i="16" s="1"/>
  <c r="E105" i="13"/>
  <c r="F105" i="13" s="1"/>
  <c r="E20" i="13"/>
  <c r="F20" i="13" s="1"/>
  <c r="E33" i="13"/>
  <c r="F33" i="13" s="1"/>
  <c r="E51" i="13"/>
  <c r="E42" i="13"/>
  <c r="E55" i="13"/>
  <c r="E71" i="13"/>
  <c r="E81" i="13"/>
  <c r="E95" i="13"/>
  <c r="AC112" i="13"/>
  <c r="AD112" i="13" s="1"/>
  <c r="AC103" i="13"/>
  <c r="AD103" i="13" s="1"/>
  <c r="AC94" i="13"/>
  <c r="AD94" i="13" s="1"/>
  <c r="AC85" i="13"/>
  <c r="AD85" i="13" s="1"/>
  <c r="AC75" i="13"/>
  <c r="AD75" i="13" s="1"/>
  <c r="AC205" i="13"/>
  <c r="AD205" i="13" s="1"/>
  <c r="AC196" i="13"/>
  <c r="AD196" i="13" s="1"/>
  <c r="AC187" i="13"/>
  <c r="AD187" i="13" s="1"/>
  <c r="AC177" i="13"/>
  <c r="AD177" i="13" s="1"/>
  <c r="AC167" i="13"/>
  <c r="AD167" i="13" s="1"/>
  <c r="AC158" i="13"/>
  <c r="AD158" i="13" s="1"/>
  <c r="AC149" i="13"/>
  <c r="AD149" i="13" s="1"/>
  <c r="AC140" i="13"/>
  <c r="AD140" i="13" s="1"/>
  <c r="AC131" i="13"/>
  <c r="AD131" i="13" s="1"/>
  <c r="AC122" i="13"/>
  <c r="AD122" i="13" s="1"/>
  <c r="AC221" i="13"/>
  <c r="AD221" i="13" s="1"/>
  <c r="AC212" i="13"/>
  <c r="AD212" i="13" s="1"/>
  <c r="BA25" i="13"/>
  <c r="BB25" i="13" s="1"/>
  <c r="BA31" i="13"/>
  <c r="BB31" i="13" s="1"/>
  <c r="BA44" i="13"/>
  <c r="BB44" i="13" s="1"/>
  <c r="J55" i="16" a="1"/>
  <c r="J55" i="16" s="1"/>
  <c r="E112" i="13"/>
  <c r="F112" i="13" s="1"/>
  <c r="E104" i="13"/>
  <c r="F104" i="13" s="1"/>
  <c r="E27" i="13"/>
  <c r="F27" i="13" s="1"/>
  <c r="E19" i="13"/>
  <c r="F19" i="13" s="1"/>
  <c r="E32" i="13"/>
  <c r="F32" i="13" s="1"/>
  <c r="E50" i="13"/>
  <c r="E63" i="13"/>
  <c r="E70" i="13"/>
  <c r="E80" i="13"/>
  <c r="E94" i="13"/>
  <c r="AC111" i="13"/>
  <c r="AD111" i="13" s="1"/>
  <c r="AC102" i="13"/>
  <c r="AD102" i="13" s="1"/>
  <c r="AC93" i="13"/>
  <c r="AD93" i="13" s="1"/>
  <c r="AC83" i="13"/>
  <c r="AD83" i="13" s="1"/>
  <c r="AC74" i="13"/>
  <c r="AD74" i="13" s="1"/>
  <c r="AC204" i="13"/>
  <c r="AD204" i="13" s="1"/>
  <c r="AC195" i="13"/>
  <c r="AD195" i="13" s="1"/>
  <c r="AC185" i="13"/>
  <c r="AD185" i="13" s="1"/>
  <c r="AC176" i="13"/>
  <c r="AD176" i="13" s="1"/>
  <c r="AC166" i="13"/>
  <c r="AD166" i="13" s="1"/>
  <c r="AC157" i="13"/>
  <c r="AD157" i="13" s="1"/>
  <c r="AC148" i="13"/>
  <c r="AD148" i="13" s="1"/>
  <c r="AC139" i="13"/>
  <c r="AD139" i="13" s="1"/>
  <c r="AC130" i="13"/>
  <c r="AD130" i="13" s="1"/>
  <c r="AC220" i="13"/>
  <c r="AD220" i="13" s="1"/>
  <c r="AC211" i="13"/>
  <c r="AD211" i="13" s="1"/>
  <c r="BA24" i="13"/>
  <c r="BB24" i="13" s="1"/>
  <c r="BA39" i="13"/>
  <c r="BB39" i="13" s="1"/>
  <c r="BA30" i="13"/>
  <c r="BB30" i="13" s="1"/>
  <c r="BA42" i="13"/>
  <c r="BB42" i="13" s="1"/>
  <c r="BW23" i="13"/>
  <c r="BX23" i="13" s="1"/>
  <c r="J77" i="16" a="1"/>
  <c r="J77" i="16" s="1"/>
  <c r="J92" i="16" a="1"/>
  <c r="J92" i="16" s="1"/>
  <c r="J50" i="17" a="1"/>
  <c r="J50" i="17" s="1"/>
  <c r="F50" i="17"/>
  <c r="J91" i="16" a="1"/>
  <c r="J91" i="16" s="1"/>
  <c r="J39" i="17" a="1"/>
  <c r="J39" i="17" s="1"/>
  <c r="F39" i="17"/>
  <c r="J31" i="17" a="1"/>
  <c r="J31" i="17" s="1"/>
  <c r="F31" i="17"/>
  <c r="F97" i="16"/>
  <c r="F26" i="17"/>
  <c r="J27" i="17" a="1"/>
  <c r="J27" i="17" s="1"/>
  <c r="F27" i="17"/>
  <c r="J19" i="17" a="1"/>
  <c r="J19" i="17" s="1"/>
  <c r="F19" i="17"/>
  <c r="F37" i="17"/>
  <c r="F55" i="17"/>
  <c r="F54" i="17"/>
  <c r="F53" i="17"/>
  <c r="F52" i="17"/>
  <c r="F40" i="17"/>
  <c r="J40" i="17" a="1"/>
  <c r="J40" i="17" s="1"/>
  <c r="F28" i="17"/>
  <c r="J28" i="17" a="1"/>
  <c r="J28" i="17" s="1"/>
  <c r="J16" i="17" a="1"/>
  <c r="J16" i="17" s="1"/>
  <c r="S2" i="17"/>
  <c r="BX20" i="17" s="1"/>
  <c r="F16" i="17"/>
  <c r="J17" i="17" a="1"/>
  <c r="J17" i="17" s="1"/>
  <c r="F17" i="17"/>
  <c r="BA41" i="13"/>
  <c r="BB41" i="13" s="1"/>
  <c r="BA43" i="13"/>
  <c r="BB43" i="13" s="1"/>
  <c r="E40" i="13"/>
  <c r="F40" i="13" s="1"/>
  <c r="BA55" i="13"/>
  <c r="BB55" i="13" s="1"/>
  <c r="BA54" i="13"/>
  <c r="BB54" i="13" s="1"/>
  <c r="AC20" i="13"/>
  <c r="AD20" i="13" s="1"/>
  <c r="AC21" i="13"/>
  <c r="AD21" i="13" s="1"/>
  <c r="AC24" i="13"/>
  <c r="AD24" i="13" s="1"/>
  <c r="AC26" i="13"/>
  <c r="AD26" i="13" s="1"/>
  <c r="AC28" i="13"/>
  <c r="AD28" i="13" s="1"/>
  <c r="AC30" i="13"/>
  <c r="AD30" i="13" s="1"/>
  <c r="AC32" i="13"/>
  <c r="AD32" i="13" s="1"/>
  <c r="AC34" i="13"/>
  <c r="AD34" i="13" s="1"/>
  <c r="AC36" i="13"/>
  <c r="AD36" i="13" s="1"/>
  <c r="AC38" i="13"/>
  <c r="AD38" i="13" s="1"/>
  <c r="AC40" i="13"/>
  <c r="AD40" i="13" s="1"/>
  <c r="AC42" i="13"/>
  <c r="AD42" i="13" s="1"/>
  <c r="AC43" i="13"/>
  <c r="AD43" i="13" s="1"/>
  <c r="AC44" i="13"/>
  <c r="AD44" i="13" s="1"/>
  <c r="AC46" i="13"/>
  <c r="AD46" i="13" s="1"/>
  <c r="AC48" i="13"/>
  <c r="AD48" i="13" s="1"/>
  <c r="AC50" i="13"/>
  <c r="AD50" i="13" s="1"/>
  <c r="AC52" i="13"/>
  <c r="AD52" i="13" s="1"/>
  <c r="AC54" i="13"/>
  <c r="AD54" i="13" s="1"/>
  <c r="AC56" i="13"/>
  <c r="AD56" i="13" s="1"/>
  <c r="AC58" i="13"/>
  <c r="AD58" i="13" s="1"/>
  <c r="AC60" i="13"/>
  <c r="AD60" i="13" s="1"/>
  <c r="AC62" i="13"/>
  <c r="AD62" i="13" s="1"/>
  <c r="AC64" i="13"/>
  <c r="AD64" i="13" s="1"/>
  <c r="AC66" i="13"/>
  <c r="AD66" i="13" s="1"/>
  <c r="AC224" i="13"/>
  <c r="AD224" i="13" s="1"/>
  <c r="AC226" i="13"/>
  <c r="AD226" i="13" s="1"/>
  <c r="AC228" i="13"/>
  <c r="AD228" i="13" s="1"/>
  <c r="AC231" i="13"/>
  <c r="AD231" i="13" s="1"/>
  <c r="AC19" i="13"/>
  <c r="AD19" i="13" s="1"/>
  <c r="AC22" i="13"/>
  <c r="AD22" i="13" s="1"/>
  <c r="AC23" i="13"/>
  <c r="AD23" i="13" s="1"/>
  <c r="AC25" i="13"/>
  <c r="AD25" i="13" s="1"/>
  <c r="AC27" i="13"/>
  <c r="AD27" i="13" s="1"/>
  <c r="AC29" i="13"/>
  <c r="AD29" i="13" s="1"/>
  <c r="AC31" i="13"/>
  <c r="AD31" i="13" s="1"/>
  <c r="AC33" i="13"/>
  <c r="AD33" i="13" s="1"/>
  <c r="AC35" i="13"/>
  <c r="AD35" i="13" s="1"/>
  <c r="AC37" i="13"/>
  <c r="AD37" i="13" s="1"/>
  <c r="AC39" i="13"/>
  <c r="AD39" i="13" s="1"/>
  <c r="AC41" i="13"/>
  <c r="AD41" i="13" s="1"/>
  <c r="AC45" i="13"/>
  <c r="AD45" i="13" s="1"/>
  <c r="AC47" i="13"/>
  <c r="AD47" i="13" s="1"/>
  <c r="AC49" i="13"/>
  <c r="AD49" i="13" s="1"/>
  <c r="AC51" i="13"/>
  <c r="AD51" i="13" s="1"/>
  <c r="AC53" i="13"/>
  <c r="AD53" i="13" s="1"/>
  <c r="AC55" i="13"/>
  <c r="AD55" i="13" s="1"/>
  <c r="AC57" i="13"/>
  <c r="AD57" i="13" s="1"/>
  <c r="AC59" i="13"/>
  <c r="AD59" i="13" s="1"/>
  <c r="AC61" i="13"/>
  <c r="AD61" i="13" s="1"/>
  <c r="AC63" i="13"/>
  <c r="AD63" i="13" s="1"/>
  <c r="AC65" i="13"/>
  <c r="AD65" i="13" s="1"/>
  <c r="AC67" i="13"/>
  <c r="AD67" i="13" s="1"/>
  <c r="AC225" i="13"/>
  <c r="AD225" i="13" s="1"/>
  <c r="AC227" i="13"/>
  <c r="AD227" i="13" s="1"/>
  <c r="AC229" i="13"/>
  <c r="AD229" i="13" s="1"/>
  <c r="AC230" i="13"/>
  <c r="AD230" i="13" s="1"/>
  <c r="AC232" i="13"/>
  <c r="AD232" i="13" s="1"/>
  <c r="AD47" i="16"/>
  <c r="AD25" i="16"/>
  <c r="AD17" i="16"/>
  <c r="AD24" i="16"/>
  <c r="AD40" i="16"/>
  <c r="AD52" i="16"/>
  <c r="AD22" i="16"/>
  <c r="AD33" i="16"/>
  <c r="AD21" i="16"/>
  <c r="AD20" i="16"/>
  <c r="AD23" i="16"/>
  <c r="AD39" i="16"/>
  <c r="AD19" i="16"/>
  <c r="AD51" i="16"/>
  <c r="AD27" i="16"/>
  <c r="AD26" i="16"/>
  <c r="AD18" i="16"/>
  <c r="AD48" i="16"/>
  <c r="AD32" i="16"/>
  <c r="AD46" i="16"/>
  <c r="AD38" i="16"/>
  <c r="AD50" i="16"/>
  <c r="AD31" i="16"/>
  <c r="AD45" i="16"/>
  <c r="AD37" i="16"/>
  <c r="AD30" i="16"/>
  <c r="AD44" i="16"/>
  <c r="AD36" i="16"/>
  <c r="AD29" i="16"/>
  <c r="AD43" i="16"/>
  <c r="AD35" i="16"/>
  <c r="AD42" i="16"/>
  <c r="AD34" i="16"/>
  <c r="AD28" i="16"/>
  <c r="AD49" i="16"/>
  <c r="AD41" i="16"/>
  <c r="E54" i="13"/>
  <c r="J24" i="13" a="1"/>
  <c r="J24" i="13" s="1"/>
  <c r="J18" i="13" a="1"/>
  <c r="J18" i="13" s="1"/>
  <c r="E88" i="13"/>
  <c r="E53" i="13"/>
  <c r="J17" i="13" a="1"/>
  <c r="J17" i="13" s="1"/>
  <c r="J112" i="13" a="1"/>
  <c r="J112" i="13" s="1"/>
  <c r="J40" i="13" a="1"/>
  <c r="J40" i="13" s="1"/>
  <c r="J34" i="13" a="1"/>
  <c r="J34" i="13" s="1"/>
  <c r="J106" i="13" a="1"/>
  <c r="J106" i="13" s="1"/>
  <c r="E89" i="13"/>
  <c r="E28" i="13"/>
  <c r="J33" i="13" a="1"/>
  <c r="J33" i="13" s="1"/>
  <c r="J105" i="13" a="1"/>
  <c r="J105" i="13" s="1"/>
  <c r="J107" i="13" a="1"/>
  <c r="J107" i="13" s="1"/>
  <c r="J19" i="13" a="1"/>
  <c r="J19" i="13" s="1"/>
  <c r="J27" i="13" a="1"/>
  <c r="J27" i="13" s="1"/>
  <c r="J108" i="13" a="1"/>
  <c r="J108" i="13" s="1"/>
  <c r="J20" i="13" a="1"/>
  <c r="J20" i="13" s="1"/>
  <c r="J29" i="13" a="1"/>
  <c r="J29" i="13" s="1"/>
  <c r="J109" i="13" a="1"/>
  <c r="J109" i="13" s="1"/>
  <c r="J21" i="13" a="1"/>
  <c r="J21" i="13" s="1"/>
  <c r="J30" i="13" a="1"/>
  <c r="J30" i="13" s="1"/>
  <c r="J102" i="13" a="1"/>
  <c r="J102" i="13" s="1"/>
  <c r="J110" i="13" a="1"/>
  <c r="J110" i="13" s="1"/>
  <c r="J22" i="13" a="1"/>
  <c r="J22" i="13" s="1"/>
  <c r="J31" i="13" a="1"/>
  <c r="J31" i="13" s="1"/>
  <c r="J103" i="13" a="1"/>
  <c r="J103" i="13" s="1"/>
  <c r="J111" i="13" a="1"/>
  <c r="J111" i="13" s="1"/>
  <c r="J23" i="13" a="1"/>
  <c r="J23" i="13" s="1"/>
  <c r="J32" i="13" a="1"/>
  <c r="J32" i="13" s="1"/>
  <c r="E76" i="13"/>
  <c r="E16" i="13"/>
  <c r="J26" i="13" a="1"/>
  <c r="J26" i="13" s="1"/>
  <c r="J104" i="13" a="1"/>
  <c r="J104" i="13" s="1"/>
  <c r="E52" i="13"/>
  <c r="E64" i="13"/>
  <c r="J25" i="13" a="1"/>
  <c r="J25" i="13" s="1"/>
  <c r="BA53" i="16"/>
  <c r="BW18" i="16"/>
  <c r="BX18" i="16" s="1"/>
  <c r="BA56" i="16"/>
  <c r="BA54" i="16"/>
  <c r="BW19" i="16"/>
  <c r="BX19" i="16" s="1"/>
  <c r="BA16" i="16"/>
  <c r="BB16" i="16" s="1"/>
  <c r="BW16" i="16"/>
  <c r="BX16" i="16" s="1"/>
  <c r="E52" i="16"/>
  <c r="BA52" i="16"/>
  <c r="BW23" i="16"/>
  <c r="BX23" i="16" s="1"/>
  <c r="BA55" i="16"/>
  <c r="BW20" i="13"/>
  <c r="BX20" i="13" s="1"/>
  <c r="AC120" i="13"/>
  <c r="AD120" i="13" s="1"/>
  <c r="BA28" i="13"/>
  <c r="BB28" i="13" s="1"/>
  <c r="BW29" i="13"/>
  <c r="BX29" i="13" s="1"/>
  <c r="BW26" i="13"/>
  <c r="BX26" i="13" s="1"/>
  <c r="AC16" i="13"/>
  <c r="AD16" i="13" s="1"/>
  <c r="AC68" i="13"/>
  <c r="AD68" i="13" s="1"/>
  <c r="AC18" i="13"/>
  <c r="BA52" i="13"/>
  <c r="BB52" i="13" s="1"/>
  <c r="BW27" i="13"/>
  <c r="BX27" i="13" s="1"/>
  <c r="BW30" i="13"/>
  <c r="BX30" i="13" s="1"/>
  <c r="BA16" i="13"/>
  <c r="BB16" i="13" s="1"/>
  <c r="BW24" i="13"/>
  <c r="BX24" i="13" s="1"/>
  <c r="AC172" i="13"/>
  <c r="AD172" i="13" s="1"/>
  <c r="BW16" i="13"/>
  <c r="BX16" i="13" s="1"/>
  <c r="AC17" i="13"/>
  <c r="AD17" i="13" s="1"/>
  <c r="BA40" i="13"/>
  <c r="BB40" i="13" s="1"/>
  <c r="BW25" i="13"/>
  <c r="BX25" i="13" s="1"/>
  <c r="BA53" i="13"/>
  <c r="BB53" i="13" s="1"/>
  <c r="BW28" i="13"/>
  <c r="BX28" i="13" s="1"/>
  <c r="BW31" i="13"/>
  <c r="BX31" i="13" s="1"/>
  <c r="BW32" i="13"/>
  <c r="BX32" i="13" s="1"/>
  <c r="F63" i="13" l="1"/>
  <c r="J63" i="13" a="1"/>
  <c r="J63" i="13" s="1"/>
  <c r="F42" i="13"/>
  <c r="J42" i="13" a="1"/>
  <c r="J42" i="13" s="1"/>
  <c r="J82" i="13" a="1"/>
  <c r="J82" i="13" s="1"/>
  <c r="F82" i="13"/>
  <c r="J35" i="13" a="1"/>
  <c r="J35" i="13" s="1"/>
  <c r="F35" i="13"/>
  <c r="F58" i="13"/>
  <c r="J58" i="13" a="1"/>
  <c r="J58" i="13" s="1"/>
  <c r="J86" i="13" a="1"/>
  <c r="J86" i="13" s="1"/>
  <c r="F86" i="13"/>
  <c r="F48" i="13"/>
  <c r="J48" i="13" a="1"/>
  <c r="J48" i="13" s="1"/>
  <c r="F50" i="13"/>
  <c r="J50" i="13" a="1"/>
  <c r="J50" i="13" s="1"/>
  <c r="J51" i="13" a="1"/>
  <c r="J51" i="13" s="1"/>
  <c r="F51" i="13"/>
  <c r="F72" i="13"/>
  <c r="J72" i="13" a="1"/>
  <c r="J72" i="13" s="1"/>
  <c r="J98" i="13" a="1"/>
  <c r="J98" i="13" s="1"/>
  <c r="F98" i="13"/>
  <c r="F69" i="13"/>
  <c r="J69" i="13" a="1"/>
  <c r="J69" i="13" s="1"/>
  <c r="F66" i="13"/>
  <c r="J66" i="13" a="1"/>
  <c r="J66" i="13" s="1"/>
  <c r="F39" i="13"/>
  <c r="J39" i="13" a="1"/>
  <c r="J39" i="13" s="1"/>
  <c r="J56" i="13" a="1"/>
  <c r="J56" i="13" s="1"/>
  <c r="F56" i="13"/>
  <c r="J85" i="13" a="1"/>
  <c r="J85" i="13" s="1"/>
  <c r="F85" i="13"/>
  <c r="J83" i="13" a="1"/>
  <c r="J83" i="13" s="1"/>
  <c r="F83" i="13"/>
  <c r="J75" i="13" a="1"/>
  <c r="J75" i="13" s="1"/>
  <c r="F75" i="13"/>
  <c r="F91" i="13"/>
  <c r="J91" i="13" a="1"/>
  <c r="J91" i="13" s="1"/>
  <c r="J43" i="13" a="1"/>
  <c r="J43" i="13" s="1"/>
  <c r="F43" i="13"/>
  <c r="F97" i="13"/>
  <c r="J97" i="13" a="1"/>
  <c r="J97" i="13" s="1"/>
  <c r="F65" i="13"/>
  <c r="J65" i="13" a="1"/>
  <c r="J65" i="13" s="1"/>
  <c r="F92" i="13"/>
  <c r="J92" i="13" a="1"/>
  <c r="J92" i="13" s="1"/>
  <c r="F60" i="13"/>
  <c r="J60" i="13" a="1"/>
  <c r="J60" i="13" s="1"/>
  <c r="F78" i="13"/>
  <c r="J78" i="13" a="1"/>
  <c r="J78" i="13" s="1"/>
  <c r="F95" i="13"/>
  <c r="J95" i="13" a="1"/>
  <c r="J95" i="13" s="1"/>
  <c r="J84" i="13" a="1"/>
  <c r="J84" i="13" s="1"/>
  <c r="F84" i="13"/>
  <c r="F74" i="13"/>
  <c r="J74" i="13" a="1"/>
  <c r="J74" i="13" s="1"/>
  <c r="F46" i="13"/>
  <c r="J46" i="13" a="1"/>
  <c r="J46" i="13" s="1"/>
  <c r="J87" i="13" a="1"/>
  <c r="J87" i="13" s="1"/>
  <c r="F87" i="13"/>
  <c r="J93" i="13" a="1"/>
  <c r="J93" i="13" s="1"/>
  <c r="F93" i="13"/>
  <c r="J52" i="16" a="1"/>
  <c r="J52" i="16" s="1"/>
  <c r="F52" i="16"/>
  <c r="F94" i="13"/>
  <c r="J94" i="13" a="1"/>
  <c r="J94" i="13" s="1"/>
  <c r="J81" i="13" a="1"/>
  <c r="J81" i="13" s="1"/>
  <c r="F81" i="13"/>
  <c r="F73" i="13"/>
  <c r="J73" i="13" a="1"/>
  <c r="J73" i="13" s="1"/>
  <c r="F59" i="13"/>
  <c r="J59" i="13" a="1"/>
  <c r="J59" i="13" s="1"/>
  <c r="J36" i="13" a="1"/>
  <c r="J36" i="13" s="1"/>
  <c r="F36" i="13"/>
  <c r="F90" i="13"/>
  <c r="J90" i="13" a="1"/>
  <c r="J90" i="13" s="1"/>
  <c r="J67" i="13" a="1"/>
  <c r="J67" i="13" s="1"/>
  <c r="F67" i="13"/>
  <c r="F79" i="13"/>
  <c r="J79" i="13" a="1"/>
  <c r="J79" i="13" s="1"/>
  <c r="F80" i="13"/>
  <c r="J80" i="13" a="1"/>
  <c r="J80" i="13" s="1"/>
  <c r="J71" i="13" a="1"/>
  <c r="J71" i="13" s="1"/>
  <c r="F71" i="13"/>
  <c r="F57" i="13"/>
  <c r="J57" i="13" a="1"/>
  <c r="J57" i="13" s="1"/>
  <c r="F45" i="13"/>
  <c r="J45" i="13" a="1"/>
  <c r="J45" i="13" s="1"/>
  <c r="F49" i="13"/>
  <c r="J49" i="13" a="1"/>
  <c r="J49" i="13" s="1"/>
  <c r="F99" i="13"/>
  <c r="J99" i="13" a="1"/>
  <c r="J99" i="13" s="1"/>
  <c r="J38" i="13" a="1"/>
  <c r="J38" i="13" s="1"/>
  <c r="F38" i="13"/>
  <c r="F61" i="13"/>
  <c r="J61" i="13" a="1"/>
  <c r="J61" i="13" s="1"/>
  <c r="F68" i="13"/>
  <c r="J68" i="13" a="1"/>
  <c r="J68" i="13" s="1"/>
  <c r="F70" i="13"/>
  <c r="J70" i="13" a="1"/>
  <c r="J70" i="13" s="1"/>
  <c r="F55" i="13"/>
  <c r="J55" i="13" a="1"/>
  <c r="J55" i="13" s="1"/>
  <c r="J96" i="13" a="1"/>
  <c r="J96" i="13" s="1"/>
  <c r="F96" i="13"/>
  <c r="F44" i="13"/>
  <c r="J44" i="13" a="1"/>
  <c r="J44" i="13" s="1"/>
  <c r="J37" i="13" a="1"/>
  <c r="J37" i="13" s="1"/>
  <c r="F37" i="13"/>
  <c r="F41" i="13"/>
  <c r="J41" i="13" a="1"/>
  <c r="J41" i="13" s="1"/>
  <c r="J77" i="13" a="1"/>
  <c r="J77" i="13" s="1"/>
  <c r="F77" i="13"/>
  <c r="J47" i="13" a="1"/>
  <c r="J47" i="13" s="1"/>
  <c r="F47" i="13"/>
  <c r="F62" i="13"/>
  <c r="J62" i="13" a="1"/>
  <c r="J62" i="13" s="1"/>
  <c r="J54" i="13" a="1"/>
  <c r="J54" i="13" s="1"/>
  <c r="F54" i="13"/>
  <c r="J88" i="13" a="1"/>
  <c r="J88" i="13" s="1"/>
  <c r="F88" i="13"/>
  <c r="J53" i="13" a="1"/>
  <c r="J53" i="13" s="1"/>
  <c r="F53" i="13"/>
  <c r="J89" i="13" a="1"/>
  <c r="J89" i="13" s="1"/>
  <c r="F89" i="13"/>
  <c r="J28" i="13" a="1"/>
  <c r="J28" i="13" s="1"/>
  <c r="F28" i="13"/>
  <c r="J76" i="13" a="1"/>
  <c r="J76" i="13" s="1"/>
  <c r="F76" i="13"/>
  <c r="J16" i="13" a="1"/>
  <c r="J16" i="13" s="1"/>
  <c r="S2" i="13"/>
  <c r="AD18" i="13" s="1"/>
  <c r="F16" i="13"/>
  <c r="J52" i="13" a="1"/>
  <c r="J52" i="13" s="1"/>
  <c r="F52" i="13"/>
  <c r="J64" i="13" a="1"/>
  <c r="J64" i="13" s="1"/>
  <c r="F6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All_Checklist (2)" description="Connection to the 'All_Checklist (2)' query in the workbook." type="100" refreshedVersion="8" minRefreshableVersion="5">
    <extLst>
      <ext xmlns:x15="http://schemas.microsoft.com/office/spreadsheetml/2010/11/main" uri="{DE250136-89BD-433C-8126-D09CA5730AF9}">
        <x15:connection id="235f7530-1b1b-4e9f-a476-10965f4103bb"/>
      </ext>
    </extLst>
  </connection>
  <connection id="2" xr16:uid="{00000000-0015-0000-FFFF-FFFF01000000}" name="Query - All_Checklist1" description="Connection to the 'All_Checklist' query in the workbook." type="100" refreshedVersion="8" minRefreshableVersion="5">
    <extLst>
      <ext xmlns:x15="http://schemas.microsoft.com/office/spreadsheetml/2010/11/main" uri="{DE250136-89BD-433C-8126-D09CA5730AF9}">
        <x15:connection id="cda53964-1ebe-4d06-83d2-6496cc06dffe"/>
      </ext>
    </extLst>
  </connection>
  <connection id="3" xr16:uid="{00000000-0015-0000-FFFF-FFFF02000000}" keepAlive="1" name="Query - All_Req" description="Connection to the 'All_Req' query in the workbook." type="5" refreshedVersion="0" background="1">
    <dbPr connection="Provider=Microsoft.Mashup.OleDb.1;Data Source=$Workbook$;Location=All_Req;Extended Properties=&quot;&quot;" command="SELECT * FROM [All_Req]"/>
  </connection>
  <connection id="4" xr16:uid="{00000000-0015-0000-FFFF-FFFF03000000}" name="Query - completion By Dep %1" description="Connection to the 'completion By Dep %' query in the workbook." type="100" refreshedVersion="8" minRefreshableVersion="5">
    <extLst>
      <ext xmlns:x15="http://schemas.microsoft.com/office/spreadsheetml/2010/11/main" uri="{DE250136-89BD-433C-8126-D09CA5730AF9}">
        <x15:connection id="8146af8b-05ed-47a7-a448-ddc4fd32e1eb"/>
      </ext>
    </extLst>
  </connection>
  <connection id="5" xr16:uid="{00000000-0015-0000-FFFF-FFFF04000000}" name="Query - CompletionOfDepByReq1" description="Connection to the 'CompletionOfDepByReq' query in the workbook." type="100" refreshedVersion="8" minRefreshableVersion="5">
    <extLst>
      <ext xmlns:x15="http://schemas.microsoft.com/office/spreadsheetml/2010/11/main" uri="{DE250136-89BD-433C-8126-D09CA5730AF9}">
        <x15:connection id="b62b7c73-4022-4d62-a4e6-13b29873b308"/>
      </ext>
    </extLst>
  </connection>
  <connection id="6" xr16:uid="{00000000-0015-0000-FFFF-FFFF05000000}" keepAlive="1" name="Query - Group by Dep(comp)" description="Connection to the 'Group by Dep(comp)' query in the workbook." type="5" refreshedVersion="0" background="1">
    <dbPr connection="Provider=Microsoft.Mashup.OleDb.1;Data Source=$Workbook$;Location=&quot;Group by Dep(comp)&quot;;Extended Properties=&quot;&quot;" command="SELECT * FROM [Group by Dep(comp)]"/>
  </connection>
  <connection id="7" xr16:uid="{00000000-0015-0000-FFFF-FFFF06000000}" keepAlive="1" name="Query - LastUpdateMonthMerge" type="5" refreshedVersion="8" deleted="1" background="1">
    <dbPr connection="" command=""/>
  </connection>
  <connection id="8" xr16:uid="{00000000-0015-0000-FFFF-FFFF07000000}" name="Query - LastUpdateMonthMerge1" description="Connection to the 'LastUpdateMonthMerge' query in the workbook." type="100" refreshedVersion="8" minRefreshableVersion="5">
    <extLst>
      <ext xmlns:x15="http://schemas.microsoft.com/office/spreadsheetml/2010/11/main" uri="{DE250136-89BD-433C-8126-D09CA5730AF9}">
        <x15:connection id="532dabdc-cdc7-458f-b7a9-f3ee55b06f8a"/>
      </ext>
    </extLst>
  </connection>
  <connection id="9" xr16:uid="{00000000-0015-0000-FFFF-FFFF08000000}" name="Query - Merge Total Tasks1" description="Connection to the 'Merge Total Tasks' query in the workbook." type="100" refreshedVersion="8" minRefreshableVersion="5">
    <extLst>
      <ext xmlns:x15="http://schemas.microsoft.com/office/spreadsheetml/2010/11/main" uri="{DE250136-89BD-433C-8126-D09CA5730AF9}">
        <x15:connection id="0d77d500-af20-4e71-8a35-4e3fd9d9194c"/>
      </ext>
    </extLst>
  </connection>
  <connection id="10" xr16:uid="{00000000-0015-0000-FFFF-FFFF09000000}" name="Query - Merge_Annu" description="Connection to the 'Merge_Annu' query in the workbook." type="100" refreshedVersion="8" minRefreshableVersion="5">
    <extLst>
      <ext xmlns:x15="http://schemas.microsoft.com/office/spreadsheetml/2010/11/main" uri="{DE250136-89BD-433C-8126-D09CA5730AF9}">
        <x15:connection id="debf575d-ccb0-4295-a62c-ad78e8480b25"/>
      </ext>
    </extLst>
  </connection>
  <connection id="11" xr16:uid="{00000000-0015-0000-FFFF-FFFF0A000000}" name="Query - Merge_Annu (2)1" description="Connection to the 'Merge_Annu (2)' query in the workbook." type="100" refreshedVersion="8" minRefreshableVersion="5">
    <extLst>
      <ext xmlns:x15="http://schemas.microsoft.com/office/spreadsheetml/2010/11/main" uri="{DE250136-89BD-433C-8126-D09CA5730AF9}">
        <x15:connection id="55baf9bd-e862-4c2b-b2d5-85340d1c6f7c"/>
      </ext>
    </extLst>
  </connection>
  <connection id="12" xr16:uid="{00000000-0015-0000-FFFF-FFFF0B000000}" keepAlive="1" name="Query - NO_CheckList(1)" description="Connection to the 'NO_CheckList' query in the workbook." type="5" refreshedVersion="0" background="1">
    <dbPr connection="Provider=Microsoft.Mashup.OleDb.1;Data Source=$Workbook$;Location=NO_CheckList;Extended Properties=&quot;&quot;" command="SELECT * FROM [NO_CheckList]"/>
  </connection>
  <connection id="13" xr16:uid="{5EB040CA-941F-4DF9-8253-86AC10284EDB}" keepAlive="1" name="Query - NOM" description="Connection to the 'NOM' query in the workbook." type="5" refreshedVersion="0" background="1">
    <dbPr connection="Provider=Microsoft.Mashup.OleDb.1;Data Source=$Workbook$;Location=NOM;Extended Properties=&quot;&quot;" command="SELECT * FROM [NOM]"/>
  </connection>
  <connection id="14" xr16:uid="{B81C0DC7-1D17-4D04-A85C-B7A7932C2FA2}" keepAlive="1" name="Query - NOQ" description="Connection to the 'NOQ' query in the workbook." type="5" refreshedVersion="0" background="1">
    <dbPr connection="Provider=Microsoft.Mashup.OleDb.1;Data Source=$Workbook$;Location=NOQ;Extended Properties=&quot;&quot;" command="SELECT * FROM [NOQ]"/>
  </connection>
  <connection id="15" xr16:uid="{B814CF05-6659-430A-98E8-7E6BB1A852DC}" keepAlive="1" name="Query - NOR" description="Connection to the 'NOR' query in the workbook." type="5" refreshedVersion="0" background="1">
    <dbPr connection="Provider=Microsoft.Mashup.OleDb.1;Data Source=$Workbook$;Location=NOR;Extended Properties=&quot;&quot;" command="SELECT * FROM [NOR]"/>
  </connection>
  <connection id="16" xr16:uid="{3CC642A1-6290-4A15-BB67-8BAAD2AF1ABB}" keepAlive="1" name="Query - NOW" description="Connection to the 'NOW' query in the workbook." type="5" refreshedVersion="0" background="1">
    <dbPr connection="Provider=Microsoft.Mashup.OleDb.1;Data Source=$Workbook$;Location=NOW;Extended Properties=&quot;&quot;" command="SELECT * FROM [NOW]"/>
  </connection>
  <connection id="17" xr16:uid="{00000000-0015-0000-FFFF-FFFF10000000}" keepAlive="1" name="Query - NS_CheckList" description="Connection to the 'NS_CheckList' query in the workbook." type="5" refreshedVersion="8" background="1">
    <dbPr connection="Provider=Microsoft.Mashup.OleDb.1;Data Source=$Workbook$;Location=NS_CheckList;Extended Properties=&quot;&quot;" command="SELECT * FROM [NS_CheckList]"/>
  </connection>
  <connection id="18" xr16:uid="{987591BF-B3AB-4C92-85F5-0F2C262A669C}" keepAlive="1" name="Query - NSM" description="Connection to the 'NSM' query in the workbook." type="5" refreshedVersion="0" background="1">
    <dbPr connection="Provider=Microsoft.Mashup.OleDb.1;Data Source=$Workbook$;Location=NSM;Extended Properties=&quot;&quot;" command="SELECT * FROM [NSM]"/>
  </connection>
  <connection id="19" xr16:uid="{A712EF0C-C55B-465F-819C-83E9788DA6A3}" keepAlive="1" name="Query - NSQ" description="Connection to the 'NSQ' query in the workbook." type="5" refreshedVersion="0" background="1">
    <dbPr connection="Provider=Microsoft.Mashup.OleDb.1;Data Source=$Workbook$;Location=NSQ;Extended Properties=&quot;&quot;" command="SELECT * FROM [NSQ]"/>
  </connection>
  <connection id="20" xr16:uid="{21B80D9E-5CDE-4358-95FB-9F31EE1F3920}" keepAlive="1" name="Query - NSR" description="Connection to the 'NSR' query in the workbook." type="5" refreshedVersion="0" background="1">
    <dbPr connection="Provider=Microsoft.Mashup.OleDb.1;Data Source=$Workbook$;Location=NSR;Extended Properties=&quot;&quot;" command="SELECT * FROM [NSR]"/>
  </connection>
  <connection id="21" xr16:uid="{0FC786C1-6ADB-475C-86F5-E0CE30E1480C}" keepAlive="1" name="Query - NSW" description="Connection to the 'NSW' query in the workbook." type="5" refreshedVersion="0" background="1">
    <dbPr connection="Provider=Microsoft.Mashup.OleDb.1;Data Source=$Workbook$;Location=NSW;Extended Properties=&quot;&quot;" command="SELECT * FROM [NSW]"/>
  </connection>
  <connection id="22" xr16:uid="{00000000-0015-0000-FFFF-FFFF15000000}" keepAlive="1" name="Query - SO_CheckList(1)" description="Connection to the 'SO_CheckList' query in the workbook." type="5" refreshedVersion="8" background="1" saveData="1">
    <dbPr connection="Provider=Microsoft.Mashup.OleDb.1;Data Source=$Workbook$;Location=SO_CheckList;Extended Properties=&quot;&quot;" command="SELECT * FROM [SO_CheckList]"/>
  </connection>
  <connection id="23" xr16:uid="{91723A8A-34B8-40B6-93B8-757FEDFAA892}" keepAlive="1" name="Query - SOM" description="Connection to the 'SOM' query in the workbook." type="5" refreshedVersion="0" background="1">
    <dbPr connection="Provider=Microsoft.Mashup.OleDb.1;Data Source=$Workbook$;Location=SOM;Extended Properties=&quot;&quot;" command="SELECT * FROM [SOM]"/>
  </connection>
  <connection id="24" xr16:uid="{818A998D-794F-4F09-8542-401F38AA0228}" keepAlive="1" name="Query - SOQ" description="Connection to the 'SOQ' query in the workbook." type="5" refreshedVersion="0" background="1">
    <dbPr connection="Provider=Microsoft.Mashup.OleDb.1;Data Source=$Workbook$;Location=SOQ;Extended Properties=&quot;&quot;" command="SELECT * FROM [SOQ]"/>
  </connection>
  <connection id="25" xr16:uid="{5F2B081C-A994-4BEE-B37E-8D36088E9128}" keepAlive="1" name="Query - SOR" description="Connection to the 'SOR' query in the workbook." type="5" refreshedVersion="0" background="1">
    <dbPr connection="Provider=Microsoft.Mashup.OleDb.1;Data Source=$Workbook$;Location=SOR;Extended Properties=&quot;&quot;" command="SELECT * FROM [SOR]"/>
  </connection>
  <connection id="26" xr16:uid="{984531D1-9ECA-462C-86EC-1E4DAE9B3587}" keepAlive="1" name="Query - SOW" description="Connection to the 'SOW' query in the workbook." type="5" refreshedVersion="0" background="1">
    <dbPr connection="Provider=Microsoft.Mashup.OleDb.1;Data Source=$Workbook$;Location=SOW;Extended Properties=&quot;&quot;" command="SELECT * FROM [SOW]"/>
  </connection>
  <connection id="27" xr16:uid="{00000000-0015-0000-FFFF-FFFF1A000000}" keepAlive="1" name="Query - SS_CheckList" description="Connection to the 'SS_CheckList' query in the workbook." type="5" refreshedVersion="8" background="1">
    <dbPr connection="Provider=Microsoft.Mashup.OleDb.1;Data Source=$Workbook$;Location=SS_CheckList;Extended Properties=&quot;&quot;" command="SELECT * FROM [SS_CheckList]"/>
  </connection>
  <connection id="28" xr16:uid="{E255145D-8979-4E0E-A691-EB6BE4676995}" keepAlive="1" name="Query - SSM" description="Connection to the 'SSM' query in the workbook." type="5" refreshedVersion="0" background="1">
    <dbPr connection="Provider=Microsoft.Mashup.OleDb.1;Data Source=$Workbook$;Location=SSM;Extended Properties=&quot;&quot;" command="SELECT * FROM [SSM]"/>
  </connection>
  <connection id="29" xr16:uid="{2500A380-C8C4-4E9B-94B2-D6A2DBC032D4}" keepAlive="1" name="Query - SSQ" description="Connection to the 'SSQ' query in the workbook." type="5" refreshedVersion="0" background="1">
    <dbPr connection="Provider=Microsoft.Mashup.OleDb.1;Data Source=$Workbook$;Location=SSQ;Extended Properties=&quot;&quot;" command="SELECT * FROM [SSQ]"/>
  </connection>
  <connection id="30" xr16:uid="{1D965D8B-C1AD-4BC2-ADAC-6CE53BA7D5BC}" keepAlive="1" name="Query - SSR" description="Connection to the 'SSR' query in the workbook." type="5" refreshedVersion="0" background="1">
    <dbPr connection="Provider=Microsoft.Mashup.OleDb.1;Data Source=$Workbook$;Location=SSR;Extended Properties=&quot;&quot;" command="SELECT * FROM [SSR]"/>
  </connection>
  <connection id="31" xr16:uid="{ACEDEB42-37ED-4E88-98FB-816A52395CDE}" keepAlive="1" name="Query - SSW" description="Connection to the 'SSW' query in the workbook." type="5" refreshedVersion="0" background="1">
    <dbPr connection="Provider=Microsoft.Mashup.OleDb.1;Data Source=$Workbook$;Location=SSW;Extended Properties=&quot;&quot;" command="SELECT * FROM [SSW]"/>
  </connection>
  <connection id="32" xr16:uid="{481FBECD-C13E-488D-8753-B3D364DC2FC5}" keepAlive="1" name="Query - Total Annual Points" description="Connection to the 'Total Annual Points' query in the workbook." type="5" refreshedVersion="0" background="1">
    <dbPr connection="Provider=Microsoft.Mashup.OleDb.1;Data Source=$Workbook$;Location=&quot;Total Annual Points&quot;;Extended Properties=&quot;&quot;" command="SELECT * FROM [Total Annual Points]"/>
  </connection>
  <connection id="33" xr16:uid="{36C46462-820D-4183-B3DB-029769D89E5F}" keepAlive="1" name="Query - Total Annual Points (2)" description="Connection to the 'Total Annual Points (2)' query in the workbook." type="5" refreshedVersion="0" background="1">
    <dbPr connection="Provider=Microsoft.Mashup.OleDb.1;Data Source=$Workbook$;Location=&quot;Total Annual Points (2)&quot;;Extended Properties=&quot;&quot;" command="SELECT * FROM [Total Annual Points (2)]"/>
  </connection>
  <connection id="34" xr16:uid="{00000000-0015-0000-FFFF-FFFF21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<sst xmlns="http://schemas.openxmlformats.org/spreadsheetml/2006/main" count="5894" uniqueCount="161">
  <si>
    <t xml:space="preserve">رجاء عدم التعديل في أسماء الاعمدة يمكنك اضافة بيانات او التعديل على البيانات الموجودة في كل جدول  </t>
  </si>
  <si>
    <t>North/South service</t>
  </si>
  <si>
    <t>#</t>
  </si>
  <si>
    <t>Requirement</t>
  </si>
  <si>
    <t>Weekly Tasks</t>
  </si>
  <si>
    <t>Monthly Tasks</t>
  </si>
  <si>
    <t>Quartarly Tasks</t>
  </si>
  <si>
    <t>Department</t>
  </si>
  <si>
    <t>Manager</t>
  </si>
  <si>
    <t>Year</t>
  </si>
  <si>
    <t>Month</t>
  </si>
  <si>
    <t>Group</t>
  </si>
  <si>
    <t>Week</t>
  </si>
  <si>
    <t>Frequancy</t>
  </si>
  <si>
    <t>SSSV</t>
  </si>
  <si>
    <t>Chemical Inventory</t>
  </si>
  <si>
    <t>Fire Monitor &amp; Hose Reel</t>
  </si>
  <si>
    <t>Hoist Crane</t>
  </si>
  <si>
    <t>South_Service</t>
  </si>
  <si>
    <t>Amri, Abdulrahman A</t>
  </si>
  <si>
    <t>January</t>
  </si>
  <si>
    <t>A</t>
  </si>
  <si>
    <t>1st Quarter</t>
  </si>
  <si>
    <t>WK-1</t>
  </si>
  <si>
    <t>Weekly</t>
  </si>
  <si>
    <t>SSV</t>
  </si>
  <si>
    <t>SCABA Practice</t>
  </si>
  <si>
    <t>Scraper PZV &amp; Car Seal</t>
  </si>
  <si>
    <t xml:space="preserve">Wind Sock </t>
  </si>
  <si>
    <t>North_Service</t>
  </si>
  <si>
    <t>Ghamdi, Anas K</t>
  </si>
  <si>
    <t>February</t>
  </si>
  <si>
    <t>B</t>
  </si>
  <si>
    <t>2nd Quarter</t>
  </si>
  <si>
    <t>WK-2</t>
  </si>
  <si>
    <t>Monthly</t>
  </si>
  <si>
    <t>WELI</t>
  </si>
  <si>
    <t>SCABA Inspection</t>
  </si>
  <si>
    <t>Scraper Area Checklist</t>
  </si>
  <si>
    <t>South_Operation</t>
  </si>
  <si>
    <t>Fuazan, Fawzi A</t>
  </si>
  <si>
    <t>March</t>
  </si>
  <si>
    <t>C</t>
  </si>
  <si>
    <t>3rd Quarter</t>
  </si>
  <si>
    <t>WK-3</t>
  </si>
  <si>
    <t>Quarterly</t>
  </si>
  <si>
    <t>WHIT/WHGR</t>
  </si>
  <si>
    <t>Safety Communication Meeting</t>
  </si>
  <si>
    <t>North_Operation</t>
  </si>
  <si>
    <t>Katheeri, Khalled A</t>
  </si>
  <si>
    <t>April</t>
  </si>
  <si>
    <t>4th Quarter</t>
  </si>
  <si>
    <t>WK-4</t>
  </si>
  <si>
    <t>ANNLI</t>
  </si>
  <si>
    <t>May</t>
  </si>
  <si>
    <t>WK-5</t>
  </si>
  <si>
    <t>ANSI</t>
  </si>
  <si>
    <t>June</t>
  </si>
  <si>
    <t>WK-6</t>
  </si>
  <si>
    <t>Scraper</t>
  </si>
  <si>
    <t>July</t>
  </si>
  <si>
    <t>WK-7</t>
  </si>
  <si>
    <t>August</t>
  </si>
  <si>
    <t>WK-8</t>
  </si>
  <si>
    <t>September</t>
  </si>
  <si>
    <t>WK-9</t>
  </si>
  <si>
    <t>October</t>
  </si>
  <si>
    <t>WK-10</t>
  </si>
  <si>
    <t>November</t>
  </si>
  <si>
    <t>WK-11</t>
  </si>
  <si>
    <t>December</t>
  </si>
  <si>
    <t>WK-12</t>
  </si>
  <si>
    <t>WK-13</t>
  </si>
  <si>
    <t>WK-14</t>
  </si>
  <si>
    <t>WK-15</t>
  </si>
  <si>
    <t>WK-16</t>
  </si>
  <si>
    <t>WK-17</t>
  </si>
  <si>
    <t>WK-18</t>
  </si>
  <si>
    <t>WK-19</t>
  </si>
  <si>
    <t>WK-20</t>
  </si>
  <si>
    <t>WK-21</t>
  </si>
  <si>
    <t>WK-22</t>
  </si>
  <si>
    <t>WK-23</t>
  </si>
  <si>
    <t>WK-24</t>
  </si>
  <si>
    <t xml:space="preserve"> North/South Operation</t>
  </si>
  <si>
    <t>WK-25</t>
  </si>
  <si>
    <t>WK-26</t>
  </si>
  <si>
    <t>WK-27</t>
  </si>
  <si>
    <t>WK-28</t>
  </si>
  <si>
    <t>ICV Stroking</t>
  </si>
  <si>
    <t xml:space="preserve">FIRE EXTINGUISHERS &amp; HOSE REEL </t>
  </si>
  <si>
    <t>EMERGENCY DRILL</t>
  </si>
  <si>
    <t>WK-29</t>
  </si>
  <si>
    <t>PDHMS</t>
  </si>
  <si>
    <t>FIRE DETECTION &amp; ALARM SYSTEIM</t>
  </si>
  <si>
    <t>WK-30</t>
  </si>
  <si>
    <t>Well Testing</t>
  </si>
  <si>
    <t>H2S &amp; LEL</t>
  </si>
  <si>
    <t>WK-31</t>
  </si>
  <si>
    <t>Emergency Light</t>
  </si>
  <si>
    <t>WK-32</t>
  </si>
  <si>
    <t>CIS Checklist</t>
  </si>
  <si>
    <t>MPFM</t>
  </si>
  <si>
    <t>WK-33</t>
  </si>
  <si>
    <t xml:space="preserve">LOTO </t>
  </si>
  <si>
    <t>WK-34</t>
  </si>
  <si>
    <t>CHEMICAL RV</t>
  </si>
  <si>
    <t>WK-35</t>
  </si>
  <si>
    <t xml:space="preserve">CAR SEAL  IMPLEMENTION </t>
  </si>
  <si>
    <t>WK-36</t>
  </si>
  <si>
    <t xml:space="preserve">SAB CHECKLIST </t>
  </si>
  <si>
    <t>WK-37</t>
  </si>
  <si>
    <t>WK-38</t>
  </si>
  <si>
    <t>WK-39</t>
  </si>
  <si>
    <t>WK-40</t>
  </si>
  <si>
    <t>WK-41</t>
  </si>
  <si>
    <t>WK-42</t>
  </si>
  <si>
    <t>WK-43</t>
  </si>
  <si>
    <t>WK-44</t>
  </si>
  <si>
    <t>WK-45</t>
  </si>
  <si>
    <t>WK-46</t>
  </si>
  <si>
    <t>WK-47</t>
  </si>
  <si>
    <t>WK-48</t>
  </si>
  <si>
    <t>WK-49</t>
  </si>
  <si>
    <t>WK-50</t>
  </si>
  <si>
    <t>WK-51</t>
  </si>
  <si>
    <t>WK-52</t>
  </si>
  <si>
    <t>Total Annual Points</t>
  </si>
  <si>
    <t>Month(Update)</t>
  </si>
  <si>
    <t>Notes</t>
  </si>
  <si>
    <t>Monthly Target</t>
  </si>
  <si>
    <t>Completed</t>
  </si>
  <si>
    <t>Pending</t>
  </si>
  <si>
    <t>Task</t>
  </si>
  <si>
    <t>Period</t>
  </si>
  <si>
    <t xml:space="preserve"> Completed (✔/✖)</t>
  </si>
  <si>
    <t>%الاكتمال المهام بالنسبة لنوعها</t>
  </si>
  <si>
    <t>Sum of Completion Of Freq %</t>
  </si>
  <si>
    <t xml:space="preserve">نسبة اكنمال المهام بالنسبة لكل المهام </t>
  </si>
  <si>
    <t>Count of Status</t>
  </si>
  <si>
    <t>CompletionOfReq%</t>
  </si>
  <si>
    <t>TotalPointsAnn</t>
  </si>
  <si>
    <t>Sum of Completed Tasks</t>
  </si>
  <si>
    <t>Sum of Total Tasks</t>
  </si>
  <si>
    <t>Sum of completion By Dep %</t>
  </si>
  <si>
    <t>Sum of CompletionOfDepByReq%</t>
  </si>
  <si>
    <t>Sum of CompletionReq %</t>
  </si>
  <si>
    <t>Sum of LastUpdatePoints</t>
  </si>
  <si>
    <t>Sum of #CompletedPoints</t>
  </si>
  <si>
    <t>Sum of #PendingPoints</t>
  </si>
  <si>
    <t>Sum of AnnuCompleted%</t>
  </si>
  <si>
    <t>PendingPointsAnn</t>
  </si>
  <si>
    <t>Row Labels</t>
  </si>
  <si>
    <t>Sum of Total Tasks by Dep</t>
  </si>
  <si>
    <t>Sum of Completed Tasks By Dep</t>
  </si>
  <si>
    <t>Grand Total</t>
  </si>
  <si>
    <t>Check</t>
  </si>
  <si>
    <t>Quarter</t>
  </si>
  <si>
    <t>(blank)</t>
  </si>
  <si>
    <t>Pending Tasks</t>
  </si>
  <si>
    <t>Sum of 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</si>
</sst>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2">
    <font>
      <sz val="11"/>
      <color theme="1"/>
      <name val="Aptos Narrow"/>
      <family val="2"/>
      <charset val="178"/>
      <scheme val="minor"/>
    </font>
    <font>
      <sz val="10"/>
      <color theme="1"/>
      <name val="Arial"/>
      <family val="2"/>
    </font>
    <font>
      <b/>
      <sz val="11"/>
      <color theme="0"/>
      <name val="Aptos Narrow"/>
      <family val="2"/>
      <charset val="178"/>
      <scheme val="minor"/>
    </font>
    <font>
      <sz val="8"/>
      <name val="Aptos Narrow"/>
      <family val="2"/>
      <charset val="178"/>
      <scheme val="minor"/>
    </font>
    <font>
      <sz val="11"/>
      <color theme="1"/>
      <name val="Arial"/>
      <family val="2"/>
    </font>
    <font>
      <b/>
      <sz val="12"/>
      <color theme="0"/>
      <name val="Arial"/>
      <family val="2"/>
    </font>
    <font>
      <b/>
      <sz val="11"/>
      <color theme="0"/>
      <name val="Arial"/>
      <family val="2"/>
    </font>
    <font>
      <b/>
      <sz val="22"/>
      <color theme="0"/>
      <name val="Arial"/>
      <family val="2"/>
    </font>
    <font>
      <sz val="10"/>
      <color theme="3"/>
      <name val="Arial"/>
      <family val="2"/>
    </font>
    <font>
      <sz val="11"/>
      <color theme="1"/>
      <name val="Helvetica Neue"/>
      <charset val="178"/>
    </font>
    <font>
      <b/>
      <sz val="12"/>
      <name val="Aptos Narrow"/>
      <family val="2"/>
      <scheme val="minor"/>
    </font>
    <font>
      <sz val="11"/>
      <name val="Aptos Narrow"/>
      <family val="2"/>
      <charset val="178"/>
      <scheme val="minor"/>
    </font>
    <font>
      <b/>
      <u/>
      <sz val="11"/>
      <name val="Aptos Narrow"/>
      <family val="2"/>
      <scheme val="minor"/>
    </font>
    <font>
      <sz val="10"/>
      <name val="Arial"/>
      <family val="2"/>
    </font>
    <font>
      <u/>
      <sz val="11"/>
      <color theme="10"/>
      <name val="Aptos Narrow"/>
      <family val="2"/>
      <charset val="178"/>
      <scheme val="minor"/>
    </font>
    <font>
      <sz val="11"/>
      <color theme="4" tint="-0.249977111117893"/>
      <name val="Aptos Narrow"/>
      <family val="2"/>
      <charset val="178"/>
      <scheme val="minor"/>
    </font>
    <font>
      <sz val="10"/>
      <color theme="4" tint="-0.249977111117893"/>
      <name val="Arial"/>
      <family val="2"/>
    </font>
    <font>
      <sz val="14"/>
      <color theme="1"/>
      <name val="Aptos Narrow"/>
      <family val="2"/>
      <charset val="178"/>
      <scheme val="minor"/>
    </font>
    <font>
      <sz val="11"/>
      <color theme="0"/>
      <name val="Aptos Narrow"/>
      <family val="2"/>
      <charset val="178"/>
      <scheme val="minor"/>
    </font>
    <font>
      <b/>
      <sz val="20"/>
      <name val="Aptos Narrow"/>
      <family val="2"/>
      <scheme val="minor"/>
    </font>
    <font>
      <b/>
      <sz val="20"/>
      <color theme="0"/>
      <name val="Aptos Narrow"/>
      <family val="2"/>
      <scheme val="minor"/>
    </font>
    <font>
      <b/>
      <u/>
      <sz val="12"/>
      <color theme="0"/>
      <name val="Aptos Narrow"/>
      <family val="2"/>
      <scheme val="minor"/>
    </font>
    <font>
      <b/>
      <u/>
      <sz val="14"/>
      <color theme="0"/>
      <name val="Aptos Narrow"/>
      <family val="2"/>
      <scheme val="minor"/>
    </font>
    <font>
      <sz val="12"/>
      <color theme="0"/>
      <name val="Aptos Narrow"/>
      <family val="2"/>
      <charset val="178"/>
      <scheme val="minor"/>
    </font>
    <font>
      <b/>
      <sz val="18"/>
      <color theme="0"/>
      <name val="Aptos Narrow"/>
      <family val="2"/>
      <scheme val="minor"/>
    </font>
    <font>
      <b/>
      <sz val="14"/>
      <color theme="0"/>
      <name val="Aptos Narrow"/>
      <family val="2"/>
      <scheme val="minor"/>
    </font>
    <font>
      <b/>
      <u/>
      <sz val="12"/>
      <color theme="0"/>
      <name val="Arial"/>
      <family val="2"/>
    </font>
    <font>
      <b/>
      <sz val="11"/>
      <color theme="1"/>
      <name val="Arial"/>
      <family val="2"/>
    </font>
    <font>
      <sz val="12"/>
      <name val="Aptos Narrow"/>
      <family val="2"/>
      <scheme val="minor"/>
    </font>
    <font>
      <sz val="10"/>
      <color theme="1"/>
      <name val="Arial"/>
    </font>
    <font>
      <sz val="11"/>
      <color theme="4" tint="-0.249977111117893"/>
      <name val="Aptos Narrow"/>
      <scheme val="minor"/>
    </font>
    <font>
      <sz val="10"/>
      <color theme="4" tint="-0.249977111117893"/>
      <name val="Arial"/>
    </font>
  </fonts>
  <fills count="8">
    <fill>
      <patternFill patternType="none"/>
    </fill>
    <fill>
      <patternFill patternType="gray125"/>
    </fill>
    <fill>
      <patternFill patternType="solid">
        <fgColor rgb="FFFFFF00"/>
        <bgColor indexed="64"/>
      </patternFill>
    </fill>
    <fill>
      <patternFill patternType="solid">
        <fgColor rgb="FF58585B"/>
        <bgColor indexed="64"/>
      </patternFill>
    </fill>
    <fill>
      <patternFill patternType="solid">
        <fgColor rgb="FF58585B"/>
        <bgColor theme="4" tint="0.79998168889431442"/>
      </patternFill>
    </fill>
    <fill>
      <patternFill patternType="solid">
        <fgColor rgb="FF3287BD"/>
        <bgColor indexed="64"/>
      </patternFill>
    </fill>
    <fill>
      <patternFill patternType="solid">
        <fgColor theme="4" tint="0.79998168889431442"/>
        <bgColor theme="4" tint="0.79998168889431442"/>
      </patternFill>
    </fill>
    <fill>
      <patternFill patternType="solid">
        <fgColor rgb="FF1096DF"/>
        <bgColor indexed="64"/>
      </patternFill>
    </fill>
  </fills>
  <borders count="23">
    <border>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theme="1"/>
      </left>
      <right/>
      <top/>
      <bottom style="thin">
        <color theme="1"/>
      </bottom>
      <diagonal/>
    </border>
    <border>
      <left/>
      <right/>
      <top/>
      <bottom style="thin">
        <color theme="1"/>
      </bottom>
      <diagonal/>
    </border>
    <border>
      <left style="thin">
        <color theme="1"/>
      </left>
      <right/>
      <top/>
      <bottom/>
      <diagonal/>
    </border>
    <border>
      <left style="thin">
        <color theme="1"/>
      </left>
      <right style="thin">
        <color theme="1"/>
      </right>
      <top/>
      <bottom/>
      <diagonal/>
    </border>
    <border>
      <left/>
      <right/>
      <top style="thin">
        <color theme="4"/>
      </top>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theme="4" tint="0.39997558519241921"/>
      </top>
      <bottom/>
      <diagonal/>
    </border>
    <border>
      <left/>
      <right/>
      <top/>
      <bottom style="thin">
        <color indexed="64"/>
      </bottom>
      <diagonal/>
    </border>
    <border>
      <left style="thin">
        <color theme="4" tint="0.39997558519241921"/>
      </left>
      <right/>
      <top style="thin">
        <color theme="4" tint="0.39997558519241921"/>
      </top>
      <bottom/>
      <diagonal/>
    </border>
  </borders>
  <cellStyleXfs count="2">
    <xf numFmtId="0" fontId="0" fillId="0" borderId="0"/>
    <xf numFmtId="0" fontId="14" fillId="0" borderId="0" applyNumberFormat="0" applyFill="0" applyBorder="0" applyAlignment="0" applyProtection="0"/>
  </cellStyleXfs>
  <cellXfs count="107">
    <xf numFmtId="0" fontId="0" fillId="0" borderId="0" xfId="0"/>
    <xf numFmtId="0" fontId="1" fillId="0" borderId="0" xfId="0" applyFont="1" applyAlignment="1">
      <alignment horizontal="center" vertical="center"/>
    </xf>
    <xf numFmtId="0" fontId="1" fillId="0" borderId="0" xfId="0" applyFont="1"/>
    <xf numFmtId="0" fontId="4" fillId="0" borderId="0" xfId="0" applyFont="1"/>
    <xf numFmtId="0" fontId="8" fillId="0" borderId="0" xfId="0" applyFont="1" applyAlignment="1">
      <alignment horizontal="center" vertical="center"/>
    </xf>
    <xf numFmtId="0" fontId="9" fillId="0" borderId="0" xfId="0" applyFont="1"/>
    <xf numFmtId="0" fontId="11" fillId="0" borderId="0" xfId="0" applyFont="1"/>
    <xf numFmtId="0" fontId="13" fillId="0" borderId="0" xfId="0" applyFont="1"/>
    <xf numFmtId="0" fontId="13" fillId="0" borderId="0" xfId="0" applyFont="1" applyAlignment="1">
      <alignment horizontal="center" vertical="center"/>
    </xf>
    <xf numFmtId="0" fontId="10" fillId="0" borderId="0" xfId="0" applyFont="1" applyAlignment="1">
      <alignment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2" fillId="0" borderId="0" xfId="0" applyFont="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1" fillId="0" borderId="0" xfId="0" applyFont="1" applyAlignment="1">
      <alignment horizontal="center" vertical="center"/>
      <extLst>
        <ext xmlns:xfpb="http://schemas.microsoft.com/office/spreadsheetml/2022/featurepropertybag" uri="{C7286773-470A-42A8-94C5-96B5CB345126}">
          <xfpb:xfComplement i="0"/>
        </ext>
      </extLst>
    </xf>
    <xf numFmtId="0" fontId="14" fillId="0" borderId="0" xfId="1" applyAlignment="1">
      <alignment horizontal="center" vertical="center"/>
    </xf>
    <xf numFmtId="0" fontId="6" fillId="3" borderId="6" xfId="0" applyFont="1" applyFill="1" applyBorder="1" applyAlignment="1">
      <alignment horizontal="center" vertical="center"/>
    </xf>
    <xf numFmtId="0" fontId="6" fillId="3" borderId="7" xfId="0" applyFont="1" applyFill="1" applyBorder="1" applyAlignment="1">
      <alignment horizontal="center" vertical="center"/>
    </xf>
    <xf numFmtId="0" fontId="0" fillId="2" borderId="0" xfId="0" applyFill="1"/>
    <xf numFmtId="0" fontId="6" fillId="3" borderId="0" xfId="0" applyFont="1" applyFill="1" applyAlignment="1">
      <alignment horizontal="center" vertical="center"/>
    </xf>
    <xf numFmtId="0" fontId="15" fillId="0" borderId="0" xfId="0" applyFont="1"/>
    <xf numFmtId="0" fontId="15" fillId="6" borderId="8" xfId="0" applyFont="1" applyFill="1" applyBorder="1"/>
    <xf numFmtId="0" fontId="4" fillId="0" borderId="0" xfId="0" applyFont="1" applyAlignment="1">
      <alignment horizontal="center" vertical="center"/>
    </xf>
    <xf numFmtId="0" fontId="16" fillId="6" borderId="8" xfId="0" applyFont="1" applyFill="1" applyBorder="1" applyAlignment="1">
      <alignment horizontal="center" vertical="center"/>
    </xf>
    <xf numFmtId="0" fontId="16" fillId="6" borderId="8" xfId="0" applyFont="1" applyFill="1" applyBorder="1" applyAlignment="1">
      <alignment horizontal="center" vertical="center"/>
      <extLst>
        <ext xmlns:xfpb="http://schemas.microsoft.com/office/spreadsheetml/2022/featurepropertybag" uri="{C7286773-470A-42A8-94C5-96B5CB345126}">
          <xfpb:xfComplement i="0"/>
        </ext>
      </extLst>
    </xf>
    <xf numFmtId="0" fontId="16" fillId="6" borderId="8" xfId="0" applyFont="1" applyFill="1" applyBorder="1"/>
    <xf numFmtId="0" fontId="16" fillId="0" borderId="0" xfId="0" applyFont="1" applyAlignment="1">
      <alignment horizontal="center" vertical="center"/>
    </xf>
    <xf numFmtId="0" fontId="16" fillId="0" borderId="0" xfId="0" applyFont="1" applyAlignment="1">
      <alignment horizontal="center" vertical="center"/>
      <extLst>
        <ext xmlns:xfpb="http://schemas.microsoft.com/office/spreadsheetml/2022/featurepropertybag" uri="{C7286773-470A-42A8-94C5-96B5CB345126}">
          <xfpb:xfComplement i="0"/>
        </ext>
      </extLst>
    </xf>
    <xf numFmtId="0" fontId="16" fillId="0" borderId="0" xfId="0" applyFont="1"/>
    <xf numFmtId="14" fontId="11" fillId="0" borderId="0" xfId="0" applyNumberFormat="1" applyFont="1"/>
    <xf numFmtId="14" fontId="6" fillId="3" borderId="0" xfId="0" applyNumberFormat="1" applyFont="1" applyFill="1" applyAlignment="1">
      <alignment horizontal="center" vertical="center"/>
    </xf>
    <xf numFmtId="14" fontId="16" fillId="6" borderId="8"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1" fillId="0" borderId="0" xfId="0" applyFont="1" applyAlignment="1">
      <alignment horizontal="center"/>
    </xf>
    <xf numFmtId="9" fontId="0" fillId="0" borderId="0" xfId="0" applyNumberFormat="1"/>
    <xf numFmtId="1" fontId="0" fillId="0" borderId="0" xfId="0" applyNumberFormat="1"/>
    <xf numFmtId="0" fontId="17" fillId="2" borderId="0" xfId="0" applyFont="1" applyFill="1"/>
    <xf numFmtId="0" fontId="17" fillId="0" borderId="0" xfId="0" applyFont="1"/>
    <xf numFmtId="0" fontId="0" fillId="0" borderId="0" xfId="0" applyAlignment="1">
      <alignment horizontal="left" indent="2"/>
    </xf>
    <xf numFmtId="10" fontId="0" fillId="0" borderId="0" xfId="0" applyNumberFormat="1"/>
    <xf numFmtId="0" fontId="14" fillId="0" borderId="0" xfId="1"/>
    <xf numFmtId="2" fontId="4" fillId="0" borderId="0" xfId="0" applyNumberFormat="1" applyFont="1" applyAlignment="1">
      <alignment horizontal="center" vertical="center"/>
    </xf>
    <xf numFmtId="0" fontId="12" fillId="0" borderId="13" xfId="0" applyFont="1" applyBorder="1"/>
    <xf numFmtId="0" fontId="19" fillId="0" borderId="0" xfId="0" applyFont="1" applyAlignment="1">
      <alignment horizontal="center" vertical="center"/>
    </xf>
    <xf numFmtId="0" fontId="18" fillId="7" borderId="14" xfId="0" applyFont="1" applyFill="1" applyBorder="1" applyAlignment="1">
      <alignment horizontal="center"/>
    </xf>
    <xf numFmtId="0" fontId="18" fillId="7" borderId="15" xfId="0" applyFont="1" applyFill="1" applyBorder="1" applyAlignment="1">
      <alignment horizontal="center"/>
    </xf>
    <xf numFmtId="0" fontId="22" fillId="7" borderId="15" xfId="0" applyFont="1" applyFill="1" applyBorder="1" applyAlignment="1">
      <alignment horizontal="center" vertical="center"/>
    </xf>
    <xf numFmtId="0" fontId="18" fillId="7" borderId="18" xfId="0" applyFont="1" applyFill="1" applyBorder="1" applyAlignment="1">
      <alignment horizontal="center"/>
    </xf>
    <xf numFmtId="0" fontId="22" fillId="7" borderId="12" xfId="0" applyFont="1" applyFill="1" applyBorder="1" applyAlignment="1">
      <alignment horizontal="center" vertical="center"/>
    </xf>
    <xf numFmtId="0" fontId="18" fillId="7" borderId="17" xfId="0" applyFont="1" applyFill="1" applyBorder="1" applyAlignment="1">
      <alignment horizontal="center"/>
    </xf>
    <xf numFmtId="0" fontId="21" fillId="7" borderId="0" xfId="0" applyFont="1" applyFill="1" applyAlignment="1">
      <alignment horizontal="center" vertical="center"/>
    </xf>
    <xf numFmtId="0" fontId="22" fillId="7" borderId="0" xfId="0" applyFont="1" applyFill="1" applyAlignment="1">
      <alignment horizontal="center" vertical="center"/>
    </xf>
    <xf numFmtId="0" fontId="11" fillId="0" borderId="16" xfId="0" applyFont="1" applyBorder="1"/>
    <xf numFmtId="0" fontId="11" fillId="0" borderId="20" xfId="0" applyFont="1" applyBorder="1"/>
    <xf numFmtId="0" fontId="18" fillId="7" borderId="21" xfId="0" applyFont="1" applyFill="1" applyBorder="1" applyAlignment="1">
      <alignment horizontal="center"/>
    </xf>
    <xf numFmtId="0" fontId="22" fillId="7" borderId="13" xfId="0" applyFont="1" applyFill="1" applyBorder="1" applyAlignment="1">
      <alignment horizontal="center" vertical="center"/>
    </xf>
    <xf numFmtId="0" fontId="18" fillId="7" borderId="19" xfId="0" applyFont="1" applyFill="1" applyBorder="1" applyAlignment="1">
      <alignment horizontal="center"/>
    </xf>
    <xf numFmtId="0" fontId="18" fillId="0" borderId="17" xfId="0" applyFont="1" applyBorder="1" applyAlignment="1">
      <alignment horizontal="center"/>
    </xf>
    <xf numFmtId="0" fontId="18" fillId="0" borderId="0" xfId="0" applyFont="1" applyAlignment="1">
      <alignment horizontal="center"/>
    </xf>
    <xf numFmtId="0" fontId="0" fillId="0" borderId="0" xfId="0" applyAlignment="1">
      <alignment vertical="center"/>
    </xf>
    <xf numFmtId="0" fontId="26" fillId="7" borderId="0" xfId="0" applyFont="1" applyFill="1" applyAlignment="1">
      <alignment horizontal="center" vertical="center"/>
    </xf>
    <xf numFmtId="0" fontId="23" fillId="7" borderId="0" xfId="0" applyFont="1" applyFill="1" applyAlignment="1">
      <alignment horizontal="center" vertical="center"/>
    </xf>
    <xf numFmtId="0" fontId="12" fillId="0" borderId="0" xfId="0" applyFont="1"/>
    <xf numFmtId="0" fontId="25" fillId="7" borderId="22" xfId="0" applyFont="1" applyFill="1" applyBorder="1" applyAlignment="1">
      <alignment horizontal="center"/>
    </xf>
    <xf numFmtId="0" fontId="13" fillId="6" borderId="22" xfId="0" applyFont="1" applyFill="1" applyBorder="1"/>
    <xf numFmtId="0" fontId="13" fillId="0" borderId="22" xfId="0" applyFont="1" applyBorder="1"/>
    <xf numFmtId="0" fontId="13" fillId="0" borderId="11" xfId="0" applyFont="1" applyBorder="1"/>
    <xf numFmtId="0" fontId="2" fillId="7" borderId="14" xfId="0" applyFont="1" applyFill="1" applyBorder="1" applyAlignment="1">
      <alignment horizontal="center"/>
    </xf>
    <xf numFmtId="0" fontId="25" fillId="7" borderId="16" xfId="0" applyFont="1" applyFill="1" applyBorder="1" applyAlignment="1">
      <alignment horizontal="center" vertical="center"/>
    </xf>
    <xf numFmtId="0" fontId="1" fillId="6" borderId="19" xfId="0" applyFont="1" applyFill="1" applyBorder="1"/>
    <xf numFmtId="0" fontId="1" fillId="0" borderId="9" xfId="0" applyFont="1" applyBorder="1"/>
    <xf numFmtId="0" fontId="1" fillId="6" borderId="9" xfId="0" applyFont="1" applyFill="1" applyBorder="1"/>
    <xf numFmtId="0" fontId="1" fillId="0" borderId="10" xfId="0" applyFont="1" applyBorder="1"/>
    <xf numFmtId="0" fontId="0" fillId="0" borderId="0" xfId="0" applyAlignment="1">
      <alignment horizontal="center" vertical="center"/>
    </xf>
    <xf numFmtId="0" fontId="0" fillId="2" borderId="0" xfId="0" applyFill="1" applyAlignment="1">
      <alignment vertical="center" wrapText="1"/>
    </xf>
    <xf numFmtId="14" fontId="4" fillId="0" borderId="0" xfId="0" applyNumberFormat="1" applyFont="1" applyAlignment="1">
      <alignment horizontal="center" vertical="center"/>
    </xf>
    <xf numFmtId="14" fontId="16" fillId="0" borderId="0" xfId="0" applyNumberFormat="1" applyFont="1" applyAlignment="1">
      <alignment horizontal="center" vertical="center"/>
    </xf>
    <xf numFmtId="14" fontId="1" fillId="0" borderId="0" xfId="0" applyNumberFormat="1" applyFont="1"/>
    <xf numFmtId="0" fontId="27" fillId="0" borderId="0" xfId="0" applyFont="1" applyAlignment="1">
      <alignment horizontal="center" vertical="center"/>
    </xf>
    <xf numFmtId="0" fontId="1" fillId="0" borderId="0" xfId="0" applyFont="1" applyAlignment="1">
      <alignment horizontal="center" vertical="center"/>
      <extLst>
        <ext xmlns:xfpb="http://schemas.microsoft.com/office/spreadsheetml/2022/featurepropertybag" uri="{C7286773-470A-42A8-94C5-96B5CB345126}">
          <xfpb:xfComplement i="0"/>
        </ext>
      </extLst>
    </xf>
    <xf numFmtId="0" fontId="15" fillId="0" borderId="8" xfId="0" applyFont="1" applyBorder="1"/>
    <xf numFmtId="0" fontId="15" fillId="6" borderId="0" xfId="0" applyFont="1" applyFill="1"/>
    <xf numFmtId="0" fontId="16" fillId="0" borderId="8" xfId="0" applyFont="1" applyBorder="1"/>
    <xf numFmtId="0" fontId="16" fillId="6" borderId="0" xfId="0" applyFont="1" applyFill="1"/>
    <xf numFmtId="14" fontId="16" fillId="6" borderId="0" xfId="0" applyNumberFormat="1" applyFont="1" applyFill="1" applyAlignment="1">
      <alignment horizontal="center" vertical="center"/>
    </xf>
    <xf numFmtId="0" fontId="16" fillId="0" borderId="8" xfId="0" applyFont="1" applyBorder="1" applyAlignment="1">
      <alignment horizontal="center" vertical="center"/>
    </xf>
    <xf numFmtId="0" fontId="16" fillId="6" borderId="0" xfId="0" applyFont="1" applyFill="1" applyAlignment="1">
      <alignment horizontal="center" vertical="center"/>
    </xf>
    <xf numFmtId="0" fontId="16" fillId="0" borderId="8" xfId="0" applyFont="1" applyBorder="1" applyAlignment="1">
      <alignment horizontal="center" vertical="center"/>
      <extLst>
        <ext xmlns:xfpb="http://schemas.microsoft.com/office/spreadsheetml/2022/featurepropertybag" uri="{C7286773-470A-42A8-94C5-96B5CB345126}">
          <xfpb:xfComplement i="0"/>
        </ext>
      </extLst>
    </xf>
    <xf numFmtId="0" fontId="16" fillId="6" borderId="0" xfId="0" applyFont="1" applyFill="1" applyAlignment="1">
      <alignment horizontal="center" vertical="center"/>
      <extLst>
        <ext xmlns:xfpb="http://schemas.microsoft.com/office/spreadsheetml/2022/featurepropertybag" uri="{C7286773-470A-42A8-94C5-96B5CB345126}">
          <xfpb:xfComplement i="0"/>
        </ext>
      </extLst>
    </xf>
    <xf numFmtId="14" fontId="16" fillId="0" borderId="8" xfId="0" applyNumberFormat="1" applyFont="1" applyBorder="1" applyAlignment="1">
      <alignment horizontal="center" vertical="center"/>
    </xf>
    <xf numFmtId="0" fontId="28" fillId="0" borderId="0" xfId="0" applyFont="1" applyAlignment="1">
      <alignment vertical="center"/>
    </xf>
    <xf numFmtId="0" fontId="18" fillId="7" borderId="0" xfId="0" applyFont="1" applyFill="1"/>
    <xf numFmtId="0" fontId="29" fillId="0" borderId="0" xfId="0" applyFont="1" applyAlignment="1">
      <alignment horizontal="center" vertical="center"/>
    </xf>
    <xf numFmtId="0" fontId="29" fillId="0" borderId="0" xfId="0" applyFont="1" applyAlignment="1">
      <alignment horizontal="center" vertical="center"/>
      <extLst>
        <ext xmlns:xfpb="http://schemas.microsoft.com/office/spreadsheetml/2022/featurepropertybag" uri="{C7286773-470A-42A8-94C5-96B5CB345126}">
          <xfpb:xfComplement i="0"/>
        </ext>
      </extLst>
    </xf>
    <xf numFmtId="0" fontId="30" fillId="0" borderId="0" xfId="0" applyFont="1"/>
    <xf numFmtId="0" fontId="31" fillId="0" borderId="0" xfId="0" applyFont="1"/>
    <xf numFmtId="14" fontId="31" fillId="0" borderId="0" xfId="0" applyNumberFormat="1" applyFont="1" applyAlignment="1">
      <alignment horizontal="center" vertical="center"/>
    </xf>
    <xf numFmtId="0" fontId="31" fillId="0" borderId="0" xfId="0" applyFont="1" applyAlignment="1">
      <alignment horizontal="center" vertical="center"/>
    </xf>
    <xf numFmtId="3" fontId="0" fillId="0" borderId="0" xfId="0" applyNumberFormat="1"/>
    <xf numFmtId="0" fontId="24" fillId="5" borderId="0" xfId="0" applyFont="1" applyFill="1" applyAlignment="1">
      <alignment horizontal="center" vertical="center"/>
    </xf>
    <xf numFmtId="0" fontId="20" fillId="5" borderId="0" xfId="0" applyFont="1" applyFill="1" applyAlignment="1">
      <alignment horizontal="center" vertical="center"/>
    </xf>
    <xf numFmtId="0" fontId="7" fillId="5" borderId="0" xfId="0" applyFont="1" applyFill="1" applyAlignment="1">
      <alignment horizontal="center" vertical="center"/>
    </xf>
  </cellXfs>
  <cellStyles count="2">
    <cellStyle name="Hyperlink" xfId="1" builtinId="8"/>
    <cellStyle name="Normal" xfId="0" builtinId="0"/>
  </cellStyles>
  <dxfs count="268">
    <dxf>
      <numFmt numFmtId="14" formatCode="0.00%"/>
    </dxf>
    <dxf>
      <numFmt numFmtId="14" formatCode="0.00%"/>
    </dxf>
    <dxf>
      <numFmt numFmtId="14" formatCode="0.00%"/>
    </dxf>
    <dxf>
      <numFmt numFmtId="14" formatCode="0.00%"/>
    </dxf>
    <dxf>
      <numFmt numFmtId="1" formatCode="0"/>
    </dxf>
    <dxf>
      <numFmt numFmtId="1"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scheme val="none"/>
      </font>
      <numFmt numFmtId="19" formatCode="m/d/yyyy"/>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b/>
        <strike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fill>
        <patternFill patternType="none">
          <fgColor indexed="64"/>
          <bgColor indexed="65"/>
        </patternFill>
      </fill>
    </dxf>
    <dxf>
      <font>
        <b val="0"/>
        <i val="0"/>
        <strike val="0"/>
        <condense val="0"/>
        <extend val="0"/>
        <outline val="0"/>
        <shadow val="0"/>
        <u val="none"/>
        <vertAlign val="baseline"/>
        <sz val="11"/>
        <color theme="1"/>
        <name val="Aptos Narrow"/>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4" tint="-0.249977111117893"/>
        <name val="Aptos Narrow"/>
        <scheme val="minor"/>
      </font>
      <fill>
        <patternFill patternType="none">
          <fgColor indexed="64"/>
          <bgColor indexed="65"/>
        </patternFill>
      </fill>
    </dxf>
    <dxf>
      <border outline="0">
        <top style="thin">
          <color rgb="FF000000"/>
        </top>
      </border>
    </dxf>
    <dxf>
      <font>
        <b val="0"/>
        <i val="0"/>
        <strike val="0"/>
        <condense val="0"/>
        <extend val="0"/>
        <outline val="0"/>
        <shadow val="0"/>
        <u val="none"/>
        <vertAlign val="baseline"/>
        <sz val="11"/>
        <color rgb="FF000000"/>
        <name val="Aptos Narrow"/>
        <scheme val="none"/>
      </font>
      <fill>
        <patternFill patternType="none">
          <fgColor rgb="FF000000"/>
          <bgColor rgb="FFFFFFFF"/>
        </patternFill>
      </fill>
    </dxf>
    <dxf>
      <font>
        <b/>
        <i val="0"/>
        <strike val="0"/>
        <condense val="0"/>
        <extend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4" tint="-0.249977111117893"/>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dxf>
    <dxf>
      <font>
        <b val="0"/>
        <i val="0"/>
        <strike val="0"/>
        <condense val="0"/>
        <extend val="0"/>
        <outline val="0"/>
        <shadow val="0"/>
        <u val="none"/>
        <vertAlign val="baseline"/>
        <sz val="10"/>
        <color theme="4" tint="-0.249977111117893"/>
        <name val="Arial"/>
        <scheme val="none"/>
      </font>
    </dxf>
    <dxf>
      <font>
        <b val="0"/>
        <i val="0"/>
        <strike val="0"/>
        <condense val="0"/>
        <extend val="0"/>
        <outline val="0"/>
        <shadow val="0"/>
        <u val="none"/>
        <vertAlign val="baseline"/>
        <sz val="11"/>
        <color theme="4" tint="-0.249977111117893"/>
        <name val="Aptos Narrow"/>
        <scheme val="minor"/>
      </font>
      <numFmt numFmtId="0" formatCode="General"/>
    </dxf>
    <dxf>
      <font>
        <b val="0"/>
        <i val="0"/>
        <strike val="0"/>
        <condense val="0"/>
        <extend val="0"/>
        <outline val="0"/>
        <shadow val="0"/>
        <u val="none"/>
        <vertAlign val="baseline"/>
        <sz val="11"/>
        <color theme="4" tint="-0.249977111117893"/>
        <name val="Aptos Narrow"/>
        <scheme val="minor"/>
      </font>
      <numFmt numFmtId="0" formatCode="General"/>
    </dxf>
    <dxf>
      <border outline="0">
        <top style="thin">
          <color rgb="FF000000"/>
        </top>
        <bottom style="thin">
          <color rgb="FF156082"/>
        </bottom>
      </border>
    </dxf>
    <dxf>
      <font>
        <b val="0"/>
        <i val="0"/>
        <strike val="0"/>
        <condense val="0"/>
        <extend val="0"/>
        <outline val="0"/>
        <shadow val="0"/>
        <u val="none"/>
        <vertAlign val="baseline"/>
        <sz val="11"/>
        <color rgb="FF104861"/>
        <name val="Aptos Narrow"/>
        <scheme val="none"/>
      </font>
    </dxf>
    <dxf>
      <font>
        <b/>
        <i val="0"/>
        <strike val="0"/>
        <condense val="0"/>
        <extend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strike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numFmt numFmtId="0" formatCode="General"/>
      <alignment horizontal="center" vertical="center" textRotation="0" wrapText="0" indent="0" justifyLastLine="0" shrinkToFit="0" readingOrder="0"/>
    </dxf>
    <dxf>
      <font>
        <strike val="0"/>
        <outline val="0"/>
        <shadow val="0"/>
        <u val="none"/>
        <vertAlign val="baseline"/>
        <sz val="10"/>
        <color theme="1"/>
        <name val="Arial"/>
        <scheme val="none"/>
      </font>
      <numFmt numFmtId="0" formatCode="General"/>
      <alignment horizontal="center" vertical="center" textRotation="0" wrapText="0" indent="0" justifyLastLine="0" shrinkToFit="0" readingOrder="0"/>
    </dxf>
    <dxf>
      <border outline="0">
        <top style="thin">
          <color rgb="FF000000"/>
        </top>
      </border>
    </dxf>
    <dxf>
      <font>
        <strike val="0"/>
        <outline val="0"/>
        <shadow val="0"/>
        <u val="none"/>
        <vertAlign val="baseline"/>
        <sz val="10"/>
        <color rgb="FF000000"/>
        <name val="Arial"/>
        <scheme val="none"/>
      </font>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scheme val="none"/>
      </font>
      <numFmt numFmtId="19" formatCode="m/d/yyyy"/>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b/>
        <strike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fill>
        <patternFill patternType="none">
          <fgColor indexed="64"/>
          <bgColor indexed="65"/>
        </patternFill>
      </fill>
    </dxf>
    <dxf>
      <font>
        <b val="0"/>
        <i val="0"/>
        <strike val="0"/>
        <condense val="0"/>
        <extend val="0"/>
        <outline val="0"/>
        <shadow val="0"/>
        <u val="none"/>
        <vertAlign val="baseline"/>
        <sz val="11"/>
        <color theme="1"/>
        <name val="Aptos Narrow"/>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4" tint="-0.249977111117893"/>
        <name val="Aptos Narrow"/>
        <scheme val="minor"/>
      </font>
      <fill>
        <patternFill patternType="none">
          <fgColor indexed="64"/>
          <bgColor indexed="65"/>
        </patternFill>
      </fill>
    </dxf>
    <dxf>
      <border outline="0">
        <top style="thin">
          <color rgb="FF000000"/>
        </top>
      </border>
    </dxf>
    <dxf>
      <font>
        <b val="0"/>
        <i val="0"/>
        <strike val="0"/>
        <condense val="0"/>
        <extend val="0"/>
        <outline val="0"/>
        <shadow val="0"/>
        <u val="none"/>
        <vertAlign val="baseline"/>
        <sz val="11"/>
        <color rgb="FF000000"/>
        <name val="Aptos Narrow"/>
        <scheme val="none"/>
      </font>
      <fill>
        <patternFill patternType="none">
          <fgColor rgb="FF000000"/>
          <bgColor rgb="FFFFFFFF"/>
        </patternFill>
      </fill>
    </dxf>
    <dxf>
      <font>
        <b/>
        <i val="0"/>
        <strike val="0"/>
        <condense val="0"/>
        <extend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4" tint="-0.249977111117893"/>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dxf>
    <dxf>
      <font>
        <b val="0"/>
        <i val="0"/>
        <strike val="0"/>
        <condense val="0"/>
        <extend val="0"/>
        <outline val="0"/>
        <shadow val="0"/>
        <u val="none"/>
        <vertAlign val="baseline"/>
        <sz val="10"/>
        <color theme="4" tint="-0.249977111117893"/>
        <name val="Arial"/>
        <scheme val="none"/>
      </font>
    </dxf>
    <dxf>
      <font>
        <b val="0"/>
        <i val="0"/>
        <strike val="0"/>
        <condense val="0"/>
        <extend val="0"/>
        <outline val="0"/>
        <shadow val="0"/>
        <u val="none"/>
        <vertAlign val="baseline"/>
        <sz val="11"/>
        <color theme="4" tint="-0.249977111117893"/>
        <name val="Aptos Narrow"/>
        <scheme val="minor"/>
      </font>
      <numFmt numFmtId="0" formatCode="General"/>
    </dxf>
    <dxf>
      <font>
        <b val="0"/>
        <i val="0"/>
        <strike val="0"/>
        <condense val="0"/>
        <extend val="0"/>
        <outline val="0"/>
        <shadow val="0"/>
        <u val="none"/>
        <vertAlign val="baseline"/>
        <sz val="11"/>
        <color theme="4" tint="-0.249977111117893"/>
        <name val="Aptos Narrow"/>
        <scheme val="minor"/>
      </font>
      <numFmt numFmtId="0" formatCode="General"/>
    </dxf>
    <dxf>
      <border outline="0">
        <top style="thin">
          <color rgb="FF000000"/>
        </top>
        <bottom style="thin">
          <color rgb="FF156082"/>
        </bottom>
      </border>
    </dxf>
    <dxf>
      <font>
        <b val="0"/>
        <i val="0"/>
        <strike val="0"/>
        <condense val="0"/>
        <extend val="0"/>
        <outline val="0"/>
        <shadow val="0"/>
        <u val="none"/>
        <vertAlign val="baseline"/>
        <sz val="11"/>
        <color rgb="FF104861"/>
        <name val="Aptos Narrow"/>
        <scheme val="none"/>
      </font>
    </dxf>
    <dxf>
      <font>
        <b/>
        <i val="0"/>
        <strike val="0"/>
        <condense val="0"/>
        <extend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strike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numFmt numFmtId="0" formatCode="General"/>
      <alignment horizontal="center" vertical="center" textRotation="0" wrapText="0" indent="0" justifyLastLine="0" shrinkToFit="0" readingOrder="0"/>
    </dxf>
    <dxf>
      <font>
        <strike val="0"/>
        <outline val="0"/>
        <shadow val="0"/>
        <u val="none"/>
        <vertAlign val="baseline"/>
        <sz val="10"/>
        <color theme="1"/>
        <name val="Arial"/>
        <scheme val="none"/>
      </font>
      <numFmt numFmtId="0" formatCode="General"/>
      <alignment horizontal="center" vertical="center" textRotation="0" wrapText="0" indent="0" justifyLastLine="0" shrinkToFit="0" readingOrder="0"/>
    </dxf>
    <dxf>
      <border outline="0">
        <top style="thin">
          <color rgb="FF000000"/>
        </top>
      </border>
    </dxf>
    <dxf>
      <font>
        <strike val="0"/>
        <outline val="0"/>
        <shadow val="0"/>
        <u val="none"/>
        <vertAlign val="baseline"/>
        <sz val="10"/>
        <color rgb="FF000000"/>
        <name val="Arial"/>
        <scheme val="none"/>
      </font>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numFmt numFmtId="2" formatCode="0.00"/>
      <alignment horizontal="center" vertical="center" textRotation="0" wrapText="0" indent="0" justifyLastLine="0" shrinkToFit="0" readingOrder="0"/>
    </dxf>
    <dxf>
      <font>
        <strike val="0"/>
        <outline val="0"/>
        <shadow val="0"/>
        <u val="none"/>
        <vertAlign val="baseline"/>
        <sz val="11"/>
        <color theme="1"/>
        <name val="Arial"/>
        <scheme val="none"/>
      </font>
      <numFmt numFmtId="19" formatCode="m/d/yyyy"/>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b/>
        <strike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fill>
        <patternFill patternType="none">
          <fgColor indexed="64"/>
          <bgColor indexed="65"/>
        </patternFill>
      </fill>
    </dxf>
    <dxf>
      <font>
        <b val="0"/>
        <i val="0"/>
        <strike val="0"/>
        <condense val="0"/>
        <extend val="0"/>
        <outline val="0"/>
        <shadow val="0"/>
        <u val="none"/>
        <vertAlign val="baseline"/>
        <sz val="11"/>
        <color theme="1"/>
        <name val="Aptos Narrow"/>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4" tint="-0.249977111117893"/>
        <name val="Aptos Narrow"/>
        <scheme val="minor"/>
      </font>
      <fill>
        <patternFill patternType="none">
          <fgColor indexed="64"/>
          <bgColor indexed="65"/>
        </patternFill>
      </fill>
    </dxf>
    <dxf>
      <border outline="0">
        <top style="thin">
          <color rgb="FF000000"/>
        </top>
      </border>
    </dxf>
    <dxf>
      <font>
        <b val="0"/>
        <i val="0"/>
        <strike val="0"/>
        <condense val="0"/>
        <extend val="0"/>
        <outline val="0"/>
        <shadow val="0"/>
        <u val="none"/>
        <vertAlign val="baseline"/>
        <sz val="11"/>
        <color rgb="FF000000"/>
        <name val="Aptos Narrow"/>
        <scheme val="none"/>
      </font>
      <fill>
        <patternFill patternType="none">
          <fgColor rgb="FF000000"/>
          <bgColor rgb="FFFFFFFF"/>
        </patternFill>
      </fill>
    </dxf>
    <dxf>
      <font>
        <b/>
        <i val="0"/>
        <strike val="0"/>
        <condense val="0"/>
        <extend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4" tint="-0.249977111117893"/>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dxf>
    <dxf>
      <font>
        <b val="0"/>
        <i val="0"/>
        <strike val="0"/>
        <condense val="0"/>
        <extend val="0"/>
        <outline val="0"/>
        <shadow val="0"/>
        <u val="none"/>
        <vertAlign val="baseline"/>
        <sz val="10"/>
        <color theme="4" tint="-0.249977111117893"/>
        <name val="Arial"/>
        <scheme val="none"/>
      </font>
    </dxf>
    <dxf>
      <font>
        <b val="0"/>
        <i val="0"/>
        <strike val="0"/>
        <condense val="0"/>
        <extend val="0"/>
        <outline val="0"/>
        <shadow val="0"/>
        <u val="none"/>
        <vertAlign val="baseline"/>
        <sz val="11"/>
        <color theme="4" tint="-0.249977111117893"/>
        <name val="Aptos Narrow"/>
        <scheme val="minor"/>
      </font>
      <numFmt numFmtId="0" formatCode="General"/>
    </dxf>
    <dxf>
      <font>
        <b val="0"/>
        <i val="0"/>
        <strike val="0"/>
        <condense val="0"/>
        <extend val="0"/>
        <outline val="0"/>
        <shadow val="0"/>
        <u val="none"/>
        <vertAlign val="baseline"/>
        <sz val="11"/>
        <color theme="4" tint="-0.249977111117893"/>
        <name val="Aptos Narrow"/>
        <scheme val="minor"/>
      </font>
      <numFmt numFmtId="0" formatCode="General"/>
    </dxf>
    <dxf>
      <border outline="0">
        <top style="thin">
          <color rgb="FF000000"/>
        </top>
        <bottom style="thin">
          <color rgb="FF156082"/>
        </bottom>
      </border>
    </dxf>
    <dxf>
      <font>
        <b val="0"/>
        <i val="0"/>
        <strike val="0"/>
        <condense val="0"/>
        <extend val="0"/>
        <outline val="0"/>
        <shadow val="0"/>
        <u val="none"/>
        <vertAlign val="baseline"/>
        <sz val="11"/>
        <color rgb="FF104861"/>
        <name val="Aptos Narrow"/>
        <scheme val="none"/>
      </font>
    </dxf>
    <dxf>
      <font>
        <b/>
        <i val="0"/>
        <strike val="0"/>
        <condense val="0"/>
        <extend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strike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numFmt numFmtId="0" formatCode="General"/>
      <alignment horizontal="center" vertical="center" textRotation="0" wrapText="0" indent="0" justifyLastLine="0" shrinkToFit="0" readingOrder="0"/>
    </dxf>
    <dxf>
      <font>
        <strike val="0"/>
        <outline val="0"/>
        <shadow val="0"/>
        <u val="none"/>
        <vertAlign val="baseline"/>
        <sz val="10"/>
        <color theme="1"/>
        <name val="Arial"/>
        <scheme val="none"/>
      </font>
      <numFmt numFmtId="0" formatCode="General"/>
      <alignment horizontal="center" vertical="center" textRotation="0" wrapText="0" indent="0" justifyLastLine="0" shrinkToFit="0" readingOrder="0"/>
    </dxf>
    <dxf>
      <border outline="0">
        <top style="thin">
          <color rgb="FF000000"/>
        </top>
      </border>
    </dxf>
    <dxf>
      <font>
        <strike val="0"/>
        <outline val="0"/>
        <shadow val="0"/>
        <u val="none"/>
        <vertAlign val="baseline"/>
        <sz val="10"/>
        <color rgb="FF000000"/>
        <name val="Arial"/>
        <scheme val="none"/>
      </font>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scheme val="none"/>
      </font>
      <numFmt numFmtId="19" formatCode="m/d/yyyy"/>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theme="1"/>
        <name val="Arial"/>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b/>
        <strike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dxf>
    <dxf>
      <font>
        <b val="0"/>
        <i val="0"/>
        <strike val="0"/>
        <condense val="0"/>
        <extend val="0"/>
        <outline val="0"/>
        <shadow val="0"/>
        <u val="none"/>
        <vertAlign val="baseline"/>
        <sz val="11"/>
        <color theme="1"/>
        <name val="Aptos Narrow"/>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4" tint="-0.249977111117893"/>
        <name val="Aptos Narrow"/>
        <scheme val="minor"/>
      </font>
      <fill>
        <patternFill patternType="none">
          <fgColor indexed="64"/>
          <bgColor indexed="65"/>
        </patternFill>
      </fill>
    </dxf>
    <dxf>
      <border outline="0">
        <top style="thin">
          <color rgb="FF000000"/>
        </top>
      </border>
    </dxf>
    <dxf>
      <font>
        <b val="0"/>
        <i val="0"/>
        <strike val="0"/>
        <condense val="0"/>
        <extend val="0"/>
        <outline val="0"/>
        <shadow val="0"/>
        <u val="none"/>
        <vertAlign val="baseline"/>
        <sz val="11"/>
        <color rgb="FF000000"/>
        <name val="Aptos Narrow"/>
        <scheme val="none"/>
      </font>
      <fill>
        <patternFill patternType="none">
          <fgColor rgb="FF000000"/>
          <bgColor rgb="FFFFFFFF"/>
        </patternFill>
      </fill>
    </dxf>
    <dxf>
      <font>
        <b/>
        <i val="0"/>
        <strike val="0"/>
        <condense val="0"/>
        <extend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4" tint="-0.249977111117893"/>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4" tint="-0.249977111117893"/>
        <name val="Arial"/>
        <scheme val="none"/>
      </font>
    </dxf>
    <dxf>
      <font>
        <b val="0"/>
        <i val="0"/>
        <strike val="0"/>
        <condense val="0"/>
        <extend val="0"/>
        <outline val="0"/>
        <shadow val="0"/>
        <u val="none"/>
        <vertAlign val="baseline"/>
        <sz val="11"/>
        <color theme="4" tint="-0.249977111117893"/>
        <name val="Aptos Narrow"/>
        <scheme val="minor"/>
      </font>
      <numFmt numFmtId="0" formatCode="General"/>
    </dxf>
    <dxf>
      <font>
        <b val="0"/>
        <i val="0"/>
        <strike val="0"/>
        <condense val="0"/>
        <extend val="0"/>
        <outline val="0"/>
        <shadow val="0"/>
        <u val="none"/>
        <vertAlign val="baseline"/>
        <sz val="11"/>
        <color theme="4" tint="-0.249977111117893"/>
        <name val="Aptos Narrow"/>
        <scheme val="minor"/>
      </font>
      <numFmt numFmtId="0" formatCode="General"/>
    </dxf>
    <dxf>
      <border outline="0">
        <top style="thin">
          <color rgb="FF000000"/>
        </top>
        <bottom style="thin">
          <color rgb="FF156082"/>
        </bottom>
      </border>
    </dxf>
    <dxf>
      <font>
        <b val="0"/>
        <i val="0"/>
        <strike val="0"/>
        <condense val="0"/>
        <extend val="0"/>
        <outline val="0"/>
        <shadow val="0"/>
        <u val="none"/>
        <vertAlign val="baseline"/>
        <sz val="11"/>
        <color rgb="FF104861"/>
        <name val="Aptos Narrow"/>
        <scheme val="none"/>
      </font>
    </dxf>
    <dxf>
      <font>
        <b/>
        <i val="0"/>
        <strike val="0"/>
        <condense val="0"/>
        <extend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strike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alignment horizontal="center" vertical="center" textRotation="0" wrapText="0" indent="0" justifyLastLine="0" shrinkToFit="0" readingOrder="0"/>
    </dxf>
    <dxf>
      <font>
        <strike val="0"/>
        <outline val="0"/>
        <shadow val="0"/>
        <u val="none"/>
        <vertAlign val="baseline"/>
        <sz val="10"/>
        <color theme="1"/>
        <name val="Arial"/>
        <scheme val="none"/>
      </font>
      <numFmt numFmtId="0" formatCode="General"/>
      <alignment horizontal="center" vertical="center" textRotation="0" wrapText="0" indent="0" justifyLastLine="0" shrinkToFit="0" readingOrder="0"/>
    </dxf>
    <dxf>
      <font>
        <strike val="0"/>
        <outline val="0"/>
        <shadow val="0"/>
        <u val="none"/>
        <vertAlign val="baseline"/>
        <sz val="10"/>
        <color theme="1"/>
        <name val="Arial"/>
        <scheme val="none"/>
      </font>
      <numFmt numFmtId="0" formatCode="General"/>
      <alignment horizontal="center" vertical="center" textRotation="0" wrapText="0" indent="0" justifyLastLine="0" shrinkToFit="0" readingOrder="0"/>
    </dxf>
    <dxf>
      <border outline="0">
        <top style="thin">
          <color rgb="FF000000"/>
        </top>
      </border>
    </dxf>
    <dxf>
      <font>
        <strike val="0"/>
        <outline val="0"/>
        <shadow val="0"/>
        <u val="none"/>
        <vertAlign val="baseline"/>
        <sz val="10"/>
        <color rgb="FF000000"/>
        <name val="Arial"/>
        <scheme val="none"/>
      </font>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Arial"/>
        <scheme val="none"/>
      </font>
      <fill>
        <patternFill patternType="solid">
          <fgColor indexed="64"/>
          <bgColor rgb="FF58585B"/>
        </patternFill>
      </fill>
      <alignment horizontal="center" vertical="center" textRotation="0" wrapText="0" indent="0" justifyLastLine="0" shrinkToFit="0" readingOrder="0"/>
    </dxf>
    <dxf>
      <font>
        <b val="0"/>
        <strike val="0"/>
        <outline val="0"/>
        <shadow val="0"/>
        <u val="none"/>
        <vertAlign val="baseline"/>
        <sz val="10"/>
        <color theme="1"/>
        <name val="Arial"/>
        <scheme val="none"/>
      </font>
    </dxf>
    <dxf>
      <font>
        <b val="0"/>
        <strike val="0"/>
        <outline val="0"/>
        <shadow val="0"/>
        <u val="none"/>
        <vertAlign val="baseline"/>
        <sz val="10"/>
        <color theme="1"/>
        <name val="Arial"/>
        <scheme val="none"/>
      </font>
    </dxf>
    <dxf>
      <font>
        <b val="0"/>
        <strike val="0"/>
        <outline val="0"/>
        <shadow val="0"/>
        <u val="none"/>
        <vertAlign val="baseline"/>
        <sz val="10"/>
        <color theme="1"/>
        <name val="Arial"/>
        <scheme val="none"/>
      </font>
      <numFmt numFmtId="19" formatCode="m/d/yyyy"/>
    </dxf>
    <dxf>
      <font>
        <b val="0"/>
        <strike val="0"/>
        <outline val="0"/>
        <shadow val="0"/>
        <u val="none"/>
        <vertAlign val="baseline"/>
        <sz val="10"/>
        <color theme="1"/>
        <name val="Arial"/>
        <scheme val="none"/>
      </font>
    </dxf>
    <dxf>
      <font>
        <b val="0"/>
        <strike val="0"/>
        <outline val="0"/>
        <shadow val="0"/>
        <u val="none"/>
        <vertAlign val="baseline"/>
        <sz val="10"/>
        <color theme="1"/>
        <name val="Arial"/>
        <scheme val="none"/>
      </font>
    </dxf>
    <dxf>
      <font>
        <b val="0"/>
        <strike val="0"/>
        <outline val="0"/>
        <shadow val="0"/>
        <u val="none"/>
        <vertAlign val="baseline"/>
        <sz val="10"/>
        <color theme="1"/>
        <name val="Arial"/>
        <scheme val="none"/>
      </font>
    </dxf>
    <dxf>
      <border outline="0">
        <top style="thin">
          <color theme="4" tint="0.39997558519241921"/>
        </top>
      </border>
    </dxf>
    <dxf>
      <font>
        <b val="0"/>
        <strike val="0"/>
        <outline val="0"/>
        <shadow val="0"/>
        <u val="none"/>
        <vertAlign val="baseline"/>
        <sz val="10"/>
        <color theme="1"/>
        <name val="Arial"/>
        <scheme val="none"/>
      </font>
    </dxf>
    <dxf>
      <border outline="0">
        <bottom style="thin">
          <color theme="4" tint="0.39997558519241921"/>
        </bottom>
      </border>
    </dxf>
    <dxf>
      <font>
        <b/>
        <i val="0"/>
        <strike val="0"/>
        <condense val="0"/>
        <extend val="0"/>
        <outline val="0"/>
        <shadow val="0"/>
        <u val="none"/>
        <vertAlign val="baseline"/>
        <sz val="12"/>
        <color theme="0"/>
        <name val="Arial"/>
        <scheme val="none"/>
      </font>
      <fill>
        <patternFill patternType="solid">
          <fgColor theme="4" tint="0.79998168889431442"/>
          <bgColor rgb="FF58585B"/>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Arial"/>
        <scheme val="minor"/>
      </font>
      <fill>
        <patternFill patternType="solid">
          <fgColor indexed="64"/>
          <bgColor rgb="FF1096DF"/>
        </patternFill>
      </fill>
    </dxf>
    <dxf>
      <font>
        <b val="0"/>
        <i val="0"/>
        <strike val="0"/>
        <condense val="0"/>
        <extend val="0"/>
        <outline val="0"/>
        <shadow val="0"/>
        <u val="none"/>
        <vertAlign val="baseline"/>
        <sz val="11"/>
        <color theme="0"/>
        <name val="Aptos Narrow"/>
        <scheme val="minor"/>
      </font>
      <fill>
        <patternFill patternType="solid">
          <fgColor indexed="64"/>
          <bgColor rgb="FF1096DF"/>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theme="4" tint="0.39997558519241921"/>
        </left>
        <right style="thin">
          <color theme="4" tint="0.39997558519241921"/>
        </right>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0"/>
        <name val="Aptos Narrow"/>
        <scheme val="minor"/>
      </font>
      <fill>
        <patternFill patternType="solid">
          <fgColor indexed="64"/>
          <bgColor rgb="FF1096DF"/>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i val="0"/>
        <strike val="0"/>
        <condense val="0"/>
        <extend val="0"/>
        <outline val="0"/>
        <shadow val="0"/>
        <u/>
        <vertAlign val="baseline"/>
        <sz val="12"/>
        <color theme="0"/>
        <name val="Aptos Narrow"/>
        <scheme val="minor"/>
      </font>
      <fill>
        <patternFill patternType="solid">
          <fgColor indexed="64"/>
          <bgColor rgb="FF1096DF"/>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minor"/>
      </font>
    </dxf>
    <dxf>
      <font>
        <b val="0"/>
        <i val="0"/>
        <strike val="0"/>
        <condense val="0"/>
        <extend val="0"/>
        <outline val="0"/>
        <shadow val="0"/>
        <u val="none"/>
        <vertAlign val="baseline"/>
        <sz val="11"/>
        <color auto="1"/>
        <name val="Aptos Narrow"/>
        <scheme val="minor"/>
      </font>
    </dxf>
    <dxf>
      <font>
        <b/>
        <i val="0"/>
        <strike val="0"/>
        <condense val="0"/>
        <extend val="0"/>
        <outline val="0"/>
        <shadow val="0"/>
        <u/>
        <vertAlign val="baseline"/>
        <sz val="12"/>
        <color theme="0"/>
        <name val="Aptos Narrow"/>
        <scheme val="minor"/>
      </font>
      <fill>
        <patternFill patternType="solid">
          <fgColor indexed="64"/>
          <bgColor rgb="FF1096DF"/>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minor"/>
      </font>
    </dxf>
    <dxf>
      <font>
        <b val="0"/>
        <i val="0"/>
        <strike val="0"/>
        <condense val="0"/>
        <extend val="0"/>
        <outline val="0"/>
        <shadow val="0"/>
        <u val="none"/>
        <vertAlign val="baseline"/>
        <sz val="11"/>
        <color auto="1"/>
        <name val="Aptos Narrow"/>
        <scheme val="minor"/>
      </font>
    </dxf>
    <dxf>
      <font>
        <b/>
        <i val="0"/>
        <strike val="0"/>
        <condense val="0"/>
        <extend val="0"/>
        <outline val="0"/>
        <shadow val="0"/>
        <u/>
        <vertAlign val="baseline"/>
        <sz val="12"/>
        <color theme="0"/>
        <name val="Aptos Narrow"/>
        <scheme val="minor"/>
      </font>
      <fill>
        <patternFill patternType="solid">
          <fgColor indexed="64"/>
          <bgColor rgb="FF1096DF"/>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minor"/>
      </font>
    </dxf>
    <dxf>
      <font>
        <b val="0"/>
        <i val="0"/>
        <strike val="0"/>
        <condense val="0"/>
        <extend val="0"/>
        <outline val="0"/>
        <shadow val="0"/>
        <u val="none"/>
        <vertAlign val="baseline"/>
        <sz val="11"/>
        <color auto="1"/>
        <name val="Aptos Narrow"/>
        <scheme val="minor"/>
      </font>
    </dxf>
    <dxf>
      <font>
        <b/>
        <i val="0"/>
        <strike val="0"/>
        <condense val="0"/>
        <extend val="0"/>
        <outline val="0"/>
        <shadow val="0"/>
        <u/>
        <vertAlign val="baseline"/>
        <sz val="12"/>
        <color theme="0"/>
        <name val="Aptos Narrow"/>
        <scheme val="minor"/>
      </font>
      <fill>
        <patternFill patternType="solid">
          <fgColor indexed="64"/>
          <bgColor rgb="FF1096DF"/>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i val="0"/>
        <strike val="0"/>
        <condense val="0"/>
        <extend val="0"/>
        <outline val="0"/>
        <shadow val="0"/>
        <u/>
        <vertAlign val="baseline"/>
        <sz val="12"/>
        <color theme="0"/>
        <name val="Arial"/>
        <scheme val="none"/>
      </font>
      <fill>
        <patternFill patternType="solid">
          <fgColor indexed="64"/>
          <bgColor rgb="FF1096DF"/>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minor"/>
      </font>
    </dxf>
    <dxf>
      <font>
        <b val="0"/>
        <i val="0"/>
        <strike val="0"/>
        <condense val="0"/>
        <extend val="0"/>
        <outline val="0"/>
        <shadow val="0"/>
        <u val="none"/>
        <vertAlign val="baseline"/>
        <sz val="11"/>
        <color theme="0"/>
        <name val="Aptos Narrow"/>
        <scheme val="minor"/>
      </font>
      <fill>
        <patternFill patternType="solid">
          <fgColor indexed="64"/>
          <bgColor rgb="FF1096DF"/>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scheme val="minor"/>
      </font>
    </dxf>
    <dxf>
      <font>
        <b val="0"/>
        <i val="0"/>
        <strike val="0"/>
        <condense val="0"/>
        <extend val="0"/>
        <outline val="0"/>
        <shadow val="0"/>
        <u val="none"/>
        <vertAlign val="baseline"/>
        <sz val="11"/>
        <color theme="0"/>
        <name val="Aptos Narrow"/>
        <scheme val="minor"/>
      </font>
      <fill>
        <patternFill patternType="solid">
          <fgColor indexed="64"/>
          <bgColor rgb="FF1096DF"/>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right style="thin">
          <color indexed="64"/>
        </right>
      </border>
    </dxf>
    <dxf>
      <font>
        <b val="0"/>
        <i val="0"/>
        <strike val="0"/>
        <condense val="0"/>
        <extend val="0"/>
        <outline val="0"/>
        <shadow val="0"/>
        <u val="none"/>
        <vertAlign val="baseline"/>
        <sz val="11"/>
        <color auto="1"/>
        <name val="Aptos Narrow"/>
        <scheme val="minor"/>
      </font>
    </dxf>
    <dxf>
      <font>
        <b val="0"/>
        <i val="0"/>
        <strike val="0"/>
        <condense val="0"/>
        <extend val="0"/>
        <outline val="0"/>
        <shadow val="0"/>
        <u val="none"/>
        <vertAlign val="baseline"/>
        <sz val="11"/>
        <color theme="0"/>
        <name val="Aptos Narrow"/>
        <scheme val="minor"/>
      </font>
      <fill>
        <patternFill patternType="solid">
          <fgColor indexed="64"/>
          <bgColor rgb="FF1096DF"/>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right style="thin">
          <color indexed="64"/>
        </right>
      </border>
    </dxf>
    <dxf>
      <font>
        <b val="0"/>
        <i val="0"/>
        <strike val="0"/>
        <condense val="0"/>
        <extend val="0"/>
        <outline val="0"/>
        <shadow val="0"/>
        <u val="none"/>
        <vertAlign val="baseline"/>
        <sz val="11"/>
        <color theme="0"/>
        <name val="Aptos Narrow"/>
        <scheme val="minor"/>
      </font>
      <fill>
        <patternFill patternType="solid">
          <fgColor indexed="64"/>
          <bgColor rgb="FF1096DF"/>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rder>
    </dxf>
    <dxf>
      <font>
        <b val="0"/>
        <i val="0"/>
        <strike val="0"/>
        <condense val="0"/>
        <extend val="0"/>
        <outline val="0"/>
        <shadow val="0"/>
        <u val="none"/>
        <vertAlign val="baseline"/>
        <sz val="11"/>
        <color auto="1"/>
        <name val="Aptos Narrow"/>
        <scheme val="minor"/>
      </font>
      <fill>
        <patternFill patternType="none">
          <fgColor indexed="64"/>
          <bgColor indexed="65"/>
        </patternFill>
      </fill>
      <border diagonalUp="0" diagonalDown="0">
        <left style="thin">
          <color indexed="64"/>
        </left>
        <right/>
        <top style="thin">
          <color theme="4" tint="0.39997558519241921"/>
        </top>
        <bottom/>
        <vertical/>
        <horizontal/>
      </border>
    </dxf>
    <dxf>
      <font>
        <b val="0"/>
        <i val="0"/>
        <strike val="0"/>
        <condense val="0"/>
        <extend val="0"/>
        <outline val="0"/>
        <shadow val="0"/>
        <u val="none"/>
        <vertAlign val="baseline"/>
        <sz val="11"/>
        <color theme="0"/>
        <name val="Aptos Narrow"/>
        <scheme val="minor"/>
      </font>
      <fill>
        <patternFill patternType="solid">
          <fgColor indexed="64"/>
          <bgColor rgb="FF1096DF"/>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right style="thin">
          <color indexed="64"/>
        </right>
        <top style="thin">
          <color indexed="64"/>
        </top>
      </border>
    </dxf>
    <dxf>
      <font>
        <b val="0"/>
        <i val="0"/>
        <strike val="0"/>
        <condense val="0"/>
        <extend val="0"/>
        <outline val="0"/>
        <shadow val="0"/>
        <u val="none"/>
        <vertAlign val="baseline"/>
        <sz val="11"/>
        <color auto="1"/>
        <name val="Aptos Narrow"/>
        <scheme val="minor"/>
      </font>
    </dxf>
    <dxf>
      <font>
        <b val="0"/>
        <i val="0"/>
        <strike val="0"/>
        <condense val="0"/>
        <extend val="0"/>
        <outline val="0"/>
        <shadow val="0"/>
        <u val="none"/>
        <vertAlign val="baseline"/>
        <sz val="11"/>
        <color theme="0"/>
        <name val="Aptos Narrow"/>
        <scheme val="minor"/>
      </font>
      <fill>
        <patternFill patternType="solid">
          <fgColor indexed="64"/>
          <bgColor rgb="FF1096DF"/>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font>
        <b val="0"/>
        <i val="0"/>
        <strike val="0"/>
        <condense val="0"/>
        <extend val="0"/>
        <outline val="0"/>
        <shadow val="0"/>
        <u val="none"/>
        <vertAlign val="baseline"/>
        <sz val="11"/>
        <color auto="1"/>
        <name val="Aptos Narrow"/>
        <scheme val="minor"/>
      </font>
    </dxf>
    <dxf>
      <font>
        <b val="0"/>
        <i val="0"/>
        <strike val="0"/>
        <condense val="0"/>
        <extend val="0"/>
        <outline val="0"/>
        <shadow val="0"/>
        <u val="none"/>
        <vertAlign val="baseline"/>
        <sz val="11"/>
        <color theme="0"/>
        <name val="Aptos Narrow"/>
        <scheme val="minor"/>
      </font>
      <fill>
        <patternFill patternType="solid">
          <fgColor indexed="64"/>
          <bgColor rgb="FF1096DF"/>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right style="thin">
          <color indexed="64"/>
        </right>
        <top style="thin">
          <color indexed="64"/>
        </top>
      </border>
    </dxf>
    <dxf>
      <border outline="0">
        <bottom style="thin">
          <color indexed="64"/>
        </bottom>
      </border>
    </dxf>
    <dxf>
      <font>
        <b val="0"/>
        <i val="0"/>
        <strike val="0"/>
        <condense val="0"/>
        <extend val="0"/>
        <outline val="0"/>
        <shadow val="0"/>
        <u val="none"/>
        <vertAlign val="baseline"/>
        <sz val="11"/>
        <color auto="1"/>
        <name val="Aptos Narrow"/>
        <scheme val="minor"/>
      </font>
    </dxf>
    <dxf>
      <font>
        <b val="0"/>
        <i val="0"/>
        <strike val="0"/>
        <condense val="0"/>
        <extend val="0"/>
        <outline val="0"/>
        <shadow val="0"/>
        <u val="none"/>
        <vertAlign val="baseline"/>
        <sz val="11"/>
        <color theme="0"/>
        <name val="Aptos Narrow"/>
        <scheme val="minor"/>
      </font>
      <fill>
        <patternFill patternType="solid">
          <fgColor indexed="64"/>
          <bgColor rgb="FF1096DF"/>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rder>
    </dxf>
    <dxf>
      <border outline="0">
        <bottom style="thin">
          <color indexed="64"/>
        </bottom>
      </border>
    </dxf>
    <dxf>
      <fill>
        <patternFill>
          <bgColor theme="4" tint="0.79998168889431442"/>
        </patternFill>
      </fill>
    </dxf>
  </dxfs>
  <tableStyles count="1" defaultTableStyle="TableStyleMedium2" defaultPivotStyle="PivotStyleLight16">
    <tableStyle name="Table Style 1" pivot="0" count="1" xr9:uid="{00000000-0011-0000-FFFF-FFFF00000000}">
      <tableStyleElement type="firstRowStripe" dxfId="267"/>
    </tableStyle>
  </tableStyles>
  <colors>
    <mruColors>
      <color rgb="FF3287BD"/>
      <color rgb="FF1096DF"/>
      <color rgb="FF5858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openxmlformats.org/officeDocument/2006/relationships/pivotCacheDefinition" Target="pivotCache/pivotCacheDefinition13.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heetMetadata" Target="metadata.xml"/><Relationship Id="rId11" Type="http://schemas.openxmlformats.org/officeDocument/2006/relationships/pivotCacheDefinition" Target="pivotCache/pivotCacheDefinition3.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74" Type="http://schemas.openxmlformats.org/officeDocument/2006/relationships/customXml" Target="../customXml/item43.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worksheet" Target="worksheets/sheet8.xml"/><Relationship Id="rId51" Type="http://schemas.openxmlformats.org/officeDocument/2006/relationships/customXml" Target="../customXml/item20.xml"/><Relationship Id="rId72" Type="http://schemas.openxmlformats.org/officeDocument/2006/relationships/customXml" Target="../customXml/item41.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2.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70" Type="http://schemas.openxmlformats.org/officeDocument/2006/relationships/customXml" Target="../customXml/item39.xml"/><Relationship Id="rId75"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2.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73"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71" Type="http://schemas.openxmlformats.org/officeDocument/2006/relationships/customXml" Target="../customXml/item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[Aramco.xlsx]Pivots_Tables!Merge Total Tasks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 Completed Of Tasks For Department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096DF"/>
          </a:solidFill>
          <a:ln w="19050">
            <a:solidFill>
              <a:schemeClr val="lt1"/>
            </a:solidFill>
          </a:ln>
          <a:effectLst/>
        </c:spPr>
        <c:dLbl>
          <c:idx val="0"/>
          <c:layout>
            <c:manualLayout>
              <c:x val="0.13055555555555556"/>
              <c:y val="-6.4814814814814811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2222222222222174E-2"/>
              <c:y val="-8.796296296296296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1666666666666688E-2"/>
              <c:y val="-0.11574074074074074"/>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w="19050">
            <a:solidFill>
              <a:schemeClr val="lt1"/>
            </a:solidFill>
          </a:ln>
          <a:effectLst/>
        </c:spPr>
        <c:dLbl>
          <c:idx val="0"/>
          <c:layout>
            <c:manualLayout>
              <c:x val="-1.3888888888888888E-2"/>
              <c:y val="-0.13425925925925927"/>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096DF"/>
          </a:solidFill>
          <a:ln w="19050">
            <a:solidFill>
              <a:schemeClr val="lt1"/>
            </a:solidFill>
          </a:ln>
          <a:effectLst/>
        </c:spPr>
        <c:dLbl>
          <c:idx val="0"/>
          <c:layout>
            <c:manualLayout>
              <c:x val="-4.7222222222222221E-2"/>
              <c:y val="-0.12500000000000006"/>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9.7222222222222224E-2"/>
              <c:y val="1.388888888888880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w="19050">
            <a:solidFill>
              <a:schemeClr val="lt1"/>
            </a:solidFill>
          </a:ln>
          <a:effectLst/>
        </c:spPr>
        <c:dLbl>
          <c:idx val="0"/>
          <c:layout>
            <c:manualLayout>
              <c:x val="-8.6111111111111124E-2"/>
              <c:y val="-2.7777777777777863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096DF"/>
          </a:solidFill>
          <a:ln w="19050">
            <a:solidFill>
              <a:schemeClr val="lt1"/>
            </a:solidFill>
          </a:ln>
          <a:effectLst/>
        </c:spPr>
        <c:dLbl>
          <c:idx val="0"/>
          <c:layout>
            <c:manualLayout>
              <c:x val="-8.611111111111111E-2"/>
              <c:y val="3.7037037037036952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4444444444444446E-2"/>
              <c:y val="0.10185185185185185"/>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rgbClr val="92D050"/>
          </a:solidFill>
          <a:ln w="19050">
            <a:solidFill>
              <a:schemeClr val="lt1"/>
            </a:solidFill>
          </a:ln>
          <a:effectLst/>
        </c:spPr>
        <c:dLbl>
          <c:idx val="0"/>
          <c:layout>
            <c:manualLayout>
              <c:x val="9.7222222222222224E-2"/>
              <c:y val="1.388888888888880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096DF"/>
          </a:solidFill>
          <a:ln w="19050">
            <a:solidFill>
              <a:schemeClr val="lt1"/>
            </a:solidFill>
          </a:ln>
          <a:effectLst/>
        </c:spPr>
        <c:dLbl>
          <c:idx val="0"/>
          <c:layout>
            <c:manualLayout>
              <c:x val="0.13055555555555556"/>
              <c:y val="-6.4814814814814811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2222222222222174E-2"/>
              <c:y val="-8.796296296296296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Pivots_Tables!$R$1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B85-4A80-9F0B-8D0AA796C1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B85-4A80-9F0B-8D0AA796C170}"/>
              </c:ext>
            </c:extLst>
          </c:dPt>
          <c:dPt>
            <c:idx val="2"/>
            <c:bubble3D val="0"/>
            <c:spPr>
              <a:solidFill>
                <a:srgbClr val="1096DF"/>
              </a:solidFill>
              <a:ln w="19050">
                <a:solidFill>
                  <a:schemeClr val="lt1"/>
                </a:solidFill>
              </a:ln>
              <a:effectLst/>
            </c:spPr>
            <c:extLst>
              <c:ext xmlns:c16="http://schemas.microsoft.com/office/drawing/2014/chart" uri="{C3380CC4-5D6E-409C-BE32-E72D297353CC}">
                <c16:uniqueId val="{00000005-8B85-4A80-9F0B-8D0AA796C170}"/>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4200-4CA3-AA1B-3C032584ACBD}"/>
              </c:ext>
            </c:extLst>
          </c:dPt>
          <c:dLbls>
            <c:dLbl>
              <c:idx val="1"/>
              <c:layout>
                <c:manualLayout>
                  <c:x val="-9.1666666666666688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85-4A80-9F0B-8D0AA796C170}"/>
                </c:ext>
              </c:extLst>
            </c:dLbl>
            <c:dLbl>
              <c:idx val="2"/>
              <c:layout>
                <c:manualLayout>
                  <c:x val="-4.7222222222222221E-2"/>
                  <c:y val="-0.1250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85-4A80-9F0B-8D0AA796C170}"/>
                </c:ext>
              </c:extLst>
            </c:dLbl>
            <c:dLbl>
              <c:idx val="3"/>
              <c:layout>
                <c:manualLayout>
                  <c:x val="-1.3888888888888888E-2"/>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200-4CA3-AA1B-3C032584ACBD}"/>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Pivots_Tables!$Q$2:$Q$7</c:f>
              <c:multiLvlStrCache>
                <c:ptCount val="4"/>
                <c:lvl>
                  <c:pt idx="0">
                    <c:v>(blank)</c:v>
                  </c:pt>
                  <c:pt idx="1">
                    <c:v>Monthly</c:v>
                  </c:pt>
                  <c:pt idx="2">
                    <c:v>Quarterly</c:v>
                  </c:pt>
                  <c:pt idx="3">
                    <c:v>Weekly</c:v>
                  </c:pt>
                </c:lvl>
                <c:lvl>
                  <c:pt idx="0">
                    <c:v>South_Service</c:v>
                  </c:pt>
                </c:lvl>
              </c:multiLvlStrCache>
            </c:multiLvlStrRef>
          </c:cat>
          <c:val>
            <c:numRef>
              <c:f>Pivots_Tables!$R$2:$R$7</c:f>
              <c:numCache>
                <c:formatCode>0.00%</c:formatCode>
                <c:ptCount val="4"/>
                <c:pt idx="0">
                  <c:v>0</c:v>
                </c:pt>
                <c:pt idx="1">
                  <c:v>0</c:v>
                </c:pt>
                <c:pt idx="2">
                  <c:v>0</c:v>
                </c:pt>
                <c:pt idx="3">
                  <c:v>0</c:v>
                </c:pt>
              </c:numCache>
            </c:numRef>
          </c:val>
          <c:extLst>
            <c:ext xmlns:c16="http://schemas.microsoft.com/office/drawing/2014/chart" uri="{C3380CC4-5D6E-409C-BE32-E72D297353CC}">
              <c16:uniqueId val="{00000000-8B85-4A80-9F0B-8D0AA796C17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282742782152227"/>
          <c:y val="0.17210374744823564"/>
          <c:w val="0.30861701662292212"/>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rnd" cmpd="sng" algn="ctr">
      <a:solidFill>
        <a:schemeClr val="bg2">
          <a:lumMod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[Aramco.xlsx]Pivots_Tables!All_Checklist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 Completion of Checklist For Frequency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3287BD"/>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Pivots_Tables!$B$3</c:f>
              <c:strCache>
                <c:ptCount val="1"/>
                <c:pt idx="0">
                  <c:v>Sum of Completed Tasks</c:v>
                </c:pt>
              </c:strCache>
            </c:strRef>
          </c:tx>
          <c:spPr>
            <a:solidFill>
              <a:srgbClr val="3287BD"/>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Pivots_Tables!$A$4:$A$9</c:f>
              <c:multiLvlStrCache>
                <c:ptCount val="4"/>
                <c:lvl>
                  <c:pt idx="0">
                    <c:v>(blank)</c:v>
                  </c:pt>
                  <c:pt idx="1">
                    <c:v>Monthly</c:v>
                  </c:pt>
                  <c:pt idx="2">
                    <c:v>Quarterly</c:v>
                  </c:pt>
                  <c:pt idx="3">
                    <c:v>Weekly</c:v>
                  </c:pt>
                </c:lvl>
                <c:lvl>
                  <c:pt idx="0">
                    <c:v>South_Service</c:v>
                  </c:pt>
                </c:lvl>
              </c:multiLvlStrCache>
            </c:multiLvlStrRef>
          </c:cat>
          <c:val>
            <c:numRef>
              <c:f>Pivots_Tables!$B$4:$B$9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B3AD-4F72-A4A4-1EAA47E1EBDD}"/>
            </c:ext>
          </c:extLst>
        </c:ser>
        <c:ser>
          <c:idx val="1"/>
          <c:order val="1"/>
          <c:tx>
            <c:strRef>
              <c:f>Pivots_Tables!$C$3</c:f>
              <c:strCache>
                <c:ptCount val="1"/>
                <c:pt idx="0">
                  <c:v>Sum of Total Tasks</c:v>
                </c:pt>
              </c:strCache>
            </c:strRef>
          </c:tx>
          <c:spPr>
            <a:solidFill>
              <a:srgbClr val="92D050"/>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Pivots_Tables!$A$4:$A$9</c:f>
              <c:multiLvlStrCache>
                <c:ptCount val="4"/>
                <c:lvl>
                  <c:pt idx="0">
                    <c:v>(blank)</c:v>
                  </c:pt>
                  <c:pt idx="1">
                    <c:v>Monthly</c:v>
                  </c:pt>
                  <c:pt idx="2">
                    <c:v>Quarterly</c:v>
                  </c:pt>
                  <c:pt idx="3">
                    <c:v>Weekly</c:v>
                  </c:pt>
                </c:lvl>
                <c:lvl>
                  <c:pt idx="0">
                    <c:v>South_Service</c:v>
                  </c:pt>
                </c:lvl>
              </c:multiLvlStrCache>
            </c:multiLvlStrRef>
          </c:cat>
          <c:val>
            <c:numRef>
              <c:f>Pivots_Tables!$C$4:$C$9</c:f>
              <c:numCache>
                <c:formatCode>General</c:formatCode>
                <c:ptCount val="4"/>
                <c:pt idx="0">
                  <c:v>8</c:v>
                </c:pt>
                <c:pt idx="1">
                  <c:v>36</c:v>
                </c:pt>
                <c:pt idx="2">
                  <c:v>8</c:v>
                </c:pt>
                <c:pt idx="3">
                  <c:v>208</c:v>
                </c:pt>
              </c:numCache>
            </c:numRef>
          </c:val>
          <c:extLst>
            <c:ext xmlns:c16="http://schemas.microsoft.com/office/drawing/2014/chart" uri="{C3380CC4-5D6E-409C-BE32-E72D297353CC}">
              <c16:uniqueId val="{00000001-B3AD-4F72-A4A4-1EAA47E1EBDD}"/>
            </c:ext>
          </c:extLst>
        </c:ser>
        <c:ser>
          <c:idx val="2"/>
          <c:order val="2"/>
          <c:tx>
            <c:strRef>
              <c:f>Pivots_Tables!$D$3</c:f>
              <c:strCache>
                <c:ptCount val="1"/>
                <c:pt idx="0">
                  <c:v>Sum of Completion%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Pivots_Tables!$A$4:$A$9</c:f>
              <c:multiLvlStrCache>
                <c:ptCount val="4"/>
                <c:lvl>
                  <c:pt idx="0">
                    <c:v>(blank)</c:v>
                  </c:pt>
                  <c:pt idx="1">
                    <c:v>Monthly</c:v>
                  </c:pt>
                  <c:pt idx="2">
                    <c:v>Quarterly</c:v>
                  </c:pt>
                  <c:pt idx="3">
                    <c:v>Weekly</c:v>
                  </c:pt>
                </c:lvl>
                <c:lvl>
                  <c:pt idx="0">
                    <c:v>South_Service</c:v>
                  </c:pt>
                </c:lvl>
              </c:multiLvlStrCache>
            </c:multiLvlStrRef>
          </c:cat>
          <c:val>
            <c:numRef>
              <c:f>Pivots_Tables!$D$4:$D$9</c:f>
              <c:numCache>
                <c:formatCode>0.00%</c:formatCode>
                <c:ptCount val="4"/>
                <c:pt idx="0">
                  <c:v>0</c:v>
                </c:pt>
                <c:pt idx="1">
                  <c:v>0</c:v>
                </c:pt>
                <c:pt idx="2">
                  <c:v>0</c:v>
                </c:pt>
                <c:pt idx="3">
                  <c:v>0</c:v>
                </c:pt>
              </c:numCache>
            </c:numRef>
          </c:val>
          <c:extLst>
            <c:ext xmlns:c16="http://schemas.microsoft.com/office/drawing/2014/chart" uri="{C3380CC4-5D6E-409C-BE32-E72D297353CC}">
              <c16:uniqueId val="{00000002-D072-4D06-B192-95FBFC97EF93}"/>
            </c:ext>
          </c:extLst>
        </c:ser>
        <c:dLbls>
          <c:dLblPos val="outEnd"/>
          <c:showLegendKey val="0"/>
          <c:showVal val="1"/>
          <c:showCatName val="0"/>
          <c:showSerName val="0"/>
          <c:showPercent val="0"/>
          <c:showBubbleSize val="0"/>
        </c:dLbls>
        <c:gapWidth val="219"/>
        <c:axId val="219903200"/>
        <c:axId val="225751952"/>
      </c:barChart>
      <c:catAx>
        <c:axId val="219903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25751952"/>
        <c:crosses val="autoZero"/>
        <c:auto val="1"/>
        <c:lblAlgn val="ctr"/>
        <c:lblOffset val="100"/>
        <c:noMultiLvlLbl val="0"/>
      </c:catAx>
      <c:valAx>
        <c:axId val="22575195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990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rnd" cmpd="sng" algn="ctr">
      <a:solidFill>
        <a:schemeClr val="bg2">
          <a:lumMod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[Aramco.xlsx]Pivots_Tables!Merge_Annu (2)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 Completion of Req By Department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49650043744531"/>
          <c:y val="0.16712962962962963"/>
          <c:w val="0.75150349956255469"/>
          <c:h val="0.78194444444444444"/>
        </c:manualLayout>
      </c:layout>
      <c:barChart>
        <c:barDir val="bar"/>
        <c:grouping val="clustered"/>
        <c:varyColors val="0"/>
        <c:dLbls>
          <c:dLblPos val="outEnd"/>
          <c:showLegendKey val="0"/>
          <c:showVal val="1"/>
          <c:showCatName val="0"/>
          <c:showSerName val="0"/>
          <c:showPercent val="0"/>
          <c:showBubbleSize val="0"/>
        </c:dLbls>
        <c:gapWidth val="182"/>
        <c:axId val="225754696"/>
        <c:axId val="225755088"/>
      </c:barChart>
      <c:catAx>
        <c:axId val="225754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25755088"/>
        <c:crosses val="autoZero"/>
        <c:auto val="1"/>
        <c:lblAlgn val="ctr"/>
        <c:lblOffset val="100"/>
        <c:noMultiLvlLbl val="0"/>
      </c:catAx>
      <c:valAx>
        <c:axId val="225755088"/>
        <c:scaling>
          <c:orientation val="minMax"/>
        </c:scaling>
        <c:delete val="1"/>
        <c:axPos val="b"/>
        <c:numFmt formatCode="0.00%" sourceLinked="1"/>
        <c:majorTickMark val="none"/>
        <c:minorTickMark val="none"/>
        <c:tickLblPos val="nextTo"/>
        <c:crossAx val="225754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[Aramco.xlsx]Pivots_Tables!PivotTable25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a:t>
            </a:r>
            <a:r>
              <a:rPr lang="en-US" b="1" baseline="0">
                <a:latin typeface="Arial" panose="020B0604020202020204" pitchFamily="34" charset="0"/>
                <a:cs typeface="Arial" panose="020B0604020202020204" pitchFamily="34" charset="0"/>
              </a:rPr>
              <a:t> Completed Points VS Pending Points</a:t>
            </a:r>
            <a:endParaRPr lang="en-US"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287BD"/>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Pivots_Tables!$BK$13</c:f>
              <c:strCache>
                <c:ptCount val="1"/>
                <c:pt idx="0">
                  <c:v>Sum of #CompletedPoints</c:v>
                </c:pt>
              </c:strCache>
            </c:strRef>
          </c:tx>
          <c:spPr>
            <a:solidFill>
              <a:srgbClr val="3287BD"/>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Pivots_Tables!$BJ$14:$BJ$22</c:f>
              <c:multiLvlStrCache>
                <c:ptCount val="7"/>
                <c:lvl>
                  <c:pt idx="0">
                    <c:v>ANNLI</c:v>
                  </c:pt>
                  <c:pt idx="1">
                    <c:v>ANSI</c:v>
                  </c:pt>
                  <c:pt idx="2">
                    <c:v>Scraper</c:v>
                  </c:pt>
                  <c:pt idx="3">
                    <c:v>SSSV</c:v>
                  </c:pt>
                  <c:pt idx="4">
                    <c:v>SSV</c:v>
                  </c:pt>
                  <c:pt idx="5">
                    <c:v>WELI</c:v>
                  </c:pt>
                  <c:pt idx="6">
                    <c:v>WHIT/WHGR</c:v>
                  </c:pt>
                </c:lvl>
                <c:lvl>
                  <c:pt idx="0">
                    <c:v>South_Service</c:v>
                  </c:pt>
                </c:lvl>
              </c:multiLvlStrCache>
            </c:multiLvlStrRef>
          </c:cat>
          <c:val>
            <c:numRef>
              <c:f>Pivots_Tables!$BK$14:$BK$22</c:f>
              <c:numCache>
                <c:formatCode>General</c:formatCode>
                <c:ptCount val="7"/>
              </c:numCache>
            </c:numRef>
          </c:val>
          <c:extLst>
            <c:ext xmlns:c16="http://schemas.microsoft.com/office/drawing/2014/chart" uri="{C3380CC4-5D6E-409C-BE32-E72D297353CC}">
              <c16:uniqueId val="{00000000-63C9-4F45-984B-E78BC3397534}"/>
            </c:ext>
          </c:extLst>
        </c:ser>
        <c:ser>
          <c:idx val="1"/>
          <c:order val="1"/>
          <c:tx>
            <c:strRef>
              <c:f>Pivots_Tables!$BL$13</c:f>
              <c:strCache>
                <c:ptCount val="1"/>
                <c:pt idx="0">
                  <c:v>Sum of #PendingPoints</c:v>
                </c:pt>
              </c:strCache>
            </c:strRef>
          </c:tx>
          <c:spPr>
            <a:solidFill>
              <a:srgbClr val="92D050"/>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Pivots_Tables!$BJ$14:$BJ$22</c:f>
              <c:multiLvlStrCache>
                <c:ptCount val="7"/>
                <c:lvl>
                  <c:pt idx="0">
                    <c:v>ANNLI</c:v>
                  </c:pt>
                  <c:pt idx="1">
                    <c:v>ANSI</c:v>
                  </c:pt>
                  <c:pt idx="2">
                    <c:v>Scraper</c:v>
                  </c:pt>
                  <c:pt idx="3">
                    <c:v>SSSV</c:v>
                  </c:pt>
                  <c:pt idx="4">
                    <c:v>SSV</c:v>
                  </c:pt>
                  <c:pt idx="5">
                    <c:v>WELI</c:v>
                  </c:pt>
                  <c:pt idx="6">
                    <c:v>WHIT/WHGR</c:v>
                  </c:pt>
                </c:lvl>
                <c:lvl>
                  <c:pt idx="0">
                    <c:v>South_Service</c:v>
                  </c:pt>
                </c:lvl>
              </c:multiLvlStrCache>
            </c:multiLvlStrRef>
          </c:cat>
          <c:val>
            <c:numRef>
              <c:f>Pivots_Tables!$BL$14:$BL$22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63C9-4F45-984B-E78BC3397534}"/>
            </c:ext>
          </c:extLst>
        </c:ser>
        <c:dLbls>
          <c:dLblPos val="outEnd"/>
          <c:showLegendKey val="0"/>
          <c:showVal val="1"/>
          <c:showCatName val="0"/>
          <c:showSerName val="0"/>
          <c:showPercent val="0"/>
          <c:showBubbleSize val="0"/>
        </c:dLbls>
        <c:gapWidth val="219"/>
        <c:overlap val="-27"/>
        <c:axId val="225946176"/>
        <c:axId val="225946568"/>
      </c:barChart>
      <c:catAx>
        <c:axId val="22594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EG"/>
          </a:p>
        </c:txPr>
        <c:crossAx val="225946568"/>
        <c:crosses val="autoZero"/>
        <c:auto val="1"/>
        <c:lblAlgn val="ctr"/>
        <c:lblOffset val="100"/>
        <c:noMultiLvlLbl val="0"/>
      </c:catAx>
      <c:valAx>
        <c:axId val="2259465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2594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[Aramco.xlsx]Pivots_Tables!All_Checklist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 Completion of Checklist For Frequency </a:t>
            </a:r>
          </a:p>
        </c:rich>
      </c:tx>
      <c:overlay val="0"/>
      <c:spPr>
        <a:noFill/>
        <a:ln>
          <a:noFill/>
        </a:ln>
        <a:effectLst/>
      </c:spPr>
    </c:title>
    <c:autoTitleDeleted val="0"/>
    <c:pivotFmts>
      <c:pivotFmt>
        <c:idx val="0"/>
        <c:spPr>
          <a:solidFill>
            <a:srgbClr val="3287BD"/>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287BD"/>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287BD"/>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287BD"/>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7010582010582"/>
          <c:y val="0.14746732026143791"/>
          <c:w val="0.525088246409675"/>
          <c:h val="0.80759803921568629"/>
        </c:manualLayout>
      </c:layout>
      <c:barChart>
        <c:barDir val="bar"/>
        <c:grouping val="clustered"/>
        <c:varyColors val="0"/>
        <c:ser>
          <c:idx val="0"/>
          <c:order val="0"/>
          <c:tx>
            <c:strRef>
              <c:f>Pivots_Tables!$B$3</c:f>
              <c:strCache>
                <c:ptCount val="1"/>
                <c:pt idx="0">
                  <c:v>Sum of Completed Tasks</c:v>
                </c:pt>
              </c:strCache>
            </c:strRef>
          </c:tx>
          <c:spPr>
            <a:solidFill>
              <a:srgbClr val="3287BD"/>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Pivots_Tables!$A$4:$A$9</c:f>
              <c:multiLvlStrCache>
                <c:ptCount val="4"/>
                <c:lvl>
                  <c:pt idx="0">
                    <c:v>(blank)</c:v>
                  </c:pt>
                  <c:pt idx="1">
                    <c:v>Monthly</c:v>
                  </c:pt>
                  <c:pt idx="2">
                    <c:v>Quarterly</c:v>
                  </c:pt>
                  <c:pt idx="3">
                    <c:v>Weekly</c:v>
                  </c:pt>
                </c:lvl>
                <c:lvl>
                  <c:pt idx="0">
                    <c:v>South_Service</c:v>
                  </c:pt>
                </c:lvl>
              </c:multiLvlStrCache>
            </c:multiLvlStrRef>
          </c:cat>
          <c:val>
            <c:numRef>
              <c:f>Pivots_Tables!$B$4:$B$9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977B-4B8E-957B-FBF50F6CA887}"/>
            </c:ext>
          </c:extLst>
        </c:ser>
        <c:ser>
          <c:idx val="1"/>
          <c:order val="1"/>
          <c:tx>
            <c:strRef>
              <c:f>Pivots_Tables!$C$3</c:f>
              <c:strCache>
                <c:ptCount val="1"/>
                <c:pt idx="0">
                  <c:v>Sum of Total Tasks</c:v>
                </c:pt>
              </c:strCache>
            </c:strRef>
          </c:tx>
          <c:spPr>
            <a:solidFill>
              <a:srgbClr val="92D050"/>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Pivots_Tables!$A$4:$A$9</c:f>
              <c:multiLvlStrCache>
                <c:ptCount val="4"/>
                <c:lvl>
                  <c:pt idx="0">
                    <c:v>(blank)</c:v>
                  </c:pt>
                  <c:pt idx="1">
                    <c:v>Monthly</c:v>
                  </c:pt>
                  <c:pt idx="2">
                    <c:v>Quarterly</c:v>
                  </c:pt>
                  <c:pt idx="3">
                    <c:v>Weekly</c:v>
                  </c:pt>
                </c:lvl>
                <c:lvl>
                  <c:pt idx="0">
                    <c:v>South_Service</c:v>
                  </c:pt>
                </c:lvl>
              </c:multiLvlStrCache>
            </c:multiLvlStrRef>
          </c:cat>
          <c:val>
            <c:numRef>
              <c:f>Pivots_Tables!$C$4:$C$9</c:f>
              <c:numCache>
                <c:formatCode>General</c:formatCode>
                <c:ptCount val="4"/>
                <c:pt idx="0">
                  <c:v>8</c:v>
                </c:pt>
                <c:pt idx="1">
                  <c:v>36</c:v>
                </c:pt>
                <c:pt idx="2">
                  <c:v>8</c:v>
                </c:pt>
                <c:pt idx="3">
                  <c:v>208</c:v>
                </c:pt>
              </c:numCache>
            </c:numRef>
          </c:val>
          <c:extLst>
            <c:ext xmlns:c16="http://schemas.microsoft.com/office/drawing/2014/chart" uri="{C3380CC4-5D6E-409C-BE32-E72D297353CC}">
              <c16:uniqueId val="{00000005-977B-4B8E-957B-FBF50F6CA887}"/>
            </c:ext>
          </c:extLst>
        </c:ser>
        <c:ser>
          <c:idx val="2"/>
          <c:order val="2"/>
          <c:tx>
            <c:strRef>
              <c:f>Pivots_Tables!$D$3</c:f>
              <c:strCache>
                <c:ptCount val="1"/>
                <c:pt idx="0">
                  <c:v>Sum of Completion%</c:v>
                </c:pt>
              </c:strCache>
            </c:strRef>
          </c:tx>
          <c:invertIfNegative val="0"/>
          <c:dLbls>
            <c:spPr>
              <a:noFill/>
              <a:ln>
                <a:noFill/>
              </a:ln>
              <a:effectLst/>
            </c:spPr>
            <c:txPr>
              <a:bodyPr wrap="square" lIns="38100" tIns="19050" rIns="38100" bIns="19050" anchor="ctr">
                <a:spAutoFit/>
              </a:bodyPr>
              <a:lstStyle/>
              <a:p>
                <a:pPr>
                  <a:defRPr sz="105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Pivots_Tables!$A$4:$A$9</c:f>
              <c:multiLvlStrCache>
                <c:ptCount val="4"/>
                <c:lvl>
                  <c:pt idx="0">
                    <c:v>(blank)</c:v>
                  </c:pt>
                  <c:pt idx="1">
                    <c:v>Monthly</c:v>
                  </c:pt>
                  <c:pt idx="2">
                    <c:v>Quarterly</c:v>
                  </c:pt>
                  <c:pt idx="3">
                    <c:v>Weekly</c:v>
                  </c:pt>
                </c:lvl>
                <c:lvl>
                  <c:pt idx="0">
                    <c:v>South_Service</c:v>
                  </c:pt>
                </c:lvl>
              </c:multiLvlStrCache>
            </c:multiLvlStrRef>
          </c:cat>
          <c:val>
            <c:numRef>
              <c:f>Pivots_Tables!$D$4:$D$9</c:f>
              <c:numCache>
                <c:formatCode>0.00%</c:formatCode>
                <c:ptCount val="4"/>
                <c:pt idx="0">
                  <c:v>0</c:v>
                </c:pt>
                <c:pt idx="1">
                  <c:v>0</c:v>
                </c:pt>
                <c:pt idx="2">
                  <c:v>0</c:v>
                </c:pt>
                <c:pt idx="3">
                  <c:v>0</c:v>
                </c:pt>
              </c:numCache>
            </c:numRef>
          </c:val>
          <c:extLst>
            <c:ext xmlns:c16="http://schemas.microsoft.com/office/drawing/2014/chart" uri="{C3380CC4-5D6E-409C-BE32-E72D297353CC}">
              <c16:uniqueId val="{00000002-56B0-4300-9DE4-CC26296E605C}"/>
            </c:ext>
          </c:extLst>
        </c:ser>
        <c:dLbls>
          <c:dLblPos val="outEnd"/>
          <c:showLegendKey val="0"/>
          <c:showVal val="1"/>
          <c:showCatName val="0"/>
          <c:showSerName val="0"/>
          <c:showPercent val="0"/>
          <c:showBubbleSize val="0"/>
        </c:dLbls>
        <c:gapWidth val="219"/>
        <c:axId val="225947744"/>
        <c:axId val="225948136"/>
      </c:barChart>
      <c:catAx>
        <c:axId val="225947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EG"/>
          </a:p>
        </c:txPr>
        <c:crossAx val="225948136"/>
        <c:crosses val="autoZero"/>
        <c:auto val="1"/>
        <c:lblAlgn val="ctr"/>
        <c:lblOffset val="100"/>
        <c:noMultiLvlLbl val="0"/>
      </c:catAx>
      <c:valAx>
        <c:axId val="22594813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25947744"/>
        <c:crosses val="autoZero"/>
        <c:crossBetween val="between"/>
      </c:valAx>
    </c:plotArea>
    <c:legend>
      <c:legendPos val="r"/>
      <c:layout>
        <c:manualLayout>
          <c:xMode val="edge"/>
          <c:yMode val="edge"/>
          <c:x val="0.74138718820861671"/>
          <c:y val="0.44786488086048065"/>
          <c:w val="0.24421371882086168"/>
          <c:h val="0.2639924605012608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chart>
  <c:spPr>
    <a:solidFill>
      <a:schemeClr val="bg1"/>
    </a:solidFill>
    <a:ln w="15875" cap="rnd" cmpd="sng" algn="ctr">
      <a:solidFill>
        <a:schemeClr val="bg2">
          <a:lumMod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[Aramco.xlsx]Pivots_Tables!Merge_Annu (2)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 Completion of Req By Department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rgbClr val="3287BD"/>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287BD"/>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287BD"/>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0049130763413"/>
          <c:y val="0.16712962962962963"/>
          <c:w val="0.81629950869236578"/>
          <c:h val="0.78194444444444444"/>
        </c:manualLayout>
      </c:layout>
      <c:barChart>
        <c:barDir val="bar"/>
        <c:grouping val="clustered"/>
        <c:varyColors val="0"/>
        <c:dLbls>
          <c:dLblPos val="outEnd"/>
          <c:showLegendKey val="0"/>
          <c:showVal val="1"/>
          <c:showCatName val="0"/>
          <c:showSerName val="0"/>
          <c:showPercent val="0"/>
          <c:showBubbleSize val="0"/>
        </c:dLbls>
        <c:gapWidth val="182"/>
        <c:axId val="225948920"/>
        <c:axId val="225753912"/>
      </c:barChart>
      <c:catAx>
        <c:axId val="225948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EG"/>
          </a:p>
        </c:txPr>
        <c:crossAx val="225753912"/>
        <c:crosses val="autoZero"/>
        <c:auto val="1"/>
        <c:lblAlgn val="ctr"/>
        <c:lblOffset val="100"/>
        <c:noMultiLvlLbl val="0"/>
      </c:catAx>
      <c:valAx>
        <c:axId val="225753912"/>
        <c:scaling>
          <c:orientation val="minMax"/>
        </c:scaling>
        <c:delete val="1"/>
        <c:axPos val="b"/>
        <c:numFmt formatCode="0.00%" sourceLinked="1"/>
        <c:majorTickMark val="none"/>
        <c:minorTickMark val="none"/>
        <c:tickLblPos val="nextTo"/>
        <c:crossAx val="225948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rnd" cmpd="sng" algn="ctr">
      <a:solidFill>
        <a:schemeClr val="bg2">
          <a:lumMod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[Aramco.xlsx]Pivots_Tables!PivotTable25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a:t>
            </a:r>
            <a:r>
              <a:rPr lang="en-US" b="1" baseline="0">
                <a:latin typeface="Arial" panose="020B0604020202020204" pitchFamily="34" charset="0"/>
                <a:cs typeface="Arial" panose="020B0604020202020204" pitchFamily="34" charset="0"/>
              </a:rPr>
              <a:t> Completed Points VS Pending Points</a:t>
            </a:r>
            <a:endParaRPr lang="en-US"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287BD"/>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287BD"/>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287BD"/>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398337112622829E-2"/>
          <c:y val="0.14746732026143791"/>
          <c:w val="0.66170011337868484"/>
          <c:h val="0.5300444521640677"/>
        </c:manualLayout>
      </c:layout>
      <c:barChart>
        <c:barDir val="col"/>
        <c:grouping val="clustered"/>
        <c:varyColors val="0"/>
        <c:ser>
          <c:idx val="0"/>
          <c:order val="0"/>
          <c:tx>
            <c:strRef>
              <c:f>Pivots_Tables!$BK$13</c:f>
              <c:strCache>
                <c:ptCount val="1"/>
                <c:pt idx="0">
                  <c:v>Sum of #CompletedPoints</c:v>
                </c:pt>
              </c:strCache>
            </c:strRef>
          </c:tx>
          <c:spPr>
            <a:solidFill>
              <a:srgbClr val="3287BD"/>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Pivots_Tables!$BJ$14:$BJ$22</c:f>
              <c:multiLvlStrCache>
                <c:ptCount val="7"/>
                <c:lvl>
                  <c:pt idx="0">
                    <c:v>ANNLI</c:v>
                  </c:pt>
                  <c:pt idx="1">
                    <c:v>ANSI</c:v>
                  </c:pt>
                  <c:pt idx="2">
                    <c:v>Scraper</c:v>
                  </c:pt>
                  <c:pt idx="3">
                    <c:v>SSSV</c:v>
                  </c:pt>
                  <c:pt idx="4">
                    <c:v>SSV</c:v>
                  </c:pt>
                  <c:pt idx="5">
                    <c:v>WELI</c:v>
                  </c:pt>
                  <c:pt idx="6">
                    <c:v>WHIT/WHGR</c:v>
                  </c:pt>
                </c:lvl>
                <c:lvl>
                  <c:pt idx="0">
                    <c:v>South_Service</c:v>
                  </c:pt>
                </c:lvl>
              </c:multiLvlStrCache>
            </c:multiLvlStrRef>
          </c:cat>
          <c:val>
            <c:numRef>
              <c:f>Pivots_Tables!$BK$14:$BK$22</c:f>
              <c:numCache>
                <c:formatCode>General</c:formatCode>
                <c:ptCount val="7"/>
              </c:numCache>
            </c:numRef>
          </c:val>
          <c:extLst>
            <c:ext xmlns:c16="http://schemas.microsoft.com/office/drawing/2014/chart" uri="{C3380CC4-5D6E-409C-BE32-E72D297353CC}">
              <c16:uniqueId val="{00000000-A870-463E-A928-45A5C3C9BFD8}"/>
            </c:ext>
          </c:extLst>
        </c:ser>
        <c:ser>
          <c:idx val="1"/>
          <c:order val="1"/>
          <c:tx>
            <c:strRef>
              <c:f>Pivots_Tables!$BL$13</c:f>
              <c:strCache>
                <c:ptCount val="1"/>
                <c:pt idx="0">
                  <c:v>Sum of #PendingPoints</c:v>
                </c:pt>
              </c:strCache>
            </c:strRef>
          </c:tx>
          <c:spPr>
            <a:solidFill>
              <a:srgbClr val="92D050"/>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Pivots_Tables!$BJ$14:$BJ$22</c:f>
              <c:multiLvlStrCache>
                <c:ptCount val="7"/>
                <c:lvl>
                  <c:pt idx="0">
                    <c:v>ANNLI</c:v>
                  </c:pt>
                  <c:pt idx="1">
                    <c:v>ANSI</c:v>
                  </c:pt>
                  <c:pt idx="2">
                    <c:v>Scraper</c:v>
                  </c:pt>
                  <c:pt idx="3">
                    <c:v>SSSV</c:v>
                  </c:pt>
                  <c:pt idx="4">
                    <c:v>SSV</c:v>
                  </c:pt>
                  <c:pt idx="5">
                    <c:v>WELI</c:v>
                  </c:pt>
                  <c:pt idx="6">
                    <c:v>WHIT/WHGR</c:v>
                  </c:pt>
                </c:lvl>
                <c:lvl>
                  <c:pt idx="0">
                    <c:v>South_Service</c:v>
                  </c:pt>
                </c:lvl>
              </c:multiLvlStrCache>
            </c:multiLvlStrRef>
          </c:cat>
          <c:val>
            <c:numRef>
              <c:f>Pivots_Tables!$BL$14:$BL$22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A870-463E-A928-45A5C3C9BFD8}"/>
            </c:ext>
          </c:extLst>
        </c:ser>
        <c:dLbls>
          <c:dLblPos val="outEnd"/>
          <c:showLegendKey val="0"/>
          <c:showVal val="1"/>
          <c:showCatName val="0"/>
          <c:showSerName val="0"/>
          <c:showPercent val="0"/>
          <c:showBubbleSize val="0"/>
        </c:dLbls>
        <c:gapWidth val="219"/>
        <c:overlap val="-27"/>
        <c:axId val="225752736"/>
        <c:axId val="260185168"/>
      </c:barChart>
      <c:catAx>
        <c:axId val="22575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EG"/>
          </a:p>
        </c:txPr>
        <c:crossAx val="260185168"/>
        <c:crosses val="autoZero"/>
        <c:auto val="1"/>
        <c:lblAlgn val="ctr"/>
        <c:lblOffset val="100"/>
        <c:noMultiLvlLbl val="0"/>
      </c:catAx>
      <c:valAx>
        <c:axId val="2601851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2575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rnd" cmpd="sng" algn="ctr">
      <a:solidFill>
        <a:schemeClr val="bg2">
          <a:lumMod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[Aramco.xlsx]Pivots_Tables!Merge Total Tasks</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 Completed Of Tasks For Department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096DF"/>
          </a:solidFill>
          <a:ln w="19050">
            <a:solidFill>
              <a:schemeClr val="lt1"/>
            </a:solidFill>
          </a:ln>
          <a:effectLst/>
        </c:spPr>
        <c:dLbl>
          <c:idx val="0"/>
          <c:layout>
            <c:manualLayout>
              <c:x val="0.13055555555555556"/>
              <c:y val="-6.4814814814814811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2222222222222174E-2"/>
              <c:y val="-8.796296296296296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schemeClr>
          </a:solidFill>
          <a:ln w="19050">
            <a:solidFill>
              <a:schemeClr val="lt1"/>
            </a:solidFill>
          </a:ln>
          <a:effectLst/>
        </c:spPr>
        <c:dLbl>
          <c:idx val="0"/>
          <c:layout>
            <c:manualLayout>
              <c:x val="-9.1666666666666688E-2"/>
              <c:y val="-0.11574074074074074"/>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w="19050">
            <a:solidFill>
              <a:schemeClr val="lt1"/>
            </a:solidFill>
          </a:ln>
          <a:effectLst/>
        </c:spPr>
        <c:dLbl>
          <c:idx val="0"/>
          <c:layout>
            <c:manualLayout>
              <c:x val="-1.3888888888888888E-2"/>
              <c:y val="-0.13425925925925927"/>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096DF"/>
          </a:solidFill>
          <a:ln w="19050">
            <a:solidFill>
              <a:schemeClr val="lt1"/>
            </a:solidFill>
          </a:ln>
          <a:effectLst/>
        </c:spPr>
        <c:dLbl>
          <c:idx val="0"/>
          <c:layout>
            <c:manualLayout>
              <c:x val="-4.7222222222222221E-2"/>
              <c:y val="-0.12500000000000006"/>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9.7222222222222224E-2"/>
              <c:y val="1.388888888888880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w="19050">
            <a:solidFill>
              <a:schemeClr val="lt1"/>
            </a:solidFill>
          </a:ln>
          <a:effectLst/>
        </c:spPr>
        <c:dLbl>
          <c:idx val="0"/>
          <c:layout>
            <c:manualLayout>
              <c:x val="-8.6111111111111124E-2"/>
              <c:y val="-2.7777777777777863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096DF"/>
          </a:solidFill>
          <a:ln w="19050">
            <a:solidFill>
              <a:schemeClr val="lt1"/>
            </a:solidFill>
          </a:ln>
          <a:effectLst/>
        </c:spPr>
        <c:dLbl>
          <c:idx val="0"/>
          <c:layout>
            <c:manualLayout>
              <c:x val="-8.611111111111111E-2"/>
              <c:y val="3.7037037037036952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4444444444444446E-2"/>
              <c:y val="0.10185185185185185"/>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w="19050">
            <a:solidFill>
              <a:schemeClr val="lt1"/>
            </a:solidFill>
          </a:ln>
          <a:effectLst/>
        </c:spPr>
        <c:dLbl>
          <c:idx val="0"/>
          <c:layout>
            <c:manualLayout>
              <c:x val="1.1111111111111112E-2"/>
              <c:y val="9.7222222222222224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096DF"/>
          </a:solidFill>
          <a:ln w="19050">
            <a:solidFill>
              <a:schemeClr val="lt1"/>
            </a:solidFill>
          </a:ln>
          <a:effectLst/>
        </c:spPr>
        <c:dLbl>
          <c:idx val="0"/>
          <c:layout>
            <c:manualLayout>
              <c:x val="5.5555555555555552E-2"/>
              <c:y val="9.2592592592592587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4444444444444442E-2"/>
              <c:y val="9.2592592592592587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2222222222222174E-2"/>
              <c:y val="-8.796296296296296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1096DF"/>
          </a:solidFill>
          <a:ln w="19050">
            <a:solidFill>
              <a:schemeClr val="lt1"/>
            </a:solidFill>
          </a:ln>
          <a:effectLst/>
        </c:spPr>
        <c:dLbl>
          <c:idx val="0"/>
          <c:layout>
            <c:manualLayout>
              <c:x val="0.13055555555555556"/>
              <c:y val="-6.4814814814814811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w="19050">
            <a:solidFill>
              <a:schemeClr val="lt1"/>
            </a:solidFill>
          </a:ln>
          <a:effectLst/>
        </c:spPr>
        <c:dLbl>
          <c:idx val="0"/>
          <c:layout>
            <c:manualLayout>
              <c:x val="9.7222222222222224E-2"/>
              <c:y val="1.388888888888880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444444444444442E-2"/>
              <c:y val="9.2592592592592587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1096DF"/>
          </a:solidFill>
          <a:ln w="19050">
            <a:solidFill>
              <a:schemeClr val="lt1"/>
            </a:solidFill>
          </a:ln>
          <a:effectLst/>
        </c:spPr>
        <c:dLbl>
          <c:idx val="0"/>
          <c:layout>
            <c:manualLayout>
              <c:x val="5.5555555555555552E-2"/>
              <c:y val="9.2592592592592587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2D050"/>
          </a:solidFill>
          <a:ln w="19050">
            <a:solidFill>
              <a:schemeClr val="lt1"/>
            </a:solidFill>
          </a:ln>
          <a:effectLst/>
        </c:spPr>
        <c:dLbl>
          <c:idx val="0"/>
          <c:layout>
            <c:manualLayout>
              <c:x val="1.1111111111111112E-2"/>
              <c:y val="9.7222222222222224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4.4444444444444446E-2"/>
              <c:y val="0.10185185185185185"/>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1096DF"/>
          </a:solidFill>
          <a:ln w="19050">
            <a:solidFill>
              <a:schemeClr val="lt1"/>
            </a:solidFill>
          </a:ln>
          <a:effectLst/>
        </c:spPr>
        <c:dLbl>
          <c:idx val="0"/>
          <c:layout>
            <c:manualLayout>
              <c:x val="-8.611111111111111E-2"/>
              <c:y val="3.7037037037036952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92D050"/>
          </a:solidFill>
          <a:ln w="19050">
            <a:solidFill>
              <a:schemeClr val="lt1"/>
            </a:solidFill>
          </a:ln>
          <a:effectLst/>
        </c:spPr>
        <c:dLbl>
          <c:idx val="0"/>
          <c:layout>
            <c:manualLayout>
              <c:x val="-8.6111111111111124E-2"/>
              <c:y val="-2.7777777777777863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9.1666666666666688E-2"/>
              <c:y val="-0.11574074074074074"/>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1096DF"/>
          </a:solidFill>
          <a:ln w="19050">
            <a:solidFill>
              <a:schemeClr val="lt1"/>
            </a:solidFill>
          </a:ln>
          <a:effectLst/>
        </c:spPr>
        <c:dLbl>
          <c:idx val="0"/>
          <c:layout>
            <c:manualLayout>
              <c:x val="-4.7222222222222221E-2"/>
              <c:y val="-0.12500000000000006"/>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92D050"/>
          </a:solidFill>
          <a:ln w="19050">
            <a:solidFill>
              <a:schemeClr val="lt1"/>
            </a:solidFill>
          </a:ln>
          <a:effectLst/>
        </c:spPr>
        <c:dLbl>
          <c:idx val="0"/>
          <c:layout>
            <c:manualLayout>
              <c:x val="-1.3888888888888888E-2"/>
              <c:y val="-0.13425925925925927"/>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0865111693165393"/>
              <c:y val="-1.9606476271662428E-3"/>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1096DF"/>
          </a:solidFill>
          <a:ln w="19050">
            <a:solidFill>
              <a:schemeClr val="lt1"/>
            </a:solidFill>
          </a:ln>
          <a:effectLst/>
        </c:spPr>
        <c:dLbl>
          <c:idx val="0"/>
          <c:layout>
            <c:manualLayout>
              <c:x val="-0.10258920241076795"/>
              <c:y val="5.6600256134990708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92D050"/>
          </a:solidFill>
          <a:ln w="19050">
            <a:solidFill>
              <a:schemeClr val="lt1"/>
            </a:solidFill>
          </a:ln>
          <a:effectLst/>
        </c:spPr>
        <c:dLbl>
          <c:idx val="0"/>
          <c:layout>
            <c:manualLayout>
              <c:x val="-8.2493477705062435E-2"/>
              <c:y val="-0.12270300092216564"/>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7.2587123766892803E-2"/>
              <c:y val="-2.8822555812929931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1096DF"/>
          </a:solidFill>
          <a:ln w="19050">
            <a:solidFill>
              <a:schemeClr val="lt1"/>
            </a:solidFill>
          </a:ln>
          <a:effectLst/>
        </c:spPr>
        <c:dLbl>
          <c:idx val="0"/>
          <c:layout>
            <c:manualLayout>
              <c:x val="-9.258838204441798E-2"/>
              <c:y val="6.223881102376301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92D050"/>
          </a:solidFill>
          <a:ln w="19050">
            <a:solidFill>
              <a:schemeClr val="lt1"/>
            </a:solidFill>
          </a:ln>
          <a:effectLst/>
        </c:spPr>
        <c:dLbl>
          <c:idx val="0"/>
          <c:layout>
            <c:manualLayout>
              <c:x val="-0.10546124954607354"/>
              <c:y val="-5.4546794428765241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9.3985299570445477E-2"/>
              <c:y val="-2.9681384801993359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1096DF"/>
          </a:solidFill>
          <a:ln w="19050">
            <a:solidFill>
              <a:schemeClr val="lt1"/>
            </a:solidFill>
          </a:ln>
          <a:effectLst/>
        </c:spPr>
        <c:dLbl>
          <c:idx val="0"/>
          <c:layout>
            <c:manualLayout>
              <c:x val="8.3890204003502528E-2"/>
              <c:y val="5.7273058622248692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92D050"/>
          </a:solidFill>
          <a:ln w="19050">
            <a:solidFill>
              <a:schemeClr val="lt1"/>
            </a:solidFill>
          </a:ln>
          <a:effectLst/>
        </c:spPr>
        <c:dLbl>
          <c:idx val="0"/>
          <c:layout>
            <c:manualLayout>
              <c:x val="-0.10068266336429371"/>
              <c:y val="-5.3072524443364494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8.3191840854282481E-2"/>
              <c:y val="-9.044592584035579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1096DF"/>
          </a:solidFill>
          <a:ln w="19050">
            <a:solidFill>
              <a:schemeClr val="lt1"/>
            </a:solidFill>
          </a:ln>
          <a:effectLst/>
        </c:spPr>
        <c:dLbl>
          <c:idx val="0"/>
          <c:layout>
            <c:manualLayout>
              <c:x val="0.14220773397029959"/>
              <c:y val="3.6887023755225769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92D050"/>
          </a:solidFill>
          <a:ln w="19050">
            <a:solidFill>
              <a:schemeClr val="lt1"/>
            </a:solidFill>
          </a:ln>
          <a:effectLst/>
        </c:spPr>
        <c:dLbl>
          <c:idx val="0"/>
          <c:layout>
            <c:manualLayout>
              <c:x val="-0.16099538489687845"/>
              <c:y val="-4.5553175338376974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7.2016476462520435E-3"/>
              <c:y val="-0.10079365079365081"/>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dLbl>
          <c:idx val="0"/>
          <c:layout>
            <c:manualLayout>
              <c:x val="0.10802471469378065"/>
              <c:y val="-7.5595238095238118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dLbl>
          <c:idx val="0"/>
          <c:layout>
            <c:manualLayout>
              <c:x val="-3.1207139800425564E-2"/>
              <c:y val="-9.395424836601308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Pivots_Tables!$R$1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02-4226-A8F3-1ADE34C781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02-4226-A8F3-1ADE34C781AA}"/>
              </c:ext>
            </c:extLst>
          </c:dPt>
          <c:dPt>
            <c:idx val="2"/>
            <c:bubble3D val="0"/>
            <c:spPr>
              <a:solidFill>
                <a:srgbClr val="1096DF"/>
              </a:solidFill>
              <a:ln w="19050">
                <a:solidFill>
                  <a:schemeClr val="lt1"/>
                </a:solidFill>
              </a:ln>
              <a:effectLst/>
            </c:spPr>
            <c:extLst>
              <c:ext xmlns:c16="http://schemas.microsoft.com/office/drawing/2014/chart" uri="{C3380CC4-5D6E-409C-BE32-E72D297353CC}">
                <c16:uniqueId val="{00000005-8C02-4226-A8F3-1ADE34C781AA}"/>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8C02-4226-A8F3-1ADE34C781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02-4226-A8F3-1ADE34C781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C02-4226-A8F3-1ADE34C781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C02-4226-A8F3-1ADE34C781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C02-4226-A8F3-1ADE34C781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C02-4226-A8F3-1ADE34C781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C02-4226-A8F3-1ADE34C781A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C02-4226-A8F3-1ADE34C781A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C02-4226-A8F3-1ADE34C781AA}"/>
              </c:ext>
            </c:extLst>
          </c:dPt>
          <c:dLbls>
            <c:dLbl>
              <c:idx val="0"/>
              <c:layout>
                <c:manualLayout>
                  <c:x val="-3.1207139800425564E-2"/>
                  <c:y val="-9.3954248366013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02-4226-A8F3-1ADE34C781AA}"/>
                </c:ext>
              </c:extLst>
            </c:dLbl>
            <c:dLbl>
              <c:idx val="1"/>
              <c:layout>
                <c:manualLayout>
                  <c:x val="8.3191840854282481E-2"/>
                  <c:y val="-9.04459258403557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02-4226-A8F3-1ADE34C781AA}"/>
                </c:ext>
              </c:extLst>
            </c:dLbl>
            <c:dLbl>
              <c:idx val="2"/>
              <c:layout>
                <c:manualLayout>
                  <c:x val="0.14220773397029959"/>
                  <c:y val="3.68870237552257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02-4226-A8F3-1ADE34C781AA}"/>
                </c:ext>
              </c:extLst>
            </c:dLbl>
            <c:dLbl>
              <c:idx val="3"/>
              <c:layout>
                <c:manualLayout>
                  <c:x val="-0.16099538489687845"/>
                  <c:y val="-4.55531753383769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02-4226-A8F3-1ADE34C781AA}"/>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Pivots_Tables!$Q$2:$Q$7</c:f>
              <c:multiLvlStrCache>
                <c:ptCount val="4"/>
                <c:lvl>
                  <c:pt idx="0">
                    <c:v>(blank)</c:v>
                  </c:pt>
                  <c:pt idx="1">
                    <c:v>Monthly</c:v>
                  </c:pt>
                  <c:pt idx="2">
                    <c:v>Quarterly</c:v>
                  </c:pt>
                  <c:pt idx="3">
                    <c:v>Weekly</c:v>
                  </c:pt>
                </c:lvl>
                <c:lvl>
                  <c:pt idx="0">
                    <c:v>South_Service</c:v>
                  </c:pt>
                </c:lvl>
              </c:multiLvlStrCache>
            </c:multiLvlStrRef>
          </c:cat>
          <c:val>
            <c:numRef>
              <c:f>Pivots_Tables!$R$2:$R$7</c:f>
              <c:numCache>
                <c:formatCode>0.00%</c:formatCode>
                <c:ptCount val="4"/>
                <c:pt idx="0">
                  <c:v>0</c:v>
                </c:pt>
                <c:pt idx="1">
                  <c:v>0</c:v>
                </c:pt>
                <c:pt idx="2">
                  <c:v>0</c:v>
                </c:pt>
                <c:pt idx="3">
                  <c:v>0</c:v>
                </c:pt>
              </c:numCache>
            </c:numRef>
          </c:val>
          <c:extLst>
            <c:ext xmlns:c16="http://schemas.microsoft.com/office/drawing/2014/chart" uri="{C3380CC4-5D6E-409C-BE32-E72D297353CC}">
              <c16:uniqueId val="{00000018-8C02-4226-A8F3-1ADE34C781A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282742782152227"/>
          <c:y val="0.46552355306635013"/>
          <c:w val="0.31050590551181101"/>
          <c:h val="0.4878355796597746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rnd" cmpd="sng" algn="ctr">
      <a:solidFill>
        <a:schemeClr val="bg2">
          <a:lumMod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g"/><Relationship Id="rId13" Type="http://schemas.openxmlformats.org/officeDocument/2006/relationships/hyperlink" Target="#South_Service!CG1"/><Relationship Id="rId3" Type="http://schemas.openxmlformats.org/officeDocument/2006/relationships/hyperlink" Target="#North_Service!A1"/><Relationship Id="rId7" Type="http://schemas.openxmlformats.org/officeDocument/2006/relationships/hyperlink" Target="#South_Service!CI1"/><Relationship Id="rId12" Type="http://schemas.openxmlformats.org/officeDocument/2006/relationships/hyperlink" Target="#South_Service!BK1"/><Relationship Id="rId2" Type="http://schemas.openxmlformats.org/officeDocument/2006/relationships/hyperlink" Target="#South_Operation!A1"/><Relationship Id="rId1" Type="http://schemas.openxmlformats.org/officeDocument/2006/relationships/hyperlink" Target="#North_Operation!A1"/><Relationship Id="rId6" Type="http://schemas.openxmlformats.org/officeDocument/2006/relationships/hyperlink" Target="#South_Service!BM1"/><Relationship Id="rId11" Type="http://schemas.openxmlformats.org/officeDocument/2006/relationships/hyperlink" Target="#South_Service!Y1"/><Relationship Id="rId5" Type="http://schemas.openxmlformats.org/officeDocument/2006/relationships/hyperlink" Target="#South_Service!AO1"/><Relationship Id="rId15" Type="http://schemas.openxmlformats.org/officeDocument/2006/relationships/hyperlink" Target="#Dashboard!A1"/><Relationship Id="rId10" Type="http://schemas.openxmlformats.org/officeDocument/2006/relationships/hyperlink" Target="#South_Service!CH1"/><Relationship Id="rId4" Type="http://schemas.openxmlformats.org/officeDocument/2006/relationships/hyperlink" Target="#South_Service!A1"/><Relationship Id="rId9" Type="http://schemas.openxmlformats.org/officeDocument/2006/relationships/hyperlink" Target="#South_Service!AP1"/><Relationship Id="rId14" Type="http://schemas.openxmlformats.org/officeDocument/2006/relationships/hyperlink" Target="#South_Service!AT1"/></Relationships>
</file>

<file path=xl/drawings/_rels/drawing2.xml.rels><?xml version="1.0" encoding="UTF-8" standalone="yes"?>
<Relationships xmlns="http://schemas.openxmlformats.org/package/2006/relationships"><Relationship Id="rId8" Type="http://schemas.openxmlformats.org/officeDocument/2006/relationships/image" Target="../media/image1.jpg"/><Relationship Id="rId13" Type="http://schemas.openxmlformats.org/officeDocument/2006/relationships/hyperlink" Target="#North_Service!AS1"/><Relationship Id="rId3" Type="http://schemas.openxmlformats.org/officeDocument/2006/relationships/hyperlink" Target="#South_Service!A1"/><Relationship Id="rId7" Type="http://schemas.openxmlformats.org/officeDocument/2006/relationships/hyperlink" Target="#North_Service!CG1"/><Relationship Id="rId12" Type="http://schemas.openxmlformats.org/officeDocument/2006/relationships/hyperlink" Target="#North_Service!CH1"/><Relationship Id="rId2" Type="http://schemas.openxmlformats.org/officeDocument/2006/relationships/hyperlink" Target="#South_Operation!A1"/><Relationship Id="rId1" Type="http://schemas.openxmlformats.org/officeDocument/2006/relationships/hyperlink" Target="#North_Operation!A1"/><Relationship Id="rId6" Type="http://schemas.openxmlformats.org/officeDocument/2006/relationships/hyperlink" Target="#North_Service!BL1"/><Relationship Id="rId11" Type="http://schemas.openxmlformats.org/officeDocument/2006/relationships/hyperlink" Target="#North_Service!BK1"/><Relationship Id="rId5" Type="http://schemas.openxmlformats.org/officeDocument/2006/relationships/hyperlink" Target="#North_Service!AN1"/><Relationship Id="rId15" Type="http://schemas.openxmlformats.org/officeDocument/2006/relationships/hyperlink" Target="#Dashboard!A1"/><Relationship Id="rId10" Type="http://schemas.openxmlformats.org/officeDocument/2006/relationships/hyperlink" Target="#North_Service!Y1"/><Relationship Id="rId4" Type="http://schemas.openxmlformats.org/officeDocument/2006/relationships/hyperlink" Target="#North_Service!A1"/><Relationship Id="rId9" Type="http://schemas.openxmlformats.org/officeDocument/2006/relationships/hyperlink" Target="#North_Service!AP1"/><Relationship Id="rId14" Type="http://schemas.openxmlformats.org/officeDocument/2006/relationships/hyperlink" Target="#North_Service!CI1"/></Relationships>
</file>

<file path=xl/drawings/_rels/drawing3.xml.rels><?xml version="1.0" encoding="UTF-8" standalone="yes"?>
<Relationships xmlns="http://schemas.openxmlformats.org/package/2006/relationships"><Relationship Id="rId8" Type="http://schemas.openxmlformats.org/officeDocument/2006/relationships/image" Target="../media/image1.jpg"/><Relationship Id="rId13" Type="http://schemas.openxmlformats.org/officeDocument/2006/relationships/hyperlink" Target="#South_Operation!CH1"/><Relationship Id="rId3" Type="http://schemas.openxmlformats.org/officeDocument/2006/relationships/hyperlink" Target="#South_Service!A1"/><Relationship Id="rId7" Type="http://schemas.openxmlformats.org/officeDocument/2006/relationships/hyperlink" Target="#South_Operation!CG1"/><Relationship Id="rId12" Type="http://schemas.openxmlformats.org/officeDocument/2006/relationships/hyperlink" Target="#South_Operation!BK1"/><Relationship Id="rId2" Type="http://schemas.openxmlformats.org/officeDocument/2006/relationships/hyperlink" Target="#North_Service!A1"/><Relationship Id="rId16" Type="http://schemas.openxmlformats.org/officeDocument/2006/relationships/hyperlink" Target="#Dashboard!A1"/><Relationship Id="rId1" Type="http://schemas.openxmlformats.org/officeDocument/2006/relationships/hyperlink" Target="#North_Operation!A1"/><Relationship Id="rId6" Type="http://schemas.openxmlformats.org/officeDocument/2006/relationships/hyperlink" Target="#South_Operation!BL1"/><Relationship Id="rId11" Type="http://schemas.openxmlformats.org/officeDocument/2006/relationships/hyperlink" Target="#South_Operation!Y1"/><Relationship Id="rId5" Type="http://schemas.openxmlformats.org/officeDocument/2006/relationships/hyperlink" Target="#South_Operation!AO1"/><Relationship Id="rId15" Type="http://schemas.openxmlformats.org/officeDocument/2006/relationships/hyperlink" Target="#South_Operation!CI1"/><Relationship Id="rId10" Type="http://schemas.openxmlformats.org/officeDocument/2006/relationships/hyperlink" Target="#South_Operation!BM1"/><Relationship Id="rId4" Type="http://schemas.openxmlformats.org/officeDocument/2006/relationships/hyperlink" Target="#South_Operation!A1"/><Relationship Id="rId9" Type="http://schemas.openxmlformats.org/officeDocument/2006/relationships/hyperlink" Target="#South_Operation!AR1"/><Relationship Id="rId14" Type="http://schemas.openxmlformats.org/officeDocument/2006/relationships/hyperlink" Target="#South_Operation!AT1"/></Relationships>
</file>

<file path=xl/drawings/_rels/drawing4.xml.rels><?xml version="1.0" encoding="UTF-8" standalone="yes"?>
<Relationships xmlns="http://schemas.openxmlformats.org/package/2006/relationships"><Relationship Id="rId8" Type="http://schemas.openxmlformats.org/officeDocument/2006/relationships/image" Target="../media/image1.jpg"/><Relationship Id="rId13" Type="http://schemas.openxmlformats.org/officeDocument/2006/relationships/hyperlink" Target="#North_Operation!CI1"/><Relationship Id="rId3" Type="http://schemas.openxmlformats.org/officeDocument/2006/relationships/hyperlink" Target="#South_Service!A1"/><Relationship Id="rId7" Type="http://schemas.openxmlformats.org/officeDocument/2006/relationships/hyperlink" Target="#North_Operation!CG1"/><Relationship Id="rId12" Type="http://schemas.openxmlformats.org/officeDocument/2006/relationships/hyperlink" Target="#North_Operation!AT1"/><Relationship Id="rId2" Type="http://schemas.openxmlformats.org/officeDocument/2006/relationships/hyperlink" Target="#North_Service!A1"/><Relationship Id="rId1" Type="http://schemas.openxmlformats.org/officeDocument/2006/relationships/hyperlink" Target="#South_Operation!A1"/><Relationship Id="rId6" Type="http://schemas.openxmlformats.org/officeDocument/2006/relationships/hyperlink" Target="#North_Operation!BM1"/><Relationship Id="rId11" Type="http://schemas.openxmlformats.org/officeDocument/2006/relationships/hyperlink" Target="#North_Operation!BK1"/><Relationship Id="rId5" Type="http://schemas.openxmlformats.org/officeDocument/2006/relationships/hyperlink" Target="#North_Operation!AO1"/><Relationship Id="rId10" Type="http://schemas.openxmlformats.org/officeDocument/2006/relationships/hyperlink" Target="#North_Operation!Y1"/><Relationship Id="rId4" Type="http://schemas.openxmlformats.org/officeDocument/2006/relationships/hyperlink" Target="#North_Operation!A1"/><Relationship Id="rId9" Type="http://schemas.openxmlformats.org/officeDocument/2006/relationships/hyperlink" Target="#North_Operation!CH1"/><Relationship Id="rId14"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image" Target="../media/image1.jpg"/><Relationship Id="rId3" Type="http://schemas.openxmlformats.org/officeDocument/2006/relationships/hyperlink" Target="#South_Service!A1"/><Relationship Id="rId7" Type="http://schemas.openxmlformats.org/officeDocument/2006/relationships/hyperlink" Target="#North_Operation!A1"/><Relationship Id="rId2" Type="http://schemas.openxmlformats.org/officeDocument/2006/relationships/hyperlink" Target="#North_Service!A1"/><Relationship Id="rId1" Type="http://schemas.openxmlformats.org/officeDocument/2006/relationships/hyperlink" Target="#South_Operation!A1"/><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absolute">
    <xdr:from>
      <xdr:col>0</xdr:col>
      <xdr:colOff>85158</xdr:colOff>
      <xdr:row>0</xdr:row>
      <xdr:rowOff>0</xdr:rowOff>
    </xdr:from>
    <xdr:to>
      <xdr:col>3</xdr:col>
      <xdr:colOff>523308</xdr:colOff>
      <xdr:row>376</xdr:row>
      <xdr:rowOff>54427</xdr:rowOff>
    </xdr:to>
    <xdr:sp macro="" textlink="">
      <xdr:nvSpPr>
        <xdr:cNvPr id="2" name="Rectangle 1">
          <a:extLst>
            <a:ext uri="{FF2B5EF4-FFF2-40B4-BE49-F238E27FC236}">
              <a16:creationId xmlns:a16="http://schemas.microsoft.com/office/drawing/2014/main" id="{588165C8-03F8-4E0E-892F-1744DF9ACDE5}"/>
            </a:ext>
          </a:extLst>
        </xdr:cNvPr>
        <xdr:cNvSpPr/>
      </xdr:nvSpPr>
      <xdr:spPr>
        <a:xfrm>
          <a:off x="85158" y="0"/>
          <a:ext cx="2541270" cy="65968772"/>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360432</xdr:colOff>
      <xdr:row>19</xdr:row>
      <xdr:rowOff>29647</xdr:rowOff>
    </xdr:from>
    <xdr:to>
      <xdr:col>3</xdr:col>
      <xdr:colOff>177552</xdr:colOff>
      <xdr:row>22</xdr:row>
      <xdr:rowOff>118911</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6780AD7B-5D58-4DDA-AAB8-8BBFB1DC0959}"/>
            </a:ext>
          </a:extLst>
        </xdr:cNvPr>
        <xdr:cNvSpPr/>
      </xdr:nvSpPr>
      <xdr:spPr>
        <a:xfrm>
          <a:off x="360432" y="3447441"/>
          <a:ext cx="1867796" cy="62714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editAs="absolute">
    <xdr:from>
      <xdr:col>0</xdr:col>
      <xdr:colOff>360432</xdr:colOff>
      <xdr:row>13</xdr:row>
      <xdr:rowOff>98355</xdr:rowOff>
    </xdr:from>
    <xdr:to>
      <xdr:col>3</xdr:col>
      <xdr:colOff>177552</xdr:colOff>
      <xdr:row>17</xdr:row>
      <xdr:rowOff>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B1FCA16A-8401-42D3-826A-2096CB9AE550}"/>
            </a:ext>
          </a:extLst>
        </xdr:cNvPr>
        <xdr:cNvSpPr/>
      </xdr:nvSpPr>
      <xdr:spPr>
        <a:xfrm>
          <a:off x="360432" y="2429179"/>
          <a:ext cx="1867796" cy="63703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clientData/>
  </xdr:twoCellAnchor>
  <xdr:twoCellAnchor editAs="absolute">
    <xdr:from>
      <xdr:col>0</xdr:col>
      <xdr:colOff>360432</xdr:colOff>
      <xdr:row>7</xdr:row>
      <xdr:rowOff>166071</xdr:rowOff>
    </xdr:from>
    <xdr:to>
      <xdr:col>3</xdr:col>
      <xdr:colOff>177552</xdr:colOff>
      <xdr:row>11</xdr:row>
      <xdr:rowOff>75720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B41AA550-2E67-403C-A547-729A4174FEE8}"/>
            </a:ext>
          </a:extLst>
        </xdr:cNvPr>
        <xdr:cNvSpPr/>
      </xdr:nvSpPr>
      <xdr:spPr>
        <a:xfrm>
          <a:off x="360432" y="1421130"/>
          <a:ext cx="1867796" cy="626825"/>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clientData/>
  </xdr:twoCellAnchor>
  <xdr:twoCellAnchor>
    <xdr:from>
      <xdr:col>0</xdr:col>
      <xdr:colOff>360432</xdr:colOff>
      <xdr:row>2</xdr:row>
      <xdr:rowOff>58270</xdr:rowOff>
    </xdr:from>
    <xdr:to>
      <xdr:col>3</xdr:col>
      <xdr:colOff>396627</xdr:colOff>
      <xdr:row>5</xdr:row>
      <xdr:rowOff>143436</xdr:rowOff>
    </xdr:to>
    <xdr:grpSp>
      <xdr:nvGrpSpPr>
        <xdr:cNvPr id="18" name="Group 17">
          <a:extLst>
            <a:ext uri="{FF2B5EF4-FFF2-40B4-BE49-F238E27FC236}">
              <a16:creationId xmlns:a16="http://schemas.microsoft.com/office/drawing/2014/main" id="{4D42D4AB-1C26-84D9-F7C0-77A54C546681}"/>
            </a:ext>
          </a:extLst>
        </xdr:cNvPr>
        <xdr:cNvGrpSpPr/>
      </xdr:nvGrpSpPr>
      <xdr:grpSpPr>
        <a:xfrm>
          <a:off x="360432" y="407894"/>
          <a:ext cx="2133936" cy="609601"/>
          <a:chOff x="360432" y="416858"/>
          <a:chExt cx="2086871" cy="623049"/>
        </a:xfrm>
      </xdr:grpSpPr>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415FF507-965B-C505-1513-947684DE5418}"/>
              </a:ext>
            </a:extLst>
          </xdr:cNvPr>
          <xdr:cNvSpPr/>
        </xdr:nvSpPr>
        <xdr:spPr>
          <a:xfrm>
            <a:off x="360432" y="417045"/>
            <a:ext cx="1873166" cy="621677"/>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sp macro="" textlink="">
        <xdr:nvSpPr>
          <xdr:cNvPr id="8" name="Rectangle: Top Corners Rounded 7">
            <a:extLst>
              <a:ext uri="{FF2B5EF4-FFF2-40B4-BE49-F238E27FC236}">
                <a16:creationId xmlns:a16="http://schemas.microsoft.com/office/drawing/2014/main" id="{950160E6-B946-4628-3BAE-4FE943086529}"/>
              </a:ext>
            </a:extLst>
          </xdr:cNvPr>
          <xdr:cNvSpPr/>
        </xdr:nvSpPr>
        <xdr:spPr>
          <a:xfrm>
            <a:off x="2149975" y="416858"/>
            <a:ext cx="297328" cy="623049"/>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grpSp>
    <xdr:clientData/>
  </xdr:twoCellAnchor>
  <xdr:twoCellAnchor editAs="absolute">
    <xdr:from>
      <xdr:col>3</xdr:col>
      <xdr:colOff>928742</xdr:colOff>
      <xdr:row>4</xdr:row>
      <xdr:rowOff>93345</xdr:rowOff>
    </xdr:from>
    <xdr:to>
      <xdr:col>7</xdr:col>
      <xdr:colOff>131140</xdr:colOff>
      <xdr:row>8</xdr:row>
      <xdr:rowOff>1905</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2FAD6BC3-6D6A-42C0-8E4D-31C9FA3B0B26}"/>
            </a:ext>
          </a:extLst>
        </xdr:cNvPr>
        <xdr:cNvSpPr/>
      </xdr:nvSpPr>
      <xdr:spPr>
        <a:xfrm>
          <a:off x="3026483" y="792592"/>
          <a:ext cx="1925427" cy="607807"/>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8</xdr:col>
      <xdr:colOff>241927</xdr:colOff>
      <xdr:row>4</xdr:row>
      <xdr:rowOff>93345</xdr:rowOff>
    </xdr:from>
    <xdr:to>
      <xdr:col>9</xdr:col>
      <xdr:colOff>1397702</xdr:colOff>
      <xdr:row>8</xdr:row>
      <xdr:rowOff>1905</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F40ED2AA-0237-42FC-B558-397B6BBF60CD}"/>
            </a:ext>
          </a:extLst>
        </xdr:cNvPr>
        <xdr:cNvSpPr/>
      </xdr:nvSpPr>
      <xdr:spPr>
        <a:xfrm>
          <a:off x="5983822" y="792592"/>
          <a:ext cx="1924498" cy="607807"/>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10</xdr:col>
      <xdr:colOff>660271</xdr:colOff>
      <xdr:row>4</xdr:row>
      <xdr:rowOff>93345</xdr:rowOff>
    </xdr:from>
    <xdr:to>
      <xdr:col>12</xdr:col>
      <xdr:colOff>276</xdr:colOff>
      <xdr:row>8</xdr:row>
      <xdr:rowOff>1905</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03F1596E-3C55-429D-B242-211746139676}"/>
            </a:ext>
          </a:extLst>
        </xdr:cNvPr>
        <xdr:cNvSpPr/>
      </xdr:nvSpPr>
      <xdr:spPr>
        <a:xfrm>
          <a:off x="8934694" y="792592"/>
          <a:ext cx="1928565" cy="607807"/>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13</xdr:col>
      <xdr:colOff>37458</xdr:colOff>
      <xdr:row>4</xdr:row>
      <xdr:rowOff>93345</xdr:rowOff>
    </xdr:from>
    <xdr:to>
      <xdr:col>14</xdr:col>
      <xdr:colOff>147917</xdr:colOff>
      <xdr:row>8</xdr:row>
      <xdr:rowOff>1905</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2FFBFCE5-54D4-4330-B33F-854CEE4E683A}"/>
            </a:ext>
          </a:extLst>
        </xdr:cNvPr>
        <xdr:cNvSpPr/>
      </xdr:nvSpPr>
      <xdr:spPr>
        <a:xfrm>
          <a:off x="11861905" y="792592"/>
          <a:ext cx="1755483" cy="607807"/>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3</xdr:col>
      <xdr:colOff>378528</xdr:colOff>
      <xdr:row>0</xdr:row>
      <xdr:rowOff>0</xdr:rowOff>
    </xdr:from>
    <xdr:to>
      <xdr:col>3</xdr:col>
      <xdr:colOff>683328</xdr:colOff>
      <xdr:row>376</xdr:row>
      <xdr:rowOff>71619</xdr:rowOff>
    </xdr:to>
    <xdr:sp macro="" textlink="">
      <xdr:nvSpPr>
        <xdr:cNvPr id="13" name="Rectangle 12">
          <a:extLst>
            <a:ext uri="{FF2B5EF4-FFF2-40B4-BE49-F238E27FC236}">
              <a16:creationId xmlns:a16="http://schemas.microsoft.com/office/drawing/2014/main" id="{124196BA-6456-4C12-8C1B-E52D7FE11D2F}"/>
            </a:ext>
          </a:extLst>
        </xdr:cNvPr>
        <xdr:cNvSpPr/>
      </xdr:nvSpPr>
      <xdr:spPr>
        <a:xfrm>
          <a:off x="2481648" y="0"/>
          <a:ext cx="304800" cy="65985964"/>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9</xdr:col>
      <xdr:colOff>300783</xdr:colOff>
      <xdr:row>9</xdr:row>
      <xdr:rowOff>91215</xdr:rowOff>
    </xdr:from>
    <xdr:to>
      <xdr:col>11</xdr:col>
      <xdr:colOff>62752</xdr:colOff>
      <xdr:row>12</xdr:row>
      <xdr:rowOff>7843</xdr:rowOff>
    </xdr:to>
    <xdr:sp macro="" textlink="$S$2">
      <xdr:nvSpPr>
        <xdr:cNvPr id="14" name="Rectangle: Rounded Corners 13">
          <a:extLst>
            <a:ext uri="{FF2B5EF4-FFF2-40B4-BE49-F238E27FC236}">
              <a16:creationId xmlns:a16="http://schemas.microsoft.com/office/drawing/2014/main" id="{1A096B31-560C-494E-82A5-EC754FFE9CCF}"/>
            </a:ext>
          </a:extLst>
        </xdr:cNvPr>
        <xdr:cNvSpPr/>
      </xdr:nvSpPr>
      <xdr:spPr>
        <a:xfrm>
          <a:off x="6862948" y="1664521"/>
          <a:ext cx="2913063" cy="441063"/>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8AB02C-51BC-43C8-A448-58045A88D8BF}" type="TxLink">
            <a:rPr lang="en-US" sz="2000" b="1" i="0" u="none" strike="noStrike">
              <a:solidFill>
                <a:srgbClr val="000000"/>
              </a:solidFill>
              <a:latin typeface="+mn-lt"/>
              <a:cs typeface="Arial" panose="020B0604020202020204" pitchFamily="34" charset="0"/>
            </a:rPr>
            <a:pPr algn="ctr"/>
            <a:t>Amri, Abdulrahman A</a:t>
          </a:fld>
          <a:endParaRPr lang="en-US" sz="3200" b="1">
            <a:solidFill>
              <a:sysClr val="windowText" lastClr="000000"/>
            </a:solidFill>
            <a:latin typeface="+mn-lt"/>
            <a:cs typeface="Arial" panose="020B0604020202020204" pitchFamily="34" charset="0"/>
          </a:endParaRPr>
        </a:p>
      </xdr:txBody>
    </xdr:sp>
    <xdr:clientData/>
  </xdr:twoCellAnchor>
  <xdr:twoCellAnchor editAs="absolute">
    <xdr:from>
      <xdr:col>3</xdr:col>
      <xdr:colOff>908118</xdr:colOff>
      <xdr:row>0</xdr:row>
      <xdr:rowOff>15240</xdr:rowOff>
    </xdr:from>
    <xdr:to>
      <xdr:col>14</xdr:col>
      <xdr:colOff>191614</xdr:colOff>
      <xdr:row>4</xdr:row>
      <xdr:rowOff>19050</xdr:rowOff>
    </xdr:to>
    <xdr:sp macro="" textlink="">
      <xdr:nvSpPr>
        <xdr:cNvPr id="15" name="Rectangle: Rounded Corners 14">
          <a:extLst>
            <a:ext uri="{FF2B5EF4-FFF2-40B4-BE49-F238E27FC236}">
              <a16:creationId xmlns:a16="http://schemas.microsoft.com/office/drawing/2014/main" id="{C8B17F2A-3DA3-4DEE-9488-7F10B3AE56ED}"/>
            </a:ext>
          </a:extLst>
        </xdr:cNvPr>
        <xdr:cNvSpPr/>
      </xdr:nvSpPr>
      <xdr:spPr>
        <a:xfrm>
          <a:off x="3005859" y="15240"/>
          <a:ext cx="10796420" cy="703057"/>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ln>
                <a:noFill/>
              </a:ln>
              <a:solidFill>
                <a:schemeClr val="bg1"/>
              </a:solidFill>
            </a:rPr>
            <a:t>                                                                          </a:t>
          </a:r>
          <a:r>
            <a:rPr lang="en-US" sz="3200" b="1">
              <a:ln>
                <a:noFill/>
              </a:ln>
              <a:solidFill>
                <a:schemeClr val="bg1"/>
              </a:solidFill>
            </a:rPr>
            <a:t>South Service  </a:t>
          </a:r>
          <a:endParaRPr lang="en-US" sz="2400" b="1">
            <a:ln>
              <a:noFill/>
            </a:ln>
            <a:solidFill>
              <a:schemeClr val="bg1"/>
            </a:solidFill>
          </a:endParaRPr>
        </a:p>
      </xdr:txBody>
    </xdr:sp>
    <xdr:clientData/>
  </xdr:twoCellAnchor>
  <xdr:twoCellAnchor editAs="absolute">
    <xdr:from>
      <xdr:col>13</xdr:col>
      <xdr:colOff>972696</xdr:colOff>
      <xdr:row>0</xdr:row>
      <xdr:rowOff>11206</xdr:rowOff>
    </xdr:from>
    <xdr:to>
      <xdr:col>14</xdr:col>
      <xdr:colOff>175052</xdr:colOff>
      <xdr:row>4</xdr:row>
      <xdr:rowOff>81962</xdr:rowOff>
    </xdr:to>
    <xdr:pic>
      <xdr:nvPicPr>
        <xdr:cNvPr id="16" name="Picture 15">
          <a:extLst>
            <a:ext uri="{FF2B5EF4-FFF2-40B4-BE49-F238E27FC236}">
              <a16:creationId xmlns:a16="http://schemas.microsoft.com/office/drawing/2014/main" id="{B0B2ABF1-832B-4D93-B70C-D2A4079A357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279431" y="11206"/>
          <a:ext cx="771180" cy="787932"/>
        </a:xfrm>
        <a:prstGeom prst="rect">
          <a:avLst/>
        </a:prstGeom>
        <a:ln>
          <a:noFill/>
        </a:ln>
        <a:effectLst>
          <a:softEdge rad="112500"/>
        </a:effectLst>
      </xdr:spPr>
    </xdr:pic>
    <xdr:clientData/>
  </xdr:twoCellAnchor>
  <xdr:twoCellAnchor editAs="absolute">
    <xdr:from>
      <xdr:col>12</xdr:col>
      <xdr:colOff>718867</xdr:colOff>
      <xdr:row>0</xdr:row>
      <xdr:rowOff>87630</xdr:rowOff>
    </xdr:from>
    <xdr:to>
      <xdr:col>13</xdr:col>
      <xdr:colOff>1244711</xdr:colOff>
      <xdr:row>4</xdr:row>
      <xdr:rowOff>72390</xdr:rowOff>
    </xdr:to>
    <xdr:sp macro="" textlink="" fLocksText="0">
      <xdr:nvSpPr>
        <xdr:cNvPr id="17" name="TextBox 16">
          <a:extLst>
            <a:ext uri="{FF2B5EF4-FFF2-40B4-BE49-F238E27FC236}">
              <a16:creationId xmlns:a16="http://schemas.microsoft.com/office/drawing/2014/main" id="{79E7E90B-DBEA-4054-9DE5-D41DC57E93DF}"/>
            </a:ext>
          </a:extLst>
        </xdr:cNvPr>
        <xdr:cNvSpPr txBox="1"/>
      </xdr:nvSpPr>
      <xdr:spPr>
        <a:xfrm>
          <a:off x="11106720" y="87630"/>
          <a:ext cx="1444726" cy="701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27</xdr:col>
      <xdr:colOff>451373</xdr:colOff>
      <xdr:row>4</xdr:row>
      <xdr:rowOff>93345</xdr:rowOff>
    </xdr:from>
    <xdr:to>
      <xdr:col>30</xdr:col>
      <xdr:colOff>962617</xdr:colOff>
      <xdr:row>8</xdr:row>
      <xdr:rowOff>1905</xdr:rowOff>
    </xdr:to>
    <xdr:sp macro="" textlink="">
      <xdr:nvSpPr>
        <xdr:cNvPr id="25" name="Rectangle: Rounded Corners 24">
          <a:hlinkClick xmlns:r="http://schemas.openxmlformats.org/officeDocument/2006/relationships" r:id="rId4"/>
          <a:extLst>
            <a:ext uri="{FF2B5EF4-FFF2-40B4-BE49-F238E27FC236}">
              <a16:creationId xmlns:a16="http://schemas.microsoft.com/office/drawing/2014/main" id="{7B98E7D6-6E9A-400B-A0CE-3D753A54E9B1}"/>
            </a:ext>
          </a:extLst>
        </xdr:cNvPr>
        <xdr:cNvSpPr/>
      </xdr:nvSpPr>
      <xdr:spPr>
        <a:xfrm>
          <a:off x="23361575" y="794385"/>
          <a:ext cx="1925427" cy="609600"/>
        </a:xfrm>
        <a:prstGeom prst="roundRect">
          <a:avLst/>
        </a:prstGeom>
        <a:solidFill>
          <a:srgbClr val="3287B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30</xdr:col>
      <xdr:colOff>1922252</xdr:colOff>
      <xdr:row>4</xdr:row>
      <xdr:rowOff>93345</xdr:rowOff>
    </xdr:from>
    <xdr:to>
      <xdr:col>31</xdr:col>
      <xdr:colOff>1872833</xdr:colOff>
      <xdr:row>8</xdr:row>
      <xdr:rowOff>1905</xdr:rowOff>
    </xdr:to>
    <xdr:sp macro="" textlink="">
      <xdr:nvSpPr>
        <xdr:cNvPr id="26" name="Rectangle: Rounded Corners 25">
          <a:hlinkClick xmlns:r="http://schemas.openxmlformats.org/officeDocument/2006/relationships" r:id="rId9"/>
          <a:extLst>
            <a:ext uri="{FF2B5EF4-FFF2-40B4-BE49-F238E27FC236}">
              <a16:creationId xmlns:a16="http://schemas.microsoft.com/office/drawing/2014/main" id="{ACFD7017-177F-4429-B825-FC73184A8E49}"/>
            </a:ext>
          </a:extLst>
        </xdr:cNvPr>
        <xdr:cNvSpPr/>
      </xdr:nvSpPr>
      <xdr:spPr>
        <a:xfrm>
          <a:off x="26318690" y="794385"/>
          <a:ext cx="1923826"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33</xdr:col>
      <xdr:colOff>46189</xdr:colOff>
      <xdr:row>4</xdr:row>
      <xdr:rowOff>93345</xdr:rowOff>
    </xdr:from>
    <xdr:to>
      <xdr:col>34</xdr:col>
      <xdr:colOff>1091170</xdr:colOff>
      <xdr:row>8</xdr:row>
      <xdr:rowOff>1905</xdr:rowOff>
    </xdr:to>
    <xdr:sp macro="" textlink="">
      <xdr:nvSpPr>
        <xdr:cNvPr id="27" name="Rectangle: Rounded Corners 26">
          <a:hlinkClick xmlns:r="http://schemas.openxmlformats.org/officeDocument/2006/relationships" r:id="rId6"/>
          <a:extLst>
            <a:ext uri="{FF2B5EF4-FFF2-40B4-BE49-F238E27FC236}">
              <a16:creationId xmlns:a16="http://schemas.microsoft.com/office/drawing/2014/main" id="{804E9658-C77F-44DB-BBCB-7120A5290E39}"/>
            </a:ext>
          </a:extLst>
        </xdr:cNvPr>
        <xdr:cNvSpPr/>
      </xdr:nvSpPr>
      <xdr:spPr>
        <a:xfrm>
          <a:off x="29267545" y="794385"/>
          <a:ext cx="1930582"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35</xdr:col>
      <xdr:colOff>608960</xdr:colOff>
      <xdr:row>4</xdr:row>
      <xdr:rowOff>93345</xdr:rowOff>
    </xdr:from>
    <xdr:to>
      <xdr:col>36</xdr:col>
      <xdr:colOff>264907</xdr:colOff>
      <xdr:row>8</xdr:row>
      <xdr:rowOff>1905</xdr:rowOff>
    </xdr:to>
    <xdr:sp macro="" textlink="">
      <xdr:nvSpPr>
        <xdr:cNvPr id="28" name="Rectangle: Rounded Corners 27">
          <a:hlinkClick xmlns:r="http://schemas.openxmlformats.org/officeDocument/2006/relationships" r:id="rId10"/>
          <a:extLst>
            <a:ext uri="{FF2B5EF4-FFF2-40B4-BE49-F238E27FC236}">
              <a16:creationId xmlns:a16="http://schemas.microsoft.com/office/drawing/2014/main" id="{CD63B51E-4CC9-4DBC-903A-9CCFE589348F}"/>
            </a:ext>
          </a:extLst>
        </xdr:cNvPr>
        <xdr:cNvSpPr/>
      </xdr:nvSpPr>
      <xdr:spPr>
        <a:xfrm>
          <a:off x="32215824" y="794385"/>
          <a:ext cx="1927603"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31</xdr:col>
      <xdr:colOff>1387761</xdr:colOff>
      <xdr:row>9</xdr:row>
      <xdr:rowOff>55357</xdr:rowOff>
    </xdr:from>
    <xdr:to>
      <xdr:col>34</xdr:col>
      <xdr:colOff>1187824</xdr:colOff>
      <xdr:row>11</xdr:row>
      <xdr:rowOff>146797</xdr:rowOff>
    </xdr:to>
    <xdr:sp macro="" textlink="$S$2">
      <xdr:nvSpPr>
        <xdr:cNvPr id="30" name="Rectangle: Rounded Corners 29">
          <a:extLst>
            <a:ext uri="{FF2B5EF4-FFF2-40B4-BE49-F238E27FC236}">
              <a16:creationId xmlns:a16="http://schemas.microsoft.com/office/drawing/2014/main" id="{C8FB9547-5FFD-421A-9A16-E4B15584B9EA}"/>
            </a:ext>
          </a:extLst>
        </xdr:cNvPr>
        <xdr:cNvSpPr/>
      </xdr:nvSpPr>
      <xdr:spPr>
        <a:xfrm>
          <a:off x="26724261" y="1669004"/>
          <a:ext cx="3285092" cy="450028"/>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5D1C59-EC30-46C4-8BA8-37D6F359E81D}" type="TxLink">
            <a:rPr lang="en-US" sz="2000" b="1" i="0" u="none" strike="noStrike">
              <a:solidFill>
                <a:srgbClr val="000000"/>
              </a:solidFill>
              <a:latin typeface="Aptos Narrow"/>
              <a:cs typeface="Arial" panose="020B0604020202020204" pitchFamily="34" charset="0"/>
            </a:rPr>
            <a:pPr algn="ctr"/>
            <a:t>Amri, Abdulrahman A</a:t>
          </a:fld>
          <a:endParaRPr lang="en-US" sz="32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27</xdr:col>
      <xdr:colOff>390413</xdr:colOff>
      <xdr:row>0</xdr:row>
      <xdr:rowOff>15240</xdr:rowOff>
    </xdr:from>
    <xdr:to>
      <xdr:col>36</xdr:col>
      <xdr:colOff>238686</xdr:colOff>
      <xdr:row>4</xdr:row>
      <xdr:rowOff>19050</xdr:rowOff>
    </xdr:to>
    <xdr:sp macro="" textlink="">
      <xdr:nvSpPr>
        <xdr:cNvPr id="31" name="Rectangle: Rounded Corners 30">
          <a:extLst>
            <a:ext uri="{FF2B5EF4-FFF2-40B4-BE49-F238E27FC236}">
              <a16:creationId xmlns:a16="http://schemas.microsoft.com/office/drawing/2014/main" id="{25F4FB57-4FA7-4567-A5CA-DB2A10CD712A}"/>
            </a:ext>
          </a:extLst>
        </xdr:cNvPr>
        <xdr:cNvSpPr/>
      </xdr:nvSpPr>
      <xdr:spPr>
        <a:xfrm>
          <a:off x="23300615" y="15240"/>
          <a:ext cx="10800902" cy="704850"/>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ln>
                <a:noFill/>
              </a:ln>
              <a:solidFill>
                <a:schemeClr val="bg1"/>
              </a:solidFill>
            </a:rPr>
            <a:t>                                                                          </a:t>
          </a:r>
          <a:r>
            <a:rPr lang="en-US" sz="3200" b="1">
              <a:ln>
                <a:noFill/>
              </a:ln>
              <a:solidFill>
                <a:schemeClr val="bg1"/>
              </a:solidFill>
            </a:rPr>
            <a:t>South Service   </a:t>
          </a:r>
          <a:endParaRPr lang="en-US" sz="2400" b="1">
            <a:ln>
              <a:noFill/>
            </a:ln>
            <a:solidFill>
              <a:schemeClr val="bg1"/>
            </a:solidFill>
          </a:endParaRPr>
        </a:p>
      </xdr:txBody>
    </xdr:sp>
    <xdr:clientData/>
  </xdr:twoCellAnchor>
  <xdr:twoCellAnchor editAs="absolute">
    <xdr:from>
      <xdr:col>35</xdr:col>
      <xdr:colOff>1559891</xdr:colOff>
      <xdr:row>0</xdr:row>
      <xdr:rowOff>0</xdr:rowOff>
    </xdr:from>
    <xdr:to>
      <xdr:col>36</xdr:col>
      <xdr:colOff>233244</xdr:colOff>
      <xdr:row>4</xdr:row>
      <xdr:rowOff>70756</xdr:rowOff>
    </xdr:to>
    <xdr:pic>
      <xdr:nvPicPr>
        <xdr:cNvPr id="32" name="Picture 31">
          <a:extLst>
            <a:ext uri="{FF2B5EF4-FFF2-40B4-BE49-F238E27FC236}">
              <a16:creationId xmlns:a16="http://schemas.microsoft.com/office/drawing/2014/main" id="{3BB37C75-2593-4DCB-BF0C-E8E1A54C1DC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3173030" y="0"/>
          <a:ext cx="923045" cy="771796"/>
        </a:xfrm>
        <a:prstGeom prst="rect">
          <a:avLst/>
        </a:prstGeom>
        <a:ln>
          <a:noFill/>
        </a:ln>
        <a:effectLst>
          <a:softEdge rad="112500"/>
        </a:effectLst>
      </xdr:spPr>
    </xdr:pic>
    <xdr:clientData/>
  </xdr:twoCellAnchor>
  <xdr:twoCellAnchor editAs="absolute">
    <xdr:from>
      <xdr:col>35</xdr:col>
      <xdr:colOff>420797</xdr:colOff>
      <xdr:row>0</xdr:row>
      <xdr:rowOff>87630</xdr:rowOff>
    </xdr:from>
    <xdr:to>
      <xdr:col>35</xdr:col>
      <xdr:colOff>1896901</xdr:colOff>
      <xdr:row>4</xdr:row>
      <xdr:rowOff>72390</xdr:rowOff>
    </xdr:to>
    <xdr:sp macro="" textlink="" fLocksText="0">
      <xdr:nvSpPr>
        <xdr:cNvPr id="33" name="TextBox 32">
          <a:extLst>
            <a:ext uri="{FF2B5EF4-FFF2-40B4-BE49-F238E27FC236}">
              <a16:creationId xmlns:a16="http://schemas.microsoft.com/office/drawing/2014/main" id="{02C8DD60-FF5E-4FF8-9510-237E6E95FEDE}"/>
            </a:ext>
          </a:extLst>
        </xdr:cNvPr>
        <xdr:cNvSpPr txBox="1"/>
      </xdr:nvSpPr>
      <xdr:spPr>
        <a:xfrm>
          <a:off x="32026540" y="87630"/>
          <a:ext cx="150994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49</xdr:col>
      <xdr:colOff>38995</xdr:colOff>
      <xdr:row>4</xdr:row>
      <xdr:rowOff>93345</xdr:rowOff>
    </xdr:from>
    <xdr:to>
      <xdr:col>54</xdr:col>
      <xdr:colOff>423582</xdr:colOff>
      <xdr:row>8</xdr:row>
      <xdr:rowOff>1905</xdr:rowOff>
    </xdr:to>
    <xdr:sp macro="" textlink="">
      <xdr:nvSpPr>
        <xdr:cNvPr id="41" name="Rectangle: Rounded Corners 40">
          <a:hlinkClick xmlns:r="http://schemas.openxmlformats.org/officeDocument/2006/relationships" r:id="rId4"/>
          <a:extLst>
            <a:ext uri="{FF2B5EF4-FFF2-40B4-BE49-F238E27FC236}">
              <a16:creationId xmlns:a16="http://schemas.microsoft.com/office/drawing/2014/main" id="{5BB2C49F-C0B8-487E-A133-5730DC82C5F1}"/>
            </a:ext>
          </a:extLst>
        </xdr:cNvPr>
        <xdr:cNvSpPr/>
      </xdr:nvSpPr>
      <xdr:spPr>
        <a:xfrm>
          <a:off x="42968284" y="794385"/>
          <a:ext cx="1924978" cy="609600"/>
        </a:xfrm>
        <a:prstGeom prst="roundRect">
          <a:avLst/>
        </a:prstGeom>
        <a:solidFill>
          <a:srgbClr val="3287B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54</xdr:col>
      <xdr:colOff>1389412</xdr:colOff>
      <xdr:row>4</xdr:row>
      <xdr:rowOff>93345</xdr:rowOff>
    </xdr:from>
    <xdr:to>
      <xdr:col>55</xdr:col>
      <xdr:colOff>1514245</xdr:colOff>
      <xdr:row>8</xdr:row>
      <xdr:rowOff>1905</xdr:rowOff>
    </xdr:to>
    <xdr:sp macro="" textlink="">
      <xdr:nvSpPr>
        <xdr:cNvPr id="42" name="Rectangle: Rounded Corners 41">
          <a:hlinkClick xmlns:r="http://schemas.openxmlformats.org/officeDocument/2006/relationships" r:id="rId11"/>
          <a:extLst>
            <a:ext uri="{FF2B5EF4-FFF2-40B4-BE49-F238E27FC236}">
              <a16:creationId xmlns:a16="http://schemas.microsoft.com/office/drawing/2014/main" id="{3D686E3A-0D3A-48CC-B2B8-FDC0A760D3B9}"/>
            </a:ext>
          </a:extLst>
        </xdr:cNvPr>
        <xdr:cNvSpPr/>
      </xdr:nvSpPr>
      <xdr:spPr>
        <a:xfrm>
          <a:off x="45925174" y="794385"/>
          <a:ext cx="1922033"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57</xdr:col>
      <xdr:colOff>1366</xdr:colOff>
      <xdr:row>4</xdr:row>
      <xdr:rowOff>93345</xdr:rowOff>
    </xdr:from>
    <xdr:to>
      <xdr:col>58</xdr:col>
      <xdr:colOff>1090050</xdr:colOff>
      <xdr:row>8</xdr:row>
      <xdr:rowOff>1905</xdr:rowOff>
    </xdr:to>
    <xdr:sp macro="" textlink="">
      <xdr:nvSpPr>
        <xdr:cNvPr id="43" name="Rectangle: Rounded Corners 42">
          <a:hlinkClick xmlns:r="http://schemas.openxmlformats.org/officeDocument/2006/relationships" r:id="rId12"/>
          <a:extLst>
            <a:ext uri="{FF2B5EF4-FFF2-40B4-BE49-F238E27FC236}">
              <a16:creationId xmlns:a16="http://schemas.microsoft.com/office/drawing/2014/main" id="{E7D31EB5-DBAB-4881-A466-3FC9516F8673}"/>
            </a:ext>
          </a:extLst>
        </xdr:cNvPr>
        <xdr:cNvSpPr/>
      </xdr:nvSpPr>
      <xdr:spPr>
        <a:xfrm>
          <a:off x="48872236" y="794385"/>
          <a:ext cx="1930582"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59</xdr:col>
      <xdr:colOff>550690</xdr:colOff>
      <xdr:row>4</xdr:row>
      <xdr:rowOff>93345</xdr:rowOff>
    </xdr:from>
    <xdr:to>
      <xdr:col>60</xdr:col>
      <xdr:colOff>356797</xdr:colOff>
      <xdr:row>8</xdr:row>
      <xdr:rowOff>1905</xdr:rowOff>
    </xdr:to>
    <xdr:sp macro="" textlink="">
      <xdr:nvSpPr>
        <xdr:cNvPr id="44" name="Rectangle: Rounded Corners 43">
          <a:hlinkClick xmlns:r="http://schemas.openxmlformats.org/officeDocument/2006/relationships" r:id="rId13"/>
          <a:extLst>
            <a:ext uri="{FF2B5EF4-FFF2-40B4-BE49-F238E27FC236}">
              <a16:creationId xmlns:a16="http://schemas.microsoft.com/office/drawing/2014/main" id="{E03ADF36-C6E5-49CC-ABBB-71F6560CA6B3}"/>
            </a:ext>
          </a:extLst>
        </xdr:cNvPr>
        <xdr:cNvSpPr/>
      </xdr:nvSpPr>
      <xdr:spPr>
        <a:xfrm>
          <a:off x="51819170" y="794385"/>
          <a:ext cx="1929397"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55</xdr:col>
      <xdr:colOff>1109855</xdr:colOff>
      <xdr:row>9</xdr:row>
      <xdr:rowOff>55357</xdr:rowOff>
    </xdr:from>
    <xdr:to>
      <xdr:col>58</xdr:col>
      <xdr:colOff>874059</xdr:colOff>
      <xdr:row>11</xdr:row>
      <xdr:rowOff>146797</xdr:rowOff>
    </xdr:to>
    <xdr:sp macro="" textlink="$S$2">
      <xdr:nvSpPr>
        <xdr:cNvPr id="46" name="Rectangle: Rounded Corners 45">
          <a:extLst>
            <a:ext uri="{FF2B5EF4-FFF2-40B4-BE49-F238E27FC236}">
              <a16:creationId xmlns:a16="http://schemas.microsoft.com/office/drawing/2014/main" id="{5C76BB32-A616-4B51-8361-1B7DE639BEFC}"/>
            </a:ext>
          </a:extLst>
        </xdr:cNvPr>
        <xdr:cNvSpPr/>
      </xdr:nvSpPr>
      <xdr:spPr>
        <a:xfrm>
          <a:off x="44835208" y="1669004"/>
          <a:ext cx="3028851" cy="450028"/>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B4FC05-B79D-404E-BAD9-04EE85926E2D}" type="TxLink">
            <a:rPr lang="en-US" sz="2000" b="1" i="0" u="none" strike="noStrike">
              <a:solidFill>
                <a:srgbClr val="000000"/>
              </a:solidFill>
              <a:latin typeface="Aptos Narrow"/>
              <a:cs typeface="Arial" panose="020B0604020202020204" pitchFamily="34" charset="0"/>
            </a:rPr>
            <a:pPr algn="ctr"/>
            <a:t>Amri, Abdulrahman A</a:t>
          </a:fld>
          <a:endParaRPr lang="en-US" sz="32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49</xdr:col>
      <xdr:colOff>820</xdr:colOff>
      <xdr:row>0</xdr:row>
      <xdr:rowOff>15240</xdr:rowOff>
    </xdr:from>
    <xdr:to>
      <xdr:col>60</xdr:col>
      <xdr:colOff>314887</xdr:colOff>
      <xdr:row>4</xdr:row>
      <xdr:rowOff>19050</xdr:rowOff>
    </xdr:to>
    <xdr:sp macro="" textlink="">
      <xdr:nvSpPr>
        <xdr:cNvPr id="47" name="Rectangle: Rounded Corners 46">
          <a:extLst>
            <a:ext uri="{FF2B5EF4-FFF2-40B4-BE49-F238E27FC236}">
              <a16:creationId xmlns:a16="http://schemas.microsoft.com/office/drawing/2014/main" id="{DD1580E4-D253-4FD9-B576-E88156305C91}"/>
            </a:ext>
          </a:extLst>
        </xdr:cNvPr>
        <xdr:cNvSpPr/>
      </xdr:nvSpPr>
      <xdr:spPr>
        <a:xfrm>
          <a:off x="42907324" y="15240"/>
          <a:ext cx="10797540" cy="704850"/>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ln>
                <a:noFill/>
              </a:ln>
              <a:solidFill>
                <a:schemeClr val="bg1"/>
              </a:solidFill>
            </a:rPr>
            <a:t>                                                                          </a:t>
          </a:r>
          <a:r>
            <a:rPr lang="en-US" sz="3200" b="1">
              <a:ln>
                <a:noFill/>
              </a:ln>
              <a:solidFill>
                <a:schemeClr val="bg1"/>
              </a:solidFill>
            </a:rPr>
            <a:t>South Service   </a:t>
          </a:r>
          <a:endParaRPr lang="en-US" sz="2400" b="1">
            <a:ln>
              <a:noFill/>
            </a:ln>
            <a:solidFill>
              <a:schemeClr val="bg1"/>
            </a:solidFill>
          </a:endParaRPr>
        </a:p>
      </xdr:txBody>
    </xdr:sp>
    <xdr:clientData/>
  </xdr:twoCellAnchor>
  <xdr:twoCellAnchor editAs="absolute">
    <xdr:from>
      <xdr:col>59</xdr:col>
      <xdr:colOff>1510586</xdr:colOff>
      <xdr:row>0</xdr:row>
      <xdr:rowOff>0</xdr:rowOff>
    </xdr:from>
    <xdr:to>
      <xdr:col>60</xdr:col>
      <xdr:colOff>309445</xdr:colOff>
      <xdr:row>4</xdr:row>
      <xdr:rowOff>70756</xdr:rowOff>
    </xdr:to>
    <xdr:pic>
      <xdr:nvPicPr>
        <xdr:cNvPr id="48" name="Picture 47">
          <a:extLst>
            <a:ext uri="{FF2B5EF4-FFF2-40B4-BE49-F238E27FC236}">
              <a16:creationId xmlns:a16="http://schemas.microsoft.com/office/drawing/2014/main" id="{2C6854C4-634F-459C-9FBC-F7F5EE84FC0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2776377" y="0"/>
          <a:ext cx="923045" cy="771796"/>
        </a:xfrm>
        <a:prstGeom prst="rect">
          <a:avLst/>
        </a:prstGeom>
        <a:ln>
          <a:noFill/>
        </a:ln>
        <a:effectLst>
          <a:softEdge rad="112500"/>
        </a:effectLst>
      </xdr:spPr>
    </xdr:pic>
    <xdr:clientData/>
  </xdr:twoCellAnchor>
  <xdr:twoCellAnchor editAs="absolute">
    <xdr:from>
      <xdr:col>59</xdr:col>
      <xdr:colOff>362527</xdr:colOff>
      <xdr:row>0</xdr:row>
      <xdr:rowOff>87630</xdr:rowOff>
    </xdr:from>
    <xdr:to>
      <xdr:col>59</xdr:col>
      <xdr:colOff>1858802</xdr:colOff>
      <xdr:row>4</xdr:row>
      <xdr:rowOff>72390</xdr:rowOff>
    </xdr:to>
    <xdr:sp macro="" textlink="" fLocksText="0">
      <xdr:nvSpPr>
        <xdr:cNvPr id="49" name="TextBox 48">
          <a:extLst>
            <a:ext uri="{FF2B5EF4-FFF2-40B4-BE49-F238E27FC236}">
              <a16:creationId xmlns:a16="http://schemas.microsoft.com/office/drawing/2014/main" id="{0D19E814-5F2C-493F-A417-85F4D126CBD1}"/>
            </a:ext>
          </a:extLst>
        </xdr:cNvPr>
        <xdr:cNvSpPr txBox="1"/>
      </xdr:nvSpPr>
      <xdr:spPr>
        <a:xfrm>
          <a:off x="51631007" y="87630"/>
          <a:ext cx="150882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72</xdr:col>
      <xdr:colOff>88302</xdr:colOff>
      <xdr:row>4</xdr:row>
      <xdr:rowOff>93345</xdr:rowOff>
    </xdr:from>
    <xdr:to>
      <xdr:col>76</xdr:col>
      <xdr:colOff>1214718</xdr:colOff>
      <xdr:row>8</xdr:row>
      <xdr:rowOff>1905</xdr:rowOff>
    </xdr:to>
    <xdr:sp macro="" textlink="">
      <xdr:nvSpPr>
        <xdr:cNvPr id="57" name="Rectangle: Rounded Corners 56">
          <a:hlinkClick xmlns:r="http://schemas.openxmlformats.org/officeDocument/2006/relationships" r:id="rId4"/>
          <a:extLst>
            <a:ext uri="{FF2B5EF4-FFF2-40B4-BE49-F238E27FC236}">
              <a16:creationId xmlns:a16="http://schemas.microsoft.com/office/drawing/2014/main" id="{50E78223-9B10-449D-8660-21D880FD745C}"/>
            </a:ext>
          </a:extLst>
        </xdr:cNvPr>
        <xdr:cNvSpPr/>
      </xdr:nvSpPr>
      <xdr:spPr>
        <a:xfrm>
          <a:off x="61870590" y="794385"/>
          <a:ext cx="1926995" cy="609600"/>
        </a:xfrm>
        <a:prstGeom prst="roundRect">
          <a:avLst/>
        </a:prstGeom>
        <a:solidFill>
          <a:srgbClr val="3287B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77</xdr:col>
      <xdr:colOff>152283</xdr:colOff>
      <xdr:row>4</xdr:row>
      <xdr:rowOff>93345</xdr:rowOff>
    </xdr:from>
    <xdr:to>
      <xdr:col>78</xdr:col>
      <xdr:colOff>50758</xdr:colOff>
      <xdr:row>8</xdr:row>
      <xdr:rowOff>1905</xdr:rowOff>
    </xdr:to>
    <xdr:sp macro="" textlink="">
      <xdr:nvSpPr>
        <xdr:cNvPr id="58" name="Rectangle: Rounded Corners 57">
          <a:hlinkClick xmlns:r="http://schemas.openxmlformats.org/officeDocument/2006/relationships" r:id="rId11"/>
          <a:extLst>
            <a:ext uri="{FF2B5EF4-FFF2-40B4-BE49-F238E27FC236}">
              <a16:creationId xmlns:a16="http://schemas.microsoft.com/office/drawing/2014/main" id="{8E7D2156-9749-4F72-A6AA-A8135522D648}"/>
            </a:ext>
          </a:extLst>
        </xdr:cNvPr>
        <xdr:cNvSpPr/>
      </xdr:nvSpPr>
      <xdr:spPr>
        <a:xfrm>
          <a:off x="64828377" y="794385"/>
          <a:ext cx="1921136"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79</xdr:col>
      <xdr:colOff>106702</xdr:colOff>
      <xdr:row>4</xdr:row>
      <xdr:rowOff>93345</xdr:rowOff>
    </xdr:from>
    <xdr:to>
      <xdr:col>80</xdr:col>
      <xdr:colOff>1192585</xdr:colOff>
      <xdr:row>8</xdr:row>
      <xdr:rowOff>1905</xdr:rowOff>
    </xdr:to>
    <xdr:sp macro="" textlink="">
      <xdr:nvSpPr>
        <xdr:cNvPr id="59" name="Rectangle: Rounded Corners 58">
          <a:hlinkClick xmlns:r="http://schemas.openxmlformats.org/officeDocument/2006/relationships" r:id="rId14"/>
          <a:extLst>
            <a:ext uri="{FF2B5EF4-FFF2-40B4-BE49-F238E27FC236}">
              <a16:creationId xmlns:a16="http://schemas.microsoft.com/office/drawing/2014/main" id="{8116EA5D-6749-4876-807E-9AEE95AA1B0A}"/>
            </a:ext>
          </a:extLst>
        </xdr:cNvPr>
        <xdr:cNvSpPr/>
      </xdr:nvSpPr>
      <xdr:spPr>
        <a:xfrm>
          <a:off x="67777904" y="794385"/>
          <a:ext cx="1928565"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81</xdr:col>
      <xdr:colOff>529771</xdr:colOff>
      <xdr:row>4</xdr:row>
      <xdr:rowOff>93345</xdr:rowOff>
    </xdr:from>
    <xdr:to>
      <xdr:col>81</xdr:col>
      <xdr:colOff>2323240</xdr:colOff>
      <xdr:row>8</xdr:row>
      <xdr:rowOff>1905</xdr:rowOff>
    </xdr:to>
    <xdr:sp macro="" textlink="">
      <xdr:nvSpPr>
        <xdr:cNvPr id="60" name="Rectangle: Rounded Corners 59">
          <a:hlinkClick xmlns:r="http://schemas.openxmlformats.org/officeDocument/2006/relationships" r:id="rId7"/>
          <a:extLst>
            <a:ext uri="{FF2B5EF4-FFF2-40B4-BE49-F238E27FC236}">
              <a16:creationId xmlns:a16="http://schemas.microsoft.com/office/drawing/2014/main" id="{10EE21FC-F290-4AF2-A7C4-9DA5E8768252}"/>
            </a:ext>
          </a:extLst>
        </xdr:cNvPr>
        <xdr:cNvSpPr/>
      </xdr:nvSpPr>
      <xdr:spPr>
        <a:xfrm>
          <a:off x="70724838" y="794385"/>
          <a:ext cx="1927604"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77</xdr:col>
      <xdr:colOff>1583544</xdr:colOff>
      <xdr:row>9</xdr:row>
      <xdr:rowOff>55357</xdr:rowOff>
    </xdr:from>
    <xdr:to>
      <xdr:col>80</xdr:col>
      <xdr:colOff>597647</xdr:colOff>
      <xdr:row>11</xdr:row>
      <xdr:rowOff>146797</xdr:rowOff>
    </xdr:to>
    <xdr:sp macro="" textlink="$S$2">
      <xdr:nvSpPr>
        <xdr:cNvPr id="62" name="Rectangle: Rounded Corners 61">
          <a:extLst>
            <a:ext uri="{FF2B5EF4-FFF2-40B4-BE49-F238E27FC236}">
              <a16:creationId xmlns:a16="http://schemas.microsoft.com/office/drawing/2014/main" id="{4CC820CF-7D5A-4B6E-8716-13D5325C8621}"/>
            </a:ext>
          </a:extLst>
        </xdr:cNvPr>
        <xdr:cNvSpPr/>
      </xdr:nvSpPr>
      <xdr:spPr>
        <a:xfrm>
          <a:off x="62745250" y="1669004"/>
          <a:ext cx="2637338" cy="450028"/>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6B6A10-1C3D-43AB-8B51-9A770CA4F17F}" type="TxLink">
            <a:rPr lang="en-US" sz="1600" b="1" i="0" u="none" strike="noStrike">
              <a:solidFill>
                <a:srgbClr val="000000"/>
              </a:solidFill>
              <a:latin typeface="Arial" panose="020B0604020202020204" pitchFamily="34" charset="0"/>
              <a:cs typeface="Arial" panose="020B0604020202020204" pitchFamily="34" charset="0"/>
            </a:rPr>
            <a:pPr algn="ctr"/>
            <a:t>Amri, Abdulrahman A</a:t>
          </a:fld>
          <a:endParaRPr lang="en-US" sz="16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72</xdr:col>
      <xdr:colOff>27342</xdr:colOff>
      <xdr:row>0</xdr:row>
      <xdr:rowOff>15240</xdr:rowOff>
    </xdr:from>
    <xdr:to>
      <xdr:col>81</xdr:col>
      <xdr:colOff>2336426</xdr:colOff>
      <xdr:row>4</xdr:row>
      <xdr:rowOff>19050</xdr:rowOff>
    </xdr:to>
    <xdr:sp macro="" textlink="">
      <xdr:nvSpPr>
        <xdr:cNvPr id="63" name="Rectangle: Rounded Corners 62">
          <a:extLst>
            <a:ext uri="{FF2B5EF4-FFF2-40B4-BE49-F238E27FC236}">
              <a16:creationId xmlns:a16="http://schemas.microsoft.com/office/drawing/2014/main" id="{F64A147D-6495-4601-90C6-D14CFD5C4A3D}"/>
            </a:ext>
          </a:extLst>
        </xdr:cNvPr>
        <xdr:cNvSpPr/>
      </xdr:nvSpPr>
      <xdr:spPr>
        <a:xfrm>
          <a:off x="61809630" y="15240"/>
          <a:ext cx="10800902" cy="704850"/>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ln>
                <a:noFill/>
              </a:ln>
              <a:solidFill>
                <a:schemeClr val="bg1"/>
              </a:solidFill>
            </a:rPr>
            <a:t>                                                                          </a:t>
          </a:r>
          <a:r>
            <a:rPr lang="en-US" sz="3200" b="1">
              <a:ln>
                <a:noFill/>
              </a:ln>
              <a:solidFill>
                <a:schemeClr val="bg1"/>
              </a:solidFill>
            </a:rPr>
            <a:t>South Service   </a:t>
          </a:r>
          <a:endParaRPr lang="en-US" sz="2400" b="1">
            <a:ln>
              <a:noFill/>
            </a:ln>
            <a:solidFill>
              <a:schemeClr val="bg1"/>
            </a:solidFill>
          </a:endParaRPr>
        </a:p>
      </xdr:txBody>
    </xdr:sp>
    <xdr:clientData/>
  </xdr:twoCellAnchor>
  <xdr:twoCellAnchor editAs="absolute">
    <xdr:from>
      <xdr:col>81</xdr:col>
      <xdr:colOff>1570350</xdr:colOff>
      <xdr:row>0</xdr:row>
      <xdr:rowOff>0</xdr:rowOff>
    </xdr:from>
    <xdr:to>
      <xdr:col>81</xdr:col>
      <xdr:colOff>2330984</xdr:colOff>
      <xdr:row>4</xdr:row>
      <xdr:rowOff>70756</xdr:rowOff>
    </xdr:to>
    <xdr:pic>
      <xdr:nvPicPr>
        <xdr:cNvPr id="64" name="Picture 63">
          <a:extLst>
            <a:ext uri="{FF2B5EF4-FFF2-40B4-BE49-F238E27FC236}">
              <a16:creationId xmlns:a16="http://schemas.microsoft.com/office/drawing/2014/main" id="{3CEB5587-D59F-43CF-ABC3-8E139A40C2B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1682045" y="0"/>
          <a:ext cx="923045" cy="771796"/>
        </a:xfrm>
        <a:prstGeom prst="rect">
          <a:avLst/>
        </a:prstGeom>
        <a:ln>
          <a:noFill/>
        </a:ln>
        <a:effectLst>
          <a:softEdge rad="112500"/>
        </a:effectLst>
      </xdr:spPr>
    </xdr:pic>
    <xdr:clientData/>
  </xdr:twoCellAnchor>
  <xdr:twoCellAnchor editAs="absolute">
    <xdr:from>
      <xdr:col>81</xdr:col>
      <xdr:colOff>341608</xdr:colOff>
      <xdr:row>0</xdr:row>
      <xdr:rowOff>87630</xdr:rowOff>
    </xdr:from>
    <xdr:to>
      <xdr:col>81</xdr:col>
      <xdr:colOff>2002769</xdr:colOff>
      <xdr:row>4</xdr:row>
      <xdr:rowOff>72390</xdr:rowOff>
    </xdr:to>
    <xdr:sp macro="" textlink="" fLocksText="0">
      <xdr:nvSpPr>
        <xdr:cNvPr id="65" name="TextBox 64">
          <a:extLst>
            <a:ext uri="{FF2B5EF4-FFF2-40B4-BE49-F238E27FC236}">
              <a16:creationId xmlns:a16="http://schemas.microsoft.com/office/drawing/2014/main" id="{5D7038E1-7748-499D-BA97-AC0AF27C1C0C}"/>
            </a:ext>
          </a:extLst>
        </xdr:cNvPr>
        <xdr:cNvSpPr txBox="1"/>
      </xdr:nvSpPr>
      <xdr:spPr>
        <a:xfrm>
          <a:off x="70534882" y="87630"/>
          <a:ext cx="150882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0</xdr:col>
      <xdr:colOff>360432</xdr:colOff>
      <xdr:row>24</xdr:row>
      <xdr:rowOff>141545</xdr:rowOff>
    </xdr:from>
    <xdr:to>
      <xdr:col>3</xdr:col>
      <xdr:colOff>169246</xdr:colOff>
      <xdr:row>28</xdr:row>
      <xdr:rowOff>56859</xdr:rowOff>
    </xdr:to>
    <xdr:sp macro="" textlink="">
      <xdr:nvSpPr>
        <xdr:cNvPr id="66" name="Rectangle: Rounded Corners 65">
          <a:hlinkClick xmlns:r="http://schemas.openxmlformats.org/officeDocument/2006/relationships" r:id="rId15"/>
          <a:extLst>
            <a:ext uri="{FF2B5EF4-FFF2-40B4-BE49-F238E27FC236}">
              <a16:creationId xmlns:a16="http://schemas.microsoft.com/office/drawing/2014/main" id="{E53B4452-AF6A-490E-B357-B98DC7D5FF3B}"/>
            </a:ext>
          </a:extLst>
        </xdr:cNvPr>
        <xdr:cNvSpPr/>
      </xdr:nvSpPr>
      <xdr:spPr>
        <a:xfrm>
          <a:off x="360432" y="4455810"/>
          <a:ext cx="1859490" cy="63249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twoCellAnchor editAs="absolute">
    <xdr:from>
      <xdr:col>23</xdr:col>
      <xdr:colOff>286871</xdr:colOff>
      <xdr:row>0</xdr:row>
      <xdr:rowOff>0</xdr:rowOff>
    </xdr:from>
    <xdr:to>
      <xdr:col>27</xdr:col>
      <xdr:colOff>25774</xdr:colOff>
      <xdr:row>376</xdr:row>
      <xdr:rowOff>54427</xdr:rowOff>
    </xdr:to>
    <xdr:sp macro="" textlink="">
      <xdr:nvSpPr>
        <xdr:cNvPr id="67" name="Rectangle 66">
          <a:extLst>
            <a:ext uri="{FF2B5EF4-FFF2-40B4-BE49-F238E27FC236}">
              <a16:creationId xmlns:a16="http://schemas.microsoft.com/office/drawing/2014/main" id="{34928FB0-BA03-4907-B6FD-205AAFF080A8}"/>
            </a:ext>
          </a:extLst>
        </xdr:cNvPr>
        <xdr:cNvSpPr/>
      </xdr:nvSpPr>
      <xdr:spPr>
        <a:xfrm>
          <a:off x="20430565" y="0"/>
          <a:ext cx="2535891" cy="65801580"/>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23</xdr:col>
      <xdr:colOff>562145</xdr:colOff>
      <xdr:row>0</xdr:row>
      <xdr:rowOff>0</xdr:rowOff>
    </xdr:from>
    <xdr:to>
      <xdr:col>27</xdr:col>
      <xdr:colOff>185794</xdr:colOff>
      <xdr:row>376</xdr:row>
      <xdr:rowOff>71619</xdr:rowOff>
    </xdr:to>
    <xdr:grpSp>
      <xdr:nvGrpSpPr>
        <xdr:cNvPr id="21" name="Group 20">
          <a:extLst>
            <a:ext uri="{FF2B5EF4-FFF2-40B4-BE49-F238E27FC236}">
              <a16:creationId xmlns:a16="http://schemas.microsoft.com/office/drawing/2014/main" id="{63A08ADA-ADF2-5F68-7E89-C629A500D6A5}"/>
            </a:ext>
          </a:extLst>
        </xdr:cNvPr>
        <xdr:cNvGrpSpPr/>
      </xdr:nvGrpSpPr>
      <xdr:grpSpPr>
        <a:xfrm>
          <a:off x="20710321" y="0"/>
          <a:ext cx="2420638" cy="65818772"/>
          <a:chOff x="20705839" y="0"/>
          <a:chExt cx="2420637" cy="65818772"/>
        </a:xfrm>
      </xdr:grpSpPr>
      <xdr:sp macro="" textlink="">
        <xdr:nvSpPr>
          <xdr:cNvPr id="68" name="Rectangle: Rounded Corners 67">
            <a:hlinkClick xmlns:r="http://schemas.openxmlformats.org/officeDocument/2006/relationships" r:id="rId1"/>
            <a:extLst>
              <a:ext uri="{FF2B5EF4-FFF2-40B4-BE49-F238E27FC236}">
                <a16:creationId xmlns:a16="http://schemas.microsoft.com/office/drawing/2014/main" id="{277C520B-AC55-4CC4-B63E-E160CA3101EE}"/>
              </a:ext>
            </a:extLst>
          </xdr:cNvPr>
          <xdr:cNvSpPr/>
        </xdr:nvSpPr>
        <xdr:spPr>
          <a:xfrm>
            <a:off x="20705839" y="3355553"/>
            <a:ext cx="1914861" cy="61369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sp macro="" textlink="">
        <xdr:nvSpPr>
          <xdr:cNvPr id="69" name="Rectangle: Rounded Corners 68">
            <a:hlinkClick xmlns:r="http://schemas.openxmlformats.org/officeDocument/2006/relationships" r:id="rId2"/>
            <a:extLst>
              <a:ext uri="{FF2B5EF4-FFF2-40B4-BE49-F238E27FC236}">
                <a16:creationId xmlns:a16="http://schemas.microsoft.com/office/drawing/2014/main" id="{7B32E060-58E0-4620-BFEE-C6EDF97AFE11}"/>
              </a:ext>
            </a:extLst>
          </xdr:cNvPr>
          <xdr:cNvSpPr/>
        </xdr:nvSpPr>
        <xdr:spPr>
          <a:xfrm>
            <a:off x="20705839" y="2370908"/>
            <a:ext cx="1914861" cy="61238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sp macro="" textlink="">
        <xdr:nvSpPr>
          <xdr:cNvPr id="70" name="Rectangle: Rounded Corners 69">
            <a:hlinkClick xmlns:r="http://schemas.openxmlformats.org/officeDocument/2006/relationships" r:id="rId3"/>
            <a:extLst>
              <a:ext uri="{FF2B5EF4-FFF2-40B4-BE49-F238E27FC236}">
                <a16:creationId xmlns:a16="http://schemas.microsoft.com/office/drawing/2014/main" id="{16E303DE-4D9E-45A2-BBA2-FC9D137FB1D4}"/>
              </a:ext>
            </a:extLst>
          </xdr:cNvPr>
          <xdr:cNvSpPr/>
        </xdr:nvSpPr>
        <xdr:spPr>
          <a:xfrm>
            <a:off x="20705839" y="1389753"/>
            <a:ext cx="1914861" cy="60889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grpSp>
        <xdr:nvGrpSpPr>
          <xdr:cNvPr id="6" name="Group 5">
            <a:extLst>
              <a:ext uri="{FF2B5EF4-FFF2-40B4-BE49-F238E27FC236}">
                <a16:creationId xmlns:a16="http://schemas.microsoft.com/office/drawing/2014/main" id="{A1BF6EC8-D7D4-A434-5A95-31A55C087E6F}"/>
              </a:ext>
            </a:extLst>
          </xdr:cNvPr>
          <xdr:cNvGrpSpPr/>
        </xdr:nvGrpSpPr>
        <xdr:grpSpPr>
          <a:xfrm>
            <a:off x="20705839" y="407894"/>
            <a:ext cx="2133936" cy="609601"/>
            <a:chOff x="20705839" y="407894"/>
            <a:chExt cx="2133936" cy="609601"/>
          </a:xfrm>
        </xdr:grpSpPr>
        <xdr:sp macro="" textlink="">
          <xdr:nvSpPr>
            <xdr:cNvPr id="72" name="Rectangle: Rounded Corners 71">
              <a:hlinkClick xmlns:r="http://schemas.openxmlformats.org/officeDocument/2006/relationships" r:id="rId4"/>
              <a:extLst>
                <a:ext uri="{FF2B5EF4-FFF2-40B4-BE49-F238E27FC236}">
                  <a16:creationId xmlns:a16="http://schemas.microsoft.com/office/drawing/2014/main" id="{472434B2-3085-0C49-ECBD-F9C55D9EB7B2}"/>
                </a:ext>
              </a:extLst>
            </xdr:cNvPr>
            <xdr:cNvSpPr/>
          </xdr:nvSpPr>
          <xdr:spPr>
            <a:xfrm>
              <a:off x="20705839" y="408077"/>
              <a:ext cx="1915412" cy="60825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sp macro="" textlink="">
          <xdr:nvSpPr>
            <xdr:cNvPr id="73" name="Rectangle: Top Corners Rounded 72">
              <a:extLst>
                <a:ext uri="{FF2B5EF4-FFF2-40B4-BE49-F238E27FC236}">
                  <a16:creationId xmlns:a16="http://schemas.microsoft.com/office/drawing/2014/main" id="{E6EA79FD-E17C-AF96-3120-2F93D5869870}"/>
                </a:ext>
              </a:extLst>
            </xdr:cNvPr>
            <xdr:cNvSpPr/>
          </xdr:nvSpPr>
          <xdr:spPr>
            <a:xfrm>
              <a:off x="22535741" y="407894"/>
              <a:ext cx="304034" cy="609601"/>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grpSp>
      <xdr:sp macro="" textlink="">
        <xdr:nvSpPr>
          <xdr:cNvPr id="74" name="Rectangle 73">
            <a:extLst>
              <a:ext uri="{FF2B5EF4-FFF2-40B4-BE49-F238E27FC236}">
                <a16:creationId xmlns:a16="http://schemas.microsoft.com/office/drawing/2014/main" id="{6C65D506-E3EA-49C6-B2E1-CB067B4E76F9}"/>
              </a:ext>
            </a:extLst>
          </xdr:cNvPr>
          <xdr:cNvSpPr/>
        </xdr:nvSpPr>
        <xdr:spPr>
          <a:xfrm>
            <a:off x="22821676" y="0"/>
            <a:ext cx="304800" cy="65818772"/>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sp macro="" textlink="">
        <xdr:nvSpPr>
          <xdr:cNvPr id="75" name="Rectangle: Rounded Corners 74">
            <a:hlinkClick xmlns:r="http://schemas.openxmlformats.org/officeDocument/2006/relationships" r:id="rId15"/>
            <a:extLst>
              <a:ext uri="{FF2B5EF4-FFF2-40B4-BE49-F238E27FC236}">
                <a16:creationId xmlns:a16="http://schemas.microsoft.com/office/drawing/2014/main" id="{C0EB88E2-2C56-45DE-8F50-2C08512436D0}"/>
              </a:ext>
            </a:extLst>
          </xdr:cNvPr>
          <xdr:cNvSpPr/>
        </xdr:nvSpPr>
        <xdr:spPr>
          <a:xfrm>
            <a:off x="20705839" y="4341510"/>
            <a:ext cx="1906555" cy="614561"/>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grpSp>
    <xdr:clientData/>
  </xdr:twoCellAnchor>
  <xdr:twoCellAnchor editAs="absolute">
    <xdr:from>
      <xdr:col>44</xdr:col>
      <xdr:colOff>286870</xdr:colOff>
      <xdr:row>0</xdr:row>
      <xdr:rowOff>0</xdr:rowOff>
    </xdr:from>
    <xdr:to>
      <xdr:col>48</xdr:col>
      <xdr:colOff>25773</xdr:colOff>
      <xdr:row>376</xdr:row>
      <xdr:rowOff>54427</xdr:rowOff>
    </xdr:to>
    <xdr:sp macro="" textlink="">
      <xdr:nvSpPr>
        <xdr:cNvPr id="76" name="Rectangle 75">
          <a:extLst>
            <a:ext uri="{FF2B5EF4-FFF2-40B4-BE49-F238E27FC236}">
              <a16:creationId xmlns:a16="http://schemas.microsoft.com/office/drawing/2014/main" id="{60105629-367C-4532-8D77-A43A51F26164}"/>
            </a:ext>
          </a:extLst>
        </xdr:cNvPr>
        <xdr:cNvSpPr/>
      </xdr:nvSpPr>
      <xdr:spPr>
        <a:xfrm>
          <a:off x="39691235" y="0"/>
          <a:ext cx="2535891" cy="65801580"/>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44</xdr:col>
      <xdr:colOff>562144</xdr:colOff>
      <xdr:row>19</xdr:row>
      <xdr:rowOff>29647</xdr:rowOff>
    </xdr:from>
    <xdr:to>
      <xdr:col>47</xdr:col>
      <xdr:colOff>379264</xdr:colOff>
      <xdr:row>22</xdr:row>
      <xdr:rowOff>118911</xdr:rowOff>
    </xdr:to>
    <xdr:sp macro="" textlink="">
      <xdr:nvSpPr>
        <xdr:cNvPr id="77" name="Rectangle: Rounded Corners 76">
          <a:hlinkClick xmlns:r="http://schemas.openxmlformats.org/officeDocument/2006/relationships" r:id="rId1"/>
          <a:extLst>
            <a:ext uri="{FF2B5EF4-FFF2-40B4-BE49-F238E27FC236}">
              <a16:creationId xmlns:a16="http://schemas.microsoft.com/office/drawing/2014/main" id="{BC4BD247-E7A2-4E5F-883D-06D5D4D4482B}"/>
            </a:ext>
          </a:extLst>
        </xdr:cNvPr>
        <xdr:cNvSpPr/>
      </xdr:nvSpPr>
      <xdr:spPr>
        <a:xfrm>
          <a:off x="38464921" y="3447441"/>
          <a:ext cx="1856591" cy="62714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editAs="absolute">
    <xdr:from>
      <xdr:col>44</xdr:col>
      <xdr:colOff>562144</xdr:colOff>
      <xdr:row>13</xdr:row>
      <xdr:rowOff>98355</xdr:rowOff>
    </xdr:from>
    <xdr:to>
      <xdr:col>47</xdr:col>
      <xdr:colOff>379264</xdr:colOff>
      <xdr:row>17</xdr:row>
      <xdr:rowOff>0</xdr:rowOff>
    </xdr:to>
    <xdr:sp macro="" textlink="">
      <xdr:nvSpPr>
        <xdr:cNvPr id="78" name="Rectangle: Rounded Corners 77">
          <a:hlinkClick xmlns:r="http://schemas.openxmlformats.org/officeDocument/2006/relationships" r:id="rId2"/>
          <a:extLst>
            <a:ext uri="{FF2B5EF4-FFF2-40B4-BE49-F238E27FC236}">
              <a16:creationId xmlns:a16="http://schemas.microsoft.com/office/drawing/2014/main" id="{B6DCC73B-CA0C-4E3B-98AF-254D55119713}"/>
            </a:ext>
          </a:extLst>
        </xdr:cNvPr>
        <xdr:cNvSpPr/>
      </xdr:nvSpPr>
      <xdr:spPr>
        <a:xfrm>
          <a:off x="38464921" y="2429179"/>
          <a:ext cx="1856591" cy="63703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clientData/>
  </xdr:twoCellAnchor>
  <xdr:twoCellAnchor editAs="absolute">
    <xdr:from>
      <xdr:col>44</xdr:col>
      <xdr:colOff>562144</xdr:colOff>
      <xdr:row>7</xdr:row>
      <xdr:rowOff>166071</xdr:rowOff>
    </xdr:from>
    <xdr:to>
      <xdr:col>47</xdr:col>
      <xdr:colOff>379264</xdr:colOff>
      <xdr:row>11</xdr:row>
      <xdr:rowOff>75720</xdr:rowOff>
    </xdr:to>
    <xdr:sp macro="" textlink="">
      <xdr:nvSpPr>
        <xdr:cNvPr id="79" name="Rectangle: Rounded Corners 78">
          <a:hlinkClick xmlns:r="http://schemas.openxmlformats.org/officeDocument/2006/relationships" r:id="rId3"/>
          <a:extLst>
            <a:ext uri="{FF2B5EF4-FFF2-40B4-BE49-F238E27FC236}">
              <a16:creationId xmlns:a16="http://schemas.microsoft.com/office/drawing/2014/main" id="{AAF8A97C-3042-4D31-9B98-55CA12091816}"/>
            </a:ext>
          </a:extLst>
        </xdr:cNvPr>
        <xdr:cNvSpPr/>
      </xdr:nvSpPr>
      <xdr:spPr>
        <a:xfrm>
          <a:off x="38464921" y="1421130"/>
          <a:ext cx="1856591" cy="626825"/>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clientData/>
  </xdr:twoCellAnchor>
  <xdr:twoCellAnchor editAs="absolute">
    <xdr:from>
      <xdr:col>44</xdr:col>
      <xdr:colOff>539728</xdr:colOff>
      <xdr:row>2</xdr:row>
      <xdr:rowOff>58270</xdr:rowOff>
    </xdr:from>
    <xdr:to>
      <xdr:col>48</xdr:col>
      <xdr:colOff>100853</xdr:colOff>
      <xdr:row>5</xdr:row>
      <xdr:rowOff>143436</xdr:rowOff>
    </xdr:to>
    <xdr:grpSp>
      <xdr:nvGrpSpPr>
        <xdr:cNvPr id="19" name="Group 18">
          <a:hlinkClick xmlns:r="http://schemas.openxmlformats.org/officeDocument/2006/relationships" r:id="rId4"/>
          <a:extLst>
            <a:ext uri="{FF2B5EF4-FFF2-40B4-BE49-F238E27FC236}">
              <a16:creationId xmlns:a16="http://schemas.microsoft.com/office/drawing/2014/main" id="{1843DA28-CB59-0F7A-BD18-FD05B321C129}"/>
            </a:ext>
          </a:extLst>
        </xdr:cNvPr>
        <xdr:cNvGrpSpPr/>
      </xdr:nvGrpSpPr>
      <xdr:grpSpPr>
        <a:xfrm>
          <a:off x="39948575" y="407894"/>
          <a:ext cx="2358113" cy="609601"/>
          <a:chOff x="38464921" y="416858"/>
          <a:chExt cx="2075666" cy="623049"/>
        </a:xfrm>
      </xdr:grpSpPr>
      <xdr:sp macro="" textlink="">
        <xdr:nvSpPr>
          <xdr:cNvPr id="81" name="Rectangle: Rounded Corners 80">
            <a:extLst>
              <a:ext uri="{FF2B5EF4-FFF2-40B4-BE49-F238E27FC236}">
                <a16:creationId xmlns:a16="http://schemas.microsoft.com/office/drawing/2014/main" id="{ED44C8F5-96B0-8C22-31FE-25BC64E45FED}"/>
              </a:ext>
            </a:extLst>
          </xdr:cNvPr>
          <xdr:cNvSpPr/>
        </xdr:nvSpPr>
        <xdr:spPr>
          <a:xfrm>
            <a:off x="38464921" y="417045"/>
            <a:ext cx="1863109" cy="621677"/>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sp macro="" textlink="">
        <xdr:nvSpPr>
          <xdr:cNvPr id="82" name="Rectangle: Top Corners Rounded 81">
            <a:extLst>
              <a:ext uri="{FF2B5EF4-FFF2-40B4-BE49-F238E27FC236}">
                <a16:creationId xmlns:a16="http://schemas.microsoft.com/office/drawing/2014/main" id="{6B990BD0-F195-C8E1-9B16-78D6547CEAB7}"/>
              </a:ext>
            </a:extLst>
          </xdr:cNvPr>
          <xdr:cNvSpPr/>
        </xdr:nvSpPr>
        <xdr:spPr>
          <a:xfrm>
            <a:off x="40244855" y="416858"/>
            <a:ext cx="295732" cy="623049"/>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grpSp>
    <xdr:clientData/>
  </xdr:twoCellAnchor>
  <xdr:twoCellAnchor editAs="absolute">
    <xdr:from>
      <xdr:col>47</xdr:col>
      <xdr:colOff>580240</xdr:colOff>
      <xdr:row>0</xdr:row>
      <xdr:rowOff>0</xdr:rowOff>
    </xdr:from>
    <xdr:to>
      <xdr:col>48</xdr:col>
      <xdr:colOff>185793</xdr:colOff>
      <xdr:row>376</xdr:row>
      <xdr:rowOff>71619</xdr:rowOff>
    </xdr:to>
    <xdr:sp macro="" textlink="">
      <xdr:nvSpPr>
        <xdr:cNvPr id="83" name="Rectangle 82">
          <a:extLst>
            <a:ext uri="{FF2B5EF4-FFF2-40B4-BE49-F238E27FC236}">
              <a16:creationId xmlns:a16="http://schemas.microsoft.com/office/drawing/2014/main" id="{D87E609C-5C28-4CFE-BBA1-3859938CC7F5}"/>
            </a:ext>
          </a:extLst>
        </xdr:cNvPr>
        <xdr:cNvSpPr/>
      </xdr:nvSpPr>
      <xdr:spPr>
        <a:xfrm>
          <a:off x="42082346" y="0"/>
          <a:ext cx="304800" cy="65818772"/>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44</xdr:col>
      <xdr:colOff>562144</xdr:colOff>
      <xdr:row>24</xdr:row>
      <xdr:rowOff>141545</xdr:rowOff>
    </xdr:from>
    <xdr:to>
      <xdr:col>47</xdr:col>
      <xdr:colOff>370958</xdr:colOff>
      <xdr:row>28</xdr:row>
      <xdr:rowOff>56859</xdr:rowOff>
    </xdr:to>
    <xdr:sp macro="" textlink="">
      <xdr:nvSpPr>
        <xdr:cNvPr id="84" name="Rectangle: Rounded Corners 83">
          <a:hlinkClick xmlns:r="http://schemas.openxmlformats.org/officeDocument/2006/relationships" r:id="rId15"/>
          <a:extLst>
            <a:ext uri="{FF2B5EF4-FFF2-40B4-BE49-F238E27FC236}">
              <a16:creationId xmlns:a16="http://schemas.microsoft.com/office/drawing/2014/main" id="{2ECD6E39-DEA2-4A4C-BF77-F814F8103723}"/>
            </a:ext>
          </a:extLst>
        </xdr:cNvPr>
        <xdr:cNvSpPr/>
      </xdr:nvSpPr>
      <xdr:spPr>
        <a:xfrm>
          <a:off x="38464921" y="4455810"/>
          <a:ext cx="1848285" cy="63249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twoCellAnchor editAs="absolute">
    <xdr:from>
      <xdr:col>67</xdr:col>
      <xdr:colOff>286870</xdr:colOff>
      <xdr:row>0</xdr:row>
      <xdr:rowOff>0</xdr:rowOff>
    </xdr:from>
    <xdr:to>
      <xdr:col>71</xdr:col>
      <xdr:colOff>25773</xdr:colOff>
      <xdr:row>376</xdr:row>
      <xdr:rowOff>54427</xdr:rowOff>
    </xdr:to>
    <xdr:sp macro="" textlink="">
      <xdr:nvSpPr>
        <xdr:cNvPr id="85" name="Rectangle 84">
          <a:extLst>
            <a:ext uri="{FF2B5EF4-FFF2-40B4-BE49-F238E27FC236}">
              <a16:creationId xmlns:a16="http://schemas.microsoft.com/office/drawing/2014/main" id="{0F6943D0-EA07-4635-BCB0-6A328BC2CFDA}"/>
            </a:ext>
          </a:extLst>
        </xdr:cNvPr>
        <xdr:cNvSpPr/>
      </xdr:nvSpPr>
      <xdr:spPr>
        <a:xfrm>
          <a:off x="58485741" y="0"/>
          <a:ext cx="2535891" cy="65801580"/>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67</xdr:col>
      <xdr:colOff>562144</xdr:colOff>
      <xdr:row>19</xdr:row>
      <xdr:rowOff>29647</xdr:rowOff>
    </xdr:from>
    <xdr:to>
      <xdr:col>70</xdr:col>
      <xdr:colOff>379264</xdr:colOff>
      <xdr:row>22</xdr:row>
      <xdr:rowOff>118911</xdr:rowOff>
    </xdr:to>
    <xdr:sp macro="" textlink="">
      <xdr:nvSpPr>
        <xdr:cNvPr id="86" name="Rectangle: Rounded Corners 85">
          <a:hlinkClick xmlns:r="http://schemas.openxmlformats.org/officeDocument/2006/relationships" r:id="rId1"/>
          <a:extLst>
            <a:ext uri="{FF2B5EF4-FFF2-40B4-BE49-F238E27FC236}">
              <a16:creationId xmlns:a16="http://schemas.microsoft.com/office/drawing/2014/main" id="{053D4B27-1896-49E7-82A8-10C07C74C943}"/>
            </a:ext>
          </a:extLst>
        </xdr:cNvPr>
        <xdr:cNvSpPr/>
      </xdr:nvSpPr>
      <xdr:spPr>
        <a:xfrm>
          <a:off x="56584833" y="3447441"/>
          <a:ext cx="1845385" cy="62714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editAs="absolute">
    <xdr:from>
      <xdr:col>67</xdr:col>
      <xdr:colOff>562144</xdr:colOff>
      <xdr:row>13</xdr:row>
      <xdr:rowOff>98355</xdr:rowOff>
    </xdr:from>
    <xdr:to>
      <xdr:col>70</xdr:col>
      <xdr:colOff>379264</xdr:colOff>
      <xdr:row>17</xdr:row>
      <xdr:rowOff>0</xdr:rowOff>
    </xdr:to>
    <xdr:sp macro="" textlink="">
      <xdr:nvSpPr>
        <xdr:cNvPr id="87" name="Rectangle: Rounded Corners 86">
          <a:hlinkClick xmlns:r="http://schemas.openxmlformats.org/officeDocument/2006/relationships" r:id="rId2"/>
          <a:extLst>
            <a:ext uri="{FF2B5EF4-FFF2-40B4-BE49-F238E27FC236}">
              <a16:creationId xmlns:a16="http://schemas.microsoft.com/office/drawing/2014/main" id="{656CB30B-1758-4E64-8B7A-4B91F8FD7AEA}"/>
            </a:ext>
          </a:extLst>
        </xdr:cNvPr>
        <xdr:cNvSpPr/>
      </xdr:nvSpPr>
      <xdr:spPr>
        <a:xfrm>
          <a:off x="56584833" y="2429179"/>
          <a:ext cx="1845385" cy="63703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clientData/>
  </xdr:twoCellAnchor>
  <xdr:twoCellAnchor editAs="absolute">
    <xdr:from>
      <xdr:col>67</xdr:col>
      <xdr:colOff>562144</xdr:colOff>
      <xdr:row>7</xdr:row>
      <xdr:rowOff>166071</xdr:rowOff>
    </xdr:from>
    <xdr:to>
      <xdr:col>70</xdr:col>
      <xdr:colOff>379264</xdr:colOff>
      <xdr:row>11</xdr:row>
      <xdr:rowOff>75720</xdr:rowOff>
    </xdr:to>
    <xdr:sp macro="" textlink="">
      <xdr:nvSpPr>
        <xdr:cNvPr id="88" name="Rectangle: Rounded Corners 87">
          <a:hlinkClick xmlns:r="http://schemas.openxmlformats.org/officeDocument/2006/relationships" r:id="rId3"/>
          <a:extLst>
            <a:ext uri="{FF2B5EF4-FFF2-40B4-BE49-F238E27FC236}">
              <a16:creationId xmlns:a16="http://schemas.microsoft.com/office/drawing/2014/main" id="{3C785A29-E80F-4C67-A79A-3A1CCA846C9E}"/>
            </a:ext>
          </a:extLst>
        </xdr:cNvPr>
        <xdr:cNvSpPr/>
      </xdr:nvSpPr>
      <xdr:spPr>
        <a:xfrm>
          <a:off x="56584833" y="1421130"/>
          <a:ext cx="1845385" cy="626825"/>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clientData/>
  </xdr:twoCellAnchor>
  <xdr:twoCellAnchor editAs="absolute">
    <xdr:from>
      <xdr:col>67</xdr:col>
      <xdr:colOff>539731</xdr:colOff>
      <xdr:row>2</xdr:row>
      <xdr:rowOff>58270</xdr:rowOff>
    </xdr:from>
    <xdr:to>
      <xdr:col>70</xdr:col>
      <xdr:colOff>575926</xdr:colOff>
      <xdr:row>5</xdr:row>
      <xdr:rowOff>143436</xdr:rowOff>
    </xdr:to>
    <xdr:grpSp>
      <xdr:nvGrpSpPr>
        <xdr:cNvPr id="20" name="Group 19">
          <a:hlinkClick xmlns:r="http://schemas.openxmlformats.org/officeDocument/2006/relationships" r:id="rId4"/>
          <a:extLst>
            <a:ext uri="{FF2B5EF4-FFF2-40B4-BE49-F238E27FC236}">
              <a16:creationId xmlns:a16="http://schemas.microsoft.com/office/drawing/2014/main" id="{BFE51410-F890-5B20-3880-1C139C49A664}"/>
            </a:ext>
          </a:extLst>
        </xdr:cNvPr>
        <xdr:cNvGrpSpPr/>
      </xdr:nvGrpSpPr>
      <xdr:grpSpPr>
        <a:xfrm>
          <a:off x="58743084" y="407894"/>
          <a:ext cx="2133936" cy="609601"/>
          <a:chOff x="56584833" y="416858"/>
          <a:chExt cx="2064460" cy="623049"/>
        </a:xfrm>
      </xdr:grpSpPr>
      <xdr:sp macro="" textlink="">
        <xdr:nvSpPr>
          <xdr:cNvPr id="90" name="Rectangle: Rounded Corners 89">
            <a:extLst>
              <a:ext uri="{FF2B5EF4-FFF2-40B4-BE49-F238E27FC236}">
                <a16:creationId xmlns:a16="http://schemas.microsoft.com/office/drawing/2014/main" id="{C22CDD55-6256-19F3-BB7C-ECD2B59642D3}"/>
              </a:ext>
            </a:extLst>
          </xdr:cNvPr>
          <xdr:cNvSpPr/>
        </xdr:nvSpPr>
        <xdr:spPr>
          <a:xfrm>
            <a:off x="56584833" y="417045"/>
            <a:ext cx="1853050" cy="621677"/>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sp macro="" textlink="">
        <xdr:nvSpPr>
          <xdr:cNvPr id="91" name="Rectangle: Top Corners Rounded 90">
            <a:extLst>
              <a:ext uri="{FF2B5EF4-FFF2-40B4-BE49-F238E27FC236}">
                <a16:creationId xmlns:a16="http://schemas.microsoft.com/office/drawing/2014/main" id="{71C34078-4C58-7457-7A05-5D640176E410}"/>
              </a:ext>
            </a:extLst>
          </xdr:cNvPr>
          <xdr:cNvSpPr/>
        </xdr:nvSpPr>
        <xdr:spPr>
          <a:xfrm>
            <a:off x="58355158" y="416858"/>
            <a:ext cx="294135" cy="623049"/>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grpSp>
    <xdr:clientData/>
  </xdr:twoCellAnchor>
  <xdr:twoCellAnchor editAs="absolute">
    <xdr:from>
      <xdr:col>70</xdr:col>
      <xdr:colOff>580240</xdr:colOff>
      <xdr:row>0</xdr:row>
      <xdr:rowOff>0</xdr:rowOff>
    </xdr:from>
    <xdr:to>
      <xdr:col>71</xdr:col>
      <xdr:colOff>185793</xdr:colOff>
      <xdr:row>376</xdr:row>
      <xdr:rowOff>71619</xdr:rowOff>
    </xdr:to>
    <xdr:sp macro="" textlink="">
      <xdr:nvSpPr>
        <xdr:cNvPr id="92" name="Rectangle 91">
          <a:extLst>
            <a:ext uri="{FF2B5EF4-FFF2-40B4-BE49-F238E27FC236}">
              <a16:creationId xmlns:a16="http://schemas.microsoft.com/office/drawing/2014/main" id="{26AACF6B-2E9F-4921-BE44-982C28914E4F}"/>
            </a:ext>
          </a:extLst>
        </xdr:cNvPr>
        <xdr:cNvSpPr/>
      </xdr:nvSpPr>
      <xdr:spPr>
        <a:xfrm>
          <a:off x="60876852" y="0"/>
          <a:ext cx="304800" cy="65818772"/>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67</xdr:col>
      <xdr:colOff>562144</xdr:colOff>
      <xdr:row>24</xdr:row>
      <xdr:rowOff>141545</xdr:rowOff>
    </xdr:from>
    <xdr:to>
      <xdr:col>70</xdr:col>
      <xdr:colOff>370958</xdr:colOff>
      <xdr:row>28</xdr:row>
      <xdr:rowOff>56859</xdr:rowOff>
    </xdr:to>
    <xdr:sp macro="" textlink="">
      <xdr:nvSpPr>
        <xdr:cNvPr id="93" name="Rectangle: Rounded Corners 92">
          <a:hlinkClick xmlns:r="http://schemas.openxmlformats.org/officeDocument/2006/relationships" r:id="rId15"/>
          <a:extLst>
            <a:ext uri="{FF2B5EF4-FFF2-40B4-BE49-F238E27FC236}">
              <a16:creationId xmlns:a16="http://schemas.microsoft.com/office/drawing/2014/main" id="{5B0F8043-C5A0-4B9A-BB61-198CF87AE24F}"/>
            </a:ext>
          </a:extLst>
        </xdr:cNvPr>
        <xdr:cNvSpPr/>
      </xdr:nvSpPr>
      <xdr:spPr>
        <a:xfrm>
          <a:off x="56584833" y="4455810"/>
          <a:ext cx="1837079" cy="63249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85158</xdr:colOff>
      <xdr:row>0</xdr:row>
      <xdr:rowOff>0</xdr:rowOff>
    </xdr:from>
    <xdr:to>
      <xdr:col>3</xdr:col>
      <xdr:colOff>523308</xdr:colOff>
      <xdr:row>376</xdr:row>
      <xdr:rowOff>63392</xdr:rowOff>
    </xdr:to>
    <xdr:sp macro="" textlink="">
      <xdr:nvSpPr>
        <xdr:cNvPr id="2" name="Rectangle 1">
          <a:extLst>
            <a:ext uri="{FF2B5EF4-FFF2-40B4-BE49-F238E27FC236}">
              <a16:creationId xmlns:a16="http://schemas.microsoft.com/office/drawing/2014/main" id="{8A3E4809-D8A3-4A90-8F94-E5877E052311}"/>
            </a:ext>
          </a:extLst>
        </xdr:cNvPr>
        <xdr:cNvSpPr/>
      </xdr:nvSpPr>
      <xdr:spPr>
        <a:xfrm>
          <a:off x="85158" y="0"/>
          <a:ext cx="2479221" cy="66602321"/>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395673</xdr:colOff>
      <xdr:row>19</xdr:row>
      <xdr:rowOff>151310</xdr:rowOff>
    </xdr:from>
    <xdr:to>
      <xdr:col>3</xdr:col>
      <xdr:colOff>201155</xdr:colOff>
      <xdr:row>23</xdr:row>
      <xdr:rowOff>135239</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BE539F3-BAED-411F-B986-EA9A80C32A42}"/>
            </a:ext>
          </a:extLst>
        </xdr:cNvPr>
        <xdr:cNvSpPr/>
      </xdr:nvSpPr>
      <xdr:spPr>
        <a:xfrm>
          <a:off x="395673" y="3459083"/>
          <a:ext cx="1883664" cy="67665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editAs="absolute">
    <xdr:from>
      <xdr:col>0</xdr:col>
      <xdr:colOff>395673</xdr:colOff>
      <xdr:row>14</xdr:row>
      <xdr:rowOff>1718</xdr:rowOff>
    </xdr:from>
    <xdr:to>
      <xdr:col>3</xdr:col>
      <xdr:colOff>201155</xdr:colOff>
      <xdr:row>17</xdr:row>
      <xdr:rowOff>141510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40908DA-CCF5-41A6-B924-488B52C573F6}"/>
            </a:ext>
          </a:extLst>
        </xdr:cNvPr>
        <xdr:cNvSpPr/>
      </xdr:nvSpPr>
      <xdr:spPr>
        <a:xfrm>
          <a:off x="395673" y="2426263"/>
          <a:ext cx="1883664" cy="67665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clientData/>
  </xdr:twoCellAnchor>
  <xdr:twoCellAnchor editAs="absolute">
    <xdr:from>
      <xdr:col>0</xdr:col>
      <xdr:colOff>395876</xdr:colOff>
      <xdr:row>2</xdr:row>
      <xdr:rowOff>58453</xdr:rowOff>
    </xdr:from>
    <xdr:to>
      <xdr:col>3</xdr:col>
      <xdr:colOff>201358</xdr:colOff>
      <xdr:row>6</xdr:row>
      <xdr:rowOff>42382</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A02DFE9E-6F65-2008-EA9A-E7738B434282}"/>
            </a:ext>
          </a:extLst>
        </xdr:cNvPr>
        <xdr:cNvSpPr/>
      </xdr:nvSpPr>
      <xdr:spPr>
        <a:xfrm>
          <a:off x="395876" y="422888"/>
          <a:ext cx="1867852" cy="712798"/>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clientData/>
  </xdr:twoCellAnchor>
  <xdr:twoCellAnchor editAs="absolute">
    <xdr:from>
      <xdr:col>3</xdr:col>
      <xdr:colOff>969078</xdr:colOff>
      <xdr:row>4</xdr:row>
      <xdr:rowOff>93345</xdr:rowOff>
    </xdr:from>
    <xdr:to>
      <xdr:col>7</xdr:col>
      <xdr:colOff>205093</xdr:colOff>
      <xdr:row>8</xdr:row>
      <xdr:rowOff>1905</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70F25596-D767-4F04-9C6F-5375DEC51356}"/>
            </a:ext>
          </a:extLst>
        </xdr:cNvPr>
        <xdr:cNvSpPr/>
      </xdr:nvSpPr>
      <xdr:spPr>
        <a:xfrm>
          <a:off x="3072198" y="794385"/>
          <a:ext cx="1925875"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8</xdr:col>
      <xdr:colOff>309158</xdr:colOff>
      <xdr:row>4</xdr:row>
      <xdr:rowOff>93345</xdr:rowOff>
    </xdr:from>
    <xdr:to>
      <xdr:col>9</xdr:col>
      <xdr:colOff>1364079</xdr:colOff>
      <xdr:row>8</xdr:row>
      <xdr:rowOff>1905</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5C820406-04D4-44DD-9882-FFA1E421DF2B}"/>
            </a:ext>
          </a:extLst>
        </xdr:cNvPr>
        <xdr:cNvSpPr/>
      </xdr:nvSpPr>
      <xdr:spPr>
        <a:xfrm>
          <a:off x="6027968" y="794385"/>
          <a:ext cx="1923153"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10</xdr:col>
      <xdr:colOff>664748</xdr:colOff>
      <xdr:row>4</xdr:row>
      <xdr:rowOff>93345</xdr:rowOff>
    </xdr:from>
    <xdr:to>
      <xdr:col>12</xdr:col>
      <xdr:colOff>24924</xdr:colOff>
      <xdr:row>8</xdr:row>
      <xdr:rowOff>1905</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82CA5D30-669C-4A4F-812F-374A04BC0BBE}"/>
            </a:ext>
          </a:extLst>
        </xdr:cNvPr>
        <xdr:cNvSpPr/>
      </xdr:nvSpPr>
      <xdr:spPr>
        <a:xfrm>
          <a:off x="8977719" y="794385"/>
          <a:ext cx="1928117"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13</xdr:col>
      <xdr:colOff>64347</xdr:colOff>
      <xdr:row>4</xdr:row>
      <xdr:rowOff>93345</xdr:rowOff>
    </xdr:from>
    <xdr:to>
      <xdr:col>14</xdr:col>
      <xdr:colOff>51989</xdr:colOff>
      <xdr:row>8</xdr:row>
      <xdr:rowOff>1905</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82EF6851-46D3-45DF-A9C5-9BB1E126D81B}"/>
            </a:ext>
          </a:extLst>
        </xdr:cNvPr>
        <xdr:cNvSpPr/>
      </xdr:nvSpPr>
      <xdr:spPr>
        <a:xfrm>
          <a:off x="11920619" y="794385"/>
          <a:ext cx="1923122"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3</xdr:col>
      <xdr:colOff>378528</xdr:colOff>
      <xdr:row>0</xdr:row>
      <xdr:rowOff>0</xdr:rowOff>
    </xdr:from>
    <xdr:to>
      <xdr:col>3</xdr:col>
      <xdr:colOff>683328</xdr:colOff>
      <xdr:row>376</xdr:row>
      <xdr:rowOff>80584</xdr:rowOff>
    </xdr:to>
    <xdr:sp macro="" textlink="">
      <xdr:nvSpPr>
        <xdr:cNvPr id="13" name="Rectangle 12">
          <a:extLst>
            <a:ext uri="{FF2B5EF4-FFF2-40B4-BE49-F238E27FC236}">
              <a16:creationId xmlns:a16="http://schemas.microsoft.com/office/drawing/2014/main" id="{07FFB613-DF00-4B12-B5A8-F5E798CFE56C}"/>
            </a:ext>
          </a:extLst>
        </xdr:cNvPr>
        <xdr:cNvSpPr/>
      </xdr:nvSpPr>
      <xdr:spPr>
        <a:xfrm>
          <a:off x="2481648" y="0"/>
          <a:ext cx="304800" cy="65985964"/>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9</xdr:col>
      <xdr:colOff>344708</xdr:colOff>
      <xdr:row>9</xdr:row>
      <xdr:rowOff>122593</xdr:rowOff>
    </xdr:from>
    <xdr:to>
      <xdr:col>11</xdr:col>
      <xdr:colOff>143182</xdr:colOff>
      <xdr:row>12</xdr:row>
      <xdr:rowOff>39221</xdr:rowOff>
    </xdr:to>
    <xdr:sp macro="" textlink="$S$2">
      <xdr:nvSpPr>
        <xdr:cNvPr id="14" name="Rectangle: Rounded Corners 13">
          <a:extLst>
            <a:ext uri="{FF2B5EF4-FFF2-40B4-BE49-F238E27FC236}">
              <a16:creationId xmlns:a16="http://schemas.microsoft.com/office/drawing/2014/main" id="{81E40ACF-1C71-4591-BD32-8F53C1D30CF9}"/>
            </a:ext>
          </a:extLst>
        </xdr:cNvPr>
        <xdr:cNvSpPr/>
      </xdr:nvSpPr>
      <xdr:spPr>
        <a:xfrm>
          <a:off x="6929285" y="1695899"/>
          <a:ext cx="2949568" cy="441063"/>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6B6A10-1C3D-43AB-8B51-9A770CA4F17F}" type="TxLink">
            <a:rPr lang="en-US" sz="1600" b="1" i="0" u="none" strike="noStrike">
              <a:solidFill>
                <a:srgbClr val="000000"/>
              </a:solidFill>
              <a:latin typeface="Arial" panose="020B0604020202020204" pitchFamily="34" charset="0"/>
              <a:cs typeface="Arial" panose="020B0604020202020204" pitchFamily="34" charset="0"/>
            </a:rPr>
            <a:pPr algn="ctr"/>
            <a:t>Ghamdi, Anas K</a:t>
          </a:fld>
          <a:endParaRPr lang="en-US" sz="16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3</xdr:col>
      <xdr:colOff>908118</xdr:colOff>
      <xdr:row>0</xdr:row>
      <xdr:rowOff>15240</xdr:rowOff>
    </xdr:from>
    <xdr:to>
      <xdr:col>14</xdr:col>
      <xdr:colOff>10079</xdr:colOff>
      <xdr:row>4</xdr:row>
      <xdr:rowOff>19050</xdr:rowOff>
    </xdr:to>
    <xdr:sp macro="" textlink="">
      <xdr:nvSpPr>
        <xdr:cNvPr id="15" name="Rectangle: Rounded Corners 14">
          <a:extLst>
            <a:ext uri="{FF2B5EF4-FFF2-40B4-BE49-F238E27FC236}">
              <a16:creationId xmlns:a16="http://schemas.microsoft.com/office/drawing/2014/main" id="{E245DC5C-2D22-4708-AAF2-3352723E29A5}"/>
            </a:ext>
          </a:extLst>
        </xdr:cNvPr>
        <xdr:cNvSpPr/>
      </xdr:nvSpPr>
      <xdr:spPr>
        <a:xfrm>
          <a:off x="3005859" y="15240"/>
          <a:ext cx="10796420" cy="703057"/>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ln>
                <a:noFill/>
              </a:ln>
              <a:solidFill>
                <a:schemeClr val="bg1"/>
              </a:solidFill>
            </a:rPr>
            <a:t>                                                                  </a:t>
          </a:r>
          <a:r>
            <a:rPr lang="en-US" sz="3200" b="1">
              <a:ln>
                <a:noFill/>
              </a:ln>
              <a:solidFill>
                <a:schemeClr val="bg1"/>
              </a:solidFill>
            </a:rPr>
            <a:t>North Service  </a:t>
          </a:r>
          <a:endParaRPr lang="en-US" sz="2800" b="1">
            <a:ln>
              <a:noFill/>
            </a:ln>
            <a:solidFill>
              <a:schemeClr val="bg1"/>
            </a:solidFill>
          </a:endParaRPr>
        </a:p>
      </xdr:txBody>
    </xdr:sp>
    <xdr:clientData/>
  </xdr:twoCellAnchor>
  <xdr:twoCellAnchor editAs="absolute">
    <xdr:from>
      <xdr:col>13</xdr:col>
      <xdr:colOff>1019761</xdr:colOff>
      <xdr:row>0</xdr:row>
      <xdr:rowOff>0</xdr:rowOff>
    </xdr:from>
    <xdr:to>
      <xdr:col>14</xdr:col>
      <xdr:colOff>4637</xdr:colOff>
      <xdr:row>4</xdr:row>
      <xdr:rowOff>70756</xdr:rowOff>
    </xdr:to>
    <xdr:pic>
      <xdr:nvPicPr>
        <xdr:cNvPr id="16" name="Picture 15">
          <a:extLst>
            <a:ext uri="{FF2B5EF4-FFF2-40B4-BE49-F238E27FC236}">
              <a16:creationId xmlns:a16="http://schemas.microsoft.com/office/drawing/2014/main" id="{49522DFF-056E-41F4-9761-2A1E8FB9591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876033" y="0"/>
          <a:ext cx="920356" cy="771796"/>
        </a:xfrm>
        <a:prstGeom prst="rect">
          <a:avLst/>
        </a:prstGeom>
        <a:ln>
          <a:noFill/>
        </a:ln>
        <a:effectLst>
          <a:softEdge rad="112500"/>
        </a:effectLst>
      </xdr:spPr>
    </xdr:pic>
    <xdr:clientData/>
  </xdr:twoCellAnchor>
  <xdr:twoCellAnchor editAs="absolute">
    <xdr:from>
      <xdr:col>12</xdr:col>
      <xdr:colOff>853337</xdr:colOff>
      <xdr:row>0</xdr:row>
      <xdr:rowOff>87630</xdr:rowOff>
    </xdr:from>
    <xdr:to>
      <xdr:col>13</xdr:col>
      <xdr:colOff>1381423</xdr:colOff>
      <xdr:row>4</xdr:row>
      <xdr:rowOff>72390</xdr:rowOff>
    </xdr:to>
    <xdr:sp macro="" textlink="" fLocksText="0">
      <xdr:nvSpPr>
        <xdr:cNvPr id="17" name="TextBox 16">
          <a:extLst>
            <a:ext uri="{FF2B5EF4-FFF2-40B4-BE49-F238E27FC236}">
              <a16:creationId xmlns:a16="http://schemas.microsoft.com/office/drawing/2014/main" id="{8FAB63EC-F21F-4B84-B82A-5354BF727E26}"/>
            </a:ext>
          </a:extLst>
        </xdr:cNvPr>
        <xdr:cNvSpPr txBox="1"/>
      </xdr:nvSpPr>
      <xdr:spPr>
        <a:xfrm>
          <a:off x="11734249" y="87630"/>
          <a:ext cx="1503446"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23</xdr:col>
      <xdr:colOff>591670</xdr:colOff>
      <xdr:row>0</xdr:row>
      <xdr:rowOff>4480</xdr:rowOff>
    </xdr:from>
    <xdr:to>
      <xdr:col>27</xdr:col>
      <xdr:colOff>462967</xdr:colOff>
      <xdr:row>376</xdr:row>
      <xdr:rowOff>63391</xdr:rowOff>
    </xdr:to>
    <xdr:sp macro="" textlink="">
      <xdr:nvSpPr>
        <xdr:cNvPr id="18" name="Rectangle 17">
          <a:extLst>
            <a:ext uri="{FF2B5EF4-FFF2-40B4-BE49-F238E27FC236}">
              <a16:creationId xmlns:a16="http://schemas.microsoft.com/office/drawing/2014/main" id="{1FCA7293-77C8-44DE-A5E4-368F9455BF83}"/>
            </a:ext>
          </a:extLst>
        </xdr:cNvPr>
        <xdr:cNvSpPr/>
      </xdr:nvSpPr>
      <xdr:spPr>
        <a:xfrm>
          <a:off x="19641670" y="4480"/>
          <a:ext cx="2633547" cy="71686911"/>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24</xdr:col>
      <xdr:colOff>179128</xdr:colOff>
      <xdr:row>19</xdr:row>
      <xdr:rowOff>84908</xdr:rowOff>
    </xdr:from>
    <xdr:to>
      <xdr:col>26</xdr:col>
      <xdr:colOff>660757</xdr:colOff>
      <xdr:row>23</xdr:row>
      <xdr:rowOff>0</xdr:rowOff>
    </xdr:to>
    <xdr:sp macro="" textlink="">
      <xdr:nvSpPr>
        <xdr:cNvPr id="19" name="Rectangle: Rounded Corners 18">
          <a:hlinkClick xmlns:r="http://schemas.openxmlformats.org/officeDocument/2006/relationships" r:id="rId1"/>
          <a:extLst>
            <a:ext uri="{FF2B5EF4-FFF2-40B4-BE49-F238E27FC236}">
              <a16:creationId xmlns:a16="http://schemas.microsoft.com/office/drawing/2014/main" id="{5C71A9B8-CF3B-4E8B-8E88-9B35EBB7A8CE}"/>
            </a:ext>
          </a:extLst>
        </xdr:cNvPr>
        <xdr:cNvSpPr/>
      </xdr:nvSpPr>
      <xdr:spPr>
        <a:xfrm>
          <a:off x="19814235" y="3459479"/>
          <a:ext cx="1861393" cy="622664"/>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editAs="absolute">
    <xdr:from>
      <xdr:col>24</xdr:col>
      <xdr:colOff>179128</xdr:colOff>
      <xdr:row>14</xdr:row>
      <xdr:rowOff>1718</xdr:rowOff>
    </xdr:from>
    <xdr:to>
      <xdr:col>26</xdr:col>
      <xdr:colOff>660757</xdr:colOff>
      <xdr:row>17</xdr:row>
      <xdr:rowOff>106874</xdr:rowOff>
    </xdr:to>
    <xdr:sp macro="" textlink="">
      <xdr:nvSpPr>
        <xdr:cNvPr id="20" name="Rectangle: Rounded Corners 19">
          <a:hlinkClick xmlns:r="http://schemas.openxmlformats.org/officeDocument/2006/relationships" r:id="rId2"/>
          <a:extLst>
            <a:ext uri="{FF2B5EF4-FFF2-40B4-BE49-F238E27FC236}">
              <a16:creationId xmlns:a16="http://schemas.microsoft.com/office/drawing/2014/main" id="{E404209F-EE3C-4FA4-A65B-FB54D16B9D20}"/>
            </a:ext>
          </a:extLst>
        </xdr:cNvPr>
        <xdr:cNvSpPr/>
      </xdr:nvSpPr>
      <xdr:spPr>
        <a:xfrm>
          <a:off x="19814235" y="2478218"/>
          <a:ext cx="1861393" cy="649442"/>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clientData/>
  </xdr:twoCellAnchor>
  <xdr:twoCellAnchor editAs="absolute">
    <xdr:from>
      <xdr:col>24</xdr:col>
      <xdr:colOff>179128</xdr:colOff>
      <xdr:row>2</xdr:row>
      <xdr:rowOff>58453</xdr:rowOff>
    </xdr:from>
    <xdr:to>
      <xdr:col>27</xdr:col>
      <xdr:colOff>0</xdr:colOff>
      <xdr:row>6</xdr:row>
      <xdr:rowOff>27538</xdr:rowOff>
    </xdr:to>
    <xdr:sp macro="" textlink="">
      <xdr:nvSpPr>
        <xdr:cNvPr id="23" name="Rectangle: Rounded Corners 22">
          <a:hlinkClick xmlns:r="http://schemas.openxmlformats.org/officeDocument/2006/relationships" r:id="rId3"/>
          <a:extLst>
            <a:ext uri="{FF2B5EF4-FFF2-40B4-BE49-F238E27FC236}">
              <a16:creationId xmlns:a16="http://schemas.microsoft.com/office/drawing/2014/main" id="{06E94B3C-BD2C-5ECD-E050-6A35ECDF3F63}"/>
            </a:ext>
          </a:extLst>
        </xdr:cNvPr>
        <xdr:cNvSpPr/>
      </xdr:nvSpPr>
      <xdr:spPr>
        <a:xfrm>
          <a:off x="19814235" y="412239"/>
          <a:ext cx="1861944" cy="67665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clientData/>
  </xdr:twoCellAnchor>
  <xdr:twoCellAnchor editAs="absolute">
    <xdr:from>
      <xdr:col>27</xdr:col>
      <xdr:colOff>776343</xdr:colOff>
      <xdr:row>4</xdr:row>
      <xdr:rowOff>93345</xdr:rowOff>
    </xdr:from>
    <xdr:to>
      <xdr:col>30</xdr:col>
      <xdr:colOff>904347</xdr:colOff>
      <xdr:row>8</xdr:row>
      <xdr:rowOff>1905</xdr:rowOff>
    </xdr:to>
    <xdr:sp macro="" textlink="">
      <xdr:nvSpPr>
        <xdr:cNvPr id="25" name="Rectangle: Rounded Corners 24">
          <a:hlinkClick xmlns:r="http://schemas.openxmlformats.org/officeDocument/2006/relationships" r:id="rId4"/>
          <a:extLst>
            <a:ext uri="{FF2B5EF4-FFF2-40B4-BE49-F238E27FC236}">
              <a16:creationId xmlns:a16="http://schemas.microsoft.com/office/drawing/2014/main" id="{04B9F2BD-3717-4B1A-B37E-DD364C9DC29E}"/>
            </a:ext>
          </a:extLst>
        </xdr:cNvPr>
        <xdr:cNvSpPr/>
      </xdr:nvSpPr>
      <xdr:spPr>
        <a:xfrm>
          <a:off x="23361575" y="794385"/>
          <a:ext cx="1925427" cy="609600"/>
        </a:xfrm>
        <a:prstGeom prst="roundRect">
          <a:avLst/>
        </a:prstGeom>
        <a:solidFill>
          <a:srgbClr val="3287B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30</xdr:col>
      <xdr:colOff>1898159</xdr:colOff>
      <xdr:row>4</xdr:row>
      <xdr:rowOff>93345</xdr:rowOff>
    </xdr:from>
    <xdr:to>
      <xdr:col>31</xdr:col>
      <xdr:colOff>1839215</xdr:colOff>
      <xdr:row>8</xdr:row>
      <xdr:rowOff>1905</xdr:rowOff>
    </xdr:to>
    <xdr:sp macro="" textlink="">
      <xdr:nvSpPr>
        <xdr:cNvPr id="26" name="Rectangle: Rounded Corners 25">
          <a:hlinkClick xmlns:r="http://schemas.openxmlformats.org/officeDocument/2006/relationships" r:id="rId9"/>
          <a:extLst>
            <a:ext uri="{FF2B5EF4-FFF2-40B4-BE49-F238E27FC236}">
              <a16:creationId xmlns:a16="http://schemas.microsoft.com/office/drawing/2014/main" id="{92CCE57F-0363-4C79-85D3-399AB19ACDE1}"/>
            </a:ext>
          </a:extLst>
        </xdr:cNvPr>
        <xdr:cNvSpPr/>
      </xdr:nvSpPr>
      <xdr:spPr>
        <a:xfrm>
          <a:off x="26318690" y="794385"/>
          <a:ext cx="1922257"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33</xdr:col>
      <xdr:colOff>50672</xdr:colOff>
      <xdr:row>4</xdr:row>
      <xdr:rowOff>93345</xdr:rowOff>
    </xdr:from>
    <xdr:to>
      <xdr:col>34</xdr:col>
      <xdr:colOff>1132072</xdr:colOff>
      <xdr:row>8</xdr:row>
      <xdr:rowOff>1905</xdr:rowOff>
    </xdr:to>
    <xdr:sp macro="" textlink="">
      <xdr:nvSpPr>
        <xdr:cNvPr id="27" name="Rectangle: Rounded Corners 26">
          <a:hlinkClick xmlns:r="http://schemas.openxmlformats.org/officeDocument/2006/relationships" r:id="rId6"/>
          <a:extLst>
            <a:ext uri="{FF2B5EF4-FFF2-40B4-BE49-F238E27FC236}">
              <a16:creationId xmlns:a16="http://schemas.microsoft.com/office/drawing/2014/main" id="{D468A4B8-B25D-47E5-8B74-6BB43B05D3A4}"/>
            </a:ext>
          </a:extLst>
        </xdr:cNvPr>
        <xdr:cNvSpPr/>
      </xdr:nvSpPr>
      <xdr:spPr>
        <a:xfrm>
          <a:off x="29265080" y="794385"/>
          <a:ext cx="1930582"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35</xdr:col>
      <xdr:colOff>561896</xdr:colOff>
      <xdr:row>4</xdr:row>
      <xdr:rowOff>93345</xdr:rowOff>
    </xdr:from>
    <xdr:to>
      <xdr:col>36</xdr:col>
      <xdr:colOff>258183</xdr:colOff>
      <xdr:row>8</xdr:row>
      <xdr:rowOff>1905</xdr:rowOff>
    </xdr:to>
    <xdr:sp macro="" textlink="">
      <xdr:nvSpPr>
        <xdr:cNvPr id="28" name="Rectangle: Rounded Corners 27">
          <a:hlinkClick xmlns:r="http://schemas.openxmlformats.org/officeDocument/2006/relationships" r:id="rId7"/>
          <a:extLst>
            <a:ext uri="{FF2B5EF4-FFF2-40B4-BE49-F238E27FC236}">
              <a16:creationId xmlns:a16="http://schemas.microsoft.com/office/drawing/2014/main" id="{3FFE8A91-74D9-4BC5-8458-33BCE6299F2B}"/>
            </a:ext>
          </a:extLst>
        </xdr:cNvPr>
        <xdr:cNvSpPr/>
      </xdr:nvSpPr>
      <xdr:spPr>
        <a:xfrm>
          <a:off x="32212238" y="794385"/>
          <a:ext cx="1926931"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27</xdr:col>
      <xdr:colOff>185792</xdr:colOff>
      <xdr:row>0</xdr:row>
      <xdr:rowOff>4482</xdr:rowOff>
    </xdr:from>
    <xdr:to>
      <xdr:col>27</xdr:col>
      <xdr:colOff>506505</xdr:colOff>
      <xdr:row>376</xdr:row>
      <xdr:rowOff>80584</xdr:rowOff>
    </xdr:to>
    <xdr:sp macro="" textlink="">
      <xdr:nvSpPr>
        <xdr:cNvPr id="29" name="Rectangle 28">
          <a:extLst>
            <a:ext uri="{FF2B5EF4-FFF2-40B4-BE49-F238E27FC236}">
              <a16:creationId xmlns:a16="http://schemas.microsoft.com/office/drawing/2014/main" id="{8DE2F340-0F95-436C-87DE-02EB0E0F99AD}"/>
            </a:ext>
          </a:extLst>
        </xdr:cNvPr>
        <xdr:cNvSpPr/>
      </xdr:nvSpPr>
      <xdr:spPr>
        <a:xfrm>
          <a:off x="22771024" y="4482"/>
          <a:ext cx="320713" cy="65981482"/>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31</xdr:col>
      <xdr:colOff>974482</xdr:colOff>
      <xdr:row>9</xdr:row>
      <xdr:rowOff>55357</xdr:rowOff>
    </xdr:from>
    <xdr:to>
      <xdr:col>33</xdr:col>
      <xdr:colOff>790332</xdr:colOff>
      <xdr:row>11</xdr:row>
      <xdr:rowOff>146797</xdr:rowOff>
    </xdr:to>
    <xdr:sp macro="" textlink="$S$2">
      <xdr:nvSpPr>
        <xdr:cNvPr id="30" name="Rectangle: Rounded Corners 29">
          <a:extLst>
            <a:ext uri="{FF2B5EF4-FFF2-40B4-BE49-F238E27FC236}">
              <a16:creationId xmlns:a16="http://schemas.microsoft.com/office/drawing/2014/main" id="{733EC0EB-A885-4CC8-824D-61C0964A8128}"/>
            </a:ext>
          </a:extLst>
        </xdr:cNvPr>
        <xdr:cNvSpPr/>
      </xdr:nvSpPr>
      <xdr:spPr>
        <a:xfrm>
          <a:off x="27357612" y="1628663"/>
          <a:ext cx="2640292" cy="441063"/>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6B6A10-1C3D-43AB-8B51-9A770CA4F17F}" type="TxLink">
            <a:rPr lang="en-US" sz="1600" b="1" i="0" u="none" strike="noStrike">
              <a:solidFill>
                <a:srgbClr val="000000"/>
              </a:solidFill>
              <a:latin typeface="Arial" panose="020B0604020202020204" pitchFamily="34" charset="0"/>
              <a:cs typeface="Arial" panose="020B0604020202020204" pitchFamily="34" charset="0"/>
            </a:rPr>
            <a:pPr algn="ctr"/>
            <a:t>Ghamdi, Anas K</a:t>
          </a:fld>
          <a:endParaRPr lang="en-US" sz="16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27</xdr:col>
      <xdr:colOff>715383</xdr:colOff>
      <xdr:row>0</xdr:row>
      <xdr:rowOff>15240</xdr:rowOff>
    </xdr:from>
    <xdr:to>
      <xdr:col>36</xdr:col>
      <xdr:colOff>216273</xdr:colOff>
      <xdr:row>4</xdr:row>
      <xdr:rowOff>19050</xdr:rowOff>
    </xdr:to>
    <xdr:sp macro="" textlink="">
      <xdr:nvSpPr>
        <xdr:cNvPr id="31" name="Rectangle: Rounded Corners 30">
          <a:extLst>
            <a:ext uri="{FF2B5EF4-FFF2-40B4-BE49-F238E27FC236}">
              <a16:creationId xmlns:a16="http://schemas.microsoft.com/office/drawing/2014/main" id="{84676452-477B-412A-876A-6FC40F86BAAD}"/>
            </a:ext>
          </a:extLst>
        </xdr:cNvPr>
        <xdr:cNvSpPr/>
      </xdr:nvSpPr>
      <xdr:spPr>
        <a:xfrm>
          <a:off x="23279548" y="15240"/>
          <a:ext cx="10796420" cy="703057"/>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ln>
                <a:noFill/>
              </a:ln>
              <a:solidFill>
                <a:schemeClr val="bg1"/>
              </a:solidFill>
            </a:rPr>
            <a:t>                                                                          </a:t>
          </a:r>
          <a:r>
            <a:rPr lang="en-US" sz="3200" b="1">
              <a:ln>
                <a:noFill/>
              </a:ln>
              <a:solidFill>
                <a:schemeClr val="bg1"/>
              </a:solidFill>
            </a:rPr>
            <a:t>North Service   </a:t>
          </a:r>
          <a:endParaRPr lang="en-US" sz="2400" b="1">
            <a:ln>
              <a:noFill/>
            </a:ln>
            <a:solidFill>
              <a:schemeClr val="bg1"/>
            </a:solidFill>
          </a:endParaRPr>
        </a:p>
      </xdr:txBody>
    </xdr:sp>
    <xdr:clientData/>
  </xdr:twoCellAnchor>
  <xdr:twoCellAnchor editAs="absolute">
    <xdr:from>
      <xdr:col>35</xdr:col>
      <xdr:colOff>1512827</xdr:colOff>
      <xdr:row>0</xdr:row>
      <xdr:rowOff>0</xdr:rowOff>
    </xdr:from>
    <xdr:to>
      <xdr:col>36</xdr:col>
      <xdr:colOff>210831</xdr:colOff>
      <xdr:row>4</xdr:row>
      <xdr:rowOff>70756</xdr:rowOff>
    </xdr:to>
    <xdr:pic>
      <xdr:nvPicPr>
        <xdr:cNvPr id="32" name="Picture 31">
          <a:extLst>
            <a:ext uri="{FF2B5EF4-FFF2-40B4-BE49-F238E27FC236}">
              <a16:creationId xmlns:a16="http://schemas.microsoft.com/office/drawing/2014/main" id="{69049385-46EC-48CF-8124-33978F7DC1C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3168772" y="0"/>
          <a:ext cx="923045" cy="771796"/>
        </a:xfrm>
        <a:prstGeom prst="rect">
          <a:avLst/>
        </a:prstGeom>
        <a:ln>
          <a:noFill/>
        </a:ln>
        <a:effectLst>
          <a:softEdge rad="112500"/>
        </a:effectLst>
      </xdr:spPr>
    </xdr:pic>
    <xdr:clientData/>
  </xdr:twoCellAnchor>
  <xdr:twoCellAnchor editAs="absolute">
    <xdr:from>
      <xdr:col>35</xdr:col>
      <xdr:colOff>373733</xdr:colOff>
      <xdr:row>0</xdr:row>
      <xdr:rowOff>87630</xdr:rowOff>
    </xdr:from>
    <xdr:to>
      <xdr:col>35</xdr:col>
      <xdr:colOff>1874489</xdr:colOff>
      <xdr:row>4</xdr:row>
      <xdr:rowOff>72390</xdr:rowOff>
    </xdr:to>
    <xdr:sp macro="" textlink="" fLocksText="0">
      <xdr:nvSpPr>
        <xdr:cNvPr id="33" name="TextBox 32">
          <a:extLst>
            <a:ext uri="{FF2B5EF4-FFF2-40B4-BE49-F238E27FC236}">
              <a16:creationId xmlns:a16="http://schemas.microsoft.com/office/drawing/2014/main" id="{254ADAC9-ED70-4E27-BC9A-850AC41F96C1}"/>
            </a:ext>
          </a:extLst>
        </xdr:cNvPr>
        <xdr:cNvSpPr txBox="1"/>
      </xdr:nvSpPr>
      <xdr:spPr>
        <a:xfrm>
          <a:off x="32024075" y="87630"/>
          <a:ext cx="1506359"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44</xdr:col>
      <xdr:colOff>461683</xdr:colOff>
      <xdr:row>0</xdr:row>
      <xdr:rowOff>0</xdr:rowOff>
    </xdr:from>
    <xdr:to>
      <xdr:col>48</xdr:col>
      <xdr:colOff>222997</xdr:colOff>
      <xdr:row>376</xdr:row>
      <xdr:rowOff>63392</xdr:rowOff>
    </xdr:to>
    <xdr:sp macro="" textlink="">
      <xdr:nvSpPr>
        <xdr:cNvPr id="34" name="Rectangle 33">
          <a:extLst>
            <a:ext uri="{FF2B5EF4-FFF2-40B4-BE49-F238E27FC236}">
              <a16:creationId xmlns:a16="http://schemas.microsoft.com/office/drawing/2014/main" id="{F1C2F329-38F4-4F6B-BF6E-1C578842141E}"/>
            </a:ext>
          </a:extLst>
        </xdr:cNvPr>
        <xdr:cNvSpPr/>
      </xdr:nvSpPr>
      <xdr:spPr>
        <a:xfrm>
          <a:off x="38579001" y="0"/>
          <a:ext cx="2514905" cy="65214392"/>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44</xdr:col>
      <xdr:colOff>640436</xdr:colOff>
      <xdr:row>19</xdr:row>
      <xdr:rowOff>53520</xdr:rowOff>
    </xdr:from>
    <xdr:to>
      <xdr:col>47</xdr:col>
      <xdr:colOff>445918</xdr:colOff>
      <xdr:row>23</xdr:row>
      <xdr:rowOff>37449</xdr:rowOff>
    </xdr:to>
    <xdr:sp macro="" textlink="">
      <xdr:nvSpPr>
        <xdr:cNvPr id="35" name="Rectangle: Rounded Corners 34">
          <a:hlinkClick xmlns:r="http://schemas.openxmlformats.org/officeDocument/2006/relationships" r:id="rId1"/>
          <a:extLst>
            <a:ext uri="{FF2B5EF4-FFF2-40B4-BE49-F238E27FC236}">
              <a16:creationId xmlns:a16="http://schemas.microsoft.com/office/drawing/2014/main" id="{B4012D3B-D78D-4B85-8F6A-8237FD586135}"/>
            </a:ext>
          </a:extLst>
        </xdr:cNvPr>
        <xdr:cNvSpPr/>
      </xdr:nvSpPr>
      <xdr:spPr>
        <a:xfrm>
          <a:off x="40067212" y="3379426"/>
          <a:ext cx="1903224" cy="68317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editAs="absolute">
    <xdr:from>
      <xdr:col>44</xdr:col>
      <xdr:colOff>640436</xdr:colOff>
      <xdr:row>13</xdr:row>
      <xdr:rowOff>125990</xdr:rowOff>
    </xdr:from>
    <xdr:to>
      <xdr:col>47</xdr:col>
      <xdr:colOff>445918</xdr:colOff>
      <xdr:row>17</xdr:row>
      <xdr:rowOff>90970</xdr:rowOff>
    </xdr:to>
    <xdr:sp macro="" textlink="">
      <xdr:nvSpPr>
        <xdr:cNvPr id="36" name="Rectangle: Rounded Corners 35">
          <a:hlinkClick xmlns:r="http://schemas.openxmlformats.org/officeDocument/2006/relationships" r:id="rId2"/>
          <a:extLst>
            <a:ext uri="{FF2B5EF4-FFF2-40B4-BE49-F238E27FC236}">
              <a16:creationId xmlns:a16="http://schemas.microsoft.com/office/drawing/2014/main" id="{C77BF02F-68B6-4A05-9D40-52C08148BB40}"/>
            </a:ext>
          </a:extLst>
        </xdr:cNvPr>
        <xdr:cNvSpPr/>
      </xdr:nvSpPr>
      <xdr:spPr>
        <a:xfrm>
          <a:off x="40067212" y="2398543"/>
          <a:ext cx="1903224" cy="66870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clientData/>
  </xdr:twoCellAnchor>
  <xdr:twoCellAnchor editAs="absolute">
    <xdr:from>
      <xdr:col>44</xdr:col>
      <xdr:colOff>640436</xdr:colOff>
      <xdr:row>2</xdr:row>
      <xdr:rowOff>58038</xdr:rowOff>
    </xdr:from>
    <xdr:to>
      <xdr:col>47</xdr:col>
      <xdr:colOff>445918</xdr:colOff>
      <xdr:row>6</xdr:row>
      <xdr:rowOff>41967</xdr:rowOff>
    </xdr:to>
    <xdr:sp macro="" textlink="">
      <xdr:nvSpPr>
        <xdr:cNvPr id="39" name="Rectangle: Rounded Corners 38">
          <a:hlinkClick xmlns:r="http://schemas.openxmlformats.org/officeDocument/2006/relationships" r:id="rId3"/>
          <a:extLst>
            <a:ext uri="{FF2B5EF4-FFF2-40B4-BE49-F238E27FC236}">
              <a16:creationId xmlns:a16="http://schemas.microsoft.com/office/drawing/2014/main" id="{EF4331A2-B0F7-8567-CC79-48D0A6B28DE9}"/>
            </a:ext>
          </a:extLst>
        </xdr:cNvPr>
        <xdr:cNvSpPr/>
      </xdr:nvSpPr>
      <xdr:spPr>
        <a:xfrm>
          <a:off x="38757754" y="404402"/>
          <a:ext cx="1883664" cy="67665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clientData/>
  </xdr:twoCellAnchor>
  <xdr:twoCellAnchor editAs="absolute">
    <xdr:from>
      <xdr:col>48</xdr:col>
      <xdr:colOff>659241</xdr:colOff>
      <xdr:row>4</xdr:row>
      <xdr:rowOff>93345</xdr:rowOff>
    </xdr:from>
    <xdr:to>
      <xdr:col>54</xdr:col>
      <xdr:colOff>851646</xdr:colOff>
      <xdr:row>8</xdr:row>
      <xdr:rowOff>1905</xdr:rowOff>
    </xdr:to>
    <xdr:sp macro="" textlink="">
      <xdr:nvSpPr>
        <xdr:cNvPr id="41" name="Rectangle: Rounded Corners 40">
          <a:hlinkClick xmlns:r="http://schemas.openxmlformats.org/officeDocument/2006/relationships" r:id="rId4"/>
          <a:extLst>
            <a:ext uri="{FF2B5EF4-FFF2-40B4-BE49-F238E27FC236}">
              <a16:creationId xmlns:a16="http://schemas.microsoft.com/office/drawing/2014/main" id="{C42BA9FB-EE02-4D85-8B55-E0EC138C5319}"/>
            </a:ext>
          </a:extLst>
        </xdr:cNvPr>
        <xdr:cNvSpPr/>
      </xdr:nvSpPr>
      <xdr:spPr>
        <a:xfrm>
          <a:off x="42964025" y="794385"/>
          <a:ext cx="1923826" cy="609600"/>
        </a:xfrm>
        <a:prstGeom prst="roundRect">
          <a:avLst/>
        </a:prstGeom>
        <a:solidFill>
          <a:srgbClr val="3287B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55</xdr:col>
      <xdr:colOff>143317</xdr:colOff>
      <xdr:row>4</xdr:row>
      <xdr:rowOff>93345</xdr:rowOff>
    </xdr:from>
    <xdr:to>
      <xdr:col>56</xdr:col>
      <xdr:colOff>328663</xdr:colOff>
      <xdr:row>8</xdr:row>
      <xdr:rowOff>1905</xdr:rowOff>
    </xdr:to>
    <xdr:sp macro="" textlink="">
      <xdr:nvSpPr>
        <xdr:cNvPr id="42" name="Rectangle: Rounded Corners 41">
          <a:hlinkClick xmlns:r="http://schemas.openxmlformats.org/officeDocument/2006/relationships" r:id="rId10"/>
          <a:extLst>
            <a:ext uri="{FF2B5EF4-FFF2-40B4-BE49-F238E27FC236}">
              <a16:creationId xmlns:a16="http://schemas.microsoft.com/office/drawing/2014/main" id="{CFF7CE05-1F25-4821-886B-E991551916A2}"/>
            </a:ext>
          </a:extLst>
        </xdr:cNvPr>
        <xdr:cNvSpPr/>
      </xdr:nvSpPr>
      <xdr:spPr>
        <a:xfrm>
          <a:off x="45922709" y="794385"/>
          <a:ext cx="1922705"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57</xdr:col>
      <xdr:colOff>512356</xdr:colOff>
      <xdr:row>4</xdr:row>
      <xdr:rowOff>93345</xdr:rowOff>
    </xdr:from>
    <xdr:to>
      <xdr:col>59</xdr:col>
      <xdr:colOff>7002</xdr:colOff>
      <xdr:row>8</xdr:row>
      <xdr:rowOff>1905</xdr:rowOff>
    </xdr:to>
    <xdr:sp macro="" textlink="">
      <xdr:nvSpPr>
        <xdr:cNvPr id="43" name="Rectangle: Rounded Corners 42">
          <a:hlinkClick xmlns:r="http://schemas.openxmlformats.org/officeDocument/2006/relationships" r:id="rId11"/>
          <a:extLst>
            <a:ext uri="{FF2B5EF4-FFF2-40B4-BE49-F238E27FC236}">
              <a16:creationId xmlns:a16="http://schemas.microsoft.com/office/drawing/2014/main" id="{67E9CC3A-A230-4659-9D03-ACBD79FB264C}"/>
            </a:ext>
          </a:extLst>
        </xdr:cNvPr>
        <xdr:cNvSpPr/>
      </xdr:nvSpPr>
      <xdr:spPr>
        <a:xfrm>
          <a:off x="48869771" y="794385"/>
          <a:ext cx="1930582"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59</xdr:col>
      <xdr:colOff>1023578</xdr:colOff>
      <xdr:row>4</xdr:row>
      <xdr:rowOff>93345</xdr:rowOff>
    </xdr:from>
    <xdr:to>
      <xdr:col>61</xdr:col>
      <xdr:colOff>164054</xdr:colOff>
      <xdr:row>8</xdr:row>
      <xdr:rowOff>1905</xdr:rowOff>
    </xdr:to>
    <xdr:sp macro="" textlink="">
      <xdr:nvSpPr>
        <xdr:cNvPr id="44" name="Rectangle: Rounded Corners 43">
          <a:hlinkClick xmlns:r="http://schemas.openxmlformats.org/officeDocument/2006/relationships" r:id="rId12"/>
          <a:extLst>
            <a:ext uri="{FF2B5EF4-FFF2-40B4-BE49-F238E27FC236}">
              <a16:creationId xmlns:a16="http://schemas.microsoft.com/office/drawing/2014/main" id="{701E8C2C-29E8-4F07-8744-9A5595AFF0D5}"/>
            </a:ext>
          </a:extLst>
        </xdr:cNvPr>
        <xdr:cNvSpPr/>
      </xdr:nvSpPr>
      <xdr:spPr>
        <a:xfrm>
          <a:off x="51816929" y="794385"/>
          <a:ext cx="1925587"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48</xdr:col>
      <xdr:colOff>75522</xdr:colOff>
      <xdr:row>0</xdr:row>
      <xdr:rowOff>0</xdr:rowOff>
    </xdr:from>
    <xdr:to>
      <xdr:col>48</xdr:col>
      <xdr:colOff>383016</xdr:colOff>
      <xdr:row>376</xdr:row>
      <xdr:rowOff>80584</xdr:rowOff>
    </xdr:to>
    <xdr:sp macro="" textlink="">
      <xdr:nvSpPr>
        <xdr:cNvPr id="45" name="Rectangle 44">
          <a:extLst>
            <a:ext uri="{FF2B5EF4-FFF2-40B4-BE49-F238E27FC236}">
              <a16:creationId xmlns:a16="http://schemas.microsoft.com/office/drawing/2014/main" id="{1FF60C16-34DD-42BF-BE52-E8B3A5B974B5}"/>
            </a:ext>
          </a:extLst>
        </xdr:cNvPr>
        <xdr:cNvSpPr/>
      </xdr:nvSpPr>
      <xdr:spPr>
        <a:xfrm>
          <a:off x="42368988" y="0"/>
          <a:ext cx="307494" cy="65985964"/>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55</xdr:col>
      <xdr:colOff>1313230</xdr:colOff>
      <xdr:row>9</xdr:row>
      <xdr:rowOff>55357</xdr:rowOff>
    </xdr:from>
    <xdr:to>
      <xdr:col>58</xdr:col>
      <xdr:colOff>285178</xdr:colOff>
      <xdr:row>11</xdr:row>
      <xdr:rowOff>146797</xdr:rowOff>
    </xdr:to>
    <xdr:sp macro="" textlink="$S$2">
      <xdr:nvSpPr>
        <xdr:cNvPr id="46" name="Rectangle: Rounded Corners 45">
          <a:extLst>
            <a:ext uri="{FF2B5EF4-FFF2-40B4-BE49-F238E27FC236}">
              <a16:creationId xmlns:a16="http://schemas.microsoft.com/office/drawing/2014/main" id="{475BF8AB-278A-449F-A186-E95DA58C14D5}"/>
            </a:ext>
          </a:extLst>
        </xdr:cNvPr>
        <xdr:cNvSpPr/>
      </xdr:nvSpPr>
      <xdr:spPr>
        <a:xfrm>
          <a:off x="47046678" y="1628663"/>
          <a:ext cx="2419997" cy="441063"/>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6B6A10-1C3D-43AB-8B51-9A770CA4F17F}" type="TxLink">
            <a:rPr lang="en-US" sz="1600" b="1" i="0" u="none" strike="noStrike">
              <a:solidFill>
                <a:srgbClr val="000000"/>
              </a:solidFill>
              <a:latin typeface="Arial" panose="020B0604020202020204" pitchFamily="34" charset="0"/>
              <a:cs typeface="Arial" panose="020B0604020202020204" pitchFamily="34" charset="0"/>
            </a:rPr>
            <a:pPr algn="ctr"/>
            <a:t>Ghamdi, Anas K</a:t>
          </a:fld>
          <a:endParaRPr lang="en-US" sz="16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48</xdr:col>
      <xdr:colOff>607806</xdr:colOff>
      <xdr:row>0</xdr:row>
      <xdr:rowOff>15240</xdr:rowOff>
    </xdr:from>
    <xdr:to>
      <xdr:col>61</xdr:col>
      <xdr:colOff>122144</xdr:colOff>
      <xdr:row>4</xdr:row>
      <xdr:rowOff>19050</xdr:rowOff>
    </xdr:to>
    <xdr:sp macro="" textlink="">
      <xdr:nvSpPr>
        <xdr:cNvPr id="47" name="Rectangle: Rounded Corners 46">
          <a:extLst>
            <a:ext uri="{FF2B5EF4-FFF2-40B4-BE49-F238E27FC236}">
              <a16:creationId xmlns:a16="http://schemas.microsoft.com/office/drawing/2014/main" id="{B793AF53-E6C0-488F-874E-C075B1AD5FDF}"/>
            </a:ext>
          </a:extLst>
        </xdr:cNvPr>
        <xdr:cNvSpPr/>
      </xdr:nvSpPr>
      <xdr:spPr>
        <a:xfrm>
          <a:off x="42858466" y="15240"/>
          <a:ext cx="10796420" cy="703057"/>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ln>
                <a:noFill/>
              </a:ln>
              <a:solidFill>
                <a:schemeClr val="bg1"/>
              </a:solidFill>
            </a:rPr>
            <a:t>                                                                          </a:t>
          </a:r>
          <a:r>
            <a:rPr lang="en-US" sz="3200" b="1">
              <a:ln>
                <a:noFill/>
              </a:ln>
              <a:solidFill>
                <a:schemeClr val="bg1"/>
              </a:solidFill>
            </a:rPr>
            <a:t>North Service   </a:t>
          </a:r>
          <a:endParaRPr lang="en-US" sz="2400" b="1">
            <a:ln>
              <a:noFill/>
            </a:ln>
            <a:solidFill>
              <a:schemeClr val="bg1"/>
            </a:solidFill>
          </a:endParaRPr>
        </a:p>
      </xdr:txBody>
    </xdr:sp>
    <xdr:clientData/>
  </xdr:twoCellAnchor>
  <xdr:twoCellAnchor editAs="absolute">
    <xdr:from>
      <xdr:col>59</xdr:col>
      <xdr:colOff>1964424</xdr:colOff>
      <xdr:row>0</xdr:row>
      <xdr:rowOff>0</xdr:rowOff>
    </xdr:from>
    <xdr:to>
      <xdr:col>61</xdr:col>
      <xdr:colOff>116702</xdr:colOff>
      <xdr:row>4</xdr:row>
      <xdr:rowOff>70756</xdr:rowOff>
    </xdr:to>
    <xdr:pic>
      <xdr:nvPicPr>
        <xdr:cNvPr id="48" name="Picture 47">
          <a:extLst>
            <a:ext uri="{FF2B5EF4-FFF2-40B4-BE49-F238E27FC236}">
              <a16:creationId xmlns:a16="http://schemas.microsoft.com/office/drawing/2014/main" id="{E7A33B8B-ACCF-4D92-B131-9555BA04E90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2772119" y="0"/>
          <a:ext cx="923045" cy="771796"/>
        </a:xfrm>
        <a:prstGeom prst="rect">
          <a:avLst/>
        </a:prstGeom>
        <a:ln>
          <a:noFill/>
        </a:ln>
        <a:effectLst>
          <a:softEdge rad="112500"/>
        </a:effectLst>
      </xdr:spPr>
    </xdr:pic>
    <xdr:clientData/>
  </xdr:twoCellAnchor>
  <xdr:twoCellAnchor editAs="absolute">
    <xdr:from>
      <xdr:col>59</xdr:col>
      <xdr:colOff>835415</xdr:colOff>
      <xdr:row>0</xdr:row>
      <xdr:rowOff>87630</xdr:rowOff>
    </xdr:from>
    <xdr:to>
      <xdr:col>60</xdr:col>
      <xdr:colOff>256359</xdr:colOff>
      <xdr:row>4</xdr:row>
      <xdr:rowOff>72390</xdr:rowOff>
    </xdr:to>
    <xdr:sp macro="" textlink="" fLocksText="0">
      <xdr:nvSpPr>
        <xdr:cNvPr id="49" name="TextBox 48">
          <a:extLst>
            <a:ext uri="{FF2B5EF4-FFF2-40B4-BE49-F238E27FC236}">
              <a16:creationId xmlns:a16="http://schemas.microsoft.com/office/drawing/2014/main" id="{2A2738B5-5807-4105-968D-BC9DDCA83471}"/>
            </a:ext>
          </a:extLst>
        </xdr:cNvPr>
        <xdr:cNvSpPr txBox="1"/>
      </xdr:nvSpPr>
      <xdr:spPr>
        <a:xfrm>
          <a:off x="51628766" y="87630"/>
          <a:ext cx="150501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68</xdr:col>
      <xdr:colOff>412377</xdr:colOff>
      <xdr:row>0</xdr:row>
      <xdr:rowOff>8965</xdr:rowOff>
    </xdr:from>
    <xdr:to>
      <xdr:col>72</xdr:col>
      <xdr:colOff>128868</xdr:colOff>
      <xdr:row>376</xdr:row>
      <xdr:rowOff>63391</xdr:rowOff>
    </xdr:to>
    <xdr:sp macro="" textlink="">
      <xdr:nvSpPr>
        <xdr:cNvPr id="50" name="Rectangle 49">
          <a:extLst>
            <a:ext uri="{FF2B5EF4-FFF2-40B4-BE49-F238E27FC236}">
              <a16:creationId xmlns:a16="http://schemas.microsoft.com/office/drawing/2014/main" id="{77561C4D-D9B1-4724-8BB5-12256561A9F3}"/>
            </a:ext>
          </a:extLst>
        </xdr:cNvPr>
        <xdr:cNvSpPr/>
      </xdr:nvSpPr>
      <xdr:spPr>
        <a:xfrm>
          <a:off x="56621083" y="8965"/>
          <a:ext cx="2439520" cy="67491426"/>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68</xdr:col>
      <xdr:colOff>649513</xdr:colOff>
      <xdr:row>19</xdr:row>
      <xdr:rowOff>143734</xdr:rowOff>
    </xdr:from>
    <xdr:to>
      <xdr:col>71</xdr:col>
      <xdr:colOff>575291</xdr:colOff>
      <xdr:row>23</xdr:row>
      <xdr:rowOff>58366</xdr:rowOff>
    </xdr:to>
    <xdr:sp macro="" textlink="">
      <xdr:nvSpPr>
        <xdr:cNvPr id="51" name="Rectangle: Rounded Corners 50">
          <a:hlinkClick xmlns:r="http://schemas.openxmlformats.org/officeDocument/2006/relationships" r:id="rId1"/>
          <a:extLst>
            <a:ext uri="{FF2B5EF4-FFF2-40B4-BE49-F238E27FC236}">
              <a16:creationId xmlns:a16="http://schemas.microsoft.com/office/drawing/2014/main" id="{BBE76462-32E9-43A1-8C71-5FB051283E0C}"/>
            </a:ext>
          </a:extLst>
        </xdr:cNvPr>
        <xdr:cNvSpPr/>
      </xdr:nvSpPr>
      <xdr:spPr>
        <a:xfrm>
          <a:off x="57158740" y="3451507"/>
          <a:ext cx="1986642" cy="60735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editAs="absolute">
    <xdr:from>
      <xdr:col>68</xdr:col>
      <xdr:colOff>649513</xdr:colOff>
      <xdr:row>14</xdr:row>
      <xdr:rowOff>669</xdr:rowOff>
    </xdr:from>
    <xdr:to>
      <xdr:col>71</xdr:col>
      <xdr:colOff>575291</xdr:colOff>
      <xdr:row>17</xdr:row>
      <xdr:rowOff>83039</xdr:rowOff>
    </xdr:to>
    <xdr:sp macro="" textlink="">
      <xdr:nvSpPr>
        <xdr:cNvPr id="52" name="Rectangle: Rounded Corners 51">
          <a:hlinkClick xmlns:r="http://schemas.openxmlformats.org/officeDocument/2006/relationships" r:id="rId2"/>
          <a:extLst>
            <a:ext uri="{FF2B5EF4-FFF2-40B4-BE49-F238E27FC236}">
              <a16:creationId xmlns:a16="http://schemas.microsoft.com/office/drawing/2014/main" id="{9796E810-FA0C-4179-B835-DCD717FCCBEE}"/>
            </a:ext>
          </a:extLst>
        </xdr:cNvPr>
        <xdr:cNvSpPr/>
      </xdr:nvSpPr>
      <xdr:spPr>
        <a:xfrm>
          <a:off x="57158740" y="2425214"/>
          <a:ext cx="1986642" cy="619234"/>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clientData/>
  </xdr:twoCellAnchor>
  <xdr:twoCellAnchor editAs="absolute">
    <xdr:from>
      <xdr:col>68</xdr:col>
      <xdr:colOff>649222</xdr:colOff>
      <xdr:row>2</xdr:row>
      <xdr:rowOff>58909</xdr:rowOff>
    </xdr:from>
    <xdr:to>
      <xdr:col>71</xdr:col>
      <xdr:colOff>575582</xdr:colOff>
      <xdr:row>5</xdr:row>
      <xdr:rowOff>142277</xdr:rowOff>
    </xdr:to>
    <xdr:sp macro="" textlink="">
      <xdr:nvSpPr>
        <xdr:cNvPr id="55" name="Rectangle: Rounded Corners 54">
          <a:hlinkClick xmlns:r="http://schemas.openxmlformats.org/officeDocument/2006/relationships" r:id="rId3"/>
          <a:extLst>
            <a:ext uri="{FF2B5EF4-FFF2-40B4-BE49-F238E27FC236}">
              <a16:creationId xmlns:a16="http://schemas.microsoft.com/office/drawing/2014/main" id="{4B19875F-4C28-3699-7D61-F9FE9FB807F9}"/>
            </a:ext>
          </a:extLst>
        </xdr:cNvPr>
        <xdr:cNvSpPr/>
      </xdr:nvSpPr>
      <xdr:spPr>
        <a:xfrm>
          <a:off x="56857928" y="417497"/>
          <a:ext cx="1965830" cy="621251"/>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clientData/>
  </xdr:twoCellAnchor>
  <xdr:twoCellAnchor>
    <xdr:from>
      <xdr:col>68</xdr:col>
      <xdr:colOff>649513</xdr:colOff>
      <xdr:row>8</xdr:row>
      <xdr:rowOff>26606</xdr:rowOff>
    </xdr:from>
    <xdr:to>
      <xdr:col>72</xdr:col>
      <xdr:colOff>6275</xdr:colOff>
      <xdr:row>11</xdr:row>
      <xdr:rowOff>113155</xdr:rowOff>
    </xdr:to>
    <xdr:grpSp>
      <xdr:nvGrpSpPr>
        <xdr:cNvPr id="6" name="Group 5">
          <a:extLst>
            <a:ext uri="{FF2B5EF4-FFF2-40B4-BE49-F238E27FC236}">
              <a16:creationId xmlns:a16="http://schemas.microsoft.com/office/drawing/2014/main" id="{7CC53168-A381-DE3F-E002-747D0F65E8B4}"/>
            </a:ext>
          </a:extLst>
        </xdr:cNvPr>
        <xdr:cNvGrpSpPr/>
      </xdr:nvGrpSpPr>
      <xdr:grpSpPr>
        <a:xfrm>
          <a:off x="59061576" y="1436306"/>
          <a:ext cx="2157112" cy="615187"/>
          <a:chOff x="59050089" y="1425100"/>
          <a:chExt cx="2153751" cy="610984"/>
        </a:xfrm>
      </xdr:grpSpPr>
      <xdr:sp macro="" textlink="">
        <xdr:nvSpPr>
          <xdr:cNvPr id="53" name="Rectangle: Rounded Corners 52">
            <a:hlinkClick xmlns:r="http://schemas.openxmlformats.org/officeDocument/2006/relationships" r:id="rId4"/>
            <a:extLst>
              <a:ext uri="{FF2B5EF4-FFF2-40B4-BE49-F238E27FC236}">
                <a16:creationId xmlns:a16="http://schemas.microsoft.com/office/drawing/2014/main" id="{DD1426E3-8264-4E8B-A91B-C4FCAA65C91A}"/>
              </a:ext>
            </a:extLst>
          </xdr:cNvPr>
          <xdr:cNvSpPr/>
        </xdr:nvSpPr>
        <xdr:spPr>
          <a:xfrm>
            <a:off x="59050089" y="1428285"/>
            <a:ext cx="2023520" cy="60779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sp macro="" textlink="">
        <xdr:nvSpPr>
          <xdr:cNvPr id="56" name="Rectangle: Top Corners Rounded 55">
            <a:extLst>
              <a:ext uri="{FF2B5EF4-FFF2-40B4-BE49-F238E27FC236}">
                <a16:creationId xmlns:a16="http://schemas.microsoft.com/office/drawing/2014/main" id="{8AF58BBE-6971-A25F-190C-0E898050C3BA}"/>
              </a:ext>
            </a:extLst>
          </xdr:cNvPr>
          <xdr:cNvSpPr/>
        </xdr:nvSpPr>
        <xdr:spPr>
          <a:xfrm>
            <a:off x="60882554" y="1425100"/>
            <a:ext cx="321286" cy="609144"/>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grpSp>
    <xdr:clientData/>
  </xdr:twoCellAnchor>
  <xdr:twoCellAnchor editAs="absolute">
    <xdr:from>
      <xdr:col>72</xdr:col>
      <xdr:colOff>574638</xdr:colOff>
      <xdr:row>4</xdr:row>
      <xdr:rowOff>93345</xdr:rowOff>
    </xdr:from>
    <xdr:to>
      <xdr:col>76</xdr:col>
      <xdr:colOff>1634971</xdr:colOff>
      <xdr:row>8</xdr:row>
      <xdr:rowOff>1905</xdr:rowOff>
    </xdr:to>
    <xdr:sp macro="" textlink="">
      <xdr:nvSpPr>
        <xdr:cNvPr id="57" name="Rectangle: Rounded Corners 56">
          <a:hlinkClick xmlns:r="http://schemas.openxmlformats.org/officeDocument/2006/relationships" r:id="rId4"/>
          <a:extLst>
            <a:ext uri="{FF2B5EF4-FFF2-40B4-BE49-F238E27FC236}">
              <a16:creationId xmlns:a16="http://schemas.microsoft.com/office/drawing/2014/main" id="{09E3EB77-E3C6-4690-B1A6-AFC007CF65D7}"/>
            </a:ext>
          </a:extLst>
        </xdr:cNvPr>
        <xdr:cNvSpPr/>
      </xdr:nvSpPr>
      <xdr:spPr>
        <a:xfrm>
          <a:off x="61866331" y="794385"/>
          <a:ext cx="1926996" cy="609600"/>
        </a:xfrm>
        <a:prstGeom prst="roundRect">
          <a:avLst/>
        </a:prstGeom>
        <a:solidFill>
          <a:srgbClr val="3287B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77</xdr:col>
      <xdr:colOff>640858</xdr:colOff>
      <xdr:row>4</xdr:row>
      <xdr:rowOff>93345</xdr:rowOff>
    </xdr:from>
    <xdr:to>
      <xdr:col>78</xdr:col>
      <xdr:colOff>539334</xdr:colOff>
      <xdr:row>8</xdr:row>
      <xdr:rowOff>1905</xdr:rowOff>
    </xdr:to>
    <xdr:sp macro="" textlink="">
      <xdr:nvSpPr>
        <xdr:cNvPr id="58" name="Rectangle: Rounded Corners 57">
          <a:hlinkClick xmlns:r="http://schemas.openxmlformats.org/officeDocument/2006/relationships" r:id="rId10"/>
          <a:extLst>
            <a:ext uri="{FF2B5EF4-FFF2-40B4-BE49-F238E27FC236}">
              <a16:creationId xmlns:a16="http://schemas.microsoft.com/office/drawing/2014/main" id="{0883CF4B-2DE2-4A6F-A426-FADC324BF385}"/>
            </a:ext>
          </a:extLst>
        </xdr:cNvPr>
        <xdr:cNvSpPr/>
      </xdr:nvSpPr>
      <xdr:spPr>
        <a:xfrm>
          <a:off x="64825239" y="794385"/>
          <a:ext cx="1923378"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79</xdr:col>
      <xdr:colOff>637860</xdr:colOff>
      <xdr:row>4</xdr:row>
      <xdr:rowOff>93345</xdr:rowOff>
    </xdr:from>
    <xdr:to>
      <xdr:col>81</xdr:col>
      <xdr:colOff>132507</xdr:colOff>
      <xdr:row>8</xdr:row>
      <xdr:rowOff>1905</xdr:rowOff>
    </xdr:to>
    <xdr:sp macro="" textlink="">
      <xdr:nvSpPr>
        <xdr:cNvPr id="59" name="Rectangle: Rounded Corners 58">
          <a:hlinkClick xmlns:r="http://schemas.openxmlformats.org/officeDocument/2006/relationships" r:id="rId13"/>
          <a:extLst>
            <a:ext uri="{FF2B5EF4-FFF2-40B4-BE49-F238E27FC236}">
              <a16:creationId xmlns:a16="http://schemas.microsoft.com/office/drawing/2014/main" id="{CAFE0C32-14B7-4D28-BAF6-0D49250DB28B}"/>
            </a:ext>
          </a:extLst>
        </xdr:cNvPr>
        <xdr:cNvSpPr/>
      </xdr:nvSpPr>
      <xdr:spPr>
        <a:xfrm>
          <a:off x="67773646" y="794385"/>
          <a:ext cx="1930582"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81</xdr:col>
      <xdr:colOff>1149083</xdr:colOff>
      <xdr:row>4</xdr:row>
      <xdr:rowOff>93345</xdr:rowOff>
    </xdr:from>
    <xdr:to>
      <xdr:col>82</xdr:col>
      <xdr:colOff>482302</xdr:colOff>
      <xdr:row>8</xdr:row>
      <xdr:rowOff>1905</xdr:rowOff>
    </xdr:to>
    <xdr:sp macro="" textlink="">
      <xdr:nvSpPr>
        <xdr:cNvPr id="60" name="Rectangle: Rounded Corners 59">
          <a:hlinkClick xmlns:r="http://schemas.openxmlformats.org/officeDocument/2006/relationships" r:id="rId14"/>
          <a:extLst>
            <a:ext uri="{FF2B5EF4-FFF2-40B4-BE49-F238E27FC236}">
              <a16:creationId xmlns:a16="http://schemas.microsoft.com/office/drawing/2014/main" id="{3275942E-7F61-4E3A-9B2B-412B0BB34118}"/>
            </a:ext>
          </a:extLst>
        </xdr:cNvPr>
        <xdr:cNvSpPr/>
      </xdr:nvSpPr>
      <xdr:spPr>
        <a:xfrm>
          <a:off x="70720804" y="794385"/>
          <a:ext cx="1927604"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71</xdr:col>
      <xdr:colOff>662023</xdr:colOff>
      <xdr:row>0</xdr:row>
      <xdr:rowOff>13450</xdr:rowOff>
    </xdr:from>
    <xdr:to>
      <xdr:col>72</xdr:col>
      <xdr:colOff>288888</xdr:colOff>
      <xdr:row>376</xdr:row>
      <xdr:rowOff>80583</xdr:rowOff>
    </xdr:to>
    <xdr:sp macro="" textlink="">
      <xdr:nvSpPr>
        <xdr:cNvPr id="61" name="Rectangle 60">
          <a:extLst>
            <a:ext uri="{FF2B5EF4-FFF2-40B4-BE49-F238E27FC236}">
              <a16:creationId xmlns:a16="http://schemas.microsoft.com/office/drawing/2014/main" id="{187C232E-C0EA-4B9F-AF12-1C4A61F4CE21}"/>
            </a:ext>
          </a:extLst>
        </xdr:cNvPr>
        <xdr:cNvSpPr/>
      </xdr:nvSpPr>
      <xdr:spPr>
        <a:xfrm>
          <a:off x="61246512" y="13450"/>
          <a:ext cx="332276" cy="65972513"/>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77</xdr:col>
      <xdr:colOff>1711830</xdr:colOff>
      <xdr:row>9</xdr:row>
      <xdr:rowOff>55357</xdr:rowOff>
    </xdr:from>
    <xdr:to>
      <xdr:col>80</xdr:col>
      <xdr:colOff>528674</xdr:colOff>
      <xdr:row>11</xdr:row>
      <xdr:rowOff>146797</xdr:rowOff>
    </xdr:to>
    <xdr:sp macro="" textlink="$S$2">
      <xdr:nvSpPr>
        <xdr:cNvPr id="62" name="Rectangle: Rounded Corners 61">
          <a:extLst>
            <a:ext uri="{FF2B5EF4-FFF2-40B4-BE49-F238E27FC236}">
              <a16:creationId xmlns:a16="http://schemas.microsoft.com/office/drawing/2014/main" id="{25CF9409-7835-473F-B0E6-82AE37DBBD0D}"/>
            </a:ext>
          </a:extLst>
        </xdr:cNvPr>
        <xdr:cNvSpPr/>
      </xdr:nvSpPr>
      <xdr:spPr>
        <a:xfrm>
          <a:off x="65827406" y="1628663"/>
          <a:ext cx="2617880" cy="441063"/>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6B6A10-1C3D-43AB-8B51-9A770CA4F17F}" type="TxLink">
            <a:rPr lang="en-US" sz="1600" b="1" i="0" u="none" strike="noStrike">
              <a:solidFill>
                <a:srgbClr val="000000"/>
              </a:solidFill>
              <a:latin typeface="Arial" panose="020B0604020202020204" pitchFamily="34" charset="0"/>
              <a:cs typeface="Arial" panose="020B0604020202020204" pitchFamily="34" charset="0"/>
            </a:rPr>
            <a:pPr algn="ctr"/>
            <a:t>Ghamdi, Anas K</a:t>
          </a:fld>
          <a:endParaRPr lang="en-US" sz="16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72</xdr:col>
      <xdr:colOff>513678</xdr:colOff>
      <xdr:row>0</xdr:row>
      <xdr:rowOff>15240</xdr:rowOff>
    </xdr:from>
    <xdr:to>
      <xdr:col>82</xdr:col>
      <xdr:colOff>440392</xdr:colOff>
      <xdr:row>4</xdr:row>
      <xdr:rowOff>19050</xdr:rowOff>
    </xdr:to>
    <xdr:sp macro="" textlink="">
      <xdr:nvSpPr>
        <xdr:cNvPr id="63" name="Rectangle: Rounded Corners 62">
          <a:extLst>
            <a:ext uri="{FF2B5EF4-FFF2-40B4-BE49-F238E27FC236}">
              <a16:creationId xmlns:a16="http://schemas.microsoft.com/office/drawing/2014/main" id="{81FA2B7C-8534-4997-8763-8BCFE1B18F0C}"/>
            </a:ext>
          </a:extLst>
        </xdr:cNvPr>
        <xdr:cNvSpPr/>
      </xdr:nvSpPr>
      <xdr:spPr>
        <a:xfrm>
          <a:off x="61738136" y="15240"/>
          <a:ext cx="10796420" cy="703057"/>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ln>
                <a:noFill/>
              </a:ln>
              <a:solidFill>
                <a:schemeClr val="bg1"/>
              </a:solidFill>
            </a:rPr>
            <a:t>                                                                          </a:t>
          </a:r>
          <a:r>
            <a:rPr lang="en-US" sz="3200" b="1">
              <a:ln>
                <a:noFill/>
              </a:ln>
              <a:solidFill>
                <a:schemeClr val="bg1"/>
              </a:solidFill>
            </a:rPr>
            <a:t>North Service   </a:t>
          </a:r>
          <a:endParaRPr lang="en-US" sz="2400" b="1">
            <a:ln>
              <a:noFill/>
            </a:ln>
            <a:solidFill>
              <a:schemeClr val="bg1"/>
            </a:solidFill>
          </a:endParaRPr>
        </a:p>
      </xdr:txBody>
    </xdr:sp>
    <xdr:clientData/>
  </xdr:twoCellAnchor>
  <xdr:twoCellAnchor editAs="absolute">
    <xdr:from>
      <xdr:col>81</xdr:col>
      <xdr:colOff>2108980</xdr:colOff>
      <xdr:row>0</xdr:row>
      <xdr:rowOff>0</xdr:rowOff>
    </xdr:from>
    <xdr:to>
      <xdr:col>82</xdr:col>
      <xdr:colOff>434950</xdr:colOff>
      <xdr:row>4</xdr:row>
      <xdr:rowOff>70756</xdr:rowOff>
    </xdr:to>
    <xdr:pic>
      <xdr:nvPicPr>
        <xdr:cNvPr id="64" name="Picture 63">
          <a:extLst>
            <a:ext uri="{FF2B5EF4-FFF2-40B4-BE49-F238E27FC236}">
              <a16:creationId xmlns:a16="http://schemas.microsoft.com/office/drawing/2014/main" id="{FF9E3EC7-569D-435E-B057-81EE2840B19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1676218" y="0"/>
          <a:ext cx="924838" cy="771796"/>
        </a:xfrm>
        <a:prstGeom prst="rect">
          <a:avLst/>
        </a:prstGeom>
        <a:ln>
          <a:noFill/>
        </a:ln>
        <a:effectLst>
          <a:softEdge rad="112500"/>
        </a:effectLst>
      </xdr:spPr>
    </xdr:pic>
    <xdr:clientData/>
  </xdr:twoCellAnchor>
  <xdr:twoCellAnchor editAs="absolute">
    <xdr:from>
      <xdr:col>81</xdr:col>
      <xdr:colOff>960920</xdr:colOff>
      <xdr:row>0</xdr:row>
      <xdr:rowOff>87630</xdr:rowOff>
    </xdr:from>
    <xdr:to>
      <xdr:col>81</xdr:col>
      <xdr:colOff>2442067</xdr:colOff>
      <xdr:row>4</xdr:row>
      <xdr:rowOff>72390</xdr:rowOff>
    </xdr:to>
    <xdr:sp macro="" textlink="" fLocksText="0">
      <xdr:nvSpPr>
        <xdr:cNvPr id="65" name="TextBox 64">
          <a:extLst>
            <a:ext uri="{FF2B5EF4-FFF2-40B4-BE49-F238E27FC236}">
              <a16:creationId xmlns:a16="http://schemas.microsoft.com/office/drawing/2014/main" id="{1D40E8ED-677C-47EA-9176-6A6F2BB2FE74}"/>
            </a:ext>
          </a:extLst>
        </xdr:cNvPr>
        <xdr:cNvSpPr txBox="1"/>
      </xdr:nvSpPr>
      <xdr:spPr>
        <a:xfrm>
          <a:off x="70532641" y="87630"/>
          <a:ext cx="1507032"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0</xdr:col>
      <xdr:colOff>395876</xdr:colOff>
      <xdr:row>8</xdr:row>
      <xdr:rowOff>29318</xdr:rowOff>
    </xdr:from>
    <xdr:to>
      <xdr:col>3</xdr:col>
      <xdr:colOff>201358</xdr:colOff>
      <xdr:row>12</xdr:row>
      <xdr:rowOff>13247</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9AC0C77B-957D-04B8-47F2-2F36318D0C63}"/>
            </a:ext>
          </a:extLst>
        </xdr:cNvPr>
        <xdr:cNvSpPr/>
      </xdr:nvSpPr>
      <xdr:spPr>
        <a:xfrm>
          <a:off x="395876" y="1487057"/>
          <a:ext cx="1867852" cy="71279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clientData/>
  </xdr:twoCellAnchor>
  <xdr:twoCellAnchor editAs="absolute">
    <xdr:from>
      <xdr:col>3</xdr:col>
      <xdr:colOff>64375</xdr:colOff>
      <xdr:row>8</xdr:row>
      <xdr:rowOff>29136</xdr:rowOff>
    </xdr:from>
    <xdr:to>
      <xdr:col>3</xdr:col>
      <xdr:colOff>382874</xdr:colOff>
      <xdr:row>12</xdr:row>
      <xdr:rowOff>13065</xdr:rowOff>
    </xdr:to>
    <xdr:sp macro="" textlink="">
      <xdr:nvSpPr>
        <xdr:cNvPr id="66" name="Rectangle: Top Corners Rounded 65">
          <a:extLst>
            <a:ext uri="{FF2B5EF4-FFF2-40B4-BE49-F238E27FC236}">
              <a16:creationId xmlns:a16="http://schemas.microsoft.com/office/drawing/2014/main" id="{5004A2A8-2402-17EB-0F31-6E48BA12622C}"/>
            </a:ext>
          </a:extLst>
        </xdr:cNvPr>
        <xdr:cNvSpPr/>
      </xdr:nvSpPr>
      <xdr:spPr>
        <a:xfrm>
          <a:off x="2142557" y="1414591"/>
          <a:ext cx="318499" cy="676656"/>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clientData/>
  </xdr:twoCellAnchor>
  <xdr:twoCellAnchor editAs="absolute">
    <xdr:from>
      <xdr:col>24</xdr:col>
      <xdr:colOff>179128</xdr:colOff>
      <xdr:row>8</xdr:row>
      <xdr:rowOff>94127</xdr:rowOff>
    </xdr:from>
    <xdr:to>
      <xdr:col>27</xdr:col>
      <xdr:colOff>193311</xdr:colOff>
      <xdr:row>12</xdr:row>
      <xdr:rowOff>63414</xdr:rowOff>
    </xdr:to>
    <xdr:grpSp>
      <xdr:nvGrpSpPr>
        <xdr:cNvPr id="37" name="Group 36">
          <a:extLst>
            <a:ext uri="{FF2B5EF4-FFF2-40B4-BE49-F238E27FC236}">
              <a16:creationId xmlns:a16="http://schemas.microsoft.com/office/drawing/2014/main" id="{73A0DA31-8D1E-8143-3535-60761E414750}"/>
            </a:ext>
          </a:extLst>
        </xdr:cNvPr>
        <xdr:cNvGrpSpPr/>
      </xdr:nvGrpSpPr>
      <xdr:grpSpPr>
        <a:xfrm>
          <a:off x="20624541" y="1503827"/>
          <a:ext cx="2114445" cy="674137"/>
          <a:chOff x="20627622" y="1492621"/>
          <a:chExt cx="2111924" cy="668534"/>
        </a:xfrm>
      </xdr:grpSpPr>
      <xdr:sp macro="" textlink="">
        <xdr:nvSpPr>
          <xdr:cNvPr id="67" name="Rectangle: Rounded Corners 66">
            <a:hlinkClick xmlns:r="http://schemas.openxmlformats.org/officeDocument/2006/relationships" r:id="rId4"/>
            <a:extLst>
              <a:ext uri="{FF2B5EF4-FFF2-40B4-BE49-F238E27FC236}">
                <a16:creationId xmlns:a16="http://schemas.microsoft.com/office/drawing/2014/main" id="{87A12042-259F-479A-B2EF-CC7BDCE69DC6}"/>
              </a:ext>
            </a:extLst>
          </xdr:cNvPr>
          <xdr:cNvSpPr/>
        </xdr:nvSpPr>
        <xdr:spPr>
          <a:xfrm>
            <a:off x="20627622" y="1492823"/>
            <a:ext cx="1919922" cy="668332"/>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sp macro="" textlink="">
        <xdr:nvSpPr>
          <xdr:cNvPr id="68" name="Rectangle: Top Corners Rounded 67">
            <a:extLst>
              <a:ext uri="{FF2B5EF4-FFF2-40B4-BE49-F238E27FC236}">
                <a16:creationId xmlns:a16="http://schemas.microsoft.com/office/drawing/2014/main" id="{D63F6430-9802-4481-9BFF-7A5788B9E335}"/>
              </a:ext>
            </a:extLst>
          </xdr:cNvPr>
          <xdr:cNvSpPr/>
        </xdr:nvSpPr>
        <xdr:spPr>
          <a:xfrm>
            <a:off x="22413287" y="1492621"/>
            <a:ext cx="326259" cy="668332"/>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grpSp>
    <xdr:clientData/>
  </xdr:twoCellAnchor>
  <xdr:twoCellAnchor>
    <xdr:from>
      <xdr:col>44</xdr:col>
      <xdr:colOff>640436</xdr:colOff>
      <xdr:row>8</xdr:row>
      <xdr:rowOff>4518</xdr:rowOff>
    </xdr:from>
    <xdr:to>
      <xdr:col>48</xdr:col>
      <xdr:colOff>75522</xdr:colOff>
      <xdr:row>11</xdr:row>
      <xdr:rowOff>163440</xdr:rowOff>
    </xdr:to>
    <xdr:grpSp>
      <xdr:nvGrpSpPr>
        <xdr:cNvPr id="54" name="Group 53">
          <a:extLst>
            <a:ext uri="{FF2B5EF4-FFF2-40B4-BE49-F238E27FC236}">
              <a16:creationId xmlns:a16="http://schemas.microsoft.com/office/drawing/2014/main" id="{99BABE3F-1C2E-FE50-0A73-8926E336DC9F}"/>
            </a:ext>
          </a:extLst>
        </xdr:cNvPr>
        <xdr:cNvGrpSpPr/>
      </xdr:nvGrpSpPr>
      <xdr:grpSpPr>
        <a:xfrm>
          <a:off x="40064411" y="1414218"/>
          <a:ext cx="2235436" cy="687560"/>
          <a:chOff x="38757754" y="1443724"/>
          <a:chExt cx="2188677" cy="676837"/>
        </a:xfrm>
      </xdr:grpSpPr>
      <xdr:sp macro="" textlink="">
        <xdr:nvSpPr>
          <xdr:cNvPr id="70" name="Rectangle: Rounded Corners 69">
            <a:hlinkClick xmlns:r="http://schemas.openxmlformats.org/officeDocument/2006/relationships" r:id="rId4"/>
            <a:extLst>
              <a:ext uri="{FF2B5EF4-FFF2-40B4-BE49-F238E27FC236}">
                <a16:creationId xmlns:a16="http://schemas.microsoft.com/office/drawing/2014/main" id="{4DCFC19A-193C-4AE8-98F1-1178BCC28751}"/>
              </a:ext>
            </a:extLst>
          </xdr:cNvPr>
          <xdr:cNvSpPr/>
        </xdr:nvSpPr>
        <xdr:spPr>
          <a:xfrm>
            <a:off x="38757754" y="1443905"/>
            <a:ext cx="1883664" cy="67665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sp macro="" textlink="">
        <xdr:nvSpPr>
          <xdr:cNvPr id="71" name="Rectangle: Top Corners Rounded 70">
            <a:extLst>
              <a:ext uri="{FF2B5EF4-FFF2-40B4-BE49-F238E27FC236}">
                <a16:creationId xmlns:a16="http://schemas.microsoft.com/office/drawing/2014/main" id="{3E664B18-FDC0-4E36-878A-9E24569FFAEA}"/>
              </a:ext>
            </a:extLst>
          </xdr:cNvPr>
          <xdr:cNvSpPr/>
        </xdr:nvSpPr>
        <xdr:spPr>
          <a:xfrm>
            <a:off x="40555806" y="1443724"/>
            <a:ext cx="390625" cy="676656"/>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grpSp>
    <xdr:clientData/>
  </xdr:twoCellAnchor>
  <xdr:twoCellAnchor editAs="absolute">
    <xdr:from>
      <xdr:col>0</xdr:col>
      <xdr:colOff>410812</xdr:colOff>
      <xdr:row>26</xdr:row>
      <xdr:rowOff>0</xdr:rowOff>
    </xdr:from>
    <xdr:to>
      <xdr:col>3</xdr:col>
      <xdr:colOff>216294</xdr:colOff>
      <xdr:row>29</xdr:row>
      <xdr:rowOff>157110</xdr:rowOff>
    </xdr:to>
    <xdr:sp macro="" textlink="">
      <xdr:nvSpPr>
        <xdr:cNvPr id="5" name="Rectangle: Rounded Corners 4">
          <a:hlinkClick xmlns:r="http://schemas.openxmlformats.org/officeDocument/2006/relationships" r:id="rId15"/>
          <a:extLst>
            <a:ext uri="{FF2B5EF4-FFF2-40B4-BE49-F238E27FC236}">
              <a16:creationId xmlns:a16="http://schemas.microsoft.com/office/drawing/2014/main" id="{A90E2686-AD33-4AD4-9AC5-89C5CD61A4AF}"/>
            </a:ext>
          </a:extLst>
        </xdr:cNvPr>
        <xdr:cNvSpPr/>
      </xdr:nvSpPr>
      <xdr:spPr>
        <a:xfrm>
          <a:off x="410812" y="4520045"/>
          <a:ext cx="1883664" cy="67665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twoCellAnchor editAs="absolute">
    <xdr:from>
      <xdr:col>24</xdr:col>
      <xdr:colOff>179128</xdr:colOff>
      <xdr:row>24</xdr:row>
      <xdr:rowOff>166688</xdr:rowOff>
    </xdr:from>
    <xdr:to>
      <xdr:col>27</xdr:col>
      <xdr:colOff>1309</xdr:colOff>
      <xdr:row>28</xdr:row>
      <xdr:rowOff>81344</xdr:rowOff>
    </xdr:to>
    <xdr:sp macro="" textlink="">
      <xdr:nvSpPr>
        <xdr:cNvPr id="21" name="Rectangle: Rounded Corners 20">
          <a:hlinkClick xmlns:r="http://schemas.openxmlformats.org/officeDocument/2006/relationships" r:id="rId15"/>
          <a:extLst>
            <a:ext uri="{FF2B5EF4-FFF2-40B4-BE49-F238E27FC236}">
              <a16:creationId xmlns:a16="http://schemas.microsoft.com/office/drawing/2014/main" id="{A4CE3E85-81FD-49DD-9B5B-5803E7AF1B11}"/>
            </a:ext>
          </a:extLst>
        </xdr:cNvPr>
        <xdr:cNvSpPr/>
      </xdr:nvSpPr>
      <xdr:spPr>
        <a:xfrm>
          <a:off x="19814235" y="4425724"/>
          <a:ext cx="1863253" cy="622227"/>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twoCellAnchor editAs="absolute">
    <xdr:from>
      <xdr:col>44</xdr:col>
      <xdr:colOff>640436</xdr:colOff>
      <xdr:row>24</xdr:row>
      <xdr:rowOff>174810</xdr:rowOff>
    </xdr:from>
    <xdr:to>
      <xdr:col>47</xdr:col>
      <xdr:colOff>445918</xdr:colOff>
      <xdr:row>28</xdr:row>
      <xdr:rowOff>157110</xdr:rowOff>
    </xdr:to>
    <xdr:sp macro="" textlink="">
      <xdr:nvSpPr>
        <xdr:cNvPr id="22" name="Rectangle: Rounded Corners 21">
          <a:hlinkClick xmlns:r="http://schemas.openxmlformats.org/officeDocument/2006/relationships" r:id="rId15"/>
          <a:extLst>
            <a:ext uri="{FF2B5EF4-FFF2-40B4-BE49-F238E27FC236}">
              <a16:creationId xmlns:a16="http://schemas.microsoft.com/office/drawing/2014/main" id="{CB46C521-7115-40B2-847D-84B85311B646}"/>
            </a:ext>
          </a:extLst>
        </xdr:cNvPr>
        <xdr:cNvSpPr/>
      </xdr:nvSpPr>
      <xdr:spPr>
        <a:xfrm>
          <a:off x="38757754" y="4346863"/>
          <a:ext cx="1883664" cy="67665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twoCellAnchor editAs="absolute">
    <xdr:from>
      <xdr:col>69</xdr:col>
      <xdr:colOff>23516</xdr:colOff>
      <xdr:row>25</xdr:row>
      <xdr:rowOff>119062</xdr:rowOff>
    </xdr:from>
    <xdr:to>
      <xdr:col>71</xdr:col>
      <xdr:colOff>517730</xdr:colOff>
      <xdr:row>29</xdr:row>
      <xdr:rowOff>1640</xdr:rowOff>
    </xdr:to>
    <xdr:sp macro="" textlink="">
      <xdr:nvSpPr>
        <xdr:cNvPr id="24" name="Rectangle: Rounded Corners 23">
          <a:hlinkClick xmlns:r="http://schemas.openxmlformats.org/officeDocument/2006/relationships" r:id="rId15"/>
          <a:extLst>
            <a:ext uri="{FF2B5EF4-FFF2-40B4-BE49-F238E27FC236}">
              <a16:creationId xmlns:a16="http://schemas.microsoft.com/office/drawing/2014/main" id="{264BEBBD-49E9-4C83-BFED-FEAE20774D8C}"/>
            </a:ext>
          </a:extLst>
        </xdr:cNvPr>
        <xdr:cNvSpPr/>
      </xdr:nvSpPr>
      <xdr:spPr>
        <a:xfrm>
          <a:off x="56915781" y="4612621"/>
          <a:ext cx="1850125" cy="599754"/>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85158</xdr:colOff>
      <xdr:row>0</xdr:row>
      <xdr:rowOff>0</xdr:rowOff>
    </xdr:from>
    <xdr:to>
      <xdr:col>3</xdr:col>
      <xdr:colOff>523308</xdr:colOff>
      <xdr:row>376</xdr:row>
      <xdr:rowOff>58856</xdr:rowOff>
    </xdr:to>
    <xdr:sp macro="" textlink="">
      <xdr:nvSpPr>
        <xdr:cNvPr id="2" name="Rectangle 1">
          <a:extLst>
            <a:ext uri="{FF2B5EF4-FFF2-40B4-BE49-F238E27FC236}">
              <a16:creationId xmlns:a16="http://schemas.microsoft.com/office/drawing/2014/main" id="{F2D2F94C-F80E-47C3-9530-194ECA54CD13}"/>
            </a:ext>
          </a:extLst>
        </xdr:cNvPr>
        <xdr:cNvSpPr/>
      </xdr:nvSpPr>
      <xdr:spPr>
        <a:xfrm>
          <a:off x="85158" y="0"/>
          <a:ext cx="2516332" cy="65214392"/>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342107</xdr:colOff>
      <xdr:row>19</xdr:row>
      <xdr:rowOff>74600</xdr:rowOff>
    </xdr:from>
    <xdr:to>
      <xdr:col>3</xdr:col>
      <xdr:colOff>159227</xdr:colOff>
      <xdr:row>22</xdr:row>
      <xdr:rowOff>162874</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0637907D-5538-4750-BA8B-4D1ED2438F07}"/>
            </a:ext>
          </a:extLst>
        </xdr:cNvPr>
        <xdr:cNvSpPr/>
      </xdr:nvSpPr>
      <xdr:spPr>
        <a:xfrm>
          <a:off x="342107" y="3382373"/>
          <a:ext cx="1895302" cy="60781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editAs="absolute">
    <xdr:from>
      <xdr:col>0</xdr:col>
      <xdr:colOff>342107</xdr:colOff>
      <xdr:row>8</xdr:row>
      <xdr:rowOff>5699</xdr:rowOff>
    </xdr:from>
    <xdr:to>
      <xdr:col>3</xdr:col>
      <xdr:colOff>159227</xdr:colOff>
      <xdr:row>11</xdr:row>
      <xdr:rowOff>89519</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704C60F3-5061-4BA1-95A6-0129F181106B}"/>
            </a:ext>
          </a:extLst>
        </xdr:cNvPr>
        <xdr:cNvSpPr/>
      </xdr:nvSpPr>
      <xdr:spPr>
        <a:xfrm>
          <a:off x="342107" y="1391154"/>
          <a:ext cx="1895302" cy="603365"/>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clientData/>
  </xdr:twoCellAnchor>
  <xdr:twoCellAnchor editAs="absolute">
    <xdr:from>
      <xdr:col>0</xdr:col>
      <xdr:colOff>342107</xdr:colOff>
      <xdr:row>1</xdr:row>
      <xdr:rowOff>168177</xdr:rowOff>
    </xdr:from>
    <xdr:to>
      <xdr:col>3</xdr:col>
      <xdr:colOff>159778</xdr:colOff>
      <xdr:row>5</xdr:row>
      <xdr:rowOff>78819</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FE275820-98D9-E014-9DFC-EF4A3C3558E1}"/>
            </a:ext>
          </a:extLst>
        </xdr:cNvPr>
        <xdr:cNvSpPr/>
      </xdr:nvSpPr>
      <xdr:spPr>
        <a:xfrm>
          <a:off x="342107" y="341359"/>
          <a:ext cx="1895853" cy="60336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clientData/>
  </xdr:twoCellAnchor>
  <xdr:twoCellAnchor>
    <xdr:from>
      <xdr:col>0</xdr:col>
      <xdr:colOff>342107</xdr:colOff>
      <xdr:row>13</xdr:row>
      <xdr:rowOff>127236</xdr:rowOff>
    </xdr:from>
    <xdr:to>
      <xdr:col>3</xdr:col>
      <xdr:colOff>378302</xdr:colOff>
      <xdr:row>17</xdr:row>
      <xdr:rowOff>36883</xdr:rowOff>
    </xdr:to>
    <xdr:grpSp>
      <xdr:nvGrpSpPr>
        <xdr:cNvPr id="22" name="Group 21">
          <a:extLst>
            <a:ext uri="{FF2B5EF4-FFF2-40B4-BE49-F238E27FC236}">
              <a16:creationId xmlns:a16="http://schemas.microsoft.com/office/drawing/2014/main" id="{F40F80B1-1349-C28B-DE75-2C484D0B1FE0}"/>
            </a:ext>
          </a:extLst>
        </xdr:cNvPr>
        <xdr:cNvGrpSpPr/>
      </xdr:nvGrpSpPr>
      <xdr:grpSpPr>
        <a:xfrm>
          <a:off x="342107" y="2426843"/>
          <a:ext cx="2145302" cy="617219"/>
          <a:chOff x="369003" y="2425407"/>
          <a:chExt cx="2114377" cy="619692"/>
        </a:xfrm>
      </xdr:grpSpPr>
      <xdr:sp macro="" textlink="">
        <xdr:nvSpPr>
          <xdr:cNvPr id="4" name="Rectangle: Rounded Corners 3">
            <a:hlinkClick xmlns:r="http://schemas.openxmlformats.org/officeDocument/2006/relationships" r:id="rId4"/>
            <a:extLst>
              <a:ext uri="{FF2B5EF4-FFF2-40B4-BE49-F238E27FC236}">
                <a16:creationId xmlns:a16="http://schemas.microsoft.com/office/drawing/2014/main" id="{3D5E6981-9FED-4240-AD22-DF0C4FDD912F}"/>
              </a:ext>
            </a:extLst>
          </xdr:cNvPr>
          <xdr:cNvSpPr/>
        </xdr:nvSpPr>
        <xdr:spPr>
          <a:xfrm>
            <a:off x="369003" y="2425407"/>
            <a:ext cx="1895302" cy="619692"/>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sp macro="" textlink="">
        <xdr:nvSpPr>
          <xdr:cNvPr id="8" name="Rectangle: Top Corners Rounded 7">
            <a:extLst>
              <a:ext uri="{FF2B5EF4-FFF2-40B4-BE49-F238E27FC236}">
                <a16:creationId xmlns:a16="http://schemas.microsoft.com/office/drawing/2014/main" id="{3DF8C189-03EA-CEC2-24DE-039839F68C40}"/>
              </a:ext>
            </a:extLst>
          </xdr:cNvPr>
          <xdr:cNvSpPr/>
        </xdr:nvSpPr>
        <xdr:spPr>
          <a:xfrm>
            <a:off x="2179346" y="2426479"/>
            <a:ext cx="304034" cy="617548"/>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grpSp>
    <xdr:clientData/>
  </xdr:twoCellAnchor>
  <xdr:twoCellAnchor editAs="absolute">
    <xdr:from>
      <xdr:col>3</xdr:col>
      <xdr:colOff>969078</xdr:colOff>
      <xdr:row>4</xdr:row>
      <xdr:rowOff>93345</xdr:rowOff>
    </xdr:from>
    <xdr:to>
      <xdr:col>7</xdr:col>
      <xdr:colOff>205093</xdr:colOff>
      <xdr:row>8</xdr:row>
      <xdr:rowOff>1905</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59923409-BE76-4C44-A426-8DC7C8477867}"/>
            </a:ext>
          </a:extLst>
        </xdr:cNvPr>
        <xdr:cNvSpPr/>
      </xdr:nvSpPr>
      <xdr:spPr>
        <a:xfrm>
          <a:off x="3072198" y="794385"/>
          <a:ext cx="1925875"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8</xdr:col>
      <xdr:colOff>309158</xdr:colOff>
      <xdr:row>4</xdr:row>
      <xdr:rowOff>93345</xdr:rowOff>
    </xdr:from>
    <xdr:to>
      <xdr:col>9</xdr:col>
      <xdr:colOff>1386491</xdr:colOff>
      <xdr:row>8</xdr:row>
      <xdr:rowOff>1905</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AC52A5F1-00C6-40B7-A155-69D16E52728B}"/>
            </a:ext>
          </a:extLst>
        </xdr:cNvPr>
        <xdr:cNvSpPr/>
      </xdr:nvSpPr>
      <xdr:spPr>
        <a:xfrm>
          <a:off x="6027968" y="794385"/>
          <a:ext cx="1923153"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10</xdr:col>
      <xdr:colOff>687159</xdr:colOff>
      <xdr:row>4</xdr:row>
      <xdr:rowOff>93345</xdr:rowOff>
    </xdr:from>
    <xdr:to>
      <xdr:col>12</xdr:col>
      <xdr:colOff>47336</xdr:colOff>
      <xdr:row>8</xdr:row>
      <xdr:rowOff>1905</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373997D8-9508-47DA-9D49-9580BE2198D1}"/>
            </a:ext>
          </a:extLst>
        </xdr:cNvPr>
        <xdr:cNvSpPr/>
      </xdr:nvSpPr>
      <xdr:spPr>
        <a:xfrm>
          <a:off x="8977719" y="794385"/>
          <a:ext cx="1928117"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13</xdr:col>
      <xdr:colOff>86759</xdr:colOff>
      <xdr:row>4</xdr:row>
      <xdr:rowOff>93345</xdr:rowOff>
    </xdr:from>
    <xdr:to>
      <xdr:col>14</xdr:col>
      <xdr:colOff>74401</xdr:colOff>
      <xdr:row>8</xdr:row>
      <xdr:rowOff>1905</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2437B460-A996-4DFC-8A51-A0DB03367563}"/>
            </a:ext>
          </a:extLst>
        </xdr:cNvPr>
        <xdr:cNvSpPr/>
      </xdr:nvSpPr>
      <xdr:spPr>
        <a:xfrm>
          <a:off x="11920619" y="794385"/>
          <a:ext cx="1923122"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3</xdr:col>
      <xdr:colOff>378528</xdr:colOff>
      <xdr:row>0</xdr:row>
      <xdr:rowOff>0</xdr:rowOff>
    </xdr:from>
    <xdr:to>
      <xdr:col>3</xdr:col>
      <xdr:colOff>683328</xdr:colOff>
      <xdr:row>376</xdr:row>
      <xdr:rowOff>76048</xdr:rowOff>
    </xdr:to>
    <xdr:sp macro="" textlink="">
      <xdr:nvSpPr>
        <xdr:cNvPr id="13" name="Rectangle 12">
          <a:extLst>
            <a:ext uri="{FF2B5EF4-FFF2-40B4-BE49-F238E27FC236}">
              <a16:creationId xmlns:a16="http://schemas.microsoft.com/office/drawing/2014/main" id="{00E74060-80C1-40AD-B9ED-F61F9F7DAEED}"/>
            </a:ext>
          </a:extLst>
        </xdr:cNvPr>
        <xdr:cNvSpPr/>
      </xdr:nvSpPr>
      <xdr:spPr>
        <a:xfrm>
          <a:off x="2481648" y="0"/>
          <a:ext cx="304800" cy="65985964"/>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9</xdr:col>
      <xdr:colOff>367120</xdr:colOff>
      <xdr:row>9</xdr:row>
      <xdr:rowOff>122593</xdr:rowOff>
    </xdr:from>
    <xdr:to>
      <xdr:col>11</xdr:col>
      <xdr:colOff>165594</xdr:colOff>
      <xdr:row>12</xdr:row>
      <xdr:rowOff>39221</xdr:rowOff>
    </xdr:to>
    <xdr:sp macro="" textlink="$S$2">
      <xdr:nvSpPr>
        <xdr:cNvPr id="14" name="Rectangle: Rounded Corners 13">
          <a:extLst>
            <a:ext uri="{FF2B5EF4-FFF2-40B4-BE49-F238E27FC236}">
              <a16:creationId xmlns:a16="http://schemas.microsoft.com/office/drawing/2014/main" id="{6B54FE53-7DD8-40D3-89F1-5A86B851A7D1}"/>
            </a:ext>
          </a:extLst>
        </xdr:cNvPr>
        <xdr:cNvSpPr/>
      </xdr:nvSpPr>
      <xdr:spPr>
        <a:xfrm>
          <a:off x="6931750" y="1699933"/>
          <a:ext cx="2949344" cy="442408"/>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6B6A10-1C3D-43AB-8B51-9A770CA4F17F}" type="TxLink">
            <a:rPr lang="en-US" sz="1600" b="1" i="0" u="none" strike="noStrike">
              <a:solidFill>
                <a:srgbClr val="000000"/>
              </a:solidFill>
              <a:latin typeface="Arial" panose="020B0604020202020204" pitchFamily="34" charset="0"/>
              <a:cs typeface="Arial" panose="020B0604020202020204" pitchFamily="34" charset="0"/>
            </a:rPr>
            <a:pPr algn="ctr"/>
            <a:t>Fuazan, Fawzi A</a:t>
          </a:fld>
          <a:endParaRPr lang="en-US" sz="16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3</xdr:col>
      <xdr:colOff>908118</xdr:colOff>
      <xdr:row>0</xdr:row>
      <xdr:rowOff>15240</xdr:rowOff>
    </xdr:from>
    <xdr:to>
      <xdr:col>14</xdr:col>
      <xdr:colOff>32491</xdr:colOff>
      <xdr:row>4</xdr:row>
      <xdr:rowOff>19050</xdr:rowOff>
    </xdr:to>
    <xdr:sp macro="" textlink="">
      <xdr:nvSpPr>
        <xdr:cNvPr id="15" name="Rectangle: Rounded Corners 14">
          <a:extLst>
            <a:ext uri="{FF2B5EF4-FFF2-40B4-BE49-F238E27FC236}">
              <a16:creationId xmlns:a16="http://schemas.microsoft.com/office/drawing/2014/main" id="{879EDEF7-7679-4190-926C-D7D856E7879B}"/>
            </a:ext>
          </a:extLst>
        </xdr:cNvPr>
        <xdr:cNvSpPr/>
      </xdr:nvSpPr>
      <xdr:spPr>
        <a:xfrm>
          <a:off x="3011238" y="15240"/>
          <a:ext cx="10790593" cy="704850"/>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ln>
                <a:noFill/>
              </a:ln>
              <a:solidFill>
                <a:schemeClr val="bg1"/>
              </a:solidFill>
            </a:rPr>
            <a:t>                                                                  </a:t>
          </a:r>
          <a:r>
            <a:rPr lang="en-US" sz="3200" b="1">
              <a:ln>
                <a:noFill/>
              </a:ln>
              <a:solidFill>
                <a:schemeClr val="bg1"/>
              </a:solidFill>
            </a:rPr>
            <a:t>South Operation  </a:t>
          </a:r>
          <a:endParaRPr lang="en-US" sz="2800" b="1">
            <a:ln>
              <a:noFill/>
            </a:ln>
            <a:solidFill>
              <a:schemeClr val="bg1"/>
            </a:solidFill>
          </a:endParaRPr>
        </a:p>
      </xdr:txBody>
    </xdr:sp>
    <xdr:clientData/>
  </xdr:twoCellAnchor>
  <xdr:twoCellAnchor editAs="absolute">
    <xdr:from>
      <xdr:col>13</xdr:col>
      <xdr:colOff>1042173</xdr:colOff>
      <xdr:row>0</xdr:row>
      <xdr:rowOff>0</xdr:rowOff>
    </xdr:from>
    <xdr:to>
      <xdr:col>14</xdr:col>
      <xdr:colOff>27049</xdr:colOff>
      <xdr:row>4</xdr:row>
      <xdr:rowOff>70756</xdr:rowOff>
    </xdr:to>
    <xdr:pic>
      <xdr:nvPicPr>
        <xdr:cNvPr id="16" name="Picture 15">
          <a:extLst>
            <a:ext uri="{FF2B5EF4-FFF2-40B4-BE49-F238E27FC236}">
              <a16:creationId xmlns:a16="http://schemas.microsoft.com/office/drawing/2014/main" id="{48452B4D-2553-47A6-90A3-1912104335D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876033" y="0"/>
          <a:ext cx="920356" cy="771796"/>
        </a:xfrm>
        <a:prstGeom prst="rect">
          <a:avLst/>
        </a:prstGeom>
        <a:ln>
          <a:noFill/>
        </a:ln>
        <a:effectLst>
          <a:softEdge rad="112500"/>
        </a:effectLst>
      </xdr:spPr>
    </xdr:pic>
    <xdr:clientData/>
  </xdr:twoCellAnchor>
  <xdr:twoCellAnchor editAs="absolute">
    <xdr:from>
      <xdr:col>12</xdr:col>
      <xdr:colOff>875749</xdr:colOff>
      <xdr:row>0</xdr:row>
      <xdr:rowOff>87630</xdr:rowOff>
    </xdr:from>
    <xdr:to>
      <xdr:col>13</xdr:col>
      <xdr:colOff>1403835</xdr:colOff>
      <xdr:row>4</xdr:row>
      <xdr:rowOff>72390</xdr:rowOff>
    </xdr:to>
    <xdr:sp macro="" textlink="" fLocksText="0">
      <xdr:nvSpPr>
        <xdr:cNvPr id="17" name="TextBox 16">
          <a:extLst>
            <a:ext uri="{FF2B5EF4-FFF2-40B4-BE49-F238E27FC236}">
              <a16:creationId xmlns:a16="http://schemas.microsoft.com/office/drawing/2014/main" id="{DC2EFF68-EC4C-4EA1-A548-42F45DD2DDA5}"/>
            </a:ext>
          </a:extLst>
        </xdr:cNvPr>
        <xdr:cNvSpPr txBox="1"/>
      </xdr:nvSpPr>
      <xdr:spPr>
        <a:xfrm>
          <a:off x="11734249" y="87630"/>
          <a:ext cx="1503446"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23</xdr:col>
      <xdr:colOff>584948</xdr:colOff>
      <xdr:row>0</xdr:row>
      <xdr:rowOff>4480</xdr:rowOff>
    </xdr:from>
    <xdr:to>
      <xdr:col>27</xdr:col>
      <xdr:colOff>456245</xdr:colOff>
      <xdr:row>376</xdr:row>
      <xdr:rowOff>58855</xdr:rowOff>
    </xdr:to>
    <xdr:sp macro="" textlink="">
      <xdr:nvSpPr>
        <xdr:cNvPr id="18" name="Rectangle 17">
          <a:extLst>
            <a:ext uri="{FF2B5EF4-FFF2-40B4-BE49-F238E27FC236}">
              <a16:creationId xmlns:a16="http://schemas.microsoft.com/office/drawing/2014/main" id="{387D2424-40CF-49DD-90DF-6721DAB198EA}"/>
            </a:ext>
          </a:extLst>
        </xdr:cNvPr>
        <xdr:cNvSpPr/>
      </xdr:nvSpPr>
      <xdr:spPr>
        <a:xfrm>
          <a:off x="19634948" y="4480"/>
          <a:ext cx="2642206" cy="65209911"/>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27</xdr:col>
      <xdr:colOff>798755</xdr:colOff>
      <xdr:row>4</xdr:row>
      <xdr:rowOff>93345</xdr:rowOff>
    </xdr:from>
    <xdr:to>
      <xdr:col>30</xdr:col>
      <xdr:colOff>1388441</xdr:colOff>
      <xdr:row>8</xdr:row>
      <xdr:rowOff>1905</xdr:rowOff>
    </xdr:to>
    <xdr:sp macro="" textlink="">
      <xdr:nvSpPr>
        <xdr:cNvPr id="25" name="Rectangle: Rounded Corners 24">
          <a:hlinkClick xmlns:r="http://schemas.openxmlformats.org/officeDocument/2006/relationships" r:id="rId4"/>
          <a:extLst>
            <a:ext uri="{FF2B5EF4-FFF2-40B4-BE49-F238E27FC236}">
              <a16:creationId xmlns:a16="http://schemas.microsoft.com/office/drawing/2014/main" id="{89CCF704-5AC7-4D0E-A5C0-8132A2E44745}"/>
            </a:ext>
          </a:extLst>
        </xdr:cNvPr>
        <xdr:cNvSpPr/>
      </xdr:nvSpPr>
      <xdr:spPr>
        <a:xfrm>
          <a:off x="23361575" y="794385"/>
          <a:ext cx="1925427" cy="609600"/>
        </a:xfrm>
        <a:prstGeom prst="roundRect">
          <a:avLst/>
        </a:prstGeom>
        <a:solidFill>
          <a:srgbClr val="3287B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31</xdr:col>
      <xdr:colOff>398812</xdr:colOff>
      <xdr:row>4</xdr:row>
      <xdr:rowOff>93345</xdr:rowOff>
    </xdr:from>
    <xdr:to>
      <xdr:col>32</xdr:col>
      <xdr:colOff>301769</xdr:colOff>
      <xdr:row>8</xdr:row>
      <xdr:rowOff>1905</xdr:rowOff>
    </xdr:to>
    <xdr:sp macro="" textlink="">
      <xdr:nvSpPr>
        <xdr:cNvPr id="26" name="Rectangle: Rounded Corners 25">
          <a:hlinkClick xmlns:r="http://schemas.openxmlformats.org/officeDocument/2006/relationships" r:id="rId9"/>
          <a:extLst>
            <a:ext uri="{FF2B5EF4-FFF2-40B4-BE49-F238E27FC236}">
              <a16:creationId xmlns:a16="http://schemas.microsoft.com/office/drawing/2014/main" id="{0F6ED6E9-5656-41FB-B5E0-6B1CD97A3F35}"/>
            </a:ext>
          </a:extLst>
        </xdr:cNvPr>
        <xdr:cNvSpPr/>
      </xdr:nvSpPr>
      <xdr:spPr>
        <a:xfrm>
          <a:off x="26318690" y="794385"/>
          <a:ext cx="1922257"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33</xdr:col>
      <xdr:colOff>534766</xdr:colOff>
      <xdr:row>4</xdr:row>
      <xdr:rowOff>93345</xdr:rowOff>
    </xdr:from>
    <xdr:to>
      <xdr:col>35</xdr:col>
      <xdr:colOff>29413</xdr:colOff>
      <xdr:row>8</xdr:row>
      <xdr:rowOff>1905</xdr:rowOff>
    </xdr:to>
    <xdr:sp macro="" textlink="">
      <xdr:nvSpPr>
        <xdr:cNvPr id="27" name="Rectangle: Rounded Corners 26">
          <a:hlinkClick xmlns:r="http://schemas.openxmlformats.org/officeDocument/2006/relationships" r:id="rId10"/>
          <a:extLst>
            <a:ext uri="{FF2B5EF4-FFF2-40B4-BE49-F238E27FC236}">
              <a16:creationId xmlns:a16="http://schemas.microsoft.com/office/drawing/2014/main" id="{D1698BD4-0420-4146-B591-4DC06F7DECE9}"/>
            </a:ext>
          </a:extLst>
        </xdr:cNvPr>
        <xdr:cNvSpPr/>
      </xdr:nvSpPr>
      <xdr:spPr>
        <a:xfrm>
          <a:off x="29265080" y="794385"/>
          <a:ext cx="1930582"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35</xdr:col>
      <xdr:colOff>1045989</xdr:colOff>
      <xdr:row>4</xdr:row>
      <xdr:rowOff>93345</xdr:rowOff>
    </xdr:from>
    <xdr:to>
      <xdr:col>37</xdr:col>
      <xdr:colOff>43030</xdr:colOff>
      <xdr:row>8</xdr:row>
      <xdr:rowOff>1905</xdr:rowOff>
    </xdr:to>
    <xdr:sp macro="" textlink="">
      <xdr:nvSpPr>
        <xdr:cNvPr id="28" name="Rectangle: Rounded Corners 27">
          <a:hlinkClick xmlns:r="http://schemas.openxmlformats.org/officeDocument/2006/relationships" r:id="rId7"/>
          <a:extLst>
            <a:ext uri="{FF2B5EF4-FFF2-40B4-BE49-F238E27FC236}">
              <a16:creationId xmlns:a16="http://schemas.microsoft.com/office/drawing/2014/main" id="{F539C137-981C-4A5B-8002-93F328657571}"/>
            </a:ext>
          </a:extLst>
        </xdr:cNvPr>
        <xdr:cNvSpPr/>
      </xdr:nvSpPr>
      <xdr:spPr>
        <a:xfrm>
          <a:off x="32212238" y="794385"/>
          <a:ext cx="1926931"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27</xdr:col>
      <xdr:colOff>208204</xdr:colOff>
      <xdr:row>0</xdr:row>
      <xdr:rowOff>4482</xdr:rowOff>
    </xdr:from>
    <xdr:to>
      <xdr:col>27</xdr:col>
      <xdr:colOff>528917</xdr:colOff>
      <xdr:row>376</xdr:row>
      <xdr:rowOff>76048</xdr:rowOff>
    </xdr:to>
    <xdr:sp macro="" textlink="">
      <xdr:nvSpPr>
        <xdr:cNvPr id="29" name="Rectangle 28">
          <a:extLst>
            <a:ext uri="{FF2B5EF4-FFF2-40B4-BE49-F238E27FC236}">
              <a16:creationId xmlns:a16="http://schemas.microsoft.com/office/drawing/2014/main" id="{4D599BFC-23E7-43D6-B2BE-9D299CF5C86C}"/>
            </a:ext>
          </a:extLst>
        </xdr:cNvPr>
        <xdr:cNvSpPr/>
      </xdr:nvSpPr>
      <xdr:spPr>
        <a:xfrm>
          <a:off x="22771024" y="4482"/>
          <a:ext cx="320713" cy="65981482"/>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31</xdr:col>
      <xdr:colOff>1458577</xdr:colOff>
      <xdr:row>9</xdr:row>
      <xdr:rowOff>55357</xdr:rowOff>
    </xdr:from>
    <xdr:to>
      <xdr:col>34</xdr:col>
      <xdr:colOff>436786</xdr:colOff>
      <xdr:row>11</xdr:row>
      <xdr:rowOff>146797</xdr:rowOff>
    </xdr:to>
    <xdr:sp macro="" textlink="$S$2">
      <xdr:nvSpPr>
        <xdr:cNvPr id="30" name="Rectangle: Rounded Corners 29">
          <a:extLst>
            <a:ext uri="{FF2B5EF4-FFF2-40B4-BE49-F238E27FC236}">
              <a16:creationId xmlns:a16="http://schemas.microsoft.com/office/drawing/2014/main" id="{3C61C707-EDCF-4E96-AE22-55F1E71F9CB6}"/>
            </a:ext>
          </a:extLst>
        </xdr:cNvPr>
        <xdr:cNvSpPr/>
      </xdr:nvSpPr>
      <xdr:spPr>
        <a:xfrm>
          <a:off x="27378455" y="1632697"/>
          <a:ext cx="2635810" cy="44196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6B6A10-1C3D-43AB-8B51-9A770CA4F17F}" type="TxLink">
            <a:rPr lang="en-US" sz="1600" b="1" i="0" u="none" strike="noStrike">
              <a:solidFill>
                <a:srgbClr val="000000"/>
              </a:solidFill>
              <a:latin typeface="Arial" panose="020B0604020202020204" pitchFamily="34" charset="0"/>
              <a:cs typeface="Arial" panose="020B0604020202020204" pitchFamily="34" charset="0"/>
            </a:rPr>
            <a:pPr algn="ctr"/>
            <a:t>Fuazan, Fawzi A</a:t>
          </a:fld>
          <a:endParaRPr lang="en-US" sz="16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27</xdr:col>
      <xdr:colOff>737795</xdr:colOff>
      <xdr:row>0</xdr:row>
      <xdr:rowOff>15240</xdr:rowOff>
    </xdr:from>
    <xdr:to>
      <xdr:col>37</xdr:col>
      <xdr:colOff>1120</xdr:colOff>
      <xdr:row>4</xdr:row>
      <xdr:rowOff>19050</xdr:rowOff>
    </xdr:to>
    <xdr:sp macro="" textlink="">
      <xdr:nvSpPr>
        <xdr:cNvPr id="31" name="Rectangle: Rounded Corners 30">
          <a:extLst>
            <a:ext uri="{FF2B5EF4-FFF2-40B4-BE49-F238E27FC236}">
              <a16:creationId xmlns:a16="http://schemas.microsoft.com/office/drawing/2014/main" id="{8BDD38AE-6A8A-4A73-84A9-B004A86942FD}"/>
            </a:ext>
          </a:extLst>
        </xdr:cNvPr>
        <xdr:cNvSpPr/>
      </xdr:nvSpPr>
      <xdr:spPr>
        <a:xfrm>
          <a:off x="23300615" y="15240"/>
          <a:ext cx="10796644" cy="704850"/>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ln>
                <a:noFill/>
              </a:ln>
              <a:solidFill>
                <a:schemeClr val="bg1"/>
              </a:solidFill>
            </a:rPr>
            <a:t>                                                                          </a:t>
          </a:r>
          <a:r>
            <a:rPr lang="en-US" sz="3200" b="1">
              <a:ln>
                <a:noFill/>
              </a:ln>
              <a:solidFill>
                <a:schemeClr val="bg1"/>
              </a:solidFill>
            </a:rPr>
            <a:t>South Operation </a:t>
          </a:r>
          <a:endParaRPr lang="en-US" sz="2400" b="1">
            <a:ln>
              <a:noFill/>
            </a:ln>
            <a:solidFill>
              <a:schemeClr val="bg1"/>
            </a:solidFill>
          </a:endParaRPr>
        </a:p>
      </xdr:txBody>
    </xdr:sp>
    <xdr:clientData/>
  </xdr:twoCellAnchor>
  <xdr:twoCellAnchor editAs="absolute">
    <xdr:from>
      <xdr:col>35</xdr:col>
      <xdr:colOff>1996920</xdr:colOff>
      <xdr:row>0</xdr:row>
      <xdr:rowOff>0</xdr:rowOff>
    </xdr:from>
    <xdr:to>
      <xdr:col>37</xdr:col>
      <xdr:colOff>1841</xdr:colOff>
      <xdr:row>4</xdr:row>
      <xdr:rowOff>70756</xdr:rowOff>
    </xdr:to>
    <xdr:pic>
      <xdr:nvPicPr>
        <xdr:cNvPr id="32" name="Picture 31">
          <a:extLst>
            <a:ext uri="{FF2B5EF4-FFF2-40B4-BE49-F238E27FC236}">
              <a16:creationId xmlns:a16="http://schemas.microsoft.com/office/drawing/2014/main" id="{12AA5CD0-9D51-46BB-9952-55364062A21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3168772" y="0"/>
          <a:ext cx="923045" cy="771796"/>
        </a:xfrm>
        <a:prstGeom prst="rect">
          <a:avLst/>
        </a:prstGeom>
        <a:ln>
          <a:noFill/>
        </a:ln>
        <a:effectLst>
          <a:softEdge rad="112500"/>
        </a:effectLst>
      </xdr:spPr>
    </xdr:pic>
    <xdr:clientData/>
  </xdr:twoCellAnchor>
  <xdr:twoCellAnchor editAs="absolute">
    <xdr:from>
      <xdr:col>35</xdr:col>
      <xdr:colOff>857826</xdr:colOff>
      <xdr:row>0</xdr:row>
      <xdr:rowOff>87630</xdr:rowOff>
    </xdr:from>
    <xdr:to>
      <xdr:col>36</xdr:col>
      <xdr:colOff>135335</xdr:colOff>
      <xdr:row>4</xdr:row>
      <xdr:rowOff>72390</xdr:rowOff>
    </xdr:to>
    <xdr:sp macro="" textlink="" fLocksText="0">
      <xdr:nvSpPr>
        <xdr:cNvPr id="33" name="TextBox 32">
          <a:extLst>
            <a:ext uri="{FF2B5EF4-FFF2-40B4-BE49-F238E27FC236}">
              <a16:creationId xmlns:a16="http://schemas.microsoft.com/office/drawing/2014/main" id="{1BE99B0C-21CB-4C4D-8657-2040D4862538}"/>
            </a:ext>
          </a:extLst>
        </xdr:cNvPr>
        <xdr:cNvSpPr txBox="1"/>
      </xdr:nvSpPr>
      <xdr:spPr>
        <a:xfrm>
          <a:off x="32024075" y="87630"/>
          <a:ext cx="1506359"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45</xdr:col>
      <xdr:colOff>246530</xdr:colOff>
      <xdr:row>0</xdr:row>
      <xdr:rowOff>0</xdr:rowOff>
    </xdr:from>
    <xdr:to>
      <xdr:col>49</xdr:col>
      <xdr:colOff>7845</xdr:colOff>
      <xdr:row>376</xdr:row>
      <xdr:rowOff>58856</xdr:rowOff>
    </xdr:to>
    <xdr:sp macro="" textlink="">
      <xdr:nvSpPr>
        <xdr:cNvPr id="34" name="Rectangle 33">
          <a:extLst>
            <a:ext uri="{FF2B5EF4-FFF2-40B4-BE49-F238E27FC236}">
              <a16:creationId xmlns:a16="http://schemas.microsoft.com/office/drawing/2014/main" id="{827004FA-DD2A-4AC4-B577-A42AD619BA2C}"/>
            </a:ext>
          </a:extLst>
        </xdr:cNvPr>
        <xdr:cNvSpPr/>
      </xdr:nvSpPr>
      <xdr:spPr>
        <a:xfrm>
          <a:off x="38451305" y="0"/>
          <a:ext cx="2485465" cy="68129042"/>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49</xdr:col>
      <xdr:colOff>453614</xdr:colOff>
      <xdr:row>4</xdr:row>
      <xdr:rowOff>93345</xdr:rowOff>
    </xdr:from>
    <xdr:to>
      <xdr:col>54</xdr:col>
      <xdr:colOff>685800</xdr:colOff>
      <xdr:row>8</xdr:row>
      <xdr:rowOff>1905</xdr:rowOff>
    </xdr:to>
    <xdr:sp macro="" textlink="">
      <xdr:nvSpPr>
        <xdr:cNvPr id="41" name="Rectangle: Rounded Corners 40">
          <a:hlinkClick xmlns:r="http://schemas.openxmlformats.org/officeDocument/2006/relationships" r:id="rId4"/>
          <a:extLst>
            <a:ext uri="{FF2B5EF4-FFF2-40B4-BE49-F238E27FC236}">
              <a16:creationId xmlns:a16="http://schemas.microsoft.com/office/drawing/2014/main" id="{5D667683-D8C3-419E-B3B7-930E9056400D}"/>
            </a:ext>
          </a:extLst>
        </xdr:cNvPr>
        <xdr:cNvSpPr/>
      </xdr:nvSpPr>
      <xdr:spPr>
        <a:xfrm>
          <a:off x="42964025" y="794385"/>
          <a:ext cx="1923826" cy="609600"/>
        </a:xfrm>
        <a:prstGeom prst="roundRect">
          <a:avLst/>
        </a:prstGeom>
        <a:solidFill>
          <a:srgbClr val="3287B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55</xdr:col>
      <xdr:colOff>1004</xdr:colOff>
      <xdr:row>4</xdr:row>
      <xdr:rowOff>93345</xdr:rowOff>
    </xdr:from>
    <xdr:to>
      <xdr:col>56</xdr:col>
      <xdr:colOff>162816</xdr:colOff>
      <xdr:row>8</xdr:row>
      <xdr:rowOff>1905</xdr:rowOff>
    </xdr:to>
    <xdr:sp macro="" textlink="">
      <xdr:nvSpPr>
        <xdr:cNvPr id="42" name="Rectangle: Rounded Corners 41">
          <a:hlinkClick xmlns:r="http://schemas.openxmlformats.org/officeDocument/2006/relationships" r:id="rId11"/>
          <a:extLst>
            <a:ext uri="{FF2B5EF4-FFF2-40B4-BE49-F238E27FC236}">
              <a16:creationId xmlns:a16="http://schemas.microsoft.com/office/drawing/2014/main" id="{8367602C-6BDF-47FB-879E-0D2641EAFF1A}"/>
            </a:ext>
          </a:extLst>
        </xdr:cNvPr>
        <xdr:cNvSpPr/>
      </xdr:nvSpPr>
      <xdr:spPr>
        <a:xfrm>
          <a:off x="45922709" y="794385"/>
          <a:ext cx="1922705"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57</xdr:col>
      <xdr:colOff>346508</xdr:colOff>
      <xdr:row>4</xdr:row>
      <xdr:rowOff>93345</xdr:rowOff>
    </xdr:from>
    <xdr:to>
      <xdr:col>58</xdr:col>
      <xdr:colOff>1427908</xdr:colOff>
      <xdr:row>8</xdr:row>
      <xdr:rowOff>1905</xdr:rowOff>
    </xdr:to>
    <xdr:sp macro="" textlink="">
      <xdr:nvSpPr>
        <xdr:cNvPr id="43" name="Rectangle: Rounded Corners 42">
          <a:hlinkClick xmlns:r="http://schemas.openxmlformats.org/officeDocument/2006/relationships" r:id="rId12"/>
          <a:extLst>
            <a:ext uri="{FF2B5EF4-FFF2-40B4-BE49-F238E27FC236}">
              <a16:creationId xmlns:a16="http://schemas.microsoft.com/office/drawing/2014/main" id="{CEC41395-9B4A-410D-9F79-8628C3CD33F2}"/>
            </a:ext>
          </a:extLst>
        </xdr:cNvPr>
        <xdr:cNvSpPr/>
      </xdr:nvSpPr>
      <xdr:spPr>
        <a:xfrm>
          <a:off x="48869771" y="794385"/>
          <a:ext cx="1930582"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59</xdr:col>
      <xdr:colOff>857731</xdr:colOff>
      <xdr:row>4</xdr:row>
      <xdr:rowOff>93345</xdr:rowOff>
    </xdr:from>
    <xdr:to>
      <xdr:col>61</xdr:col>
      <xdr:colOff>4371</xdr:colOff>
      <xdr:row>8</xdr:row>
      <xdr:rowOff>1905</xdr:rowOff>
    </xdr:to>
    <xdr:sp macro="" textlink="">
      <xdr:nvSpPr>
        <xdr:cNvPr id="44" name="Rectangle: Rounded Corners 43">
          <a:hlinkClick xmlns:r="http://schemas.openxmlformats.org/officeDocument/2006/relationships" r:id="rId13"/>
          <a:extLst>
            <a:ext uri="{FF2B5EF4-FFF2-40B4-BE49-F238E27FC236}">
              <a16:creationId xmlns:a16="http://schemas.microsoft.com/office/drawing/2014/main" id="{821F817C-2D43-4118-B241-41EBE7B9C76C}"/>
            </a:ext>
          </a:extLst>
        </xdr:cNvPr>
        <xdr:cNvSpPr/>
      </xdr:nvSpPr>
      <xdr:spPr>
        <a:xfrm>
          <a:off x="51816929" y="794385"/>
          <a:ext cx="1925587"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48</xdr:col>
      <xdr:colOff>559617</xdr:colOff>
      <xdr:row>0</xdr:row>
      <xdr:rowOff>0</xdr:rowOff>
    </xdr:from>
    <xdr:to>
      <xdr:col>49</xdr:col>
      <xdr:colOff>167864</xdr:colOff>
      <xdr:row>376</xdr:row>
      <xdr:rowOff>76048</xdr:rowOff>
    </xdr:to>
    <xdr:sp macro="" textlink="">
      <xdr:nvSpPr>
        <xdr:cNvPr id="45" name="Rectangle 44">
          <a:extLst>
            <a:ext uri="{FF2B5EF4-FFF2-40B4-BE49-F238E27FC236}">
              <a16:creationId xmlns:a16="http://schemas.microsoft.com/office/drawing/2014/main" id="{5C783C6E-CD88-4376-8038-8E1642F6EAEC}"/>
            </a:ext>
          </a:extLst>
        </xdr:cNvPr>
        <xdr:cNvSpPr/>
      </xdr:nvSpPr>
      <xdr:spPr>
        <a:xfrm>
          <a:off x="40802742" y="0"/>
          <a:ext cx="294047" cy="68146234"/>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55</xdr:col>
      <xdr:colOff>1147384</xdr:colOff>
      <xdr:row>9</xdr:row>
      <xdr:rowOff>55357</xdr:rowOff>
    </xdr:from>
    <xdr:to>
      <xdr:col>58</xdr:col>
      <xdr:colOff>138381</xdr:colOff>
      <xdr:row>11</xdr:row>
      <xdr:rowOff>146797</xdr:rowOff>
    </xdr:to>
    <xdr:sp macro="" textlink="$S$2">
      <xdr:nvSpPr>
        <xdr:cNvPr id="46" name="Rectangle: Rounded Corners 45">
          <a:extLst>
            <a:ext uri="{FF2B5EF4-FFF2-40B4-BE49-F238E27FC236}">
              <a16:creationId xmlns:a16="http://schemas.microsoft.com/office/drawing/2014/main" id="{873CF288-9C65-4342-9F6B-FE3F33D548A0}"/>
            </a:ext>
          </a:extLst>
        </xdr:cNvPr>
        <xdr:cNvSpPr/>
      </xdr:nvSpPr>
      <xdr:spPr>
        <a:xfrm>
          <a:off x="47092622" y="1632697"/>
          <a:ext cx="2416187" cy="44196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6B6A10-1C3D-43AB-8B51-9A770CA4F17F}" type="TxLink">
            <a:rPr lang="en-US" sz="1600" b="1" i="0" u="none" strike="noStrike">
              <a:solidFill>
                <a:srgbClr val="000000"/>
              </a:solidFill>
              <a:latin typeface="Arial" panose="020B0604020202020204" pitchFamily="34" charset="0"/>
              <a:cs typeface="Arial" panose="020B0604020202020204" pitchFamily="34" charset="0"/>
            </a:rPr>
            <a:pPr algn="ctr"/>
            <a:t>Fuazan, Fawzi A</a:t>
          </a:fld>
          <a:endParaRPr lang="en-US" sz="16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49</xdr:col>
      <xdr:colOff>392654</xdr:colOff>
      <xdr:row>0</xdr:row>
      <xdr:rowOff>15240</xdr:rowOff>
    </xdr:from>
    <xdr:to>
      <xdr:col>60</xdr:col>
      <xdr:colOff>655545</xdr:colOff>
      <xdr:row>4</xdr:row>
      <xdr:rowOff>19050</xdr:rowOff>
    </xdr:to>
    <xdr:sp macro="" textlink="">
      <xdr:nvSpPr>
        <xdr:cNvPr id="47" name="Rectangle: Rounded Corners 46">
          <a:extLst>
            <a:ext uri="{FF2B5EF4-FFF2-40B4-BE49-F238E27FC236}">
              <a16:creationId xmlns:a16="http://schemas.microsoft.com/office/drawing/2014/main" id="{15ECAB6D-242E-441F-B928-35CB8B5032E7}"/>
            </a:ext>
          </a:extLst>
        </xdr:cNvPr>
        <xdr:cNvSpPr/>
      </xdr:nvSpPr>
      <xdr:spPr>
        <a:xfrm>
          <a:off x="42903065" y="15240"/>
          <a:ext cx="10797541" cy="704850"/>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ln>
                <a:noFill/>
              </a:ln>
              <a:solidFill>
                <a:schemeClr val="bg1"/>
              </a:solidFill>
            </a:rPr>
            <a:t>                                                                         </a:t>
          </a:r>
          <a:r>
            <a:rPr lang="en-US" sz="3200" b="1">
              <a:ln>
                <a:noFill/>
              </a:ln>
              <a:solidFill>
                <a:schemeClr val="bg1"/>
              </a:solidFill>
            </a:rPr>
            <a:t> South Operation </a:t>
          </a:r>
          <a:endParaRPr lang="en-US" sz="2400" b="1">
            <a:ln>
              <a:noFill/>
            </a:ln>
            <a:solidFill>
              <a:schemeClr val="bg1"/>
            </a:solidFill>
          </a:endParaRPr>
        </a:p>
      </xdr:txBody>
    </xdr:sp>
    <xdr:clientData/>
  </xdr:twoCellAnchor>
  <xdr:twoCellAnchor editAs="absolute">
    <xdr:from>
      <xdr:col>59</xdr:col>
      <xdr:colOff>1817627</xdr:colOff>
      <xdr:row>0</xdr:row>
      <xdr:rowOff>0</xdr:rowOff>
    </xdr:from>
    <xdr:to>
      <xdr:col>60</xdr:col>
      <xdr:colOff>650103</xdr:colOff>
      <xdr:row>4</xdr:row>
      <xdr:rowOff>70756</xdr:rowOff>
    </xdr:to>
    <xdr:pic>
      <xdr:nvPicPr>
        <xdr:cNvPr id="48" name="Picture 47">
          <a:extLst>
            <a:ext uri="{FF2B5EF4-FFF2-40B4-BE49-F238E27FC236}">
              <a16:creationId xmlns:a16="http://schemas.microsoft.com/office/drawing/2014/main" id="{439662C6-8E38-4749-82C8-B7017A70BCB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2772119" y="0"/>
          <a:ext cx="923045" cy="771796"/>
        </a:xfrm>
        <a:prstGeom prst="rect">
          <a:avLst/>
        </a:prstGeom>
        <a:ln>
          <a:noFill/>
        </a:ln>
        <a:effectLst>
          <a:softEdge rad="112500"/>
        </a:effectLst>
      </xdr:spPr>
    </xdr:pic>
    <xdr:clientData/>
  </xdr:twoCellAnchor>
  <xdr:twoCellAnchor editAs="absolute">
    <xdr:from>
      <xdr:col>59</xdr:col>
      <xdr:colOff>669568</xdr:colOff>
      <xdr:row>0</xdr:row>
      <xdr:rowOff>87630</xdr:rowOff>
    </xdr:from>
    <xdr:to>
      <xdr:col>60</xdr:col>
      <xdr:colOff>90513</xdr:colOff>
      <xdr:row>4</xdr:row>
      <xdr:rowOff>72390</xdr:rowOff>
    </xdr:to>
    <xdr:sp macro="" textlink="" fLocksText="0">
      <xdr:nvSpPr>
        <xdr:cNvPr id="49" name="TextBox 48">
          <a:extLst>
            <a:ext uri="{FF2B5EF4-FFF2-40B4-BE49-F238E27FC236}">
              <a16:creationId xmlns:a16="http://schemas.microsoft.com/office/drawing/2014/main" id="{0B1BB3DF-110E-40D6-BD0C-6408E1D01625}"/>
            </a:ext>
          </a:extLst>
        </xdr:cNvPr>
        <xdr:cNvSpPr txBox="1"/>
      </xdr:nvSpPr>
      <xdr:spPr>
        <a:xfrm>
          <a:off x="51628766" y="87630"/>
          <a:ext cx="150501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68</xdr:col>
      <xdr:colOff>246530</xdr:colOff>
      <xdr:row>0</xdr:row>
      <xdr:rowOff>8965</xdr:rowOff>
    </xdr:from>
    <xdr:to>
      <xdr:col>72</xdr:col>
      <xdr:colOff>4589</xdr:colOff>
      <xdr:row>376</xdr:row>
      <xdr:rowOff>58855</xdr:rowOff>
    </xdr:to>
    <xdr:sp macro="" textlink="">
      <xdr:nvSpPr>
        <xdr:cNvPr id="50" name="Rectangle 49">
          <a:extLst>
            <a:ext uri="{FF2B5EF4-FFF2-40B4-BE49-F238E27FC236}">
              <a16:creationId xmlns:a16="http://schemas.microsoft.com/office/drawing/2014/main" id="{D0B169ED-8719-4D3C-A551-2B49D2DEC166}"/>
            </a:ext>
          </a:extLst>
        </xdr:cNvPr>
        <xdr:cNvSpPr/>
      </xdr:nvSpPr>
      <xdr:spPr>
        <a:xfrm>
          <a:off x="58899911" y="8965"/>
          <a:ext cx="2518857" cy="65959806"/>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72</xdr:col>
      <xdr:colOff>408790</xdr:colOff>
      <xdr:row>4</xdr:row>
      <xdr:rowOff>93345</xdr:rowOff>
    </xdr:from>
    <xdr:to>
      <xdr:col>76</xdr:col>
      <xdr:colOff>1473605</xdr:colOff>
      <xdr:row>8</xdr:row>
      <xdr:rowOff>1905</xdr:rowOff>
    </xdr:to>
    <xdr:sp macro="" textlink="">
      <xdr:nvSpPr>
        <xdr:cNvPr id="57" name="Rectangle: Rounded Corners 56">
          <a:hlinkClick xmlns:r="http://schemas.openxmlformats.org/officeDocument/2006/relationships" r:id="rId4"/>
          <a:extLst>
            <a:ext uri="{FF2B5EF4-FFF2-40B4-BE49-F238E27FC236}">
              <a16:creationId xmlns:a16="http://schemas.microsoft.com/office/drawing/2014/main" id="{BE7584B4-7D10-43FF-B43B-A3E8D564A956}"/>
            </a:ext>
          </a:extLst>
        </xdr:cNvPr>
        <xdr:cNvSpPr/>
      </xdr:nvSpPr>
      <xdr:spPr>
        <a:xfrm>
          <a:off x="61866331" y="794385"/>
          <a:ext cx="1926996" cy="609600"/>
        </a:xfrm>
        <a:prstGeom prst="roundRect">
          <a:avLst/>
        </a:prstGeom>
        <a:solidFill>
          <a:srgbClr val="3287B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77</xdr:col>
      <xdr:colOff>479494</xdr:colOff>
      <xdr:row>4</xdr:row>
      <xdr:rowOff>93345</xdr:rowOff>
    </xdr:from>
    <xdr:to>
      <xdr:col>78</xdr:col>
      <xdr:colOff>377969</xdr:colOff>
      <xdr:row>8</xdr:row>
      <xdr:rowOff>1905</xdr:rowOff>
    </xdr:to>
    <xdr:sp macro="" textlink="">
      <xdr:nvSpPr>
        <xdr:cNvPr id="58" name="Rectangle: Rounded Corners 57">
          <a:hlinkClick xmlns:r="http://schemas.openxmlformats.org/officeDocument/2006/relationships" r:id="rId11"/>
          <a:extLst>
            <a:ext uri="{FF2B5EF4-FFF2-40B4-BE49-F238E27FC236}">
              <a16:creationId xmlns:a16="http://schemas.microsoft.com/office/drawing/2014/main" id="{8E3CB163-6E69-4A85-82C8-9601E549CE2F}"/>
            </a:ext>
          </a:extLst>
        </xdr:cNvPr>
        <xdr:cNvSpPr/>
      </xdr:nvSpPr>
      <xdr:spPr>
        <a:xfrm>
          <a:off x="64825239" y="794385"/>
          <a:ext cx="1923378"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79</xdr:col>
      <xdr:colOff>476495</xdr:colOff>
      <xdr:row>4</xdr:row>
      <xdr:rowOff>93345</xdr:rowOff>
    </xdr:from>
    <xdr:to>
      <xdr:col>80</xdr:col>
      <xdr:colOff>1500745</xdr:colOff>
      <xdr:row>8</xdr:row>
      <xdr:rowOff>1905</xdr:rowOff>
    </xdr:to>
    <xdr:sp macro="" textlink="">
      <xdr:nvSpPr>
        <xdr:cNvPr id="59" name="Rectangle: Rounded Corners 58">
          <a:hlinkClick xmlns:r="http://schemas.openxmlformats.org/officeDocument/2006/relationships" r:id="rId14"/>
          <a:extLst>
            <a:ext uri="{FF2B5EF4-FFF2-40B4-BE49-F238E27FC236}">
              <a16:creationId xmlns:a16="http://schemas.microsoft.com/office/drawing/2014/main" id="{4B6682B8-E523-4EEB-88CE-55D16443565A}"/>
            </a:ext>
          </a:extLst>
        </xdr:cNvPr>
        <xdr:cNvSpPr/>
      </xdr:nvSpPr>
      <xdr:spPr>
        <a:xfrm>
          <a:off x="67773646" y="794385"/>
          <a:ext cx="1930582"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81</xdr:col>
      <xdr:colOff>987718</xdr:colOff>
      <xdr:row>4</xdr:row>
      <xdr:rowOff>93345</xdr:rowOff>
    </xdr:from>
    <xdr:to>
      <xdr:col>82</xdr:col>
      <xdr:colOff>320937</xdr:colOff>
      <xdr:row>8</xdr:row>
      <xdr:rowOff>1905</xdr:rowOff>
    </xdr:to>
    <xdr:sp macro="" textlink="">
      <xdr:nvSpPr>
        <xdr:cNvPr id="60" name="Rectangle: Rounded Corners 59">
          <a:hlinkClick xmlns:r="http://schemas.openxmlformats.org/officeDocument/2006/relationships" r:id="rId15"/>
          <a:extLst>
            <a:ext uri="{FF2B5EF4-FFF2-40B4-BE49-F238E27FC236}">
              <a16:creationId xmlns:a16="http://schemas.microsoft.com/office/drawing/2014/main" id="{AF8906B1-E36C-4EEB-BCBC-CCFCC20BC5EB}"/>
            </a:ext>
          </a:extLst>
        </xdr:cNvPr>
        <xdr:cNvSpPr/>
      </xdr:nvSpPr>
      <xdr:spPr>
        <a:xfrm>
          <a:off x="70720804" y="794385"/>
          <a:ext cx="1927604"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71</xdr:col>
      <xdr:colOff>490011</xdr:colOff>
      <xdr:row>0</xdr:row>
      <xdr:rowOff>13450</xdr:rowOff>
    </xdr:from>
    <xdr:to>
      <xdr:col>72</xdr:col>
      <xdr:colOff>123040</xdr:colOff>
      <xdr:row>376</xdr:row>
      <xdr:rowOff>76047</xdr:rowOff>
    </xdr:to>
    <xdr:sp macro="" textlink="">
      <xdr:nvSpPr>
        <xdr:cNvPr id="61" name="Rectangle 60">
          <a:extLst>
            <a:ext uri="{FF2B5EF4-FFF2-40B4-BE49-F238E27FC236}">
              <a16:creationId xmlns:a16="http://schemas.microsoft.com/office/drawing/2014/main" id="{DEEA3A39-AB6E-4715-94C4-2B875EEE2304}"/>
            </a:ext>
          </a:extLst>
        </xdr:cNvPr>
        <xdr:cNvSpPr/>
      </xdr:nvSpPr>
      <xdr:spPr>
        <a:xfrm>
          <a:off x="61246512" y="13450"/>
          <a:ext cx="332276" cy="65972513"/>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77</xdr:col>
      <xdr:colOff>1550466</xdr:colOff>
      <xdr:row>9</xdr:row>
      <xdr:rowOff>55357</xdr:rowOff>
    </xdr:from>
    <xdr:to>
      <xdr:col>80</xdr:col>
      <xdr:colOff>367309</xdr:colOff>
      <xdr:row>11</xdr:row>
      <xdr:rowOff>146797</xdr:rowOff>
    </xdr:to>
    <xdr:sp macro="" textlink="$S$2">
      <xdr:nvSpPr>
        <xdr:cNvPr id="62" name="Rectangle: Rounded Corners 61">
          <a:extLst>
            <a:ext uri="{FF2B5EF4-FFF2-40B4-BE49-F238E27FC236}">
              <a16:creationId xmlns:a16="http://schemas.microsoft.com/office/drawing/2014/main" id="{B43B943F-520D-4189-A2A6-EDCEE3B0C1CC}"/>
            </a:ext>
          </a:extLst>
        </xdr:cNvPr>
        <xdr:cNvSpPr/>
      </xdr:nvSpPr>
      <xdr:spPr>
        <a:xfrm>
          <a:off x="65897107" y="1632697"/>
          <a:ext cx="2614518" cy="44196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6B6A10-1C3D-43AB-8B51-9A770CA4F17F}" type="TxLink">
            <a:rPr lang="en-US" sz="1600" b="1" i="0" u="none" strike="noStrike">
              <a:solidFill>
                <a:srgbClr val="000000"/>
              </a:solidFill>
              <a:latin typeface="Arial" panose="020B0604020202020204" pitchFamily="34" charset="0"/>
              <a:cs typeface="Arial" panose="020B0604020202020204" pitchFamily="34" charset="0"/>
            </a:rPr>
            <a:pPr algn="ctr"/>
            <a:t>Fuazan, Fawzi A</a:t>
          </a:fld>
          <a:endParaRPr lang="en-US" sz="16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72</xdr:col>
      <xdr:colOff>347830</xdr:colOff>
      <xdr:row>0</xdr:row>
      <xdr:rowOff>15240</xdr:rowOff>
    </xdr:from>
    <xdr:to>
      <xdr:col>82</xdr:col>
      <xdr:colOff>279027</xdr:colOff>
      <xdr:row>4</xdr:row>
      <xdr:rowOff>19050</xdr:rowOff>
    </xdr:to>
    <xdr:sp macro="" textlink="">
      <xdr:nvSpPr>
        <xdr:cNvPr id="63" name="Rectangle: Rounded Corners 62">
          <a:extLst>
            <a:ext uri="{FF2B5EF4-FFF2-40B4-BE49-F238E27FC236}">
              <a16:creationId xmlns:a16="http://schemas.microsoft.com/office/drawing/2014/main" id="{1865DB78-DE69-41BE-868E-73C6F9BFEE75}"/>
            </a:ext>
          </a:extLst>
        </xdr:cNvPr>
        <xdr:cNvSpPr/>
      </xdr:nvSpPr>
      <xdr:spPr>
        <a:xfrm>
          <a:off x="61805371" y="15240"/>
          <a:ext cx="10801127" cy="704850"/>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ln>
                <a:noFill/>
              </a:ln>
              <a:solidFill>
                <a:schemeClr val="bg1"/>
              </a:solidFill>
            </a:rPr>
            <a:t>                                                                          </a:t>
          </a:r>
          <a:r>
            <a:rPr lang="en-US" sz="3200" b="1">
              <a:ln>
                <a:noFill/>
              </a:ln>
              <a:solidFill>
                <a:schemeClr val="bg1"/>
              </a:solidFill>
            </a:rPr>
            <a:t>South Operation   </a:t>
          </a:r>
          <a:endParaRPr lang="en-US" sz="2400" b="1">
            <a:ln>
              <a:noFill/>
            </a:ln>
            <a:solidFill>
              <a:schemeClr val="bg1"/>
            </a:solidFill>
          </a:endParaRPr>
        </a:p>
      </xdr:txBody>
    </xdr:sp>
    <xdr:clientData/>
  </xdr:twoCellAnchor>
  <xdr:twoCellAnchor editAs="absolute">
    <xdr:from>
      <xdr:col>81</xdr:col>
      <xdr:colOff>1947615</xdr:colOff>
      <xdr:row>0</xdr:row>
      <xdr:rowOff>0</xdr:rowOff>
    </xdr:from>
    <xdr:to>
      <xdr:col>82</xdr:col>
      <xdr:colOff>273585</xdr:colOff>
      <xdr:row>4</xdr:row>
      <xdr:rowOff>70756</xdr:rowOff>
    </xdr:to>
    <xdr:pic>
      <xdr:nvPicPr>
        <xdr:cNvPr id="64" name="Picture 63">
          <a:extLst>
            <a:ext uri="{FF2B5EF4-FFF2-40B4-BE49-F238E27FC236}">
              <a16:creationId xmlns:a16="http://schemas.microsoft.com/office/drawing/2014/main" id="{4CF5CC1D-B48E-4B42-AE04-3BA4FF63A5E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1676218" y="0"/>
          <a:ext cx="924838" cy="771796"/>
        </a:xfrm>
        <a:prstGeom prst="rect">
          <a:avLst/>
        </a:prstGeom>
        <a:ln>
          <a:noFill/>
        </a:ln>
        <a:effectLst>
          <a:softEdge rad="112500"/>
        </a:effectLst>
      </xdr:spPr>
    </xdr:pic>
    <xdr:clientData/>
  </xdr:twoCellAnchor>
  <xdr:twoCellAnchor editAs="absolute">
    <xdr:from>
      <xdr:col>81</xdr:col>
      <xdr:colOff>799555</xdr:colOff>
      <xdr:row>0</xdr:row>
      <xdr:rowOff>87630</xdr:rowOff>
    </xdr:from>
    <xdr:to>
      <xdr:col>81</xdr:col>
      <xdr:colOff>2309277</xdr:colOff>
      <xdr:row>4</xdr:row>
      <xdr:rowOff>72390</xdr:rowOff>
    </xdr:to>
    <xdr:sp macro="" textlink="" fLocksText="0">
      <xdr:nvSpPr>
        <xdr:cNvPr id="65" name="TextBox 64">
          <a:extLst>
            <a:ext uri="{FF2B5EF4-FFF2-40B4-BE49-F238E27FC236}">
              <a16:creationId xmlns:a16="http://schemas.microsoft.com/office/drawing/2014/main" id="{ACDEC010-A5B5-44DA-834A-43CF2EA37F6D}"/>
            </a:ext>
          </a:extLst>
        </xdr:cNvPr>
        <xdr:cNvSpPr txBox="1"/>
      </xdr:nvSpPr>
      <xdr:spPr>
        <a:xfrm>
          <a:off x="70532641" y="87630"/>
          <a:ext cx="1507032"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0</xdr:col>
      <xdr:colOff>342107</xdr:colOff>
      <xdr:row>25</xdr:row>
      <xdr:rowOff>127855</xdr:rowOff>
    </xdr:from>
    <xdr:to>
      <xdr:col>3</xdr:col>
      <xdr:colOff>159566</xdr:colOff>
      <xdr:row>29</xdr:row>
      <xdr:rowOff>46719</xdr:rowOff>
    </xdr:to>
    <xdr:sp macro="" textlink="">
      <xdr:nvSpPr>
        <xdr:cNvPr id="6" name="Rectangle: Rounded Corners 5">
          <a:hlinkClick xmlns:r="http://schemas.openxmlformats.org/officeDocument/2006/relationships" r:id="rId16"/>
          <a:extLst>
            <a:ext uri="{FF2B5EF4-FFF2-40B4-BE49-F238E27FC236}">
              <a16:creationId xmlns:a16="http://schemas.microsoft.com/office/drawing/2014/main" id="{9E454C7C-D19A-494F-A1F1-D271DE6E747C}"/>
            </a:ext>
          </a:extLst>
        </xdr:cNvPr>
        <xdr:cNvSpPr/>
      </xdr:nvSpPr>
      <xdr:spPr>
        <a:xfrm>
          <a:off x="342107" y="4474719"/>
          <a:ext cx="1895641" cy="611591"/>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twoCellAnchor editAs="absolute">
    <xdr:from>
      <xdr:col>24</xdr:col>
      <xdr:colOff>196067</xdr:colOff>
      <xdr:row>20</xdr:row>
      <xdr:rowOff>2975</xdr:rowOff>
    </xdr:from>
    <xdr:to>
      <xdr:col>27</xdr:col>
      <xdr:colOff>13187</xdr:colOff>
      <xdr:row>23</xdr:row>
      <xdr:rowOff>91249</xdr:rowOff>
    </xdr:to>
    <xdr:sp macro="" textlink="">
      <xdr:nvSpPr>
        <xdr:cNvPr id="38" name="Rectangle: Rounded Corners 37">
          <a:hlinkClick xmlns:r="http://schemas.openxmlformats.org/officeDocument/2006/relationships" r:id="rId1"/>
          <a:extLst>
            <a:ext uri="{FF2B5EF4-FFF2-40B4-BE49-F238E27FC236}">
              <a16:creationId xmlns:a16="http://schemas.microsoft.com/office/drawing/2014/main" id="{8B761180-E0D0-4093-8DC1-202608BF4D07}"/>
            </a:ext>
          </a:extLst>
        </xdr:cNvPr>
        <xdr:cNvSpPr/>
      </xdr:nvSpPr>
      <xdr:spPr>
        <a:xfrm>
          <a:off x="19938794" y="3483930"/>
          <a:ext cx="1895302" cy="60781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editAs="absolute">
    <xdr:from>
      <xdr:col>24</xdr:col>
      <xdr:colOff>196067</xdr:colOff>
      <xdr:row>8</xdr:row>
      <xdr:rowOff>107256</xdr:rowOff>
    </xdr:from>
    <xdr:to>
      <xdr:col>27</xdr:col>
      <xdr:colOff>13187</xdr:colOff>
      <xdr:row>12</xdr:row>
      <xdr:rowOff>17894</xdr:rowOff>
    </xdr:to>
    <xdr:sp macro="" textlink="">
      <xdr:nvSpPr>
        <xdr:cNvPr id="54" name="Rectangle: Rounded Corners 53">
          <a:hlinkClick xmlns:r="http://schemas.openxmlformats.org/officeDocument/2006/relationships" r:id="rId2"/>
          <a:extLst>
            <a:ext uri="{FF2B5EF4-FFF2-40B4-BE49-F238E27FC236}">
              <a16:creationId xmlns:a16="http://schemas.microsoft.com/office/drawing/2014/main" id="{D96E74EF-7323-4FBE-91D1-85592875E6F9}"/>
            </a:ext>
          </a:extLst>
        </xdr:cNvPr>
        <xdr:cNvSpPr/>
      </xdr:nvSpPr>
      <xdr:spPr>
        <a:xfrm>
          <a:off x="19938794" y="1492711"/>
          <a:ext cx="1895302" cy="603365"/>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clientData/>
  </xdr:twoCellAnchor>
  <xdr:twoCellAnchor editAs="absolute">
    <xdr:from>
      <xdr:col>24</xdr:col>
      <xdr:colOff>196067</xdr:colOff>
      <xdr:row>1</xdr:row>
      <xdr:rowOff>168177</xdr:rowOff>
    </xdr:from>
    <xdr:to>
      <xdr:col>27</xdr:col>
      <xdr:colOff>13738</xdr:colOff>
      <xdr:row>5</xdr:row>
      <xdr:rowOff>78819</xdr:rowOff>
    </xdr:to>
    <xdr:sp macro="" textlink="">
      <xdr:nvSpPr>
        <xdr:cNvPr id="56" name="Rectangle: Rounded Corners 55">
          <a:hlinkClick xmlns:r="http://schemas.openxmlformats.org/officeDocument/2006/relationships" r:id="rId3"/>
          <a:extLst>
            <a:ext uri="{FF2B5EF4-FFF2-40B4-BE49-F238E27FC236}">
              <a16:creationId xmlns:a16="http://schemas.microsoft.com/office/drawing/2014/main" id="{EE5CB165-72C6-4959-B808-2435F5EF89F3}"/>
            </a:ext>
          </a:extLst>
        </xdr:cNvPr>
        <xdr:cNvSpPr/>
      </xdr:nvSpPr>
      <xdr:spPr>
        <a:xfrm>
          <a:off x="19938794" y="341359"/>
          <a:ext cx="1895853" cy="60336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clientData/>
  </xdr:twoCellAnchor>
  <xdr:twoCellAnchor>
    <xdr:from>
      <xdr:col>24</xdr:col>
      <xdr:colOff>196067</xdr:colOff>
      <xdr:row>14</xdr:row>
      <xdr:rowOff>55612</xdr:rowOff>
    </xdr:from>
    <xdr:to>
      <xdr:col>27</xdr:col>
      <xdr:colOff>232262</xdr:colOff>
      <xdr:row>17</xdr:row>
      <xdr:rowOff>138440</xdr:rowOff>
    </xdr:to>
    <xdr:grpSp>
      <xdr:nvGrpSpPr>
        <xdr:cNvPr id="67" name="Group 66">
          <a:extLst>
            <a:ext uri="{FF2B5EF4-FFF2-40B4-BE49-F238E27FC236}">
              <a16:creationId xmlns:a16="http://schemas.microsoft.com/office/drawing/2014/main" id="{733BF866-87D2-4F2A-AE75-5038CCE8BE39}"/>
            </a:ext>
          </a:extLst>
        </xdr:cNvPr>
        <xdr:cNvGrpSpPr/>
      </xdr:nvGrpSpPr>
      <xdr:grpSpPr>
        <a:xfrm>
          <a:off x="20661210" y="2532112"/>
          <a:ext cx="2145302" cy="613507"/>
          <a:chOff x="369003" y="2425407"/>
          <a:chExt cx="2114377" cy="619692"/>
        </a:xfrm>
      </xdr:grpSpPr>
      <xdr:sp macro="" textlink="">
        <xdr:nvSpPr>
          <xdr:cNvPr id="68" name="Rectangle: Rounded Corners 67">
            <a:hlinkClick xmlns:r="http://schemas.openxmlformats.org/officeDocument/2006/relationships" r:id="rId4"/>
            <a:extLst>
              <a:ext uri="{FF2B5EF4-FFF2-40B4-BE49-F238E27FC236}">
                <a16:creationId xmlns:a16="http://schemas.microsoft.com/office/drawing/2014/main" id="{0C91478E-7275-2A2B-89F3-D4A5FE8F213A}"/>
              </a:ext>
            </a:extLst>
          </xdr:cNvPr>
          <xdr:cNvSpPr/>
        </xdr:nvSpPr>
        <xdr:spPr>
          <a:xfrm>
            <a:off x="369003" y="2425407"/>
            <a:ext cx="1895302" cy="619692"/>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sp macro="" textlink="">
        <xdr:nvSpPr>
          <xdr:cNvPr id="69" name="Rectangle: Top Corners Rounded 68">
            <a:extLst>
              <a:ext uri="{FF2B5EF4-FFF2-40B4-BE49-F238E27FC236}">
                <a16:creationId xmlns:a16="http://schemas.microsoft.com/office/drawing/2014/main" id="{FDC13DD4-1F4F-22E0-FB1A-A7A4EA4332EF}"/>
              </a:ext>
            </a:extLst>
          </xdr:cNvPr>
          <xdr:cNvSpPr/>
        </xdr:nvSpPr>
        <xdr:spPr>
          <a:xfrm>
            <a:off x="2179346" y="2426479"/>
            <a:ext cx="304034" cy="617548"/>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grpSp>
    <xdr:clientData/>
  </xdr:twoCellAnchor>
  <xdr:twoCellAnchor editAs="absolute">
    <xdr:from>
      <xdr:col>24</xdr:col>
      <xdr:colOff>196067</xdr:colOff>
      <xdr:row>25</xdr:row>
      <xdr:rowOff>127855</xdr:rowOff>
    </xdr:from>
    <xdr:to>
      <xdr:col>27</xdr:col>
      <xdr:colOff>13526</xdr:colOff>
      <xdr:row>29</xdr:row>
      <xdr:rowOff>46719</xdr:rowOff>
    </xdr:to>
    <xdr:sp macro="" textlink="">
      <xdr:nvSpPr>
        <xdr:cNvPr id="70" name="Rectangle: Rounded Corners 69">
          <a:hlinkClick xmlns:r="http://schemas.openxmlformats.org/officeDocument/2006/relationships" r:id="rId16"/>
          <a:extLst>
            <a:ext uri="{FF2B5EF4-FFF2-40B4-BE49-F238E27FC236}">
              <a16:creationId xmlns:a16="http://schemas.microsoft.com/office/drawing/2014/main" id="{4926639B-86C6-481A-9000-96ED90F75327}"/>
            </a:ext>
          </a:extLst>
        </xdr:cNvPr>
        <xdr:cNvSpPr/>
      </xdr:nvSpPr>
      <xdr:spPr>
        <a:xfrm>
          <a:off x="19938794" y="4474719"/>
          <a:ext cx="1895641" cy="611591"/>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twoCellAnchor editAs="absolute">
    <xdr:from>
      <xdr:col>45</xdr:col>
      <xdr:colOff>506103</xdr:colOff>
      <xdr:row>19</xdr:row>
      <xdr:rowOff>166632</xdr:rowOff>
    </xdr:from>
    <xdr:to>
      <xdr:col>48</xdr:col>
      <xdr:colOff>340542</xdr:colOff>
      <xdr:row>23</xdr:row>
      <xdr:rowOff>81724</xdr:rowOff>
    </xdr:to>
    <xdr:sp macro="" textlink="">
      <xdr:nvSpPr>
        <xdr:cNvPr id="87" name="Rectangle: Rounded Corners 86">
          <a:hlinkClick xmlns:r="http://schemas.openxmlformats.org/officeDocument/2006/relationships" r:id="rId1"/>
          <a:extLst>
            <a:ext uri="{FF2B5EF4-FFF2-40B4-BE49-F238E27FC236}">
              <a16:creationId xmlns:a16="http://schemas.microsoft.com/office/drawing/2014/main" id="{AD006AA4-3F6F-4605-A30D-DDEBB2C6D271}"/>
            </a:ext>
          </a:extLst>
        </xdr:cNvPr>
        <xdr:cNvSpPr/>
      </xdr:nvSpPr>
      <xdr:spPr>
        <a:xfrm>
          <a:off x="38865876" y="3474405"/>
          <a:ext cx="1895302" cy="60781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editAs="absolute">
    <xdr:from>
      <xdr:col>45</xdr:col>
      <xdr:colOff>506103</xdr:colOff>
      <xdr:row>8</xdr:row>
      <xdr:rowOff>97731</xdr:rowOff>
    </xdr:from>
    <xdr:to>
      <xdr:col>48</xdr:col>
      <xdr:colOff>340542</xdr:colOff>
      <xdr:row>12</xdr:row>
      <xdr:rowOff>576</xdr:rowOff>
    </xdr:to>
    <xdr:sp macro="" textlink="">
      <xdr:nvSpPr>
        <xdr:cNvPr id="88" name="Rectangle: Rounded Corners 87">
          <a:hlinkClick xmlns:r="http://schemas.openxmlformats.org/officeDocument/2006/relationships" r:id="rId2"/>
          <a:extLst>
            <a:ext uri="{FF2B5EF4-FFF2-40B4-BE49-F238E27FC236}">
              <a16:creationId xmlns:a16="http://schemas.microsoft.com/office/drawing/2014/main" id="{8561256D-094D-4C40-9BE9-E00F936A3B47}"/>
            </a:ext>
          </a:extLst>
        </xdr:cNvPr>
        <xdr:cNvSpPr/>
      </xdr:nvSpPr>
      <xdr:spPr>
        <a:xfrm>
          <a:off x="38865876" y="1483186"/>
          <a:ext cx="1895302" cy="595572"/>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clientData/>
  </xdr:twoCellAnchor>
  <xdr:twoCellAnchor editAs="absolute">
    <xdr:from>
      <xdr:col>45</xdr:col>
      <xdr:colOff>506103</xdr:colOff>
      <xdr:row>1</xdr:row>
      <xdr:rowOff>168177</xdr:rowOff>
    </xdr:from>
    <xdr:to>
      <xdr:col>48</xdr:col>
      <xdr:colOff>341093</xdr:colOff>
      <xdr:row>5</xdr:row>
      <xdr:rowOff>78819</xdr:rowOff>
    </xdr:to>
    <xdr:sp macro="" textlink="">
      <xdr:nvSpPr>
        <xdr:cNvPr id="89" name="Rectangle: Rounded Corners 88">
          <a:hlinkClick xmlns:r="http://schemas.openxmlformats.org/officeDocument/2006/relationships" r:id="rId3"/>
          <a:extLst>
            <a:ext uri="{FF2B5EF4-FFF2-40B4-BE49-F238E27FC236}">
              <a16:creationId xmlns:a16="http://schemas.microsoft.com/office/drawing/2014/main" id="{67F19522-1C15-4756-9456-C9C74537CBB4}"/>
            </a:ext>
          </a:extLst>
        </xdr:cNvPr>
        <xdr:cNvSpPr/>
      </xdr:nvSpPr>
      <xdr:spPr>
        <a:xfrm>
          <a:off x="38865876" y="341359"/>
          <a:ext cx="1895853" cy="60336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clientData/>
  </xdr:twoCellAnchor>
  <xdr:twoCellAnchor>
    <xdr:from>
      <xdr:col>45</xdr:col>
      <xdr:colOff>506103</xdr:colOff>
      <xdr:row>14</xdr:row>
      <xdr:rowOff>46087</xdr:rowOff>
    </xdr:from>
    <xdr:to>
      <xdr:col>48</xdr:col>
      <xdr:colOff>559617</xdr:colOff>
      <xdr:row>17</xdr:row>
      <xdr:rowOff>128915</xdr:rowOff>
    </xdr:to>
    <xdr:grpSp>
      <xdr:nvGrpSpPr>
        <xdr:cNvPr id="90" name="Group 89">
          <a:extLst>
            <a:ext uri="{FF2B5EF4-FFF2-40B4-BE49-F238E27FC236}">
              <a16:creationId xmlns:a16="http://schemas.microsoft.com/office/drawing/2014/main" id="{DB8330AD-DAEA-4EE4-A863-AACE39491488}"/>
            </a:ext>
          </a:extLst>
        </xdr:cNvPr>
        <xdr:cNvGrpSpPr/>
      </xdr:nvGrpSpPr>
      <xdr:grpSpPr>
        <a:xfrm>
          <a:off x="40229889" y="2522587"/>
          <a:ext cx="2162621" cy="613507"/>
          <a:chOff x="369003" y="2425407"/>
          <a:chExt cx="2114377" cy="619692"/>
        </a:xfrm>
      </xdr:grpSpPr>
      <xdr:sp macro="" textlink="">
        <xdr:nvSpPr>
          <xdr:cNvPr id="91" name="Rectangle: Rounded Corners 90">
            <a:hlinkClick xmlns:r="http://schemas.openxmlformats.org/officeDocument/2006/relationships" r:id="rId4"/>
            <a:extLst>
              <a:ext uri="{FF2B5EF4-FFF2-40B4-BE49-F238E27FC236}">
                <a16:creationId xmlns:a16="http://schemas.microsoft.com/office/drawing/2014/main" id="{B8628994-A8AC-0C05-3D85-2FCDE0F7A543}"/>
              </a:ext>
            </a:extLst>
          </xdr:cNvPr>
          <xdr:cNvSpPr/>
        </xdr:nvSpPr>
        <xdr:spPr>
          <a:xfrm>
            <a:off x="369003" y="2425407"/>
            <a:ext cx="1895302" cy="619692"/>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sp macro="" textlink="">
        <xdr:nvSpPr>
          <xdr:cNvPr id="92" name="Rectangle: Top Corners Rounded 91">
            <a:extLst>
              <a:ext uri="{FF2B5EF4-FFF2-40B4-BE49-F238E27FC236}">
                <a16:creationId xmlns:a16="http://schemas.microsoft.com/office/drawing/2014/main" id="{12CE5BA9-1C41-9F73-E3AC-16FB9C364336}"/>
              </a:ext>
            </a:extLst>
          </xdr:cNvPr>
          <xdr:cNvSpPr/>
        </xdr:nvSpPr>
        <xdr:spPr>
          <a:xfrm>
            <a:off x="2179346" y="2426479"/>
            <a:ext cx="304034" cy="617548"/>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grpSp>
    <xdr:clientData/>
  </xdr:twoCellAnchor>
  <xdr:twoCellAnchor editAs="absolute">
    <xdr:from>
      <xdr:col>45</xdr:col>
      <xdr:colOff>506103</xdr:colOff>
      <xdr:row>25</xdr:row>
      <xdr:rowOff>127855</xdr:rowOff>
    </xdr:from>
    <xdr:to>
      <xdr:col>48</xdr:col>
      <xdr:colOff>340881</xdr:colOff>
      <xdr:row>29</xdr:row>
      <xdr:rowOff>46719</xdr:rowOff>
    </xdr:to>
    <xdr:sp macro="" textlink="">
      <xdr:nvSpPr>
        <xdr:cNvPr id="93" name="Rectangle: Rounded Corners 92">
          <a:hlinkClick xmlns:r="http://schemas.openxmlformats.org/officeDocument/2006/relationships" r:id="rId16"/>
          <a:extLst>
            <a:ext uri="{FF2B5EF4-FFF2-40B4-BE49-F238E27FC236}">
              <a16:creationId xmlns:a16="http://schemas.microsoft.com/office/drawing/2014/main" id="{E878C0B2-5141-42DA-B864-5A31F56F0B72}"/>
            </a:ext>
          </a:extLst>
        </xdr:cNvPr>
        <xdr:cNvSpPr/>
      </xdr:nvSpPr>
      <xdr:spPr>
        <a:xfrm>
          <a:off x="38865876" y="4474719"/>
          <a:ext cx="1895641" cy="611591"/>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twoCellAnchor editAs="absolute">
    <xdr:from>
      <xdr:col>68</xdr:col>
      <xdr:colOff>434100</xdr:colOff>
      <xdr:row>19</xdr:row>
      <xdr:rowOff>135462</xdr:rowOff>
    </xdr:from>
    <xdr:to>
      <xdr:col>71</xdr:col>
      <xdr:colOff>275466</xdr:colOff>
      <xdr:row>23</xdr:row>
      <xdr:rowOff>50554</xdr:rowOff>
    </xdr:to>
    <xdr:sp macro="" textlink="">
      <xdr:nvSpPr>
        <xdr:cNvPr id="94" name="Rectangle: Rounded Corners 93">
          <a:hlinkClick xmlns:r="http://schemas.openxmlformats.org/officeDocument/2006/relationships" r:id="rId1"/>
          <a:extLst>
            <a:ext uri="{FF2B5EF4-FFF2-40B4-BE49-F238E27FC236}">
              <a16:creationId xmlns:a16="http://schemas.microsoft.com/office/drawing/2014/main" id="{FF4309E2-EF80-47A5-8662-CE24853F1B15}"/>
            </a:ext>
          </a:extLst>
        </xdr:cNvPr>
        <xdr:cNvSpPr/>
      </xdr:nvSpPr>
      <xdr:spPr>
        <a:xfrm>
          <a:off x="57168464" y="3443235"/>
          <a:ext cx="1902229" cy="60781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editAs="absolute">
    <xdr:from>
      <xdr:col>68</xdr:col>
      <xdr:colOff>434100</xdr:colOff>
      <xdr:row>7</xdr:row>
      <xdr:rowOff>158347</xdr:rowOff>
    </xdr:from>
    <xdr:to>
      <xdr:col>71</xdr:col>
      <xdr:colOff>275466</xdr:colOff>
      <xdr:row>11</xdr:row>
      <xdr:rowOff>68985</xdr:rowOff>
    </xdr:to>
    <xdr:sp macro="" textlink="">
      <xdr:nvSpPr>
        <xdr:cNvPr id="95" name="Rectangle: Rounded Corners 94">
          <a:hlinkClick xmlns:r="http://schemas.openxmlformats.org/officeDocument/2006/relationships" r:id="rId2"/>
          <a:extLst>
            <a:ext uri="{FF2B5EF4-FFF2-40B4-BE49-F238E27FC236}">
              <a16:creationId xmlns:a16="http://schemas.microsoft.com/office/drawing/2014/main" id="{6CFA691B-94F5-4E41-ADC4-9FDD86B12BAA}"/>
            </a:ext>
          </a:extLst>
        </xdr:cNvPr>
        <xdr:cNvSpPr/>
      </xdr:nvSpPr>
      <xdr:spPr>
        <a:xfrm>
          <a:off x="57168464" y="1370620"/>
          <a:ext cx="1902229" cy="603365"/>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clientData/>
  </xdr:twoCellAnchor>
  <xdr:twoCellAnchor editAs="absolute">
    <xdr:from>
      <xdr:col>68</xdr:col>
      <xdr:colOff>434100</xdr:colOff>
      <xdr:row>1</xdr:row>
      <xdr:rowOff>168177</xdr:rowOff>
    </xdr:from>
    <xdr:to>
      <xdr:col>71</xdr:col>
      <xdr:colOff>276017</xdr:colOff>
      <xdr:row>5</xdr:row>
      <xdr:rowOff>78819</xdr:rowOff>
    </xdr:to>
    <xdr:sp macro="" textlink="">
      <xdr:nvSpPr>
        <xdr:cNvPr id="96" name="Rectangle: Rounded Corners 95">
          <a:hlinkClick xmlns:r="http://schemas.openxmlformats.org/officeDocument/2006/relationships" r:id="rId3"/>
          <a:extLst>
            <a:ext uri="{FF2B5EF4-FFF2-40B4-BE49-F238E27FC236}">
              <a16:creationId xmlns:a16="http://schemas.microsoft.com/office/drawing/2014/main" id="{9F45AC19-A8DF-43DA-B986-0E4B5DE03385}"/>
            </a:ext>
          </a:extLst>
        </xdr:cNvPr>
        <xdr:cNvSpPr/>
      </xdr:nvSpPr>
      <xdr:spPr>
        <a:xfrm>
          <a:off x="57168464" y="341359"/>
          <a:ext cx="1902780" cy="60336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clientData/>
  </xdr:twoCellAnchor>
  <xdr:twoCellAnchor>
    <xdr:from>
      <xdr:col>68</xdr:col>
      <xdr:colOff>434100</xdr:colOff>
      <xdr:row>13</xdr:row>
      <xdr:rowOff>147400</xdr:rowOff>
    </xdr:from>
    <xdr:to>
      <xdr:col>71</xdr:col>
      <xdr:colOff>487614</xdr:colOff>
      <xdr:row>17</xdr:row>
      <xdr:rowOff>57047</xdr:rowOff>
    </xdr:to>
    <xdr:grpSp>
      <xdr:nvGrpSpPr>
        <xdr:cNvPr id="97" name="Group 96">
          <a:extLst>
            <a:ext uri="{FF2B5EF4-FFF2-40B4-BE49-F238E27FC236}">
              <a16:creationId xmlns:a16="http://schemas.microsoft.com/office/drawing/2014/main" id="{DFEDD4AA-EAB9-48A3-842E-435629C491B4}"/>
            </a:ext>
          </a:extLst>
        </xdr:cNvPr>
        <xdr:cNvGrpSpPr/>
      </xdr:nvGrpSpPr>
      <xdr:grpSpPr>
        <a:xfrm>
          <a:off x="59135314" y="2447007"/>
          <a:ext cx="2162621" cy="617219"/>
          <a:chOff x="369003" y="2425407"/>
          <a:chExt cx="2114377" cy="619692"/>
        </a:xfrm>
      </xdr:grpSpPr>
      <xdr:sp macro="" textlink="">
        <xdr:nvSpPr>
          <xdr:cNvPr id="98" name="Rectangle: Rounded Corners 97">
            <a:hlinkClick xmlns:r="http://schemas.openxmlformats.org/officeDocument/2006/relationships" r:id="rId4"/>
            <a:extLst>
              <a:ext uri="{FF2B5EF4-FFF2-40B4-BE49-F238E27FC236}">
                <a16:creationId xmlns:a16="http://schemas.microsoft.com/office/drawing/2014/main" id="{D5CC926F-7F0D-F2D6-D05A-CDFC650487DC}"/>
              </a:ext>
            </a:extLst>
          </xdr:cNvPr>
          <xdr:cNvSpPr/>
        </xdr:nvSpPr>
        <xdr:spPr>
          <a:xfrm>
            <a:off x="369003" y="2425407"/>
            <a:ext cx="1895302" cy="619692"/>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sp macro="" textlink="">
        <xdr:nvSpPr>
          <xdr:cNvPr id="99" name="Rectangle: Top Corners Rounded 98">
            <a:extLst>
              <a:ext uri="{FF2B5EF4-FFF2-40B4-BE49-F238E27FC236}">
                <a16:creationId xmlns:a16="http://schemas.microsoft.com/office/drawing/2014/main" id="{720E94A2-9E40-C81A-A6CB-2E8D7E1877F8}"/>
              </a:ext>
            </a:extLst>
          </xdr:cNvPr>
          <xdr:cNvSpPr/>
        </xdr:nvSpPr>
        <xdr:spPr>
          <a:xfrm>
            <a:off x="2179346" y="2426479"/>
            <a:ext cx="304034" cy="617548"/>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grpSp>
    <xdr:clientData/>
  </xdr:twoCellAnchor>
  <xdr:twoCellAnchor editAs="absolute">
    <xdr:from>
      <xdr:col>68</xdr:col>
      <xdr:colOff>434100</xdr:colOff>
      <xdr:row>25</xdr:row>
      <xdr:rowOff>127855</xdr:rowOff>
    </xdr:from>
    <xdr:to>
      <xdr:col>71</xdr:col>
      <xdr:colOff>275805</xdr:colOff>
      <xdr:row>29</xdr:row>
      <xdr:rowOff>46719</xdr:rowOff>
    </xdr:to>
    <xdr:sp macro="" textlink="">
      <xdr:nvSpPr>
        <xdr:cNvPr id="100" name="Rectangle: Rounded Corners 99">
          <a:hlinkClick xmlns:r="http://schemas.openxmlformats.org/officeDocument/2006/relationships" r:id="rId16"/>
          <a:extLst>
            <a:ext uri="{FF2B5EF4-FFF2-40B4-BE49-F238E27FC236}">
              <a16:creationId xmlns:a16="http://schemas.microsoft.com/office/drawing/2014/main" id="{7B5F8B05-6F47-4930-AD70-516D36CD00EA}"/>
            </a:ext>
          </a:extLst>
        </xdr:cNvPr>
        <xdr:cNvSpPr/>
      </xdr:nvSpPr>
      <xdr:spPr>
        <a:xfrm>
          <a:off x="57168464" y="4474719"/>
          <a:ext cx="1902568" cy="611591"/>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85158</xdr:colOff>
      <xdr:row>0</xdr:row>
      <xdr:rowOff>0</xdr:rowOff>
    </xdr:from>
    <xdr:to>
      <xdr:col>3</xdr:col>
      <xdr:colOff>523308</xdr:colOff>
      <xdr:row>376</xdr:row>
      <xdr:rowOff>63392</xdr:rowOff>
    </xdr:to>
    <xdr:sp macro="" textlink="">
      <xdr:nvSpPr>
        <xdr:cNvPr id="2" name="Rectangle 1">
          <a:extLst>
            <a:ext uri="{FF2B5EF4-FFF2-40B4-BE49-F238E27FC236}">
              <a16:creationId xmlns:a16="http://schemas.microsoft.com/office/drawing/2014/main" id="{5B662C8A-8FE9-498A-AABA-E7255A42756C}"/>
            </a:ext>
          </a:extLst>
        </xdr:cNvPr>
        <xdr:cNvSpPr/>
      </xdr:nvSpPr>
      <xdr:spPr>
        <a:xfrm>
          <a:off x="85158" y="0"/>
          <a:ext cx="2488826" cy="67500392"/>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395673</xdr:colOff>
      <xdr:row>14</xdr:row>
      <xdr:rowOff>1718</xdr:rowOff>
    </xdr:from>
    <xdr:to>
      <xdr:col>3</xdr:col>
      <xdr:colOff>212793</xdr:colOff>
      <xdr:row>17</xdr:row>
      <xdr:rowOff>84546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2B09A878-8C7B-4BFD-A8AF-668A091E67A1}"/>
            </a:ext>
          </a:extLst>
        </xdr:cNvPr>
        <xdr:cNvSpPr/>
      </xdr:nvSpPr>
      <xdr:spPr>
        <a:xfrm>
          <a:off x="395673" y="2511836"/>
          <a:ext cx="1867796" cy="63191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clientData/>
  </xdr:twoCellAnchor>
  <xdr:twoCellAnchor editAs="absolute">
    <xdr:from>
      <xdr:col>0</xdr:col>
      <xdr:colOff>395673</xdr:colOff>
      <xdr:row>8</xdr:row>
      <xdr:rowOff>25400</xdr:rowOff>
    </xdr:from>
    <xdr:to>
      <xdr:col>3</xdr:col>
      <xdr:colOff>212793</xdr:colOff>
      <xdr:row>11</xdr:row>
      <xdr:rowOff>109220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9F078E2F-6A6C-4999-8295-0E915010CBEC}"/>
            </a:ext>
          </a:extLst>
        </xdr:cNvPr>
        <xdr:cNvSpPr/>
      </xdr:nvSpPr>
      <xdr:spPr>
        <a:xfrm>
          <a:off x="395673" y="1459753"/>
          <a:ext cx="1867796" cy="621702"/>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clientData/>
  </xdr:twoCellAnchor>
  <xdr:twoCellAnchor editAs="absolute">
    <xdr:from>
      <xdr:col>0</xdr:col>
      <xdr:colOff>395398</xdr:colOff>
      <xdr:row>2</xdr:row>
      <xdr:rowOff>58453</xdr:rowOff>
    </xdr:from>
    <xdr:to>
      <xdr:col>3</xdr:col>
      <xdr:colOff>213069</xdr:colOff>
      <xdr:row>5</xdr:row>
      <xdr:rowOff>142277</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BD57895A-B9BD-1E83-0818-8A0261960A5E}"/>
            </a:ext>
          </a:extLst>
        </xdr:cNvPr>
        <xdr:cNvSpPr/>
      </xdr:nvSpPr>
      <xdr:spPr>
        <a:xfrm>
          <a:off x="395398" y="417041"/>
          <a:ext cx="1868347" cy="621707"/>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clientData/>
  </xdr:twoCellAnchor>
  <xdr:twoCellAnchor>
    <xdr:from>
      <xdr:col>0</xdr:col>
      <xdr:colOff>394162</xdr:colOff>
      <xdr:row>19</xdr:row>
      <xdr:rowOff>148431</xdr:rowOff>
    </xdr:from>
    <xdr:to>
      <xdr:col>3</xdr:col>
      <xdr:colOff>427059</xdr:colOff>
      <xdr:row>23</xdr:row>
      <xdr:rowOff>62191</xdr:rowOff>
    </xdr:to>
    <xdr:grpSp>
      <xdr:nvGrpSpPr>
        <xdr:cNvPr id="18" name="Group 17">
          <a:extLst>
            <a:ext uri="{FF2B5EF4-FFF2-40B4-BE49-F238E27FC236}">
              <a16:creationId xmlns:a16="http://schemas.microsoft.com/office/drawing/2014/main" id="{1D9DA3CA-4623-E2F7-26CB-811ED128F758}"/>
            </a:ext>
          </a:extLst>
        </xdr:cNvPr>
        <xdr:cNvGrpSpPr/>
      </xdr:nvGrpSpPr>
      <xdr:grpSpPr>
        <a:xfrm>
          <a:off x="394162" y="3474337"/>
          <a:ext cx="2130638" cy="613007"/>
          <a:chOff x="394162" y="3566225"/>
          <a:chExt cx="2083573" cy="630937"/>
        </a:xfrm>
      </xdr:grpSpPr>
      <xdr:sp macro="" textlink="">
        <xdr:nvSpPr>
          <xdr:cNvPr id="3" name="Rectangle: Rounded Corners 2">
            <a:hlinkClick xmlns:r="http://schemas.openxmlformats.org/officeDocument/2006/relationships" r:id="rId4"/>
            <a:extLst>
              <a:ext uri="{FF2B5EF4-FFF2-40B4-BE49-F238E27FC236}">
                <a16:creationId xmlns:a16="http://schemas.microsoft.com/office/drawing/2014/main" id="{30BBC187-22D3-469A-8879-6CBC505BD311}"/>
              </a:ext>
            </a:extLst>
          </xdr:cNvPr>
          <xdr:cNvSpPr/>
        </xdr:nvSpPr>
        <xdr:spPr>
          <a:xfrm>
            <a:off x="394162" y="3566226"/>
            <a:ext cx="1870818" cy="63093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sp macro="" textlink="">
        <xdr:nvSpPr>
          <xdr:cNvPr id="8" name="Rectangle: Top Corners Rounded 7">
            <a:extLst>
              <a:ext uri="{FF2B5EF4-FFF2-40B4-BE49-F238E27FC236}">
                <a16:creationId xmlns:a16="http://schemas.microsoft.com/office/drawing/2014/main" id="{DE7368C8-D6B9-D0A7-6641-05ED7C5A2DA4}"/>
              </a:ext>
            </a:extLst>
          </xdr:cNvPr>
          <xdr:cNvSpPr/>
        </xdr:nvSpPr>
        <xdr:spPr>
          <a:xfrm>
            <a:off x="2180694" y="3566225"/>
            <a:ext cx="297041" cy="630936"/>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grpSp>
    <xdr:clientData/>
  </xdr:twoCellAnchor>
  <xdr:twoCellAnchor editAs="absolute">
    <xdr:from>
      <xdr:col>3</xdr:col>
      <xdr:colOff>969078</xdr:colOff>
      <xdr:row>4</xdr:row>
      <xdr:rowOff>93345</xdr:rowOff>
    </xdr:from>
    <xdr:to>
      <xdr:col>7</xdr:col>
      <xdr:colOff>205093</xdr:colOff>
      <xdr:row>8</xdr:row>
      <xdr:rowOff>1905</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CBA86EA8-4AC3-42BA-8AB4-5FC7C6388892}"/>
            </a:ext>
          </a:extLst>
        </xdr:cNvPr>
        <xdr:cNvSpPr/>
      </xdr:nvSpPr>
      <xdr:spPr>
        <a:xfrm>
          <a:off x="3072198" y="794385"/>
          <a:ext cx="1925875"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8</xdr:col>
      <xdr:colOff>309158</xdr:colOff>
      <xdr:row>4</xdr:row>
      <xdr:rowOff>93345</xdr:rowOff>
    </xdr:from>
    <xdr:to>
      <xdr:col>9</xdr:col>
      <xdr:colOff>1386491</xdr:colOff>
      <xdr:row>8</xdr:row>
      <xdr:rowOff>1905</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CC27EC94-1E3C-4D05-8C00-61CE7A2F0C7D}"/>
            </a:ext>
          </a:extLst>
        </xdr:cNvPr>
        <xdr:cNvSpPr/>
      </xdr:nvSpPr>
      <xdr:spPr>
        <a:xfrm>
          <a:off x="6027968" y="794385"/>
          <a:ext cx="1923153"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10</xdr:col>
      <xdr:colOff>687159</xdr:colOff>
      <xdr:row>4</xdr:row>
      <xdr:rowOff>93345</xdr:rowOff>
    </xdr:from>
    <xdr:to>
      <xdr:col>12</xdr:col>
      <xdr:colOff>47336</xdr:colOff>
      <xdr:row>8</xdr:row>
      <xdr:rowOff>1905</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75AF2E25-2DCA-4E55-80FC-85E4395069BF}"/>
            </a:ext>
          </a:extLst>
        </xdr:cNvPr>
        <xdr:cNvSpPr/>
      </xdr:nvSpPr>
      <xdr:spPr>
        <a:xfrm>
          <a:off x="8977719" y="794385"/>
          <a:ext cx="1928117"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13</xdr:col>
      <xdr:colOff>86759</xdr:colOff>
      <xdr:row>4</xdr:row>
      <xdr:rowOff>93345</xdr:rowOff>
    </xdr:from>
    <xdr:to>
      <xdr:col>14</xdr:col>
      <xdr:colOff>74401</xdr:colOff>
      <xdr:row>8</xdr:row>
      <xdr:rowOff>1905</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C0901A58-59CA-49CA-9B91-BE820ABE5FA2}"/>
            </a:ext>
          </a:extLst>
        </xdr:cNvPr>
        <xdr:cNvSpPr/>
      </xdr:nvSpPr>
      <xdr:spPr>
        <a:xfrm>
          <a:off x="11920619" y="794385"/>
          <a:ext cx="1923122"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3</xdr:col>
      <xdr:colOff>378528</xdr:colOff>
      <xdr:row>0</xdr:row>
      <xdr:rowOff>0</xdr:rowOff>
    </xdr:from>
    <xdr:to>
      <xdr:col>3</xdr:col>
      <xdr:colOff>683328</xdr:colOff>
      <xdr:row>376</xdr:row>
      <xdr:rowOff>80584</xdr:rowOff>
    </xdr:to>
    <xdr:sp macro="" textlink="">
      <xdr:nvSpPr>
        <xdr:cNvPr id="13" name="Rectangle 12">
          <a:extLst>
            <a:ext uri="{FF2B5EF4-FFF2-40B4-BE49-F238E27FC236}">
              <a16:creationId xmlns:a16="http://schemas.microsoft.com/office/drawing/2014/main" id="{255494E5-B0BC-4E8B-BFC0-A71DDC4B9186}"/>
            </a:ext>
          </a:extLst>
        </xdr:cNvPr>
        <xdr:cNvSpPr/>
      </xdr:nvSpPr>
      <xdr:spPr>
        <a:xfrm>
          <a:off x="2481648" y="0"/>
          <a:ext cx="304800" cy="65985964"/>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9</xdr:col>
      <xdr:colOff>367120</xdr:colOff>
      <xdr:row>9</xdr:row>
      <xdr:rowOff>122593</xdr:rowOff>
    </xdr:from>
    <xdr:to>
      <xdr:col>11</xdr:col>
      <xdr:colOff>165594</xdr:colOff>
      <xdr:row>12</xdr:row>
      <xdr:rowOff>39221</xdr:rowOff>
    </xdr:to>
    <xdr:sp macro="" textlink="$S$2">
      <xdr:nvSpPr>
        <xdr:cNvPr id="14" name="Rectangle: Rounded Corners 13">
          <a:extLst>
            <a:ext uri="{FF2B5EF4-FFF2-40B4-BE49-F238E27FC236}">
              <a16:creationId xmlns:a16="http://schemas.microsoft.com/office/drawing/2014/main" id="{DB024CEB-271C-470E-BCCC-F442A2260ECF}"/>
            </a:ext>
          </a:extLst>
        </xdr:cNvPr>
        <xdr:cNvSpPr/>
      </xdr:nvSpPr>
      <xdr:spPr>
        <a:xfrm>
          <a:off x="6931750" y="1699933"/>
          <a:ext cx="2949344" cy="442408"/>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6B6A10-1C3D-43AB-8B51-9A770CA4F17F}" type="TxLink">
            <a:rPr lang="en-US" sz="1600" b="1" i="0" u="none" strike="noStrike">
              <a:solidFill>
                <a:srgbClr val="000000"/>
              </a:solidFill>
              <a:latin typeface="Arial" panose="020B0604020202020204" pitchFamily="34" charset="0"/>
              <a:cs typeface="Arial" panose="020B0604020202020204" pitchFamily="34" charset="0"/>
            </a:rPr>
            <a:pPr algn="ctr"/>
            <a:t>Katheeri, Khalled A</a:t>
          </a:fld>
          <a:endParaRPr lang="en-US" sz="16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3</xdr:col>
      <xdr:colOff>908118</xdr:colOff>
      <xdr:row>0</xdr:row>
      <xdr:rowOff>15240</xdr:rowOff>
    </xdr:from>
    <xdr:to>
      <xdr:col>14</xdr:col>
      <xdr:colOff>32491</xdr:colOff>
      <xdr:row>4</xdr:row>
      <xdr:rowOff>19050</xdr:rowOff>
    </xdr:to>
    <xdr:sp macro="" textlink="">
      <xdr:nvSpPr>
        <xdr:cNvPr id="15" name="Rectangle: Rounded Corners 14">
          <a:extLst>
            <a:ext uri="{FF2B5EF4-FFF2-40B4-BE49-F238E27FC236}">
              <a16:creationId xmlns:a16="http://schemas.microsoft.com/office/drawing/2014/main" id="{9A493C1C-4A51-4F3F-8937-712F63389661}"/>
            </a:ext>
          </a:extLst>
        </xdr:cNvPr>
        <xdr:cNvSpPr/>
      </xdr:nvSpPr>
      <xdr:spPr>
        <a:xfrm>
          <a:off x="3011238" y="15240"/>
          <a:ext cx="10790593" cy="704850"/>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ln>
                <a:noFill/>
              </a:ln>
              <a:solidFill>
                <a:schemeClr val="bg1"/>
              </a:solidFill>
            </a:rPr>
            <a:t>                                                                  </a:t>
          </a:r>
          <a:r>
            <a:rPr lang="en-US" sz="3200" b="1">
              <a:ln>
                <a:noFill/>
              </a:ln>
              <a:solidFill>
                <a:schemeClr val="bg1"/>
              </a:solidFill>
            </a:rPr>
            <a:t>North Operation  </a:t>
          </a:r>
          <a:endParaRPr lang="en-US" sz="2800" b="1">
            <a:ln>
              <a:noFill/>
            </a:ln>
            <a:solidFill>
              <a:schemeClr val="bg1"/>
            </a:solidFill>
          </a:endParaRPr>
        </a:p>
      </xdr:txBody>
    </xdr:sp>
    <xdr:clientData/>
  </xdr:twoCellAnchor>
  <xdr:twoCellAnchor editAs="absolute">
    <xdr:from>
      <xdr:col>13</xdr:col>
      <xdr:colOff>1042173</xdr:colOff>
      <xdr:row>0</xdr:row>
      <xdr:rowOff>0</xdr:rowOff>
    </xdr:from>
    <xdr:to>
      <xdr:col>14</xdr:col>
      <xdr:colOff>27049</xdr:colOff>
      <xdr:row>4</xdr:row>
      <xdr:rowOff>70756</xdr:rowOff>
    </xdr:to>
    <xdr:pic>
      <xdr:nvPicPr>
        <xdr:cNvPr id="16" name="Picture 15">
          <a:extLst>
            <a:ext uri="{FF2B5EF4-FFF2-40B4-BE49-F238E27FC236}">
              <a16:creationId xmlns:a16="http://schemas.microsoft.com/office/drawing/2014/main" id="{D62525BE-2F2A-4C76-AFD5-669AA14C704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876033" y="0"/>
          <a:ext cx="920356" cy="771796"/>
        </a:xfrm>
        <a:prstGeom prst="rect">
          <a:avLst/>
        </a:prstGeom>
        <a:ln>
          <a:noFill/>
        </a:ln>
        <a:effectLst>
          <a:softEdge rad="112500"/>
        </a:effectLst>
      </xdr:spPr>
    </xdr:pic>
    <xdr:clientData/>
  </xdr:twoCellAnchor>
  <xdr:twoCellAnchor editAs="absolute">
    <xdr:from>
      <xdr:col>12</xdr:col>
      <xdr:colOff>875749</xdr:colOff>
      <xdr:row>0</xdr:row>
      <xdr:rowOff>87630</xdr:rowOff>
    </xdr:from>
    <xdr:to>
      <xdr:col>13</xdr:col>
      <xdr:colOff>1403835</xdr:colOff>
      <xdr:row>4</xdr:row>
      <xdr:rowOff>72390</xdr:rowOff>
    </xdr:to>
    <xdr:sp macro="" textlink="" fLocksText="0">
      <xdr:nvSpPr>
        <xdr:cNvPr id="17" name="TextBox 16">
          <a:extLst>
            <a:ext uri="{FF2B5EF4-FFF2-40B4-BE49-F238E27FC236}">
              <a16:creationId xmlns:a16="http://schemas.microsoft.com/office/drawing/2014/main" id="{95891140-206F-4019-86A6-A2214B4D50EA}"/>
            </a:ext>
          </a:extLst>
        </xdr:cNvPr>
        <xdr:cNvSpPr txBox="1"/>
      </xdr:nvSpPr>
      <xdr:spPr>
        <a:xfrm>
          <a:off x="11734249" y="87630"/>
          <a:ext cx="1503446"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27</xdr:col>
      <xdr:colOff>798755</xdr:colOff>
      <xdr:row>4</xdr:row>
      <xdr:rowOff>93345</xdr:rowOff>
    </xdr:from>
    <xdr:to>
      <xdr:col>30</xdr:col>
      <xdr:colOff>1469123</xdr:colOff>
      <xdr:row>8</xdr:row>
      <xdr:rowOff>1905</xdr:rowOff>
    </xdr:to>
    <xdr:sp macro="" textlink="">
      <xdr:nvSpPr>
        <xdr:cNvPr id="25" name="Rectangle: Rounded Corners 24">
          <a:hlinkClick xmlns:r="http://schemas.openxmlformats.org/officeDocument/2006/relationships" r:id="rId4"/>
          <a:extLst>
            <a:ext uri="{FF2B5EF4-FFF2-40B4-BE49-F238E27FC236}">
              <a16:creationId xmlns:a16="http://schemas.microsoft.com/office/drawing/2014/main" id="{F0BD4EDB-2906-4EA8-8444-FF95C413EEC9}"/>
            </a:ext>
          </a:extLst>
        </xdr:cNvPr>
        <xdr:cNvSpPr/>
      </xdr:nvSpPr>
      <xdr:spPr>
        <a:xfrm>
          <a:off x="23361575" y="794385"/>
          <a:ext cx="1925427" cy="609600"/>
        </a:xfrm>
        <a:prstGeom prst="roundRect">
          <a:avLst/>
        </a:prstGeom>
        <a:solidFill>
          <a:srgbClr val="3287B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31</xdr:col>
      <xdr:colOff>479494</xdr:colOff>
      <xdr:row>4</xdr:row>
      <xdr:rowOff>93345</xdr:rowOff>
    </xdr:from>
    <xdr:to>
      <xdr:col>32</xdr:col>
      <xdr:colOff>382451</xdr:colOff>
      <xdr:row>8</xdr:row>
      <xdr:rowOff>1905</xdr:rowOff>
    </xdr:to>
    <xdr:sp macro="" textlink="">
      <xdr:nvSpPr>
        <xdr:cNvPr id="26" name="Rectangle: Rounded Corners 25">
          <a:hlinkClick xmlns:r="http://schemas.openxmlformats.org/officeDocument/2006/relationships" r:id="rId5"/>
          <a:extLst>
            <a:ext uri="{FF2B5EF4-FFF2-40B4-BE49-F238E27FC236}">
              <a16:creationId xmlns:a16="http://schemas.microsoft.com/office/drawing/2014/main" id="{AA0C2896-F114-4D81-AFB9-27226EF1002E}"/>
            </a:ext>
          </a:extLst>
        </xdr:cNvPr>
        <xdr:cNvSpPr/>
      </xdr:nvSpPr>
      <xdr:spPr>
        <a:xfrm>
          <a:off x="26318690" y="794385"/>
          <a:ext cx="1922257"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33</xdr:col>
      <xdr:colOff>615448</xdr:colOff>
      <xdr:row>4</xdr:row>
      <xdr:rowOff>93345</xdr:rowOff>
    </xdr:from>
    <xdr:to>
      <xdr:col>35</xdr:col>
      <xdr:colOff>110096</xdr:colOff>
      <xdr:row>8</xdr:row>
      <xdr:rowOff>1905</xdr:rowOff>
    </xdr:to>
    <xdr:sp macro="" textlink="">
      <xdr:nvSpPr>
        <xdr:cNvPr id="27" name="Rectangle: Rounded Corners 26">
          <a:hlinkClick xmlns:r="http://schemas.openxmlformats.org/officeDocument/2006/relationships" r:id="rId6"/>
          <a:extLst>
            <a:ext uri="{FF2B5EF4-FFF2-40B4-BE49-F238E27FC236}">
              <a16:creationId xmlns:a16="http://schemas.microsoft.com/office/drawing/2014/main" id="{860C308E-E0F4-40D8-9FC6-A3DB96526976}"/>
            </a:ext>
          </a:extLst>
        </xdr:cNvPr>
        <xdr:cNvSpPr/>
      </xdr:nvSpPr>
      <xdr:spPr>
        <a:xfrm>
          <a:off x="29265080" y="794385"/>
          <a:ext cx="1930582"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35</xdr:col>
      <xdr:colOff>1126672</xdr:colOff>
      <xdr:row>4</xdr:row>
      <xdr:rowOff>93345</xdr:rowOff>
    </xdr:from>
    <xdr:to>
      <xdr:col>37</xdr:col>
      <xdr:colOff>123713</xdr:colOff>
      <xdr:row>8</xdr:row>
      <xdr:rowOff>1905</xdr:rowOff>
    </xdr:to>
    <xdr:sp macro="" textlink="">
      <xdr:nvSpPr>
        <xdr:cNvPr id="28" name="Rectangle: Rounded Corners 27">
          <a:hlinkClick xmlns:r="http://schemas.openxmlformats.org/officeDocument/2006/relationships" r:id="rId9"/>
          <a:extLst>
            <a:ext uri="{FF2B5EF4-FFF2-40B4-BE49-F238E27FC236}">
              <a16:creationId xmlns:a16="http://schemas.microsoft.com/office/drawing/2014/main" id="{42C223BE-B570-4328-849A-D4F955469A98}"/>
            </a:ext>
          </a:extLst>
        </xdr:cNvPr>
        <xdr:cNvSpPr/>
      </xdr:nvSpPr>
      <xdr:spPr>
        <a:xfrm>
          <a:off x="32212238" y="794385"/>
          <a:ext cx="1926931"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31</xdr:col>
      <xdr:colOff>1539259</xdr:colOff>
      <xdr:row>9</xdr:row>
      <xdr:rowOff>55357</xdr:rowOff>
    </xdr:from>
    <xdr:to>
      <xdr:col>34</xdr:col>
      <xdr:colOff>517469</xdr:colOff>
      <xdr:row>11</xdr:row>
      <xdr:rowOff>146797</xdr:rowOff>
    </xdr:to>
    <xdr:sp macro="" textlink="$S$2">
      <xdr:nvSpPr>
        <xdr:cNvPr id="30" name="Rectangle: Rounded Corners 29">
          <a:extLst>
            <a:ext uri="{FF2B5EF4-FFF2-40B4-BE49-F238E27FC236}">
              <a16:creationId xmlns:a16="http://schemas.microsoft.com/office/drawing/2014/main" id="{8ED50DA3-C72F-4744-B0A0-8FFBC0391BAE}"/>
            </a:ext>
          </a:extLst>
        </xdr:cNvPr>
        <xdr:cNvSpPr/>
      </xdr:nvSpPr>
      <xdr:spPr>
        <a:xfrm>
          <a:off x="27378455" y="1632697"/>
          <a:ext cx="2635810" cy="44196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6B6A10-1C3D-43AB-8B51-9A770CA4F17F}" type="TxLink">
            <a:rPr lang="en-US" sz="1600" b="1" i="0" u="none" strike="noStrike">
              <a:solidFill>
                <a:srgbClr val="000000"/>
              </a:solidFill>
              <a:latin typeface="Arial" panose="020B0604020202020204" pitchFamily="34" charset="0"/>
              <a:cs typeface="Arial" panose="020B0604020202020204" pitchFamily="34" charset="0"/>
            </a:rPr>
            <a:pPr algn="ctr"/>
            <a:t>Katheeri, Khalled A</a:t>
          </a:fld>
          <a:endParaRPr lang="en-US" sz="16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27</xdr:col>
      <xdr:colOff>737795</xdr:colOff>
      <xdr:row>0</xdr:row>
      <xdr:rowOff>15240</xdr:rowOff>
    </xdr:from>
    <xdr:to>
      <xdr:col>37</xdr:col>
      <xdr:colOff>81803</xdr:colOff>
      <xdr:row>4</xdr:row>
      <xdr:rowOff>19050</xdr:rowOff>
    </xdr:to>
    <xdr:sp macro="" textlink="">
      <xdr:nvSpPr>
        <xdr:cNvPr id="31" name="Rectangle: Rounded Corners 30">
          <a:extLst>
            <a:ext uri="{FF2B5EF4-FFF2-40B4-BE49-F238E27FC236}">
              <a16:creationId xmlns:a16="http://schemas.microsoft.com/office/drawing/2014/main" id="{757FE559-C783-4967-A710-02EA8FF959A6}"/>
            </a:ext>
          </a:extLst>
        </xdr:cNvPr>
        <xdr:cNvSpPr/>
      </xdr:nvSpPr>
      <xdr:spPr>
        <a:xfrm>
          <a:off x="23300615" y="15240"/>
          <a:ext cx="10796644" cy="704850"/>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ln>
                <a:noFill/>
              </a:ln>
              <a:solidFill>
                <a:schemeClr val="bg1"/>
              </a:solidFill>
            </a:rPr>
            <a:t>                                                                          </a:t>
          </a:r>
          <a:r>
            <a:rPr lang="en-US" sz="3200" b="1">
              <a:ln>
                <a:noFill/>
              </a:ln>
              <a:solidFill>
                <a:schemeClr val="bg1"/>
              </a:solidFill>
            </a:rPr>
            <a:t>North Operation </a:t>
          </a:r>
          <a:endParaRPr lang="en-US" sz="2400" b="1">
            <a:ln>
              <a:noFill/>
            </a:ln>
            <a:solidFill>
              <a:schemeClr val="bg1"/>
            </a:solidFill>
          </a:endParaRPr>
        </a:p>
      </xdr:txBody>
    </xdr:sp>
    <xdr:clientData/>
  </xdr:twoCellAnchor>
  <xdr:twoCellAnchor editAs="absolute">
    <xdr:from>
      <xdr:col>35</xdr:col>
      <xdr:colOff>2077603</xdr:colOff>
      <xdr:row>0</xdr:row>
      <xdr:rowOff>0</xdr:rowOff>
    </xdr:from>
    <xdr:to>
      <xdr:col>37</xdr:col>
      <xdr:colOff>76361</xdr:colOff>
      <xdr:row>4</xdr:row>
      <xdr:rowOff>70756</xdr:rowOff>
    </xdr:to>
    <xdr:pic>
      <xdr:nvPicPr>
        <xdr:cNvPr id="32" name="Picture 31">
          <a:extLst>
            <a:ext uri="{FF2B5EF4-FFF2-40B4-BE49-F238E27FC236}">
              <a16:creationId xmlns:a16="http://schemas.microsoft.com/office/drawing/2014/main" id="{0EA01317-207E-4C10-A329-9C137C5AE56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3168772" y="0"/>
          <a:ext cx="923045" cy="771796"/>
        </a:xfrm>
        <a:prstGeom prst="rect">
          <a:avLst/>
        </a:prstGeom>
        <a:ln>
          <a:noFill/>
        </a:ln>
        <a:effectLst>
          <a:softEdge rad="112500"/>
        </a:effectLst>
      </xdr:spPr>
    </xdr:pic>
    <xdr:clientData/>
  </xdr:twoCellAnchor>
  <xdr:twoCellAnchor editAs="absolute">
    <xdr:from>
      <xdr:col>35</xdr:col>
      <xdr:colOff>938509</xdr:colOff>
      <xdr:row>0</xdr:row>
      <xdr:rowOff>87630</xdr:rowOff>
    </xdr:from>
    <xdr:to>
      <xdr:col>36</xdr:col>
      <xdr:colOff>216018</xdr:colOff>
      <xdr:row>4</xdr:row>
      <xdr:rowOff>72390</xdr:rowOff>
    </xdr:to>
    <xdr:sp macro="" textlink="" fLocksText="0">
      <xdr:nvSpPr>
        <xdr:cNvPr id="33" name="TextBox 32">
          <a:extLst>
            <a:ext uri="{FF2B5EF4-FFF2-40B4-BE49-F238E27FC236}">
              <a16:creationId xmlns:a16="http://schemas.microsoft.com/office/drawing/2014/main" id="{9A414126-FEAA-49B7-AA80-790F2C1F369E}"/>
            </a:ext>
          </a:extLst>
        </xdr:cNvPr>
        <xdr:cNvSpPr txBox="1"/>
      </xdr:nvSpPr>
      <xdr:spPr>
        <a:xfrm>
          <a:off x="32024075" y="87630"/>
          <a:ext cx="1506359"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49</xdr:col>
      <xdr:colOff>534296</xdr:colOff>
      <xdr:row>4</xdr:row>
      <xdr:rowOff>93345</xdr:rowOff>
    </xdr:from>
    <xdr:to>
      <xdr:col>54</xdr:col>
      <xdr:colOff>918882</xdr:colOff>
      <xdr:row>8</xdr:row>
      <xdr:rowOff>1905</xdr:rowOff>
    </xdr:to>
    <xdr:sp macro="" textlink="">
      <xdr:nvSpPr>
        <xdr:cNvPr id="41" name="Rectangle: Rounded Corners 40">
          <a:hlinkClick xmlns:r="http://schemas.openxmlformats.org/officeDocument/2006/relationships" r:id="rId4"/>
          <a:extLst>
            <a:ext uri="{FF2B5EF4-FFF2-40B4-BE49-F238E27FC236}">
              <a16:creationId xmlns:a16="http://schemas.microsoft.com/office/drawing/2014/main" id="{BC2940EF-6F45-427A-B866-B890707615E4}"/>
            </a:ext>
          </a:extLst>
        </xdr:cNvPr>
        <xdr:cNvSpPr/>
      </xdr:nvSpPr>
      <xdr:spPr>
        <a:xfrm>
          <a:off x="42964025" y="794385"/>
          <a:ext cx="1923826" cy="609600"/>
        </a:xfrm>
        <a:prstGeom prst="roundRect">
          <a:avLst/>
        </a:prstGeom>
        <a:solidFill>
          <a:srgbClr val="3287B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55</xdr:col>
      <xdr:colOff>210553</xdr:colOff>
      <xdr:row>4</xdr:row>
      <xdr:rowOff>93345</xdr:rowOff>
    </xdr:from>
    <xdr:to>
      <xdr:col>56</xdr:col>
      <xdr:colOff>395898</xdr:colOff>
      <xdr:row>8</xdr:row>
      <xdr:rowOff>1905</xdr:rowOff>
    </xdr:to>
    <xdr:sp macro="" textlink="">
      <xdr:nvSpPr>
        <xdr:cNvPr id="42" name="Rectangle: Rounded Corners 41">
          <a:hlinkClick xmlns:r="http://schemas.openxmlformats.org/officeDocument/2006/relationships" r:id="rId10"/>
          <a:extLst>
            <a:ext uri="{FF2B5EF4-FFF2-40B4-BE49-F238E27FC236}">
              <a16:creationId xmlns:a16="http://schemas.microsoft.com/office/drawing/2014/main" id="{7F101FE0-7071-4507-91A1-D8DFD3519448}"/>
            </a:ext>
          </a:extLst>
        </xdr:cNvPr>
        <xdr:cNvSpPr/>
      </xdr:nvSpPr>
      <xdr:spPr>
        <a:xfrm>
          <a:off x="45922709" y="794385"/>
          <a:ext cx="1922705"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57</xdr:col>
      <xdr:colOff>579590</xdr:colOff>
      <xdr:row>4</xdr:row>
      <xdr:rowOff>93345</xdr:rowOff>
    </xdr:from>
    <xdr:to>
      <xdr:col>59</xdr:col>
      <xdr:colOff>74237</xdr:colOff>
      <xdr:row>8</xdr:row>
      <xdr:rowOff>1905</xdr:rowOff>
    </xdr:to>
    <xdr:sp macro="" textlink="">
      <xdr:nvSpPr>
        <xdr:cNvPr id="43" name="Rectangle: Rounded Corners 42">
          <a:hlinkClick xmlns:r="http://schemas.openxmlformats.org/officeDocument/2006/relationships" r:id="rId11"/>
          <a:extLst>
            <a:ext uri="{FF2B5EF4-FFF2-40B4-BE49-F238E27FC236}">
              <a16:creationId xmlns:a16="http://schemas.microsoft.com/office/drawing/2014/main" id="{49BB50D3-BBD3-4ED7-AC8A-EB09FC2A7109}"/>
            </a:ext>
          </a:extLst>
        </xdr:cNvPr>
        <xdr:cNvSpPr/>
      </xdr:nvSpPr>
      <xdr:spPr>
        <a:xfrm>
          <a:off x="48869771" y="794385"/>
          <a:ext cx="1930582"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59</xdr:col>
      <xdr:colOff>1090813</xdr:colOff>
      <xdr:row>4</xdr:row>
      <xdr:rowOff>93345</xdr:rowOff>
    </xdr:from>
    <xdr:to>
      <xdr:col>61</xdr:col>
      <xdr:colOff>231290</xdr:colOff>
      <xdr:row>8</xdr:row>
      <xdr:rowOff>1905</xdr:rowOff>
    </xdr:to>
    <xdr:sp macro="" textlink="">
      <xdr:nvSpPr>
        <xdr:cNvPr id="44" name="Rectangle: Rounded Corners 43">
          <a:hlinkClick xmlns:r="http://schemas.openxmlformats.org/officeDocument/2006/relationships" r:id="rId9"/>
          <a:extLst>
            <a:ext uri="{FF2B5EF4-FFF2-40B4-BE49-F238E27FC236}">
              <a16:creationId xmlns:a16="http://schemas.microsoft.com/office/drawing/2014/main" id="{269B051D-57C6-401E-A245-ADA50309B7DE}"/>
            </a:ext>
          </a:extLst>
        </xdr:cNvPr>
        <xdr:cNvSpPr/>
      </xdr:nvSpPr>
      <xdr:spPr>
        <a:xfrm>
          <a:off x="51816929" y="794385"/>
          <a:ext cx="1925587"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55</xdr:col>
      <xdr:colOff>1380466</xdr:colOff>
      <xdr:row>9</xdr:row>
      <xdr:rowOff>55357</xdr:rowOff>
    </xdr:from>
    <xdr:to>
      <xdr:col>58</xdr:col>
      <xdr:colOff>371463</xdr:colOff>
      <xdr:row>11</xdr:row>
      <xdr:rowOff>146797</xdr:rowOff>
    </xdr:to>
    <xdr:sp macro="" textlink="$S$2">
      <xdr:nvSpPr>
        <xdr:cNvPr id="46" name="Rectangle: Rounded Corners 45">
          <a:extLst>
            <a:ext uri="{FF2B5EF4-FFF2-40B4-BE49-F238E27FC236}">
              <a16:creationId xmlns:a16="http://schemas.microsoft.com/office/drawing/2014/main" id="{A67A35F5-8AD4-4F8C-A372-BB08EB6179D4}"/>
            </a:ext>
          </a:extLst>
        </xdr:cNvPr>
        <xdr:cNvSpPr/>
      </xdr:nvSpPr>
      <xdr:spPr>
        <a:xfrm>
          <a:off x="47092622" y="1632697"/>
          <a:ext cx="2416187" cy="44196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6B6A10-1C3D-43AB-8B51-9A770CA4F17F}" type="TxLink">
            <a:rPr lang="en-US" sz="1600" b="1" i="0" u="none" strike="noStrike">
              <a:solidFill>
                <a:srgbClr val="000000"/>
              </a:solidFill>
              <a:latin typeface="Arial" panose="020B0604020202020204" pitchFamily="34" charset="0"/>
              <a:cs typeface="Arial" panose="020B0604020202020204" pitchFamily="34" charset="0"/>
            </a:rPr>
            <a:pPr algn="ctr"/>
            <a:t>Katheeri, Khalled A</a:t>
          </a:fld>
          <a:endParaRPr lang="en-US" sz="16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49</xdr:col>
      <xdr:colOff>473336</xdr:colOff>
      <xdr:row>0</xdr:row>
      <xdr:rowOff>15240</xdr:rowOff>
    </xdr:from>
    <xdr:to>
      <xdr:col>61</xdr:col>
      <xdr:colOff>189380</xdr:colOff>
      <xdr:row>4</xdr:row>
      <xdr:rowOff>19050</xdr:rowOff>
    </xdr:to>
    <xdr:sp macro="" textlink="">
      <xdr:nvSpPr>
        <xdr:cNvPr id="47" name="Rectangle: Rounded Corners 46">
          <a:extLst>
            <a:ext uri="{FF2B5EF4-FFF2-40B4-BE49-F238E27FC236}">
              <a16:creationId xmlns:a16="http://schemas.microsoft.com/office/drawing/2014/main" id="{FD5326E8-2D7F-4178-9092-BF4A64EB2234}"/>
            </a:ext>
          </a:extLst>
        </xdr:cNvPr>
        <xdr:cNvSpPr/>
      </xdr:nvSpPr>
      <xdr:spPr>
        <a:xfrm>
          <a:off x="42903065" y="15240"/>
          <a:ext cx="10797541" cy="704850"/>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ln>
                <a:noFill/>
              </a:ln>
              <a:solidFill>
                <a:schemeClr val="bg1"/>
              </a:solidFill>
            </a:rPr>
            <a:t>                                                                         </a:t>
          </a:r>
          <a:r>
            <a:rPr lang="en-US" sz="3200" b="1">
              <a:ln>
                <a:noFill/>
              </a:ln>
              <a:solidFill>
                <a:schemeClr val="bg1"/>
              </a:solidFill>
            </a:rPr>
            <a:t> North Operation </a:t>
          </a:r>
          <a:endParaRPr lang="en-US" sz="2400" b="1">
            <a:ln>
              <a:noFill/>
            </a:ln>
            <a:solidFill>
              <a:schemeClr val="bg1"/>
            </a:solidFill>
          </a:endParaRPr>
        </a:p>
      </xdr:txBody>
    </xdr:sp>
    <xdr:clientData/>
  </xdr:twoCellAnchor>
  <xdr:twoCellAnchor editAs="absolute">
    <xdr:from>
      <xdr:col>60</xdr:col>
      <xdr:colOff>0</xdr:colOff>
      <xdr:row>0</xdr:row>
      <xdr:rowOff>0</xdr:rowOff>
    </xdr:from>
    <xdr:to>
      <xdr:col>61</xdr:col>
      <xdr:colOff>183938</xdr:colOff>
      <xdr:row>4</xdr:row>
      <xdr:rowOff>70756</xdr:rowOff>
    </xdr:to>
    <xdr:pic>
      <xdr:nvPicPr>
        <xdr:cNvPr id="48" name="Picture 47">
          <a:extLst>
            <a:ext uri="{FF2B5EF4-FFF2-40B4-BE49-F238E27FC236}">
              <a16:creationId xmlns:a16="http://schemas.microsoft.com/office/drawing/2014/main" id="{A0DA1B5D-D594-4073-A096-E20F93F1CD8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2739365" y="0"/>
          <a:ext cx="883185" cy="770003"/>
        </a:xfrm>
        <a:prstGeom prst="rect">
          <a:avLst/>
        </a:prstGeom>
        <a:ln>
          <a:noFill/>
        </a:ln>
        <a:effectLst>
          <a:softEdge rad="112500"/>
        </a:effectLst>
      </xdr:spPr>
    </xdr:pic>
    <xdr:clientData/>
  </xdr:twoCellAnchor>
  <xdr:twoCellAnchor editAs="absolute">
    <xdr:from>
      <xdr:col>59</xdr:col>
      <xdr:colOff>902650</xdr:colOff>
      <xdr:row>0</xdr:row>
      <xdr:rowOff>87630</xdr:rowOff>
    </xdr:from>
    <xdr:to>
      <xdr:col>60</xdr:col>
      <xdr:colOff>323595</xdr:colOff>
      <xdr:row>4</xdr:row>
      <xdr:rowOff>72390</xdr:rowOff>
    </xdr:to>
    <xdr:sp macro="" textlink="" fLocksText="0">
      <xdr:nvSpPr>
        <xdr:cNvPr id="49" name="TextBox 48">
          <a:extLst>
            <a:ext uri="{FF2B5EF4-FFF2-40B4-BE49-F238E27FC236}">
              <a16:creationId xmlns:a16="http://schemas.microsoft.com/office/drawing/2014/main" id="{E1092254-42D3-4137-97DE-FE457C0F9AAB}"/>
            </a:ext>
          </a:extLst>
        </xdr:cNvPr>
        <xdr:cNvSpPr txBox="1"/>
      </xdr:nvSpPr>
      <xdr:spPr>
        <a:xfrm>
          <a:off x="51628766" y="87630"/>
          <a:ext cx="150501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72</xdr:col>
      <xdr:colOff>641872</xdr:colOff>
      <xdr:row>4</xdr:row>
      <xdr:rowOff>93345</xdr:rowOff>
    </xdr:from>
    <xdr:to>
      <xdr:col>76</xdr:col>
      <xdr:colOff>1455676</xdr:colOff>
      <xdr:row>8</xdr:row>
      <xdr:rowOff>1905</xdr:rowOff>
    </xdr:to>
    <xdr:sp macro="" textlink="">
      <xdr:nvSpPr>
        <xdr:cNvPr id="57" name="Rectangle: Rounded Corners 56">
          <a:hlinkClick xmlns:r="http://schemas.openxmlformats.org/officeDocument/2006/relationships" r:id="rId4"/>
          <a:extLst>
            <a:ext uri="{FF2B5EF4-FFF2-40B4-BE49-F238E27FC236}">
              <a16:creationId xmlns:a16="http://schemas.microsoft.com/office/drawing/2014/main" id="{20EC11FD-459E-4721-8567-68FE30236144}"/>
            </a:ext>
          </a:extLst>
        </xdr:cNvPr>
        <xdr:cNvSpPr/>
      </xdr:nvSpPr>
      <xdr:spPr>
        <a:xfrm>
          <a:off x="61866331" y="794385"/>
          <a:ext cx="1926996" cy="609600"/>
        </a:xfrm>
        <a:prstGeom prst="roundRect">
          <a:avLst/>
        </a:prstGeom>
        <a:solidFill>
          <a:srgbClr val="3287B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Requirements </a:t>
          </a:r>
        </a:p>
      </xdr:txBody>
    </xdr:sp>
    <xdr:clientData/>
  </xdr:twoCellAnchor>
  <xdr:twoCellAnchor editAs="absolute">
    <xdr:from>
      <xdr:col>77</xdr:col>
      <xdr:colOff>461564</xdr:colOff>
      <xdr:row>4</xdr:row>
      <xdr:rowOff>93345</xdr:rowOff>
    </xdr:from>
    <xdr:to>
      <xdr:col>78</xdr:col>
      <xdr:colOff>360040</xdr:colOff>
      <xdr:row>8</xdr:row>
      <xdr:rowOff>1905</xdr:rowOff>
    </xdr:to>
    <xdr:sp macro="" textlink="">
      <xdr:nvSpPr>
        <xdr:cNvPr id="58" name="Rectangle: Rounded Corners 57">
          <a:hlinkClick xmlns:r="http://schemas.openxmlformats.org/officeDocument/2006/relationships" r:id="rId10"/>
          <a:extLst>
            <a:ext uri="{FF2B5EF4-FFF2-40B4-BE49-F238E27FC236}">
              <a16:creationId xmlns:a16="http://schemas.microsoft.com/office/drawing/2014/main" id="{66EF0866-1CEA-4826-822E-9CDFD6551BC4}"/>
            </a:ext>
          </a:extLst>
        </xdr:cNvPr>
        <xdr:cNvSpPr/>
      </xdr:nvSpPr>
      <xdr:spPr>
        <a:xfrm>
          <a:off x="64825239" y="794385"/>
          <a:ext cx="1923378"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Weekly Checklist </a:t>
          </a:r>
        </a:p>
      </xdr:txBody>
    </xdr:sp>
    <xdr:clientData/>
  </xdr:twoCellAnchor>
  <xdr:twoCellAnchor editAs="absolute">
    <xdr:from>
      <xdr:col>79</xdr:col>
      <xdr:colOff>458566</xdr:colOff>
      <xdr:row>4</xdr:row>
      <xdr:rowOff>93345</xdr:rowOff>
    </xdr:from>
    <xdr:to>
      <xdr:col>81</xdr:col>
      <xdr:colOff>278</xdr:colOff>
      <xdr:row>8</xdr:row>
      <xdr:rowOff>1905</xdr:rowOff>
    </xdr:to>
    <xdr:sp macro="" textlink="">
      <xdr:nvSpPr>
        <xdr:cNvPr id="59" name="Rectangle: Rounded Corners 58">
          <a:hlinkClick xmlns:r="http://schemas.openxmlformats.org/officeDocument/2006/relationships" r:id="rId12"/>
          <a:extLst>
            <a:ext uri="{FF2B5EF4-FFF2-40B4-BE49-F238E27FC236}">
              <a16:creationId xmlns:a16="http://schemas.microsoft.com/office/drawing/2014/main" id="{91D5EBEE-ABC3-4617-83DF-C21F2F4B2BBA}"/>
            </a:ext>
          </a:extLst>
        </xdr:cNvPr>
        <xdr:cNvSpPr/>
      </xdr:nvSpPr>
      <xdr:spPr>
        <a:xfrm>
          <a:off x="67773646" y="794385"/>
          <a:ext cx="1930582" cy="6096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ln>
                <a:noFill/>
              </a:ln>
              <a:solidFill>
                <a:schemeClr val="bg1"/>
              </a:solidFill>
            </a:rPr>
            <a:t>Monthly Checklist </a:t>
          </a:r>
        </a:p>
      </xdr:txBody>
    </xdr:sp>
    <xdr:clientData/>
  </xdr:twoCellAnchor>
  <xdr:twoCellAnchor editAs="absolute">
    <xdr:from>
      <xdr:col>81</xdr:col>
      <xdr:colOff>969789</xdr:colOff>
      <xdr:row>4</xdr:row>
      <xdr:rowOff>93345</xdr:rowOff>
    </xdr:from>
    <xdr:to>
      <xdr:col>82</xdr:col>
      <xdr:colOff>303008</xdr:colOff>
      <xdr:row>8</xdr:row>
      <xdr:rowOff>1905</xdr:rowOff>
    </xdr:to>
    <xdr:sp macro="" textlink="">
      <xdr:nvSpPr>
        <xdr:cNvPr id="60" name="Rectangle: Rounded Corners 59">
          <a:hlinkClick xmlns:r="http://schemas.openxmlformats.org/officeDocument/2006/relationships" r:id="rId13"/>
          <a:extLst>
            <a:ext uri="{FF2B5EF4-FFF2-40B4-BE49-F238E27FC236}">
              <a16:creationId xmlns:a16="http://schemas.microsoft.com/office/drawing/2014/main" id="{11147917-2F81-4B3F-ADD4-205D3FBA3257}"/>
            </a:ext>
          </a:extLst>
        </xdr:cNvPr>
        <xdr:cNvSpPr/>
      </xdr:nvSpPr>
      <xdr:spPr>
        <a:xfrm>
          <a:off x="70720804" y="794385"/>
          <a:ext cx="1927604" cy="6096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600" b="1">
              <a:ln>
                <a:noFill/>
              </a:ln>
              <a:solidFill>
                <a:schemeClr val="bg1"/>
              </a:solidFill>
            </a:rPr>
            <a:t>Quarterly Checklist </a:t>
          </a:r>
        </a:p>
      </xdr:txBody>
    </xdr:sp>
    <xdr:clientData/>
  </xdr:twoCellAnchor>
  <xdr:twoCellAnchor editAs="absolute">
    <xdr:from>
      <xdr:col>77</xdr:col>
      <xdr:colOff>1532536</xdr:colOff>
      <xdr:row>9</xdr:row>
      <xdr:rowOff>55357</xdr:rowOff>
    </xdr:from>
    <xdr:to>
      <xdr:col>80</xdr:col>
      <xdr:colOff>349380</xdr:colOff>
      <xdr:row>11</xdr:row>
      <xdr:rowOff>146797</xdr:rowOff>
    </xdr:to>
    <xdr:sp macro="" textlink="$S$2">
      <xdr:nvSpPr>
        <xdr:cNvPr id="62" name="Rectangle: Rounded Corners 61">
          <a:extLst>
            <a:ext uri="{FF2B5EF4-FFF2-40B4-BE49-F238E27FC236}">
              <a16:creationId xmlns:a16="http://schemas.microsoft.com/office/drawing/2014/main" id="{FEBCE98E-8F2D-4457-B51D-97D946292506}"/>
            </a:ext>
          </a:extLst>
        </xdr:cNvPr>
        <xdr:cNvSpPr/>
      </xdr:nvSpPr>
      <xdr:spPr>
        <a:xfrm>
          <a:off x="65897107" y="1632697"/>
          <a:ext cx="2614518" cy="44196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6B6A10-1C3D-43AB-8B51-9A770CA4F17F}" type="TxLink">
            <a:rPr lang="en-US" sz="1600" b="1" i="0" u="none" strike="noStrike">
              <a:solidFill>
                <a:srgbClr val="000000"/>
              </a:solidFill>
              <a:latin typeface="Arial" panose="020B0604020202020204" pitchFamily="34" charset="0"/>
              <a:cs typeface="Arial" panose="020B0604020202020204" pitchFamily="34" charset="0"/>
            </a:rPr>
            <a:pPr algn="ctr"/>
            <a:t>Katheeri, Khalled A</a:t>
          </a:fld>
          <a:endParaRPr lang="en-US" sz="1600" b="1">
            <a:solidFill>
              <a:srgbClr val="58585B"/>
            </a:solidFill>
            <a:latin typeface="Arial" panose="020B0604020202020204" pitchFamily="34" charset="0"/>
            <a:cs typeface="Arial" panose="020B0604020202020204" pitchFamily="34" charset="0"/>
          </a:endParaRPr>
        </a:p>
      </xdr:txBody>
    </xdr:sp>
    <xdr:clientData/>
  </xdr:twoCellAnchor>
  <xdr:twoCellAnchor editAs="absolute">
    <xdr:from>
      <xdr:col>72</xdr:col>
      <xdr:colOff>580912</xdr:colOff>
      <xdr:row>0</xdr:row>
      <xdr:rowOff>15240</xdr:rowOff>
    </xdr:from>
    <xdr:to>
      <xdr:col>82</xdr:col>
      <xdr:colOff>261098</xdr:colOff>
      <xdr:row>4</xdr:row>
      <xdr:rowOff>19050</xdr:rowOff>
    </xdr:to>
    <xdr:sp macro="" textlink="">
      <xdr:nvSpPr>
        <xdr:cNvPr id="63" name="Rectangle: Rounded Corners 62">
          <a:extLst>
            <a:ext uri="{FF2B5EF4-FFF2-40B4-BE49-F238E27FC236}">
              <a16:creationId xmlns:a16="http://schemas.microsoft.com/office/drawing/2014/main" id="{5C21E7C8-4C71-4C6E-A315-F5A7601D6F42}"/>
            </a:ext>
          </a:extLst>
        </xdr:cNvPr>
        <xdr:cNvSpPr/>
      </xdr:nvSpPr>
      <xdr:spPr>
        <a:xfrm>
          <a:off x="61805371" y="15240"/>
          <a:ext cx="10801127" cy="704850"/>
        </a:xfrm>
        <a:prstGeom prst="roundRect">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ln>
                <a:noFill/>
              </a:ln>
              <a:solidFill>
                <a:schemeClr val="bg1"/>
              </a:solidFill>
            </a:rPr>
            <a:t>North Operation   </a:t>
          </a:r>
          <a:endParaRPr lang="en-US" sz="2400" b="1">
            <a:ln>
              <a:noFill/>
            </a:ln>
            <a:solidFill>
              <a:schemeClr val="bg1"/>
            </a:solidFill>
          </a:endParaRPr>
        </a:p>
      </xdr:txBody>
    </xdr:sp>
    <xdr:clientData/>
  </xdr:twoCellAnchor>
  <xdr:twoCellAnchor editAs="absolute">
    <xdr:from>
      <xdr:col>81</xdr:col>
      <xdr:colOff>1929686</xdr:colOff>
      <xdr:row>0</xdr:row>
      <xdr:rowOff>0</xdr:rowOff>
    </xdr:from>
    <xdr:to>
      <xdr:col>82</xdr:col>
      <xdr:colOff>255656</xdr:colOff>
      <xdr:row>4</xdr:row>
      <xdr:rowOff>70756</xdr:rowOff>
    </xdr:to>
    <xdr:pic>
      <xdr:nvPicPr>
        <xdr:cNvPr id="64" name="Picture 63">
          <a:extLst>
            <a:ext uri="{FF2B5EF4-FFF2-40B4-BE49-F238E27FC236}">
              <a16:creationId xmlns:a16="http://schemas.microsoft.com/office/drawing/2014/main" id="{D5EA2BF1-5946-468B-80AA-FB5686D1E9D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1676218" y="0"/>
          <a:ext cx="924838" cy="771796"/>
        </a:xfrm>
        <a:prstGeom prst="rect">
          <a:avLst/>
        </a:prstGeom>
        <a:ln>
          <a:noFill/>
        </a:ln>
        <a:effectLst>
          <a:softEdge rad="112500"/>
        </a:effectLst>
      </xdr:spPr>
    </xdr:pic>
    <xdr:clientData/>
  </xdr:twoCellAnchor>
  <xdr:twoCellAnchor editAs="absolute">
    <xdr:from>
      <xdr:col>81</xdr:col>
      <xdr:colOff>781626</xdr:colOff>
      <xdr:row>0</xdr:row>
      <xdr:rowOff>87630</xdr:rowOff>
    </xdr:from>
    <xdr:to>
      <xdr:col>81</xdr:col>
      <xdr:colOff>2291348</xdr:colOff>
      <xdr:row>4</xdr:row>
      <xdr:rowOff>72390</xdr:rowOff>
    </xdr:to>
    <xdr:sp macro="" textlink="" fLocksText="0">
      <xdr:nvSpPr>
        <xdr:cNvPr id="65" name="TextBox 64">
          <a:extLst>
            <a:ext uri="{FF2B5EF4-FFF2-40B4-BE49-F238E27FC236}">
              <a16:creationId xmlns:a16="http://schemas.microsoft.com/office/drawing/2014/main" id="{D0074563-7397-4FCA-BDBA-3E1FC6E5CF04}"/>
            </a:ext>
          </a:extLst>
        </xdr:cNvPr>
        <xdr:cNvSpPr txBox="1"/>
      </xdr:nvSpPr>
      <xdr:spPr>
        <a:xfrm>
          <a:off x="70532641" y="87630"/>
          <a:ext cx="1507032"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6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6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6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clientData/>
  </xdr:twoCellAnchor>
  <xdr:twoCellAnchor editAs="absolute">
    <xdr:from>
      <xdr:col>0</xdr:col>
      <xdr:colOff>395504</xdr:colOff>
      <xdr:row>25</xdr:row>
      <xdr:rowOff>98611</xdr:rowOff>
    </xdr:from>
    <xdr:to>
      <xdr:col>3</xdr:col>
      <xdr:colOff>212963</xdr:colOff>
      <xdr:row>29</xdr:row>
      <xdr:rowOff>11363</xdr:rowOff>
    </xdr:to>
    <xdr:sp macro="" textlink="">
      <xdr:nvSpPr>
        <xdr:cNvPr id="6" name="Rectangle: Rounded Corners 5">
          <a:hlinkClick xmlns:r="http://schemas.openxmlformats.org/officeDocument/2006/relationships" r:id="rId14"/>
          <a:extLst>
            <a:ext uri="{FF2B5EF4-FFF2-40B4-BE49-F238E27FC236}">
              <a16:creationId xmlns:a16="http://schemas.microsoft.com/office/drawing/2014/main" id="{4B1FE9C9-5F02-4D99-BF50-A31B08DFF364}"/>
            </a:ext>
          </a:extLst>
        </xdr:cNvPr>
        <xdr:cNvSpPr/>
      </xdr:nvSpPr>
      <xdr:spPr>
        <a:xfrm>
          <a:off x="395504" y="4592170"/>
          <a:ext cx="1868135" cy="629928"/>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twoCellAnchor editAs="absolute">
    <xdr:from>
      <xdr:col>24</xdr:col>
      <xdr:colOff>8834</xdr:colOff>
      <xdr:row>0</xdr:row>
      <xdr:rowOff>0</xdr:rowOff>
    </xdr:from>
    <xdr:to>
      <xdr:col>27</xdr:col>
      <xdr:colOff>443750</xdr:colOff>
      <xdr:row>376</xdr:row>
      <xdr:rowOff>63392</xdr:rowOff>
    </xdr:to>
    <xdr:sp macro="" textlink="">
      <xdr:nvSpPr>
        <xdr:cNvPr id="38" name="Rectangle 37">
          <a:extLst>
            <a:ext uri="{FF2B5EF4-FFF2-40B4-BE49-F238E27FC236}">
              <a16:creationId xmlns:a16="http://schemas.microsoft.com/office/drawing/2014/main" id="{0DD5A3FB-6ADC-46E1-BD71-64DFC1447B63}"/>
            </a:ext>
          </a:extLst>
        </xdr:cNvPr>
        <xdr:cNvSpPr/>
      </xdr:nvSpPr>
      <xdr:spPr>
        <a:xfrm>
          <a:off x="19652746" y="0"/>
          <a:ext cx="2485592" cy="67500392"/>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24</xdr:col>
      <xdr:colOff>317732</xdr:colOff>
      <xdr:row>14</xdr:row>
      <xdr:rowOff>1718</xdr:rowOff>
    </xdr:from>
    <xdr:to>
      <xdr:col>27</xdr:col>
      <xdr:colOff>134852</xdr:colOff>
      <xdr:row>17</xdr:row>
      <xdr:rowOff>84546</xdr:rowOff>
    </xdr:to>
    <xdr:sp macro="" textlink="">
      <xdr:nvSpPr>
        <xdr:cNvPr id="54" name="Rectangle: Rounded Corners 53">
          <a:hlinkClick xmlns:r="http://schemas.openxmlformats.org/officeDocument/2006/relationships" r:id="rId1"/>
          <a:extLst>
            <a:ext uri="{FF2B5EF4-FFF2-40B4-BE49-F238E27FC236}">
              <a16:creationId xmlns:a16="http://schemas.microsoft.com/office/drawing/2014/main" id="{57194BE6-2BC9-4E16-ABE8-563A50AB07C9}"/>
            </a:ext>
          </a:extLst>
        </xdr:cNvPr>
        <xdr:cNvSpPr/>
      </xdr:nvSpPr>
      <xdr:spPr>
        <a:xfrm>
          <a:off x="19961644" y="2511836"/>
          <a:ext cx="1867796" cy="63191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clientData/>
  </xdr:twoCellAnchor>
  <xdr:twoCellAnchor editAs="absolute">
    <xdr:from>
      <xdr:col>24</xdr:col>
      <xdr:colOff>317732</xdr:colOff>
      <xdr:row>8</xdr:row>
      <xdr:rowOff>25400</xdr:rowOff>
    </xdr:from>
    <xdr:to>
      <xdr:col>27</xdr:col>
      <xdr:colOff>134852</xdr:colOff>
      <xdr:row>11</xdr:row>
      <xdr:rowOff>109220</xdr:rowOff>
    </xdr:to>
    <xdr:sp macro="" textlink="">
      <xdr:nvSpPr>
        <xdr:cNvPr id="67" name="Rectangle: Rounded Corners 66">
          <a:hlinkClick xmlns:r="http://schemas.openxmlformats.org/officeDocument/2006/relationships" r:id="rId2"/>
          <a:extLst>
            <a:ext uri="{FF2B5EF4-FFF2-40B4-BE49-F238E27FC236}">
              <a16:creationId xmlns:a16="http://schemas.microsoft.com/office/drawing/2014/main" id="{45C31F53-E24B-4E40-BD11-A4B3D46CC2F5}"/>
            </a:ext>
          </a:extLst>
        </xdr:cNvPr>
        <xdr:cNvSpPr/>
      </xdr:nvSpPr>
      <xdr:spPr>
        <a:xfrm>
          <a:off x="19961644" y="1459753"/>
          <a:ext cx="1867796" cy="621702"/>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clientData/>
  </xdr:twoCellAnchor>
  <xdr:twoCellAnchor editAs="absolute">
    <xdr:from>
      <xdr:col>24</xdr:col>
      <xdr:colOff>317457</xdr:colOff>
      <xdr:row>2</xdr:row>
      <xdr:rowOff>58453</xdr:rowOff>
    </xdr:from>
    <xdr:to>
      <xdr:col>27</xdr:col>
      <xdr:colOff>135128</xdr:colOff>
      <xdr:row>5</xdr:row>
      <xdr:rowOff>142277</xdr:rowOff>
    </xdr:to>
    <xdr:sp macro="" textlink="">
      <xdr:nvSpPr>
        <xdr:cNvPr id="68" name="Rectangle: Rounded Corners 67">
          <a:hlinkClick xmlns:r="http://schemas.openxmlformats.org/officeDocument/2006/relationships" r:id="rId3"/>
          <a:extLst>
            <a:ext uri="{FF2B5EF4-FFF2-40B4-BE49-F238E27FC236}">
              <a16:creationId xmlns:a16="http://schemas.microsoft.com/office/drawing/2014/main" id="{BCD45ABF-1267-4D16-9EFA-8F15C8619729}"/>
            </a:ext>
          </a:extLst>
        </xdr:cNvPr>
        <xdr:cNvSpPr/>
      </xdr:nvSpPr>
      <xdr:spPr>
        <a:xfrm>
          <a:off x="19961369" y="417041"/>
          <a:ext cx="1868347" cy="621707"/>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clientData/>
  </xdr:twoCellAnchor>
  <xdr:twoCellAnchor>
    <xdr:from>
      <xdr:col>24</xdr:col>
      <xdr:colOff>316221</xdr:colOff>
      <xdr:row>19</xdr:row>
      <xdr:rowOff>148431</xdr:rowOff>
    </xdr:from>
    <xdr:to>
      <xdr:col>27</xdr:col>
      <xdr:colOff>350735</xdr:colOff>
      <xdr:row>23</xdr:row>
      <xdr:rowOff>62191</xdr:rowOff>
    </xdr:to>
    <xdr:grpSp>
      <xdr:nvGrpSpPr>
        <xdr:cNvPr id="19" name="Group 18">
          <a:extLst>
            <a:ext uri="{FF2B5EF4-FFF2-40B4-BE49-F238E27FC236}">
              <a16:creationId xmlns:a16="http://schemas.microsoft.com/office/drawing/2014/main" id="{5F3C90F6-EB0F-50B4-CE91-67BCC962F79B}"/>
            </a:ext>
          </a:extLst>
        </xdr:cNvPr>
        <xdr:cNvGrpSpPr/>
      </xdr:nvGrpSpPr>
      <xdr:grpSpPr>
        <a:xfrm>
          <a:off x="20746786" y="3474337"/>
          <a:ext cx="2132255" cy="613007"/>
          <a:chOff x="19960133" y="3566225"/>
          <a:chExt cx="2085190" cy="630937"/>
        </a:xfrm>
      </xdr:grpSpPr>
      <xdr:sp macro="" textlink="">
        <xdr:nvSpPr>
          <xdr:cNvPr id="70" name="Rectangle: Rounded Corners 69">
            <a:hlinkClick xmlns:r="http://schemas.openxmlformats.org/officeDocument/2006/relationships" r:id="rId4"/>
            <a:extLst>
              <a:ext uri="{FF2B5EF4-FFF2-40B4-BE49-F238E27FC236}">
                <a16:creationId xmlns:a16="http://schemas.microsoft.com/office/drawing/2014/main" id="{E34F248F-CD08-1498-512C-61692F4F2D12}"/>
              </a:ext>
            </a:extLst>
          </xdr:cNvPr>
          <xdr:cNvSpPr/>
        </xdr:nvSpPr>
        <xdr:spPr>
          <a:xfrm>
            <a:off x="19960133" y="3566226"/>
            <a:ext cx="1870818" cy="63093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sp macro="" textlink="">
        <xdr:nvSpPr>
          <xdr:cNvPr id="71" name="Rectangle: Top Corners Rounded 70">
            <a:extLst>
              <a:ext uri="{FF2B5EF4-FFF2-40B4-BE49-F238E27FC236}">
                <a16:creationId xmlns:a16="http://schemas.microsoft.com/office/drawing/2014/main" id="{88FE09F8-54CA-CE92-9CC7-673D63203B6E}"/>
              </a:ext>
            </a:extLst>
          </xdr:cNvPr>
          <xdr:cNvSpPr/>
        </xdr:nvSpPr>
        <xdr:spPr>
          <a:xfrm>
            <a:off x="21748282" y="3566225"/>
            <a:ext cx="297041" cy="630936"/>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grpSp>
    <xdr:clientData/>
  </xdr:twoCellAnchor>
  <xdr:twoCellAnchor editAs="absolute">
    <xdr:from>
      <xdr:col>27</xdr:col>
      <xdr:colOff>302204</xdr:colOff>
      <xdr:row>0</xdr:row>
      <xdr:rowOff>0</xdr:rowOff>
    </xdr:from>
    <xdr:to>
      <xdr:col>27</xdr:col>
      <xdr:colOff>607004</xdr:colOff>
      <xdr:row>376</xdr:row>
      <xdr:rowOff>80584</xdr:rowOff>
    </xdr:to>
    <xdr:sp macro="" textlink="">
      <xdr:nvSpPr>
        <xdr:cNvPr id="72" name="Rectangle 71">
          <a:extLst>
            <a:ext uri="{FF2B5EF4-FFF2-40B4-BE49-F238E27FC236}">
              <a16:creationId xmlns:a16="http://schemas.microsoft.com/office/drawing/2014/main" id="{5471517B-5939-41CC-9A25-F3AD1EC1D503}"/>
            </a:ext>
          </a:extLst>
        </xdr:cNvPr>
        <xdr:cNvSpPr/>
      </xdr:nvSpPr>
      <xdr:spPr>
        <a:xfrm>
          <a:off x="21996792" y="0"/>
          <a:ext cx="304800" cy="67517584"/>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24</xdr:col>
      <xdr:colOff>317563</xdr:colOff>
      <xdr:row>25</xdr:row>
      <xdr:rowOff>98611</xdr:rowOff>
    </xdr:from>
    <xdr:to>
      <xdr:col>27</xdr:col>
      <xdr:colOff>135022</xdr:colOff>
      <xdr:row>29</xdr:row>
      <xdr:rowOff>11363</xdr:rowOff>
    </xdr:to>
    <xdr:sp macro="" textlink="">
      <xdr:nvSpPr>
        <xdr:cNvPr id="73" name="Rectangle: Rounded Corners 72">
          <a:hlinkClick xmlns:r="http://schemas.openxmlformats.org/officeDocument/2006/relationships" r:id="rId14"/>
          <a:extLst>
            <a:ext uri="{FF2B5EF4-FFF2-40B4-BE49-F238E27FC236}">
              <a16:creationId xmlns:a16="http://schemas.microsoft.com/office/drawing/2014/main" id="{F54C11AF-359B-4763-B739-BF597ED59ED0}"/>
            </a:ext>
          </a:extLst>
        </xdr:cNvPr>
        <xdr:cNvSpPr/>
      </xdr:nvSpPr>
      <xdr:spPr>
        <a:xfrm>
          <a:off x="19961475" y="4592170"/>
          <a:ext cx="1868135" cy="629928"/>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twoCellAnchor editAs="absolute">
    <xdr:from>
      <xdr:col>45</xdr:col>
      <xdr:colOff>412383</xdr:colOff>
      <xdr:row>0</xdr:row>
      <xdr:rowOff>3</xdr:rowOff>
    </xdr:from>
    <xdr:to>
      <xdr:col>49</xdr:col>
      <xdr:colOff>151286</xdr:colOff>
      <xdr:row>376</xdr:row>
      <xdr:rowOff>63395</xdr:rowOff>
    </xdr:to>
    <xdr:sp macro="" textlink="">
      <xdr:nvSpPr>
        <xdr:cNvPr id="74" name="Rectangle 73">
          <a:extLst>
            <a:ext uri="{FF2B5EF4-FFF2-40B4-BE49-F238E27FC236}">
              <a16:creationId xmlns:a16="http://schemas.microsoft.com/office/drawing/2014/main" id="{CCB8C218-5303-4B37-B6DB-D859E31292F3}"/>
            </a:ext>
          </a:extLst>
        </xdr:cNvPr>
        <xdr:cNvSpPr/>
      </xdr:nvSpPr>
      <xdr:spPr>
        <a:xfrm>
          <a:off x="39973630" y="3"/>
          <a:ext cx="2535891" cy="65801580"/>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46</xdr:col>
      <xdr:colOff>34525</xdr:colOff>
      <xdr:row>14</xdr:row>
      <xdr:rowOff>1721</xdr:rowOff>
    </xdr:from>
    <xdr:to>
      <xdr:col>48</xdr:col>
      <xdr:colOff>550892</xdr:colOff>
      <xdr:row>17</xdr:row>
      <xdr:rowOff>84549</xdr:rowOff>
    </xdr:to>
    <xdr:sp macro="" textlink="">
      <xdr:nvSpPr>
        <xdr:cNvPr id="75" name="Rectangle: Rounded Corners 74">
          <a:hlinkClick xmlns:r="http://schemas.openxmlformats.org/officeDocument/2006/relationships" r:id="rId1"/>
          <a:extLst>
            <a:ext uri="{FF2B5EF4-FFF2-40B4-BE49-F238E27FC236}">
              <a16:creationId xmlns:a16="http://schemas.microsoft.com/office/drawing/2014/main" id="{B179AE53-D19A-4215-A2C6-20FFA743D6BC}"/>
            </a:ext>
          </a:extLst>
        </xdr:cNvPr>
        <xdr:cNvSpPr/>
      </xdr:nvSpPr>
      <xdr:spPr>
        <a:xfrm>
          <a:off x="40295019" y="2449086"/>
          <a:ext cx="1914861" cy="611745"/>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clientData/>
  </xdr:twoCellAnchor>
  <xdr:twoCellAnchor editAs="absolute">
    <xdr:from>
      <xdr:col>46</xdr:col>
      <xdr:colOff>34525</xdr:colOff>
      <xdr:row>8</xdr:row>
      <xdr:rowOff>25403</xdr:rowOff>
    </xdr:from>
    <xdr:to>
      <xdr:col>48</xdr:col>
      <xdr:colOff>550892</xdr:colOff>
      <xdr:row>11</xdr:row>
      <xdr:rowOff>109223</xdr:rowOff>
    </xdr:to>
    <xdr:sp macro="" textlink="">
      <xdr:nvSpPr>
        <xdr:cNvPr id="76" name="Rectangle: Rounded Corners 75">
          <a:hlinkClick xmlns:r="http://schemas.openxmlformats.org/officeDocument/2006/relationships" r:id="rId2"/>
          <a:extLst>
            <a:ext uri="{FF2B5EF4-FFF2-40B4-BE49-F238E27FC236}">
              <a16:creationId xmlns:a16="http://schemas.microsoft.com/office/drawing/2014/main" id="{B74898FD-1205-451F-A294-0E2D79BE5874}"/>
            </a:ext>
          </a:extLst>
        </xdr:cNvPr>
        <xdr:cNvSpPr/>
      </xdr:nvSpPr>
      <xdr:spPr>
        <a:xfrm>
          <a:off x="40295019" y="1423897"/>
          <a:ext cx="1914861" cy="608255"/>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clientData/>
  </xdr:twoCellAnchor>
  <xdr:twoCellAnchor editAs="absolute">
    <xdr:from>
      <xdr:col>46</xdr:col>
      <xdr:colOff>34525</xdr:colOff>
      <xdr:row>2</xdr:row>
      <xdr:rowOff>58456</xdr:rowOff>
    </xdr:from>
    <xdr:to>
      <xdr:col>48</xdr:col>
      <xdr:colOff>551443</xdr:colOff>
      <xdr:row>5</xdr:row>
      <xdr:rowOff>142280</xdr:rowOff>
    </xdr:to>
    <xdr:sp macro="" textlink="">
      <xdr:nvSpPr>
        <xdr:cNvPr id="77" name="Rectangle: Rounded Corners 76">
          <a:hlinkClick xmlns:r="http://schemas.openxmlformats.org/officeDocument/2006/relationships" r:id="rId3"/>
          <a:extLst>
            <a:ext uri="{FF2B5EF4-FFF2-40B4-BE49-F238E27FC236}">
              <a16:creationId xmlns:a16="http://schemas.microsoft.com/office/drawing/2014/main" id="{E7734A21-571D-4CE3-9739-8A4A60BA9C2E}"/>
            </a:ext>
          </a:extLst>
        </xdr:cNvPr>
        <xdr:cNvSpPr/>
      </xdr:nvSpPr>
      <xdr:spPr>
        <a:xfrm>
          <a:off x="40295019" y="408080"/>
          <a:ext cx="1915412" cy="608259"/>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clientData/>
  </xdr:twoCellAnchor>
  <xdr:twoCellAnchor>
    <xdr:from>
      <xdr:col>46</xdr:col>
      <xdr:colOff>34525</xdr:colOff>
      <xdr:row>19</xdr:row>
      <xdr:rowOff>148435</xdr:rowOff>
    </xdr:from>
    <xdr:to>
      <xdr:col>48</xdr:col>
      <xdr:colOff>538946</xdr:colOff>
      <xdr:row>23</xdr:row>
      <xdr:rowOff>62194</xdr:rowOff>
    </xdr:to>
    <xdr:sp macro="" textlink="">
      <xdr:nvSpPr>
        <xdr:cNvPr id="79" name="Rectangle: Rounded Corners 78">
          <a:hlinkClick xmlns:r="http://schemas.openxmlformats.org/officeDocument/2006/relationships" r:id="rId4"/>
          <a:extLst>
            <a:ext uri="{FF2B5EF4-FFF2-40B4-BE49-F238E27FC236}">
              <a16:creationId xmlns:a16="http://schemas.microsoft.com/office/drawing/2014/main" id="{E2A70F7A-E8DA-F091-0E5F-1B3B3E564092}"/>
            </a:ext>
          </a:extLst>
        </xdr:cNvPr>
        <xdr:cNvSpPr/>
      </xdr:nvSpPr>
      <xdr:spPr>
        <a:xfrm>
          <a:off x="40295019" y="3474341"/>
          <a:ext cx="1902915" cy="61300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xdr:from>
      <xdr:col>48</xdr:col>
      <xdr:colOff>443220</xdr:colOff>
      <xdr:row>19</xdr:row>
      <xdr:rowOff>148434</xdr:rowOff>
    </xdr:from>
    <xdr:to>
      <xdr:col>49</xdr:col>
      <xdr:colOff>55037</xdr:colOff>
      <xdr:row>23</xdr:row>
      <xdr:rowOff>62193</xdr:rowOff>
    </xdr:to>
    <xdr:sp macro="" textlink="">
      <xdr:nvSpPr>
        <xdr:cNvPr id="80" name="Rectangle: Top Corners Rounded 79">
          <a:extLst>
            <a:ext uri="{FF2B5EF4-FFF2-40B4-BE49-F238E27FC236}">
              <a16:creationId xmlns:a16="http://schemas.microsoft.com/office/drawing/2014/main" id="{B326A94A-A5FD-A033-A198-42929AB92445}"/>
            </a:ext>
          </a:extLst>
        </xdr:cNvPr>
        <xdr:cNvSpPr/>
      </xdr:nvSpPr>
      <xdr:spPr>
        <a:xfrm>
          <a:off x="40549073" y="3566228"/>
          <a:ext cx="295376" cy="630936"/>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clientData/>
  </xdr:twoCellAnchor>
  <xdr:twoCellAnchor editAs="absolute">
    <xdr:from>
      <xdr:col>49</xdr:col>
      <xdr:colOff>6506</xdr:colOff>
      <xdr:row>0</xdr:row>
      <xdr:rowOff>3</xdr:rowOff>
    </xdr:from>
    <xdr:to>
      <xdr:col>49</xdr:col>
      <xdr:colOff>311306</xdr:colOff>
      <xdr:row>376</xdr:row>
      <xdr:rowOff>80587</xdr:rowOff>
    </xdr:to>
    <xdr:sp macro="" textlink="">
      <xdr:nvSpPr>
        <xdr:cNvPr id="81" name="Rectangle 80">
          <a:extLst>
            <a:ext uri="{FF2B5EF4-FFF2-40B4-BE49-F238E27FC236}">
              <a16:creationId xmlns:a16="http://schemas.microsoft.com/office/drawing/2014/main" id="{34C6C4E8-844B-4DE6-8742-9520A6B9CD56}"/>
            </a:ext>
          </a:extLst>
        </xdr:cNvPr>
        <xdr:cNvSpPr/>
      </xdr:nvSpPr>
      <xdr:spPr>
        <a:xfrm>
          <a:off x="42364741" y="3"/>
          <a:ext cx="304800" cy="65818772"/>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46</xdr:col>
      <xdr:colOff>34525</xdr:colOff>
      <xdr:row>25</xdr:row>
      <xdr:rowOff>98614</xdr:rowOff>
    </xdr:from>
    <xdr:to>
      <xdr:col>48</xdr:col>
      <xdr:colOff>551231</xdr:colOff>
      <xdr:row>29</xdr:row>
      <xdr:rowOff>11366</xdr:rowOff>
    </xdr:to>
    <xdr:sp macro="" textlink="">
      <xdr:nvSpPr>
        <xdr:cNvPr id="82" name="Rectangle: Rounded Corners 81">
          <a:hlinkClick xmlns:r="http://schemas.openxmlformats.org/officeDocument/2006/relationships" r:id="rId14"/>
          <a:extLst>
            <a:ext uri="{FF2B5EF4-FFF2-40B4-BE49-F238E27FC236}">
              <a16:creationId xmlns:a16="http://schemas.microsoft.com/office/drawing/2014/main" id="{2A0040C1-939F-48CA-A26D-DB460078F6EE}"/>
            </a:ext>
          </a:extLst>
        </xdr:cNvPr>
        <xdr:cNvSpPr/>
      </xdr:nvSpPr>
      <xdr:spPr>
        <a:xfrm>
          <a:off x="40295019" y="4473390"/>
          <a:ext cx="1915200" cy="61200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twoCellAnchor editAs="absolute">
    <xdr:from>
      <xdr:col>68</xdr:col>
      <xdr:colOff>470649</xdr:colOff>
      <xdr:row>0</xdr:row>
      <xdr:rowOff>0</xdr:rowOff>
    </xdr:from>
    <xdr:to>
      <xdr:col>72</xdr:col>
      <xdr:colOff>209552</xdr:colOff>
      <xdr:row>376</xdr:row>
      <xdr:rowOff>63392</xdr:rowOff>
    </xdr:to>
    <xdr:sp macro="" textlink="">
      <xdr:nvSpPr>
        <xdr:cNvPr id="92" name="Rectangle 91">
          <a:extLst>
            <a:ext uri="{FF2B5EF4-FFF2-40B4-BE49-F238E27FC236}">
              <a16:creationId xmlns:a16="http://schemas.microsoft.com/office/drawing/2014/main" id="{87A119C2-B93B-4441-BAE2-140D136348EA}"/>
            </a:ext>
          </a:extLst>
        </xdr:cNvPr>
        <xdr:cNvSpPr/>
      </xdr:nvSpPr>
      <xdr:spPr>
        <a:xfrm>
          <a:off x="56634531" y="0"/>
          <a:ext cx="2461933" cy="67500392"/>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69</xdr:col>
      <xdr:colOff>81917</xdr:colOff>
      <xdr:row>14</xdr:row>
      <xdr:rowOff>1718</xdr:rowOff>
    </xdr:from>
    <xdr:to>
      <xdr:col>71</xdr:col>
      <xdr:colOff>598284</xdr:colOff>
      <xdr:row>17</xdr:row>
      <xdr:rowOff>84546</xdr:rowOff>
    </xdr:to>
    <xdr:sp macro="" textlink="">
      <xdr:nvSpPr>
        <xdr:cNvPr id="93" name="Rectangle: Rounded Corners 92">
          <a:hlinkClick xmlns:r="http://schemas.openxmlformats.org/officeDocument/2006/relationships" r:id="rId1"/>
          <a:extLst>
            <a:ext uri="{FF2B5EF4-FFF2-40B4-BE49-F238E27FC236}">
              <a16:creationId xmlns:a16="http://schemas.microsoft.com/office/drawing/2014/main" id="{088AE5DA-76A9-41E3-9EB4-A16A98873E92}"/>
            </a:ext>
          </a:extLst>
        </xdr:cNvPr>
        <xdr:cNvSpPr/>
      </xdr:nvSpPr>
      <xdr:spPr>
        <a:xfrm>
          <a:off x="56929358" y="2511836"/>
          <a:ext cx="1872279" cy="63191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clientData/>
  </xdr:twoCellAnchor>
  <xdr:twoCellAnchor editAs="absolute">
    <xdr:from>
      <xdr:col>69</xdr:col>
      <xdr:colOff>81917</xdr:colOff>
      <xdr:row>8</xdr:row>
      <xdr:rowOff>25400</xdr:rowOff>
    </xdr:from>
    <xdr:to>
      <xdr:col>71</xdr:col>
      <xdr:colOff>598284</xdr:colOff>
      <xdr:row>11</xdr:row>
      <xdr:rowOff>109220</xdr:rowOff>
    </xdr:to>
    <xdr:sp macro="" textlink="">
      <xdr:nvSpPr>
        <xdr:cNvPr id="94" name="Rectangle: Rounded Corners 93">
          <a:hlinkClick xmlns:r="http://schemas.openxmlformats.org/officeDocument/2006/relationships" r:id="rId2"/>
          <a:extLst>
            <a:ext uri="{FF2B5EF4-FFF2-40B4-BE49-F238E27FC236}">
              <a16:creationId xmlns:a16="http://schemas.microsoft.com/office/drawing/2014/main" id="{8181EF18-FCFA-41BC-99ED-CE2DA613C1F6}"/>
            </a:ext>
          </a:extLst>
        </xdr:cNvPr>
        <xdr:cNvSpPr/>
      </xdr:nvSpPr>
      <xdr:spPr>
        <a:xfrm>
          <a:off x="56929358" y="1459753"/>
          <a:ext cx="1872279" cy="621702"/>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clientData/>
  </xdr:twoCellAnchor>
  <xdr:twoCellAnchor editAs="absolute">
    <xdr:from>
      <xdr:col>69</xdr:col>
      <xdr:colOff>81641</xdr:colOff>
      <xdr:row>2</xdr:row>
      <xdr:rowOff>58453</xdr:rowOff>
    </xdr:from>
    <xdr:to>
      <xdr:col>71</xdr:col>
      <xdr:colOff>598559</xdr:colOff>
      <xdr:row>5</xdr:row>
      <xdr:rowOff>142277</xdr:rowOff>
    </xdr:to>
    <xdr:sp macro="" textlink="">
      <xdr:nvSpPr>
        <xdr:cNvPr id="95" name="Rectangle: Rounded Corners 94">
          <a:hlinkClick xmlns:r="http://schemas.openxmlformats.org/officeDocument/2006/relationships" r:id="rId3"/>
          <a:extLst>
            <a:ext uri="{FF2B5EF4-FFF2-40B4-BE49-F238E27FC236}">
              <a16:creationId xmlns:a16="http://schemas.microsoft.com/office/drawing/2014/main" id="{1D16E75D-C3DB-4ED2-993C-C9F220C9C71F}"/>
            </a:ext>
          </a:extLst>
        </xdr:cNvPr>
        <xdr:cNvSpPr/>
      </xdr:nvSpPr>
      <xdr:spPr>
        <a:xfrm>
          <a:off x="56929082" y="417041"/>
          <a:ext cx="1872830" cy="621707"/>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clientData/>
  </xdr:twoCellAnchor>
  <xdr:twoCellAnchor>
    <xdr:from>
      <xdr:col>69</xdr:col>
      <xdr:colOff>87890</xdr:colOff>
      <xdr:row>19</xdr:row>
      <xdr:rowOff>148431</xdr:rowOff>
    </xdr:from>
    <xdr:to>
      <xdr:col>71</xdr:col>
      <xdr:colOff>592311</xdr:colOff>
      <xdr:row>23</xdr:row>
      <xdr:rowOff>62190</xdr:rowOff>
    </xdr:to>
    <xdr:sp macro="" textlink="">
      <xdr:nvSpPr>
        <xdr:cNvPr id="97" name="Rectangle: Rounded Corners 96">
          <a:hlinkClick xmlns:r="http://schemas.openxmlformats.org/officeDocument/2006/relationships" r:id="rId4"/>
          <a:extLst>
            <a:ext uri="{FF2B5EF4-FFF2-40B4-BE49-F238E27FC236}">
              <a16:creationId xmlns:a16="http://schemas.microsoft.com/office/drawing/2014/main" id="{0ACCFD3A-2217-A124-C4D9-7872114D0D51}"/>
            </a:ext>
          </a:extLst>
        </xdr:cNvPr>
        <xdr:cNvSpPr/>
      </xdr:nvSpPr>
      <xdr:spPr>
        <a:xfrm>
          <a:off x="56935331" y="3566225"/>
          <a:ext cx="1860333" cy="630936"/>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xdr:from>
      <xdr:col>71</xdr:col>
      <xdr:colOff>501486</xdr:colOff>
      <xdr:row>19</xdr:row>
      <xdr:rowOff>148430</xdr:rowOff>
    </xdr:from>
    <xdr:to>
      <xdr:col>72</xdr:col>
      <xdr:colOff>113303</xdr:colOff>
      <xdr:row>23</xdr:row>
      <xdr:rowOff>62189</xdr:rowOff>
    </xdr:to>
    <xdr:sp macro="" textlink="">
      <xdr:nvSpPr>
        <xdr:cNvPr id="98" name="Rectangle: Top Corners Rounded 97">
          <a:extLst>
            <a:ext uri="{FF2B5EF4-FFF2-40B4-BE49-F238E27FC236}">
              <a16:creationId xmlns:a16="http://schemas.microsoft.com/office/drawing/2014/main" id="{1F4C2835-7E96-1FB9-EDD4-7007847A6C03}"/>
            </a:ext>
          </a:extLst>
        </xdr:cNvPr>
        <xdr:cNvSpPr/>
      </xdr:nvSpPr>
      <xdr:spPr>
        <a:xfrm>
          <a:off x="58704839" y="3566224"/>
          <a:ext cx="295376" cy="630936"/>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clientData/>
  </xdr:twoCellAnchor>
  <xdr:twoCellAnchor editAs="absolute">
    <xdr:from>
      <xdr:col>72</xdr:col>
      <xdr:colOff>64772</xdr:colOff>
      <xdr:row>0</xdr:row>
      <xdr:rowOff>0</xdr:rowOff>
    </xdr:from>
    <xdr:to>
      <xdr:col>72</xdr:col>
      <xdr:colOff>369572</xdr:colOff>
      <xdr:row>376</xdr:row>
      <xdr:rowOff>80584</xdr:rowOff>
    </xdr:to>
    <xdr:sp macro="" textlink="">
      <xdr:nvSpPr>
        <xdr:cNvPr id="99" name="Rectangle 98">
          <a:extLst>
            <a:ext uri="{FF2B5EF4-FFF2-40B4-BE49-F238E27FC236}">
              <a16:creationId xmlns:a16="http://schemas.microsoft.com/office/drawing/2014/main" id="{2A7A5F44-04AC-4063-BF5B-37987818E856}"/>
            </a:ext>
          </a:extLst>
        </xdr:cNvPr>
        <xdr:cNvSpPr/>
      </xdr:nvSpPr>
      <xdr:spPr>
        <a:xfrm>
          <a:off x="61195101" y="0"/>
          <a:ext cx="304800" cy="65818772"/>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69</xdr:col>
      <xdr:colOff>81747</xdr:colOff>
      <xdr:row>25</xdr:row>
      <xdr:rowOff>98611</xdr:rowOff>
    </xdr:from>
    <xdr:to>
      <xdr:col>71</xdr:col>
      <xdr:colOff>598453</xdr:colOff>
      <xdr:row>29</xdr:row>
      <xdr:rowOff>11363</xdr:rowOff>
    </xdr:to>
    <xdr:sp macro="" textlink="">
      <xdr:nvSpPr>
        <xdr:cNvPr id="100" name="Rectangle: Rounded Corners 99">
          <a:hlinkClick xmlns:r="http://schemas.openxmlformats.org/officeDocument/2006/relationships" r:id="rId14"/>
          <a:extLst>
            <a:ext uri="{FF2B5EF4-FFF2-40B4-BE49-F238E27FC236}">
              <a16:creationId xmlns:a16="http://schemas.microsoft.com/office/drawing/2014/main" id="{41BE7CF7-F70A-4FFA-BAE1-91A618955F03}"/>
            </a:ext>
          </a:extLst>
        </xdr:cNvPr>
        <xdr:cNvSpPr/>
      </xdr:nvSpPr>
      <xdr:spPr>
        <a:xfrm>
          <a:off x="56929188" y="4592170"/>
          <a:ext cx="1872618" cy="629928"/>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415290</xdr:colOff>
      <xdr:row>89</xdr:row>
      <xdr:rowOff>30480</xdr:rowOff>
    </xdr:from>
    <xdr:to>
      <xdr:col>17</xdr:col>
      <xdr:colOff>1211580</xdr:colOff>
      <xdr:row>91</xdr:row>
      <xdr:rowOff>11430</xdr:rowOff>
    </xdr:to>
    <xdr:sp macro="" textlink="$S$75">
      <xdr:nvSpPr>
        <xdr:cNvPr id="7" name="TextBox 6">
          <a:extLst>
            <a:ext uri="{FF2B5EF4-FFF2-40B4-BE49-F238E27FC236}">
              <a16:creationId xmlns:a16="http://schemas.microsoft.com/office/drawing/2014/main" id="{BC3C4C42-0EC9-6212-455C-DF24FC953947}"/>
            </a:ext>
          </a:extLst>
        </xdr:cNvPr>
        <xdr:cNvSpPr txBox="1"/>
      </xdr:nvSpPr>
      <xdr:spPr>
        <a:xfrm>
          <a:off x="16428720" y="15460980"/>
          <a:ext cx="796290" cy="331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AA821E-BB81-4C9C-AAE6-C1B79693C54D}" type="TxLink">
            <a:rPr lang="en-US" sz="1400" b="1" i="0" u="none" strike="noStrike">
              <a:solidFill>
                <a:srgbClr val="3287BD"/>
              </a:solidFill>
              <a:latin typeface="Arial" panose="020B0604020202020204" pitchFamily="34" charset="0"/>
              <a:cs typeface="Arial" panose="020B0604020202020204" pitchFamily="34" charset="0"/>
            </a:rPr>
            <a:pPr algn="ctr"/>
            <a:t> </a:t>
          </a:fld>
          <a:endParaRPr lang="en-US" sz="1400" b="1">
            <a:solidFill>
              <a:srgbClr val="3287BD"/>
            </a:solidFill>
            <a:latin typeface="Arial" panose="020B0604020202020204" pitchFamily="34" charset="0"/>
            <a:cs typeface="Arial" panose="020B0604020202020204" pitchFamily="34" charset="0"/>
          </a:endParaRPr>
        </a:p>
      </xdr:txBody>
    </xdr:sp>
    <xdr:clientData/>
  </xdr:twoCellAnchor>
  <xdr:twoCellAnchor>
    <xdr:from>
      <xdr:col>17</xdr:col>
      <xdr:colOff>193813</xdr:colOff>
      <xdr:row>18</xdr:row>
      <xdr:rowOff>115955</xdr:rowOff>
    </xdr:from>
    <xdr:to>
      <xdr:col>19</xdr:col>
      <xdr:colOff>309769</xdr:colOff>
      <xdr:row>34</xdr:row>
      <xdr:rowOff>49694</xdr:rowOff>
    </xdr:to>
    <xdr:graphicFrame macro="">
      <xdr:nvGraphicFramePr>
        <xdr:cNvPr id="6" name="Chart 5">
          <a:extLst>
            <a:ext uri="{FF2B5EF4-FFF2-40B4-BE49-F238E27FC236}">
              <a16:creationId xmlns:a16="http://schemas.microsoft.com/office/drawing/2014/main" id="{C9734FDB-43D1-C089-1211-41A028C21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82827</xdr:rowOff>
    </xdr:from>
    <xdr:to>
      <xdr:col>3</xdr:col>
      <xdr:colOff>308113</xdr:colOff>
      <xdr:row>28</xdr:row>
      <xdr:rowOff>16566</xdr:rowOff>
    </xdr:to>
    <xdr:graphicFrame macro="">
      <xdr:nvGraphicFramePr>
        <xdr:cNvPr id="8" name="Chart 7">
          <a:extLst>
            <a:ext uri="{FF2B5EF4-FFF2-40B4-BE49-F238E27FC236}">
              <a16:creationId xmlns:a16="http://schemas.microsoft.com/office/drawing/2014/main" id="{A544B2AC-8AFB-6BDF-9AB8-63FD4BCB1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9941</xdr:colOff>
      <xdr:row>20</xdr:row>
      <xdr:rowOff>96078</xdr:rowOff>
    </xdr:from>
    <xdr:to>
      <xdr:col>54</xdr:col>
      <xdr:colOff>3315</xdr:colOff>
      <xdr:row>36</xdr:row>
      <xdr:rowOff>29817</xdr:rowOff>
    </xdr:to>
    <xdr:graphicFrame macro="">
      <xdr:nvGraphicFramePr>
        <xdr:cNvPr id="10" name="Chart 9">
          <a:extLst>
            <a:ext uri="{FF2B5EF4-FFF2-40B4-BE49-F238E27FC236}">
              <a16:creationId xmlns:a16="http://schemas.microsoft.com/office/drawing/2014/main" id="{E3D85EDB-C73D-649C-AD8C-80CE60B63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61</xdr:col>
      <xdr:colOff>0</xdr:colOff>
      <xdr:row>19</xdr:row>
      <xdr:rowOff>112644</xdr:rowOff>
    </xdr:from>
    <xdr:to>
      <xdr:col>63</xdr:col>
      <xdr:colOff>1625048</xdr:colOff>
      <xdr:row>35</xdr:row>
      <xdr:rowOff>46383</xdr:rowOff>
    </xdr:to>
    <xdr:graphicFrame macro="">
      <xdr:nvGraphicFramePr>
        <xdr:cNvPr id="12" name="Chart 11">
          <a:extLst>
            <a:ext uri="{FF2B5EF4-FFF2-40B4-BE49-F238E27FC236}">
              <a16:creationId xmlns:a16="http://schemas.microsoft.com/office/drawing/2014/main" id="{5AC47551-9113-E9A2-85BE-FB2DBBE1B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167640</xdr:colOff>
      <xdr:row>19</xdr:row>
      <xdr:rowOff>110491</xdr:rowOff>
    </xdr:from>
    <xdr:to>
      <xdr:col>6</xdr:col>
      <xdr:colOff>811530</xdr:colOff>
      <xdr:row>28</xdr:row>
      <xdr:rowOff>3811</xdr:rowOff>
    </xdr:to>
    <mc:AlternateContent xmlns:mc="http://schemas.openxmlformats.org/markup-compatibility/2006" xmlns:a14="http://schemas.microsoft.com/office/drawing/2010/main">
      <mc:Choice Requires="a14">
        <xdr:graphicFrame macro="">
          <xdr:nvGraphicFramePr>
            <xdr:cNvPr id="3" name="Frequancy">
              <a:extLst>
                <a:ext uri="{FF2B5EF4-FFF2-40B4-BE49-F238E27FC236}">
                  <a16:creationId xmlns:a16="http://schemas.microsoft.com/office/drawing/2014/main" id="{52766F24-C07D-7285-4300-2E6B5EB89682}"/>
                </a:ext>
              </a:extLst>
            </xdr:cNvPr>
            <xdr:cNvGraphicFramePr/>
          </xdr:nvGraphicFramePr>
          <xdr:xfrm>
            <a:off x="0" y="0"/>
            <a:ext cx="0" cy="0"/>
          </xdr:xfrm>
          <a:graphic>
            <a:graphicData uri="http://schemas.microsoft.com/office/drawing/2010/slicer">
              <sle:slicer xmlns:sle="http://schemas.microsoft.com/office/drawing/2010/slicer" name="Frequancy"/>
            </a:graphicData>
          </a:graphic>
        </xdr:graphicFrame>
      </mc:Choice>
      <mc:Fallback xmlns="">
        <xdr:sp macro="" textlink="">
          <xdr:nvSpPr>
            <xdr:cNvPr id="0" name=""/>
            <xdr:cNvSpPr>
              <a:spLocks noTextEdit="1"/>
            </xdr:cNvSpPr>
          </xdr:nvSpPr>
          <xdr:spPr>
            <a:xfrm>
              <a:off x="5981700" y="3531871"/>
              <a:ext cx="1828800" cy="1470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377190</xdr:colOff>
      <xdr:row>8</xdr:row>
      <xdr:rowOff>34290</xdr:rowOff>
    </xdr:from>
    <xdr:to>
      <xdr:col>56</xdr:col>
      <xdr:colOff>26670</xdr:colOff>
      <xdr:row>22</xdr:row>
      <xdr:rowOff>53975</xdr:rowOff>
    </xdr:to>
    <mc:AlternateContent xmlns:mc="http://schemas.openxmlformats.org/markup-compatibility/2006" xmlns:a14="http://schemas.microsoft.com/office/drawing/2010/main">
      <mc:Choice Requires="a14">
        <xdr:graphicFrame macro="">
          <xdr:nvGraphicFramePr>
            <xdr:cNvPr id="5" name="Requirement">
              <a:extLst>
                <a:ext uri="{FF2B5EF4-FFF2-40B4-BE49-F238E27FC236}">
                  <a16:creationId xmlns:a16="http://schemas.microsoft.com/office/drawing/2014/main" id="{4968ECEF-91E0-BF4B-4601-A99F6170FBCA}"/>
                </a:ext>
              </a:extLst>
            </xdr:cNvPr>
            <xdr:cNvGraphicFramePr/>
          </xdr:nvGraphicFramePr>
          <xdr:xfrm>
            <a:off x="0" y="0"/>
            <a:ext cx="0" cy="0"/>
          </xdr:xfrm>
          <a:graphic>
            <a:graphicData uri="http://schemas.microsoft.com/office/drawing/2010/slicer">
              <sle:slicer xmlns:sle="http://schemas.microsoft.com/office/drawing/2010/slicer" name="Requirement"/>
            </a:graphicData>
          </a:graphic>
        </xdr:graphicFrame>
      </mc:Choice>
      <mc:Fallback xmlns="">
        <xdr:sp macro="" textlink="">
          <xdr:nvSpPr>
            <xdr:cNvPr id="0" name=""/>
            <xdr:cNvSpPr>
              <a:spLocks noTextEdit="1"/>
            </xdr:cNvSpPr>
          </xdr:nvSpPr>
          <xdr:spPr>
            <a:xfrm>
              <a:off x="47381160" y="152781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absolute">
    <xdr:from>
      <xdr:col>3</xdr:col>
      <xdr:colOff>544286</xdr:colOff>
      <xdr:row>0</xdr:row>
      <xdr:rowOff>21771</xdr:rowOff>
    </xdr:from>
    <xdr:to>
      <xdr:col>22</xdr:col>
      <xdr:colOff>146956</xdr:colOff>
      <xdr:row>51</xdr:row>
      <xdr:rowOff>65314</xdr:rowOff>
    </xdr:to>
    <xdr:sp macro="" textlink="">
      <xdr:nvSpPr>
        <xdr:cNvPr id="19" name="Rectangle: Rounded Corners 18">
          <a:extLst>
            <a:ext uri="{FF2B5EF4-FFF2-40B4-BE49-F238E27FC236}">
              <a16:creationId xmlns:a16="http://schemas.microsoft.com/office/drawing/2014/main" id="{F8481986-810C-06D8-D163-13C4C4281B22}"/>
            </a:ext>
          </a:extLst>
        </xdr:cNvPr>
        <xdr:cNvSpPr/>
      </xdr:nvSpPr>
      <xdr:spPr>
        <a:xfrm>
          <a:off x="2650672" y="21771"/>
          <a:ext cx="12943113" cy="8926286"/>
        </a:xfrm>
        <a:prstGeom prst="roundRect">
          <a:avLst>
            <a:gd name="adj" fmla="val 946"/>
          </a:avLst>
        </a:prstGeom>
        <a:solidFill>
          <a:schemeClr val="bg1">
            <a:lumMod val="9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0</xdr:colOff>
      <xdr:row>0</xdr:row>
      <xdr:rowOff>0</xdr:rowOff>
    </xdr:from>
    <xdr:to>
      <xdr:col>3</xdr:col>
      <xdr:colOff>432771</xdr:colOff>
      <xdr:row>375</xdr:row>
      <xdr:rowOff>79080</xdr:rowOff>
    </xdr:to>
    <xdr:sp macro="" textlink="">
      <xdr:nvSpPr>
        <xdr:cNvPr id="2" name="Rectangle 1">
          <a:extLst>
            <a:ext uri="{FF2B5EF4-FFF2-40B4-BE49-F238E27FC236}">
              <a16:creationId xmlns:a16="http://schemas.microsoft.com/office/drawing/2014/main" id="{5C8B6BBE-5DB1-4775-A310-F89B05160E3B}"/>
            </a:ext>
          </a:extLst>
        </xdr:cNvPr>
        <xdr:cNvSpPr/>
      </xdr:nvSpPr>
      <xdr:spPr>
        <a:xfrm>
          <a:off x="0" y="0"/>
          <a:ext cx="2535891" cy="65801580"/>
        </a:xfrm>
        <a:prstGeom prst="rect">
          <a:avLst/>
        </a:prstGeom>
        <a:solidFill>
          <a:srgbClr val="5858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363686</xdr:colOff>
      <xdr:row>13</xdr:row>
      <xdr:rowOff>56955</xdr:rowOff>
    </xdr:from>
    <xdr:to>
      <xdr:col>3</xdr:col>
      <xdr:colOff>175427</xdr:colOff>
      <xdr:row>16</xdr:row>
      <xdr:rowOff>141831</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E873992C-D8C6-404D-BF50-2F3BA3CD1E52}"/>
            </a:ext>
          </a:extLst>
        </xdr:cNvPr>
        <xdr:cNvSpPr/>
      </xdr:nvSpPr>
      <xdr:spPr>
        <a:xfrm>
          <a:off x="363686" y="2321184"/>
          <a:ext cx="1918127" cy="607390"/>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Operation</a:t>
          </a:r>
        </a:p>
      </xdr:txBody>
    </xdr:sp>
    <xdr:clientData/>
  </xdr:twoCellAnchor>
  <xdr:twoCellAnchor editAs="absolute">
    <xdr:from>
      <xdr:col>0</xdr:col>
      <xdr:colOff>363686</xdr:colOff>
      <xdr:row>7</xdr:row>
      <xdr:rowOff>119055</xdr:rowOff>
    </xdr:from>
    <xdr:to>
      <xdr:col>3</xdr:col>
      <xdr:colOff>175427</xdr:colOff>
      <xdr:row>11</xdr:row>
      <xdr:rowOff>26270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7E4BB94E-0FA9-45F1-9177-7D5A2BFE3A55}"/>
            </a:ext>
          </a:extLst>
        </xdr:cNvPr>
        <xdr:cNvSpPr/>
      </xdr:nvSpPr>
      <xdr:spPr>
        <a:xfrm>
          <a:off x="363686" y="1338255"/>
          <a:ext cx="1918127" cy="603901"/>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Service</a:t>
          </a:r>
        </a:p>
      </xdr:txBody>
    </xdr:sp>
    <xdr:clientData/>
  </xdr:twoCellAnchor>
  <xdr:twoCellAnchor editAs="absolute">
    <xdr:from>
      <xdr:col>3</xdr:col>
      <xdr:colOff>287991</xdr:colOff>
      <xdr:row>0</xdr:row>
      <xdr:rowOff>0</xdr:rowOff>
    </xdr:from>
    <xdr:to>
      <xdr:col>3</xdr:col>
      <xdr:colOff>592791</xdr:colOff>
      <xdr:row>375</xdr:row>
      <xdr:rowOff>96272</xdr:rowOff>
    </xdr:to>
    <xdr:sp macro="" textlink="">
      <xdr:nvSpPr>
        <xdr:cNvPr id="7" name="Rectangle 6">
          <a:extLst>
            <a:ext uri="{FF2B5EF4-FFF2-40B4-BE49-F238E27FC236}">
              <a16:creationId xmlns:a16="http://schemas.microsoft.com/office/drawing/2014/main" id="{1A1A6809-252E-4EC7-9E1A-9858CA4BC473}"/>
            </a:ext>
          </a:extLst>
        </xdr:cNvPr>
        <xdr:cNvSpPr/>
      </xdr:nvSpPr>
      <xdr:spPr>
        <a:xfrm>
          <a:off x="2391111" y="0"/>
          <a:ext cx="304800" cy="65818772"/>
        </a:xfrm>
        <a:prstGeom prst="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editAs="absolute">
    <xdr:from>
      <xdr:col>0</xdr:col>
      <xdr:colOff>359698</xdr:colOff>
      <xdr:row>2</xdr:row>
      <xdr:rowOff>7801</xdr:rowOff>
    </xdr:from>
    <xdr:to>
      <xdr:col>3</xdr:col>
      <xdr:colOff>179415</xdr:colOff>
      <xdr:row>5</xdr:row>
      <xdr:rowOff>88370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BB900307-DD2C-90BC-E35A-66B30FCDA652}"/>
            </a:ext>
          </a:extLst>
        </xdr:cNvPr>
        <xdr:cNvSpPr/>
      </xdr:nvSpPr>
      <xdr:spPr>
        <a:xfrm>
          <a:off x="359698" y="356144"/>
          <a:ext cx="1926103" cy="603083"/>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South Service</a:t>
          </a:r>
        </a:p>
      </xdr:txBody>
    </xdr:sp>
    <xdr:clientData/>
  </xdr:twoCellAnchor>
  <xdr:twoCellAnchor>
    <xdr:from>
      <xdr:col>7</xdr:col>
      <xdr:colOff>66017</xdr:colOff>
      <xdr:row>8</xdr:row>
      <xdr:rowOff>72534</xdr:rowOff>
    </xdr:from>
    <xdr:to>
      <xdr:col>9</xdr:col>
      <xdr:colOff>588719</xdr:colOff>
      <xdr:row>13</xdr:row>
      <xdr:rowOff>24636</xdr:rowOff>
    </xdr:to>
    <xdr:grpSp>
      <xdr:nvGrpSpPr>
        <xdr:cNvPr id="20" name="Group 19">
          <a:extLst>
            <a:ext uri="{FF2B5EF4-FFF2-40B4-BE49-F238E27FC236}">
              <a16:creationId xmlns:a16="http://schemas.microsoft.com/office/drawing/2014/main" id="{9B819B93-70CC-672F-D9C8-151D141A0F90}"/>
            </a:ext>
          </a:extLst>
        </xdr:cNvPr>
        <xdr:cNvGrpSpPr/>
      </xdr:nvGrpSpPr>
      <xdr:grpSpPr>
        <a:xfrm>
          <a:off x="4963599" y="1457989"/>
          <a:ext cx="1922011" cy="818011"/>
          <a:chOff x="4641175" y="1487677"/>
          <a:chExt cx="1490255" cy="802821"/>
        </a:xfrm>
        <a:scene3d>
          <a:camera prst="orthographicFront">
            <a:rot lat="0" lon="0" rev="0"/>
          </a:camera>
          <a:lightRig rig="brightRoom" dir="t">
            <a:rot lat="0" lon="0" rev="600000"/>
          </a:lightRig>
        </a:scene3d>
      </xdr:grpSpPr>
      <xdr:sp macro="" textlink="Pivots_Tables!$BK$6">
        <xdr:nvSpPr>
          <xdr:cNvPr id="25" name="Rectangle: Rounded Corners 24">
            <a:extLst>
              <a:ext uri="{FF2B5EF4-FFF2-40B4-BE49-F238E27FC236}">
                <a16:creationId xmlns:a16="http://schemas.microsoft.com/office/drawing/2014/main" id="{3DF11F75-8EA4-8C56-9401-3F556C7A6577}"/>
              </a:ext>
            </a:extLst>
          </xdr:cNvPr>
          <xdr:cNvSpPr/>
        </xdr:nvSpPr>
        <xdr:spPr>
          <a:xfrm>
            <a:off x="4641729" y="1526089"/>
            <a:ext cx="1489146" cy="764409"/>
          </a:xfrm>
          <a:prstGeom prst="roundRect">
            <a:avLst/>
          </a:prstGeom>
          <a:solidFill>
            <a:srgbClr val="3287BD"/>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8CEB423-F1A1-4A05-BA6A-B4F9F676CDEE}" type="TxLink">
              <a:rPr lang="en-US" sz="2800" b="1" i="0" u="none" strike="noStrike">
                <a:solidFill>
                  <a:schemeClr val="bg1"/>
                </a:solidFill>
                <a:latin typeface="Arial" panose="020B0604020202020204" pitchFamily="34" charset="0"/>
                <a:cs typeface="Arial" panose="020B0604020202020204" pitchFamily="34" charset="0"/>
              </a:rPr>
              <a:pPr algn="ctr"/>
              <a:t> </a:t>
            </a:fld>
            <a:endParaRPr lang="en-US" sz="6000" b="1">
              <a:solidFill>
                <a:schemeClr val="bg1"/>
              </a:solidFill>
              <a:latin typeface="Arial" panose="020B0604020202020204" pitchFamily="34" charset="0"/>
              <a:cs typeface="Arial" panose="020B0604020202020204" pitchFamily="34" charset="0"/>
            </a:endParaRPr>
          </a:p>
        </xdr:txBody>
      </xdr:sp>
      <xdr:sp macro="" textlink="">
        <xdr:nvSpPr>
          <xdr:cNvPr id="24" name="Rectangle: Rounded Corners 23">
            <a:extLst>
              <a:ext uri="{FF2B5EF4-FFF2-40B4-BE49-F238E27FC236}">
                <a16:creationId xmlns:a16="http://schemas.microsoft.com/office/drawing/2014/main" id="{D7CE8A93-A365-D55C-C101-0AFD3C50E43D}"/>
              </a:ext>
            </a:extLst>
          </xdr:cNvPr>
          <xdr:cNvSpPr/>
        </xdr:nvSpPr>
        <xdr:spPr>
          <a:xfrm>
            <a:off x="4641175" y="1487677"/>
            <a:ext cx="1490255" cy="291935"/>
          </a:xfrm>
          <a:prstGeom prst="roundRect">
            <a:avLst/>
          </a:prstGeom>
          <a:solidFill>
            <a:srgbClr val="92D050"/>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mn-lt"/>
                <a:cs typeface="Arial" panose="020B0604020202020204" pitchFamily="34" charset="0"/>
              </a:rPr>
              <a:t>Total</a:t>
            </a:r>
            <a:r>
              <a:rPr lang="en-US" sz="1400" b="1" baseline="0">
                <a:solidFill>
                  <a:schemeClr val="bg1"/>
                </a:solidFill>
                <a:latin typeface="+mn-lt"/>
                <a:cs typeface="Arial" panose="020B0604020202020204" pitchFamily="34" charset="0"/>
              </a:rPr>
              <a:t> Annual Points</a:t>
            </a:r>
            <a:endParaRPr lang="en-US" sz="1400" b="1">
              <a:solidFill>
                <a:schemeClr val="bg1"/>
              </a:solidFill>
              <a:latin typeface="+mn-lt"/>
              <a:cs typeface="Arial" panose="020B0604020202020204" pitchFamily="34" charset="0"/>
            </a:endParaRPr>
          </a:p>
        </xdr:txBody>
      </xdr:sp>
    </xdr:grpSp>
    <xdr:clientData/>
  </xdr:twoCellAnchor>
  <xdr:twoCellAnchor editAs="absolute">
    <xdr:from>
      <xdr:col>16</xdr:col>
      <xdr:colOff>166101</xdr:colOff>
      <xdr:row>8</xdr:row>
      <xdr:rowOff>72534</xdr:rowOff>
    </xdr:from>
    <xdr:to>
      <xdr:col>18</xdr:col>
      <xdr:colOff>688803</xdr:colOff>
      <xdr:row>13</xdr:row>
      <xdr:rowOff>24636</xdr:rowOff>
    </xdr:to>
    <xdr:grpSp>
      <xdr:nvGrpSpPr>
        <xdr:cNvPr id="27" name="Group 26">
          <a:extLst>
            <a:ext uri="{FF2B5EF4-FFF2-40B4-BE49-F238E27FC236}">
              <a16:creationId xmlns:a16="http://schemas.microsoft.com/office/drawing/2014/main" id="{8F057F93-8572-4BEF-9FE3-3B7D36B3EC2A}"/>
            </a:ext>
          </a:extLst>
        </xdr:cNvPr>
        <xdr:cNvGrpSpPr/>
      </xdr:nvGrpSpPr>
      <xdr:grpSpPr>
        <a:xfrm>
          <a:off x="11360574" y="1457989"/>
          <a:ext cx="1922011" cy="818011"/>
          <a:chOff x="3371850" y="914400"/>
          <a:chExt cx="2263140" cy="796290"/>
        </a:xfrm>
        <a:scene3d>
          <a:camera prst="orthographicFront">
            <a:rot lat="0" lon="0" rev="0"/>
          </a:camera>
          <a:lightRig rig="brightRoom" dir="t">
            <a:rot lat="0" lon="0" rev="600000"/>
          </a:lightRig>
        </a:scene3d>
      </xdr:grpSpPr>
      <xdr:sp macro="" textlink="Pivots_Tables!$B$12">
        <xdr:nvSpPr>
          <xdr:cNvPr id="28" name="Rectangle: Rounded Corners 27">
            <a:extLst>
              <a:ext uri="{FF2B5EF4-FFF2-40B4-BE49-F238E27FC236}">
                <a16:creationId xmlns:a16="http://schemas.microsoft.com/office/drawing/2014/main" id="{660EE9BF-5C97-D999-0EEB-CC89D3B136B0}"/>
              </a:ext>
            </a:extLst>
          </xdr:cNvPr>
          <xdr:cNvSpPr/>
        </xdr:nvSpPr>
        <xdr:spPr>
          <a:xfrm>
            <a:off x="3379470" y="952500"/>
            <a:ext cx="2255520" cy="758190"/>
          </a:xfrm>
          <a:prstGeom prst="roundRect">
            <a:avLst/>
          </a:prstGeom>
          <a:solidFill>
            <a:srgbClr val="3287BD"/>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2E73491-D776-4E01-AB2D-33C167879CE8}" type="TxLink">
              <a:rPr lang="en-US" sz="3200" b="1" i="0" u="none" strike="noStrike">
                <a:solidFill>
                  <a:schemeClr val="bg1"/>
                </a:solidFill>
                <a:latin typeface="Aptos Narrow"/>
                <a:cs typeface="Arial" panose="020B0604020202020204" pitchFamily="34" charset="0"/>
              </a:rPr>
              <a:pPr algn="ctr"/>
              <a:t>0</a:t>
            </a:fld>
            <a:endParaRPr lang="en-US" sz="16600" b="1" i="0" u="none" strike="noStrike">
              <a:solidFill>
                <a:schemeClr val="bg1"/>
              </a:solidFill>
              <a:latin typeface="Arial" panose="020B0604020202020204" pitchFamily="34" charset="0"/>
              <a:cs typeface="Arial" panose="020B0604020202020204" pitchFamily="34" charset="0"/>
            </a:endParaRPr>
          </a:p>
        </xdr:txBody>
      </xdr:sp>
      <xdr:sp macro="" textlink="">
        <xdr:nvSpPr>
          <xdr:cNvPr id="29" name="Rectangle: Rounded Corners 28">
            <a:extLst>
              <a:ext uri="{FF2B5EF4-FFF2-40B4-BE49-F238E27FC236}">
                <a16:creationId xmlns:a16="http://schemas.microsoft.com/office/drawing/2014/main" id="{98020717-23BE-02F1-1776-A7FD30DC882B}"/>
              </a:ext>
            </a:extLst>
          </xdr:cNvPr>
          <xdr:cNvSpPr/>
        </xdr:nvSpPr>
        <xdr:spPr>
          <a:xfrm>
            <a:off x="3371850" y="914400"/>
            <a:ext cx="2257200" cy="289560"/>
          </a:xfrm>
          <a:prstGeom prst="roundRect">
            <a:avLst/>
          </a:prstGeom>
          <a:solidFill>
            <a:srgbClr val="92D050"/>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latin typeface="+mn-lt"/>
                <a:cs typeface="Arial" panose="020B0604020202020204" pitchFamily="34" charset="0"/>
              </a:rPr>
              <a:t>Total</a:t>
            </a:r>
            <a:r>
              <a:rPr lang="en-US" sz="1200" b="1" baseline="0">
                <a:solidFill>
                  <a:schemeClr val="bg1"/>
                </a:solidFill>
                <a:latin typeface="+mn-lt"/>
                <a:cs typeface="Arial" panose="020B0604020202020204" pitchFamily="34" charset="0"/>
              </a:rPr>
              <a:t> Completed CheckList</a:t>
            </a:r>
            <a:endParaRPr lang="en-US" sz="1200" b="1">
              <a:solidFill>
                <a:schemeClr val="bg1"/>
              </a:solidFill>
              <a:latin typeface="+mn-lt"/>
              <a:cs typeface="Arial" panose="020B0604020202020204" pitchFamily="34" charset="0"/>
            </a:endParaRPr>
          </a:p>
        </xdr:txBody>
      </xdr:sp>
    </xdr:grpSp>
    <xdr:clientData/>
  </xdr:twoCellAnchor>
  <xdr:twoCellAnchor>
    <xdr:from>
      <xdr:col>10</xdr:col>
      <xdr:colOff>99378</xdr:colOff>
      <xdr:row>8</xdr:row>
      <xdr:rowOff>72534</xdr:rowOff>
    </xdr:from>
    <xdr:to>
      <xdr:col>12</xdr:col>
      <xdr:colOff>622080</xdr:colOff>
      <xdr:row>13</xdr:row>
      <xdr:rowOff>24636</xdr:rowOff>
    </xdr:to>
    <xdr:grpSp>
      <xdr:nvGrpSpPr>
        <xdr:cNvPr id="8" name="Group 7">
          <a:extLst>
            <a:ext uri="{FF2B5EF4-FFF2-40B4-BE49-F238E27FC236}">
              <a16:creationId xmlns:a16="http://schemas.microsoft.com/office/drawing/2014/main" id="{0FD90636-0A56-D6DA-8357-6B04BFDDE876}"/>
            </a:ext>
          </a:extLst>
        </xdr:cNvPr>
        <xdr:cNvGrpSpPr/>
      </xdr:nvGrpSpPr>
      <xdr:grpSpPr>
        <a:xfrm>
          <a:off x="7095923" y="1457989"/>
          <a:ext cx="1922012" cy="818011"/>
          <a:chOff x="6416854" y="1487677"/>
          <a:chExt cx="1502681" cy="802821"/>
        </a:xfrm>
        <a:scene3d>
          <a:camera prst="orthographicFront">
            <a:rot lat="0" lon="0" rev="0"/>
          </a:camera>
          <a:lightRig rig="brightRoom" dir="t">
            <a:rot lat="0" lon="0" rev="600000"/>
          </a:lightRig>
        </a:scene3d>
      </xdr:grpSpPr>
      <xdr:sp macro="" textlink="Pivots_Tables!$BL$6">
        <xdr:nvSpPr>
          <xdr:cNvPr id="31" name="Rectangle: Rounded Corners 30">
            <a:extLst>
              <a:ext uri="{FF2B5EF4-FFF2-40B4-BE49-F238E27FC236}">
                <a16:creationId xmlns:a16="http://schemas.microsoft.com/office/drawing/2014/main" id="{715A7FFD-1CBC-25B5-1E82-61EF6665C8DD}"/>
              </a:ext>
            </a:extLst>
          </xdr:cNvPr>
          <xdr:cNvSpPr/>
        </xdr:nvSpPr>
        <xdr:spPr>
          <a:xfrm>
            <a:off x="6417413" y="1526089"/>
            <a:ext cx="1501562" cy="764409"/>
          </a:xfrm>
          <a:prstGeom prst="roundRect">
            <a:avLst/>
          </a:prstGeom>
          <a:solidFill>
            <a:srgbClr val="3287BD"/>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62AD675-2C46-4BB2-80A5-9DB4572A70C9}" type="TxLink">
              <a:rPr lang="en-US" sz="2800" b="1" i="0" u="none" strike="noStrike">
                <a:solidFill>
                  <a:schemeClr val="bg1"/>
                </a:solidFill>
                <a:latin typeface="Arial" panose="020B0604020202020204" pitchFamily="34" charset="0"/>
                <a:cs typeface="Arial" panose="020B0604020202020204" pitchFamily="34" charset="0"/>
              </a:rPr>
              <a:pPr algn="ctr"/>
              <a:t> </a:t>
            </a:fld>
            <a:endParaRPr lang="en-US" sz="19900" b="1">
              <a:solidFill>
                <a:schemeClr val="bg1"/>
              </a:solidFill>
              <a:latin typeface="Arial" panose="020B0604020202020204" pitchFamily="34" charset="0"/>
              <a:cs typeface="Arial" panose="020B0604020202020204" pitchFamily="34" charset="0"/>
            </a:endParaRPr>
          </a:p>
        </xdr:txBody>
      </xdr:sp>
      <xdr:sp macro="" textlink="">
        <xdr:nvSpPr>
          <xdr:cNvPr id="32" name="Rectangle: Rounded Corners 31">
            <a:extLst>
              <a:ext uri="{FF2B5EF4-FFF2-40B4-BE49-F238E27FC236}">
                <a16:creationId xmlns:a16="http://schemas.microsoft.com/office/drawing/2014/main" id="{D24B5231-F612-982B-6F73-D86C0EB9118C}"/>
              </a:ext>
            </a:extLst>
          </xdr:cNvPr>
          <xdr:cNvSpPr/>
        </xdr:nvSpPr>
        <xdr:spPr>
          <a:xfrm>
            <a:off x="6416854" y="1487677"/>
            <a:ext cx="1502681" cy="291935"/>
          </a:xfrm>
          <a:prstGeom prst="roundRect">
            <a:avLst/>
          </a:prstGeom>
          <a:solidFill>
            <a:srgbClr val="92D050"/>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50" b="1">
                <a:solidFill>
                  <a:schemeClr val="bg1"/>
                </a:solidFill>
                <a:latin typeface="+mn-lt"/>
                <a:cs typeface="Arial" panose="020B0604020202020204" pitchFamily="34" charset="0"/>
              </a:rPr>
              <a:t>Total Completed</a:t>
            </a:r>
            <a:r>
              <a:rPr lang="en-US" sz="1250" b="1" baseline="0">
                <a:solidFill>
                  <a:schemeClr val="bg1"/>
                </a:solidFill>
                <a:latin typeface="+mn-lt"/>
                <a:cs typeface="Arial" panose="020B0604020202020204" pitchFamily="34" charset="0"/>
              </a:rPr>
              <a:t> Points</a:t>
            </a:r>
            <a:endParaRPr lang="en-US" sz="1250" b="1">
              <a:solidFill>
                <a:schemeClr val="bg1"/>
              </a:solidFill>
              <a:latin typeface="+mn-lt"/>
              <a:cs typeface="Arial" panose="020B0604020202020204" pitchFamily="34" charset="0"/>
            </a:endParaRPr>
          </a:p>
        </xdr:txBody>
      </xdr:sp>
    </xdr:grpSp>
    <xdr:clientData/>
  </xdr:twoCellAnchor>
  <xdr:twoCellAnchor>
    <xdr:from>
      <xdr:col>13</xdr:col>
      <xdr:colOff>132740</xdr:colOff>
      <xdr:row>8</xdr:row>
      <xdr:rowOff>72534</xdr:rowOff>
    </xdr:from>
    <xdr:to>
      <xdr:col>15</xdr:col>
      <xdr:colOff>655441</xdr:colOff>
      <xdr:row>13</xdr:row>
      <xdr:rowOff>24636</xdr:rowOff>
    </xdr:to>
    <xdr:grpSp>
      <xdr:nvGrpSpPr>
        <xdr:cNvPr id="3" name="Group 2">
          <a:extLst>
            <a:ext uri="{FF2B5EF4-FFF2-40B4-BE49-F238E27FC236}">
              <a16:creationId xmlns:a16="http://schemas.microsoft.com/office/drawing/2014/main" id="{746CE753-BC62-DBB3-9306-2E32B9BD96CE}"/>
            </a:ext>
          </a:extLst>
        </xdr:cNvPr>
        <xdr:cNvGrpSpPr/>
      </xdr:nvGrpSpPr>
      <xdr:grpSpPr>
        <a:xfrm>
          <a:off x="9228249" y="1457989"/>
          <a:ext cx="1922010" cy="818011"/>
          <a:chOff x="8177844" y="1487677"/>
          <a:chExt cx="1503766" cy="802821"/>
        </a:xfrm>
        <a:scene3d>
          <a:camera prst="orthographicFront">
            <a:rot lat="0" lon="0" rev="0"/>
          </a:camera>
          <a:lightRig rig="brightRoom" dir="t">
            <a:rot lat="0" lon="0" rev="600000"/>
          </a:lightRig>
        </a:scene3d>
      </xdr:grpSpPr>
      <xdr:sp macro="" textlink="Pivots_Tables!$BM$6">
        <xdr:nvSpPr>
          <xdr:cNvPr id="34" name="Rectangle: Rounded Corners 33">
            <a:extLst>
              <a:ext uri="{FF2B5EF4-FFF2-40B4-BE49-F238E27FC236}">
                <a16:creationId xmlns:a16="http://schemas.microsoft.com/office/drawing/2014/main" id="{06576126-2B36-96AB-35D1-EDB762D0ECD9}"/>
              </a:ext>
            </a:extLst>
          </xdr:cNvPr>
          <xdr:cNvSpPr/>
        </xdr:nvSpPr>
        <xdr:spPr>
          <a:xfrm>
            <a:off x="8178404" y="1526089"/>
            <a:ext cx="1502646" cy="764409"/>
          </a:xfrm>
          <a:prstGeom prst="roundRect">
            <a:avLst/>
          </a:prstGeom>
          <a:solidFill>
            <a:srgbClr val="3287BD"/>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871451A-5C5C-4304-8424-E9726ADA11A8}" type="TxLink">
              <a:rPr lang="en-US" sz="2800" b="1" i="0" u="none" strike="noStrike">
                <a:solidFill>
                  <a:schemeClr val="bg1"/>
                </a:solidFill>
                <a:latin typeface="Arial" panose="020B0604020202020204" pitchFamily="34" charset="0"/>
                <a:cs typeface="Arial" panose="020B0604020202020204" pitchFamily="34" charset="0"/>
              </a:rPr>
              <a:pPr algn="ctr"/>
              <a:t>0</a:t>
            </a:fld>
            <a:endParaRPr lang="en-US" sz="19900" b="1">
              <a:solidFill>
                <a:schemeClr val="bg1"/>
              </a:solidFill>
              <a:latin typeface="Arial" panose="020B0604020202020204" pitchFamily="34" charset="0"/>
              <a:cs typeface="Arial" panose="020B0604020202020204" pitchFamily="34" charset="0"/>
            </a:endParaRPr>
          </a:p>
        </xdr:txBody>
      </xdr:sp>
      <xdr:sp macro="" textlink="">
        <xdr:nvSpPr>
          <xdr:cNvPr id="35" name="Rectangle: Rounded Corners 34">
            <a:extLst>
              <a:ext uri="{FF2B5EF4-FFF2-40B4-BE49-F238E27FC236}">
                <a16:creationId xmlns:a16="http://schemas.microsoft.com/office/drawing/2014/main" id="{7A86891A-40BD-9ED4-0798-BCF7A527D286}"/>
              </a:ext>
            </a:extLst>
          </xdr:cNvPr>
          <xdr:cNvSpPr/>
        </xdr:nvSpPr>
        <xdr:spPr>
          <a:xfrm>
            <a:off x="8177844" y="1487677"/>
            <a:ext cx="1503766" cy="291935"/>
          </a:xfrm>
          <a:prstGeom prst="roundRect">
            <a:avLst/>
          </a:prstGeom>
          <a:solidFill>
            <a:srgbClr val="92D050"/>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mn-lt"/>
                <a:cs typeface="Arial" panose="020B0604020202020204" pitchFamily="34" charset="0"/>
              </a:rPr>
              <a:t>Total</a:t>
            </a:r>
            <a:r>
              <a:rPr lang="en-US" sz="1400" b="1" baseline="0">
                <a:solidFill>
                  <a:schemeClr val="bg1"/>
                </a:solidFill>
                <a:latin typeface="+mn-lt"/>
                <a:cs typeface="Arial" panose="020B0604020202020204" pitchFamily="34" charset="0"/>
              </a:rPr>
              <a:t> Pending Points</a:t>
            </a:r>
            <a:endParaRPr lang="en-US" sz="1400" b="1">
              <a:solidFill>
                <a:schemeClr val="bg1"/>
              </a:solidFill>
              <a:latin typeface="+mn-lt"/>
              <a:cs typeface="Arial" panose="020B0604020202020204" pitchFamily="34" charset="0"/>
            </a:endParaRPr>
          </a:p>
        </xdr:txBody>
      </xdr:sp>
    </xdr:grpSp>
    <xdr:clientData/>
  </xdr:twoCellAnchor>
  <xdr:twoCellAnchor>
    <xdr:from>
      <xdr:col>19</xdr:col>
      <xdr:colOff>199460</xdr:colOff>
      <xdr:row>8</xdr:row>
      <xdr:rowOff>72534</xdr:rowOff>
    </xdr:from>
    <xdr:to>
      <xdr:col>22</xdr:col>
      <xdr:colOff>27211</xdr:colOff>
      <xdr:row>13</xdr:row>
      <xdr:rowOff>62528</xdr:rowOff>
    </xdr:to>
    <xdr:grpSp>
      <xdr:nvGrpSpPr>
        <xdr:cNvPr id="26" name="Group 25">
          <a:extLst>
            <a:ext uri="{FF2B5EF4-FFF2-40B4-BE49-F238E27FC236}">
              <a16:creationId xmlns:a16="http://schemas.microsoft.com/office/drawing/2014/main" id="{D2508E34-4A00-E78D-E56B-28910717EEA5}"/>
            </a:ext>
          </a:extLst>
        </xdr:cNvPr>
        <xdr:cNvGrpSpPr/>
      </xdr:nvGrpSpPr>
      <xdr:grpSpPr>
        <a:xfrm>
          <a:off x="13492896" y="1457989"/>
          <a:ext cx="1926715" cy="855903"/>
          <a:chOff x="12171264" y="1465905"/>
          <a:chExt cx="1927393" cy="860852"/>
        </a:xfrm>
        <a:scene3d>
          <a:camera prst="orthographicFront">
            <a:rot lat="0" lon="0" rev="0"/>
          </a:camera>
          <a:lightRig rig="brightRoom" dir="t">
            <a:rot lat="0" lon="0" rev="600000"/>
          </a:lightRig>
        </a:scene3d>
      </xdr:grpSpPr>
      <xdr:sp macro="" textlink="Pivots_Tables!$B$42">
        <xdr:nvSpPr>
          <xdr:cNvPr id="37" name="Rectangle: Rounded Corners 36">
            <a:extLst>
              <a:ext uri="{FF2B5EF4-FFF2-40B4-BE49-F238E27FC236}">
                <a16:creationId xmlns:a16="http://schemas.microsoft.com/office/drawing/2014/main" id="{F60E52D3-5BD9-6384-DF9B-0F26BDE97CA6}"/>
              </a:ext>
            </a:extLst>
          </xdr:cNvPr>
          <xdr:cNvSpPr/>
        </xdr:nvSpPr>
        <xdr:spPr>
          <a:xfrm>
            <a:off x="12176483" y="1503797"/>
            <a:ext cx="1920240" cy="822960"/>
          </a:xfrm>
          <a:prstGeom prst="roundRect">
            <a:avLst/>
          </a:prstGeom>
          <a:solidFill>
            <a:srgbClr val="3287BD"/>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8B9A6D8-B06E-4F18-A4A8-E14FBDA1D232}" type="TxLink">
              <a:rPr lang="en-US" sz="3200" b="1" i="0" u="none" strike="noStrike">
                <a:solidFill>
                  <a:schemeClr val="bg1"/>
                </a:solidFill>
                <a:latin typeface="Aptos Narrow"/>
                <a:cs typeface="Arial" panose="020B0604020202020204" pitchFamily="34" charset="0"/>
              </a:rPr>
              <a:pPr algn="ctr"/>
              <a:t>260</a:t>
            </a:fld>
            <a:endParaRPr lang="en-US" sz="85700" b="1">
              <a:solidFill>
                <a:schemeClr val="bg1"/>
              </a:solidFill>
              <a:latin typeface="Arial" panose="020B0604020202020204" pitchFamily="34" charset="0"/>
              <a:cs typeface="Arial" panose="020B0604020202020204" pitchFamily="34" charset="0"/>
            </a:endParaRPr>
          </a:p>
        </xdr:txBody>
      </xdr:sp>
      <xdr:sp macro="" textlink="">
        <xdr:nvSpPr>
          <xdr:cNvPr id="38" name="Rectangle: Rounded Corners 37">
            <a:extLst>
              <a:ext uri="{FF2B5EF4-FFF2-40B4-BE49-F238E27FC236}">
                <a16:creationId xmlns:a16="http://schemas.microsoft.com/office/drawing/2014/main" id="{55C73226-5551-ED69-BFD3-E36C3417D98B}"/>
              </a:ext>
            </a:extLst>
          </xdr:cNvPr>
          <xdr:cNvSpPr/>
        </xdr:nvSpPr>
        <xdr:spPr>
          <a:xfrm>
            <a:off x="12171264" y="1465905"/>
            <a:ext cx="1927393" cy="287977"/>
          </a:xfrm>
          <a:prstGeom prst="roundRect">
            <a:avLst/>
          </a:prstGeom>
          <a:solidFill>
            <a:srgbClr val="92D050"/>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lt1"/>
                </a:solidFill>
                <a:effectLst/>
                <a:latin typeface="+mn-lt"/>
                <a:ea typeface="+mn-ea"/>
                <a:cs typeface="+mn-cs"/>
              </a:rPr>
              <a:t>Total</a:t>
            </a:r>
            <a:r>
              <a:rPr lang="en-US" sz="1200" b="1" baseline="0">
                <a:solidFill>
                  <a:schemeClr val="lt1"/>
                </a:solidFill>
                <a:effectLst/>
                <a:latin typeface="+mn-lt"/>
                <a:ea typeface="+mn-ea"/>
                <a:cs typeface="+mn-cs"/>
              </a:rPr>
              <a:t> Pending</a:t>
            </a:r>
            <a:r>
              <a:rPr lang="en-US" sz="1200" b="1">
                <a:solidFill>
                  <a:schemeClr val="lt1"/>
                </a:solidFill>
                <a:effectLst/>
                <a:latin typeface="+mn-lt"/>
                <a:ea typeface="+mn-ea"/>
                <a:cs typeface="+mn-cs"/>
              </a:rPr>
              <a:t>  of </a:t>
            </a:r>
            <a:r>
              <a:rPr lang="en-US" sz="1200" b="1" baseline="0">
                <a:solidFill>
                  <a:schemeClr val="lt1"/>
                </a:solidFill>
                <a:effectLst/>
                <a:latin typeface="+mn-lt"/>
                <a:ea typeface="+mn-ea"/>
                <a:cs typeface="+mn-cs"/>
              </a:rPr>
              <a:t>CheckList</a:t>
            </a:r>
            <a:endParaRPr lang="en-US" sz="1100">
              <a:effectLst/>
            </a:endParaRPr>
          </a:p>
        </xdr:txBody>
      </xdr:sp>
    </xdr:grpSp>
    <xdr:clientData/>
  </xdr:twoCellAnchor>
  <xdr:twoCellAnchor>
    <xdr:from>
      <xdr:col>4</xdr:col>
      <xdr:colOff>5443</xdr:colOff>
      <xdr:row>8</xdr:row>
      <xdr:rowOff>72534</xdr:rowOff>
    </xdr:from>
    <xdr:to>
      <xdr:col>6</xdr:col>
      <xdr:colOff>528145</xdr:colOff>
      <xdr:row>13</xdr:row>
      <xdr:rowOff>24636</xdr:rowOff>
    </xdr:to>
    <xdr:grpSp>
      <xdr:nvGrpSpPr>
        <xdr:cNvPr id="21" name="Group 20">
          <a:extLst>
            <a:ext uri="{FF2B5EF4-FFF2-40B4-BE49-F238E27FC236}">
              <a16:creationId xmlns:a16="http://schemas.microsoft.com/office/drawing/2014/main" id="{821E53BD-3DC7-93AE-55C5-A564D35AC942}"/>
            </a:ext>
          </a:extLst>
        </xdr:cNvPr>
        <xdr:cNvGrpSpPr/>
      </xdr:nvGrpSpPr>
      <xdr:grpSpPr>
        <a:xfrm>
          <a:off x="2804061" y="1457989"/>
          <a:ext cx="1922011" cy="818011"/>
          <a:chOff x="2766251" y="1487677"/>
          <a:chExt cx="1506634" cy="802821"/>
        </a:xfrm>
        <a:scene3d>
          <a:camera prst="orthographicFront">
            <a:rot lat="0" lon="0" rev="0"/>
          </a:camera>
          <a:lightRig rig="brightRoom" dir="t">
            <a:rot lat="0" lon="0" rev="600000"/>
          </a:lightRig>
        </a:scene3d>
      </xdr:grpSpPr>
      <xdr:sp macro="" textlink="Pivots_Tables!$BN$6">
        <xdr:nvSpPr>
          <xdr:cNvPr id="41" name="Rectangle: Rounded Corners 40">
            <a:extLst>
              <a:ext uri="{FF2B5EF4-FFF2-40B4-BE49-F238E27FC236}">
                <a16:creationId xmlns:a16="http://schemas.microsoft.com/office/drawing/2014/main" id="{3B89AC67-ABE3-ABF5-B967-93D1239CF0B6}"/>
              </a:ext>
            </a:extLst>
          </xdr:cNvPr>
          <xdr:cNvSpPr/>
        </xdr:nvSpPr>
        <xdr:spPr>
          <a:xfrm>
            <a:off x="2771324" y="1526089"/>
            <a:ext cx="1501561" cy="764409"/>
          </a:xfrm>
          <a:prstGeom prst="roundRect">
            <a:avLst/>
          </a:prstGeom>
          <a:solidFill>
            <a:srgbClr val="3287BD"/>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75A3B4E-CA96-4308-8988-B78929D52690}" type="TxLink">
              <a:rPr lang="en-US" sz="2800" b="1" i="0" u="none" strike="noStrike">
                <a:solidFill>
                  <a:schemeClr val="bg1"/>
                </a:solidFill>
                <a:latin typeface="Arial" panose="020B0604020202020204" pitchFamily="34" charset="0"/>
                <a:cs typeface="Arial" panose="020B0604020202020204" pitchFamily="34" charset="0"/>
              </a:rPr>
              <a:pPr algn="ctr"/>
              <a:t> </a:t>
            </a:fld>
            <a:endParaRPr lang="en-US" sz="19900" b="1">
              <a:solidFill>
                <a:schemeClr val="bg1"/>
              </a:solidFill>
              <a:latin typeface="Arial" panose="020B0604020202020204" pitchFamily="34" charset="0"/>
              <a:cs typeface="Arial" panose="020B0604020202020204" pitchFamily="34" charset="0"/>
            </a:endParaRPr>
          </a:p>
        </xdr:txBody>
      </xdr:sp>
      <xdr:sp macro="" textlink="">
        <xdr:nvSpPr>
          <xdr:cNvPr id="42" name="Rectangle: Rounded Corners 41">
            <a:extLst>
              <a:ext uri="{FF2B5EF4-FFF2-40B4-BE49-F238E27FC236}">
                <a16:creationId xmlns:a16="http://schemas.microsoft.com/office/drawing/2014/main" id="{762A722E-961E-6E4E-A5A2-3F5385C41C74}"/>
              </a:ext>
            </a:extLst>
          </xdr:cNvPr>
          <xdr:cNvSpPr/>
        </xdr:nvSpPr>
        <xdr:spPr>
          <a:xfrm>
            <a:off x="2766251" y="1487677"/>
            <a:ext cx="1502680" cy="291935"/>
          </a:xfrm>
          <a:prstGeom prst="roundRect">
            <a:avLst/>
          </a:prstGeom>
          <a:solidFill>
            <a:srgbClr val="92D050"/>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mn-lt"/>
                <a:cs typeface="Arial" panose="020B0604020202020204" pitchFamily="34" charset="0"/>
              </a:rPr>
              <a:t>% Completion of Req </a:t>
            </a:r>
          </a:p>
        </xdr:txBody>
      </xdr:sp>
    </xdr:grpSp>
    <xdr:clientData/>
  </xdr:twoCellAnchor>
  <xdr:twoCellAnchor editAs="absolute">
    <xdr:from>
      <xdr:col>4</xdr:col>
      <xdr:colOff>5443</xdr:colOff>
      <xdr:row>4</xdr:row>
      <xdr:rowOff>138952</xdr:rowOff>
    </xdr:from>
    <xdr:to>
      <xdr:col>22</xdr:col>
      <xdr:colOff>21769</xdr:colOff>
      <xdr:row>8</xdr:row>
      <xdr:rowOff>0</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6F42282D-63B3-435D-9D68-80B3D113404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804061" y="831679"/>
              <a:ext cx="12610108" cy="553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608040</xdr:colOff>
      <xdr:row>32</xdr:row>
      <xdr:rowOff>146963</xdr:rowOff>
    </xdr:from>
    <xdr:to>
      <xdr:col>19</xdr:col>
      <xdr:colOff>283011</xdr:colOff>
      <xdr:row>50</xdr:row>
      <xdr:rowOff>120838</xdr:rowOff>
    </xdr:to>
    <xdr:graphicFrame macro="">
      <xdr:nvGraphicFramePr>
        <xdr:cNvPr id="15" name="Chart 14">
          <a:extLst>
            <a:ext uri="{FF2B5EF4-FFF2-40B4-BE49-F238E27FC236}">
              <a16:creationId xmlns:a16="http://schemas.microsoft.com/office/drawing/2014/main" id="{22CC0BF0-E848-48BD-BAF1-DFCC3DF1F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xdr:col>
      <xdr:colOff>5443</xdr:colOff>
      <xdr:row>14</xdr:row>
      <xdr:rowOff>8163</xdr:rowOff>
    </xdr:from>
    <xdr:to>
      <xdr:col>11</xdr:col>
      <xdr:colOff>382543</xdr:colOff>
      <xdr:row>31</xdr:row>
      <xdr:rowOff>156209</xdr:rowOff>
    </xdr:to>
    <xdr:graphicFrame macro="">
      <xdr:nvGraphicFramePr>
        <xdr:cNvPr id="16" name="Chart 15">
          <a:extLst>
            <a:ext uri="{FF2B5EF4-FFF2-40B4-BE49-F238E27FC236}">
              <a16:creationId xmlns:a16="http://schemas.microsoft.com/office/drawing/2014/main" id="{0A467AA8-2E7E-4021-84E2-05AA5F318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3</xdr:col>
      <xdr:colOff>691243</xdr:colOff>
      <xdr:row>32</xdr:row>
      <xdr:rowOff>146963</xdr:rowOff>
    </xdr:from>
    <xdr:to>
      <xdr:col>11</xdr:col>
      <xdr:colOff>366215</xdr:colOff>
      <xdr:row>50</xdr:row>
      <xdr:rowOff>120838</xdr:rowOff>
    </xdr:to>
    <xdr:graphicFrame macro="">
      <xdr:nvGraphicFramePr>
        <xdr:cNvPr id="17" name="Chart 16">
          <a:extLst>
            <a:ext uri="{FF2B5EF4-FFF2-40B4-BE49-F238E27FC236}">
              <a16:creationId xmlns:a16="http://schemas.microsoft.com/office/drawing/2014/main" id="{CABA6ABC-79FA-4FA5-B132-BF51F9C50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363686</xdr:colOff>
      <xdr:row>18</xdr:row>
      <xdr:rowOff>172516</xdr:rowOff>
    </xdr:from>
    <xdr:to>
      <xdr:col>3</xdr:col>
      <xdr:colOff>175427</xdr:colOff>
      <xdr:row>22</xdr:row>
      <xdr:rowOff>85816</xdr:rowOff>
    </xdr:to>
    <xdr:sp macro="" textlink="">
      <xdr:nvSpPr>
        <xdr:cNvPr id="45" name="Rectangle: Rounded Corners 44">
          <a:hlinkClick xmlns:r="http://schemas.openxmlformats.org/officeDocument/2006/relationships" r:id="rId7"/>
          <a:extLst>
            <a:ext uri="{FF2B5EF4-FFF2-40B4-BE49-F238E27FC236}">
              <a16:creationId xmlns:a16="http://schemas.microsoft.com/office/drawing/2014/main" id="{7A035DAC-4B9D-46C8-A72A-F9EE6B9731C1}"/>
            </a:ext>
          </a:extLst>
        </xdr:cNvPr>
        <xdr:cNvSpPr/>
      </xdr:nvSpPr>
      <xdr:spPr>
        <a:xfrm>
          <a:off x="363686" y="3307602"/>
          <a:ext cx="1918127" cy="609985"/>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North Operation</a:t>
          </a:r>
        </a:p>
      </xdr:txBody>
    </xdr:sp>
    <xdr:clientData/>
  </xdr:twoCellAnchor>
  <xdr:twoCellAnchor editAs="absolute">
    <xdr:from>
      <xdr:col>0</xdr:col>
      <xdr:colOff>348343</xdr:colOff>
      <xdr:row>24</xdr:row>
      <xdr:rowOff>116684</xdr:rowOff>
    </xdr:from>
    <xdr:to>
      <xdr:col>3</xdr:col>
      <xdr:colOff>79632</xdr:colOff>
      <xdr:row>28</xdr:row>
      <xdr:rowOff>23081</xdr:rowOff>
    </xdr:to>
    <xdr:sp macro="" textlink="">
      <xdr:nvSpPr>
        <xdr:cNvPr id="52" name="Rectangle: Rounded Corners 51">
          <a:hlinkClick xmlns:r="http://schemas.openxmlformats.org/officeDocument/2006/relationships" r:id="rId3"/>
          <a:extLst>
            <a:ext uri="{FF2B5EF4-FFF2-40B4-BE49-F238E27FC236}">
              <a16:creationId xmlns:a16="http://schemas.microsoft.com/office/drawing/2014/main" id="{B7D39543-CD8E-FDF4-936B-D97F72DF5A11}"/>
            </a:ext>
          </a:extLst>
        </xdr:cNvPr>
        <xdr:cNvSpPr/>
      </xdr:nvSpPr>
      <xdr:spPr>
        <a:xfrm>
          <a:off x="348343" y="4296798"/>
          <a:ext cx="1837675" cy="603083"/>
        </a:xfrm>
        <a:prstGeom prst="roundRect">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a:ln>
                <a:noFill/>
              </a:ln>
              <a:solidFill>
                <a:schemeClr val="bg1"/>
              </a:solidFill>
            </a:rPr>
            <a:t>Dashboard</a:t>
          </a:r>
        </a:p>
      </xdr:txBody>
    </xdr:sp>
    <xdr:clientData/>
  </xdr:twoCellAnchor>
  <xdr:twoCellAnchor editAs="absolute">
    <xdr:from>
      <xdr:col>3</xdr:col>
      <xdr:colOff>4397</xdr:colOff>
      <xdr:row>24</xdr:row>
      <xdr:rowOff>116503</xdr:rowOff>
    </xdr:from>
    <xdr:to>
      <xdr:col>3</xdr:col>
      <xdr:colOff>289287</xdr:colOff>
      <xdr:row>28</xdr:row>
      <xdr:rowOff>24231</xdr:rowOff>
    </xdr:to>
    <xdr:sp macro="" textlink="">
      <xdr:nvSpPr>
        <xdr:cNvPr id="53" name="Rectangle: Top Corners Rounded 52">
          <a:extLst>
            <a:ext uri="{FF2B5EF4-FFF2-40B4-BE49-F238E27FC236}">
              <a16:creationId xmlns:a16="http://schemas.microsoft.com/office/drawing/2014/main" id="{9159D793-8EDD-1D6F-CFF3-C7E3CAD250D6}"/>
            </a:ext>
          </a:extLst>
        </xdr:cNvPr>
        <xdr:cNvSpPr/>
      </xdr:nvSpPr>
      <xdr:spPr>
        <a:xfrm>
          <a:off x="2103979" y="4296617"/>
          <a:ext cx="291694" cy="604414"/>
        </a:xfrm>
        <a:prstGeom prst="round2SameRect">
          <a:avLst>
            <a:gd name="adj1" fmla="val 0"/>
            <a:gd name="adj2" fmla="val 0"/>
          </a:avLst>
        </a:prstGeom>
        <a:solidFill>
          <a:srgbClr val="3287BD"/>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ln>
              <a:noFill/>
            </a:ln>
            <a:noFill/>
          </a:endParaRPr>
        </a:p>
      </xdr:txBody>
    </xdr:sp>
    <xdr:clientData/>
  </xdr:twoCellAnchor>
  <xdr:twoCellAnchor>
    <xdr:from>
      <xdr:col>4</xdr:col>
      <xdr:colOff>5443</xdr:colOff>
      <xdr:row>0</xdr:row>
      <xdr:rowOff>70757</xdr:rowOff>
    </xdr:from>
    <xdr:to>
      <xdr:col>22</xdr:col>
      <xdr:colOff>125185</xdr:colOff>
      <xdr:row>5</xdr:row>
      <xdr:rowOff>5443</xdr:rowOff>
    </xdr:to>
    <xdr:grpSp>
      <xdr:nvGrpSpPr>
        <xdr:cNvPr id="18" name="Group 17">
          <a:extLst>
            <a:ext uri="{FF2B5EF4-FFF2-40B4-BE49-F238E27FC236}">
              <a16:creationId xmlns:a16="http://schemas.microsoft.com/office/drawing/2014/main" id="{798980E2-1B88-AC06-5031-F97E81EB91FD}"/>
            </a:ext>
          </a:extLst>
        </xdr:cNvPr>
        <xdr:cNvGrpSpPr/>
      </xdr:nvGrpSpPr>
      <xdr:grpSpPr>
        <a:xfrm>
          <a:off x="2804061" y="70757"/>
          <a:ext cx="12713524" cy="800595"/>
          <a:chOff x="2853336" y="70757"/>
          <a:chExt cx="10948215" cy="805543"/>
        </a:xfrm>
      </xdr:grpSpPr>
      <xdr:sp macro="" textlink="Pivots_Tables!T2">
        <xdr:nvSpPr>
          <xdr:cNvPr id="11" name="Rectangle: Rounded Corners 10">
            <a:extLst>
              <a:ext uri="{FF2B5EF4-FFF2-40B4-BE49-F238E27FC236}">
                <a16:creationId xmlns:a16="http://schemas.microsoft.com/office/drawing/2014/main" id="{22B64587-9535-4597-AAA2-79712561B8A2}"/>
              </a:ext>
            </a:extLst>
          </xdr:cNvPr>
          <xdr:cNvSpPr/>
        </xdr:nvSpPr>
        <xdr:spPr>
          <a:xfrm>
            <a:off x="2853336" y="95250"/>
            <a:ext cx="10868106" cy="696142"/>
          </a:xfrm>
          <a:prstGeom prst="roundRect">
            <a:avLst>
              <a:gd name="adj" fmla="val 5245"/>
            </a:avLst>
          </a:prstGeom>
          <a:solidFill>
            <a:srgbClr val="3287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ln>
                  <a:noFill/>
                </a:ln>
                <a:solidFill>
                  <a:schemeClr val="bg1"/>
                </a:solidFill>
              </a:rPr>
              <a:t>                                            </a:t>
            </a:r>
          </a:p>
        </xdr:txBody>
      </xdr:sp>
      <xdr:grpSp>
        <xdr:nvGrpSpPr>
          <xdr:cNvPr id="13" name="Group 12">
            <a:extLst>
              <a:ext uri="{FF2B5EF4-FFF2-40B4-BE49-F238E27FC236}">
                <a16:creationId xmlns:a16="http://schemas.microsoft.com/office/drawing/2014/main" id="{2715822D-446C-349F-0991-DD5DDEA29012}"/>
              </a:ext>
            </a:extLst>
          </xdr:cNvPr>
          <xdr:cNvGrpSpPr/>
        </xdr:nvGrpSpPr>
        <xdr:grpSpPr>
          <a:xfrm>
            <a:off x="2902962" y="70757"/>
            <a:ext cx="10898589" cy="805543"/>
            <a:chOff x="2902962" y="70757"/>
            <a:chExt cx="10898589" cy="805543"/>
          </a:xfrm>
        </xdr:grpSpPr>
        <xdr:pic>
          <xdr:nvPicPr>
            <xdr:cNvPr id="43" name="Picture 42">
              <a:extLst>
                <a:ext uri="{FF2B5EF4-FFF2-40B4-BE49-F238E27FC236}">
                  <a16:creationId xmlns:a16="http://schemas.microsoft.com/office/drawing/2014/main" id="{A1C153ED-1070-4E99-B9C3-45A489916F3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937671" y="70757"/>
              <a:ext cx="863880" cy="805543"/>
            </a:xfrm>
            <a:prstGeom prst="rect">
              <a:avLst/>
            </a:prstGeom>
            <a:ln>
              <a:noFill/>
            </a:ln>
            <a:effectLst>
              <a:softEdge rad="112500"/>
            </a:effectLst>
          </xdr:spPr>
        </xdr:pic>
        <xdr:sp macro="" textlink="" fLocksText="0">
          <xdr:nvSpPr>
            <xdr:cNvPr id="44" name="TextBox 43">
              <a:extLst>
                <a:ext uri="{FF2B5EF4-FFF2-40B4-BE49-F238E27FC236}">
                  <a16:creationId xmlns:a16="http://schemas.microsoft.com/office/drawing/2014/main" id="{02768BFC-6722-491E-83CA-018F05ABEA66}"/>
                </a:ext>
              </a:extLst>
            </xdr:cNvPr>
            <xdr:cNvSpPr txBox="1"/>
          </xdr:nvSpPr>
          <xdr:spPr>
            <a:xfrm>
              <a:off x="11767536" y="158387"/>
              <a:ext cx="1319393" cy="690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800" b="1">
                  <a:solidFill>
                    <a:schemeClr val="bg1"/>
                  </a:solidFill>
                  <a:latin typeface="Calibri" panose="020F0502020204030204" pitchFamily="34" charset="0"/>
                  <a:ea typeface="ADLaM Display" panose="02010000000000000000" pitchFamily="2" charset="0"/>
                  <a:cs typeface="Calibri" panose="020F0502020204030204" pitchFamily="34" charset="0"/>
                </a:rPr>
                <a:t>أرامكو السعودية</a:t>
              </a:r>
              <a:br>
                <a:rPr lang="ar-EG" sz="1800" b="1">
                  <a:solidFill>
                    <a:schemeClr val="bg1"/>
                  </a:solidFill>
                  <a:latin typeface="Calibri" panose="020F0502020204030204" pitchFamily="34" charset="0"/>
                  <a:ea typeface="ADLaM Display" panose="02010000000000000000" pitchFamily="2" charset="0"/>
                  <a:cs typeface="Calibri" panose="020F0502020204030204" pitchFamily="34" charset="0"/>
                </a:rPr>
              </a:br>
              <a:r>
                <a:rPr lang="en-US" sz="1800" b="1">
                  <a:solidFill>
                    <a:schemeClr val="bg1"/>
                  </a:solidFill>
                  <a:latin typeface="Calibri" panose="020F0502020204030204" pitchFamily="34" charset="0"/>
                  <a:ea typeface="ADLaM Display" panose="02010000000000000000" pitchFamily="2" charset="0"/>
                  <a:cs typeface="Calibri" panose="020F0502020204030204" pitchFamily="34" charset="0"/>
                </a:rPr>
                <a:t>saudi</a:t>
              </a:r>
              <a:r>
                <a:rPr lang="en-US" sz="1800" b="1" baseline="0">
                  <a:solidFill>
                    <a:schemeClr val="bg1"/>
                  </a:solidFill>
                  <a:latin typeface="Calibri" panose="020F0502020204030204" pitchFamily="34" charset="0"/>
                  <a:ea typeface="ADLaM Display" panose="02010000000000000000" pitchFamily="2" charset="0"/>
                  <a:cs typeface="Calibri" panose="020F0502020204030204" pitchFamily="34" charset="0"/>
                </a:rPr>
                <a:t> aramco</a:t>
              </a:r>
              <a:endParaRPr lang="en-US" sz="1800" b="1">
                <a:solidFill>
                  <a:schemeClr val="bg1"/>
                </a:solidFill>
                <a:latin typeface="Calibri" panose="020F0502020204030204" pitchFamily="34" charset="0"/>
                <a:ea typeface="ADLaM Display" panose="02010000000000000000" pitchFamily="2" charset="0"/>
                <a:cs typeface="Calibri" panose="020F0502020204030204" pitchFamily="34" charset="0"/>
              </a:endParaRPr>
            </a:p>
          </xdr:txBody>
        </xdr:sp>
        <xdr:grpSp>
          <xdr:nvGrpSpPr>
            <xdr:cNvPr id="10" name="Group 9">
              <a:extLst>
                <a:ext uri="{FF2B5EF4-FFF2-40B4-BE49-F238E27FC236}">
                  <a16:creationId xmlns:a16="http://schemas.microsoft.com/office/drawing/2014/main" id="{6001A212-DDEC-01ED-FE74-C099598034FA}"/>
                </a:ext>
              </a:extLst>
            </xdr:cNvPr>
            <xdr:cNvGrpSpPr/>
          </xdr:nvGrpSpPr>
          <xdr:grpSpPr>
            <a:xfrm>
              <a:off x="2902962" y="250689"/>
              <a:ext cx="7004333" cy="360190"/>
              <a:chOff x="2902962" y="250689"/>
              <a:chExt cx="7004333" cy="360190"/>
            </a:xfrm>
          </xdr:grpSpPr>
          <xdr:sp macro="" textlink="Pivots_Tables!$A$4">
            <xdr:nvSpPr>
              <xdr:cNvPr id="51" name="TextBox 50">
                <a:extLst>
                  <a:ext uri="{FF2B5EF4-FFF2-40B4-BE49-F238E27FC236}">
                    <a16:creationId xmlns:a16="http://schemas.microsoft.com/office/drawing/2014/main" id="{56E79802-4257-90F0-5E53-3AAA56E51BF5}"/>
                  </a:ext>
                </a:extLst>
              </xdr:cNvPr>
              <xdr:cNvSpPr txBox="1"/>
            </xdr:nvSpPr>
            <xdr:spPr>
              <a:xfrm>
                <a:off x="6740191" y="267018"/>
                <a:ext cx="3167104" cy="343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02E346-9DCD-4694-A40B-BB76ED4ED932}" type="TxLink">
                  <a:rPr lang="en-US" sz="3200" b="1" i="0" u="none" strike="noStrike">
                    <a:solidFill>
                      <a:srgbClr val="92D050"/>
                    </a:solidFill>
                    <a:latin typeface="Aptos Narrow"/>
                    <a:cs typeface="Arial" panose="020B0604020202020204" pitchFamily="34" charset="0"/>
                  </a:rPr>
                  <a:pPr algn="ctr"/>
                  <a:t>South_Service</a:t>
                </a:fld>
                <a:endParaRPr lang="en-US" sz="49600" b="1">
                  <a:solidFill>
                    <a:srgbClr val="92D050"/>
                  </a:solidFill>
                  <a:latin typeface="+mj-lt"/>
                  <a:cs typeface="Arial" panose="020B0604020202020204" pitchFamily="34" charset="0"/>
                </a:endParaRPr>
              </a:p>
            </xdr:txBody>
          </xdr:sp>
          <xdr:sp macro="" textlink="Pivots_Tables!$A$4">
            <xdr:nvSpPr>
              <xdr:cNvPr id="6" name="TextBox 5">
                <a:extLst>
                  <a:ext uri="{FF2B5EF4-FFF2-40B4-BE49-F238E27FC236}">
                    <a16:creationId xmlns:a16="http://schemas.microsoft.com/office/drawing/2014/main" id="{8606113B-5BF6-4CA0-9817-D74AA6613B0A}"/>
                  </a:ext>
                </a:extLst>
              </xdr:cNvPr>
              <xdr:cNvSpPr txBox="1"/>
            </xdr:nvSpPr>
            <xdr:spPr>
              <a:xfrm>
                <a:off x="2902962" y="250689"/>
                <a:ext cx="3167104" cy="343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b="1" i="0" u="none" strike="noStrike">
                    <a:solidFill>
                      <a:schemeClr val="bg1"/>
                    </a:solidFill>
                    <a:latin typeface="Aptos Narrow"/>
                    <a:cs typeface="Arial" panose="020B0604020202020204" pitchFamily="34" charset="0"/>
                  </a:rPr>
                  <a:t>Summary</a:t>
                </a:r>
                <a:r>
                  <a:rPr lang="en-US" sz="3200" b="1" i="0" u="none" strike="noStrike" baseline="0">
                    <a:solidFill>
                      <a:schemeClr val="bg1"/>
                    </a:solidFill>
                    <a:latin typeface="Aptos Narrow"/>
                    <a:cs typeface="Arial" panose="020B0604020202020204" pitchFamily="34" charset="0"/>
                  </a:rPr>
                  <a:t> For</a:t>
                </a:r>
                <a:endParaRPr lang="en-US" sz="49600" b="1">
                  <a:solidFill>
                    <a:schemeClr val="bg1"/>
                  </a:solidFill>
                  <a:latin typeface="+mj-lt"/>
                  <a:cs typeface="Arial" panose="020B0604020202020204" pitchFamily="34" charset="0"/>
                </a:endParaRPr>
              </a:p>
            </xdr:txBody>
          </xdr:sp>
        </xdr:grpSp>
      </xdr:grpSp>
    </xdr:grpSp>
    <xdr:clientData/>
  </xdr:twoCellAnchor>
  <xdr:twoCellAnchor>
    <xdr:from>
      <xdr:col>11</xdr:col>
      <xdr:colOff>608812</xdr:colOff>
      <xdr:row>14</xdr:row>
      <xdr:rowOff>12245</xdr:rowOff>
    </xdr:from>
    <xdr:to>
      <xdr:col>19</xdr:col>
      <xdr:colOff>282239</xdr:colOff>
      <xdr:row>31</xdr:row>
      <xdr:rowOff>160291</xdr:rowOff>
    </xdr:to>
    <xdr:grpSp>
      <xdr:nvGrpSpPr>
        <xdr:cNvPr id="23" name="Group 22">
          <a:extLst>
            <a:ext uri="{FF2B5EF4-FFF2-40B4-BE49-F238E27FC236}">
              <a16:creationId xmlns:a16="http://schemas.microsoft.com/office/drawing/2014/main" id="{B271930A-D066-BB16-FF4C-0D3837022C47}"/>
            </a:ext>
          </a:extLst>
        </xdr:cNvPr>
        <xdr:cNvGrpSpPr/>
      </xdr:nvGrpSpPr>
      <xdr:grpSpPr>
        <a:xfrm>
          <a:off x="8305012" y="2436790"/>
          <a:ext cx="5270663" cy="3092137"/>
          <a:chOff x="8430986" y="2416627"/>
          <a:chExt cx="5290456" cy="2520000"/>
        </a:xfrm>
      </xdr:grpSpPr>
      <xdr:graphicFrame macro="">
        <xdr:nvGraphicFramePr>
          <xdr:cNvPr id="14" name="Chart 13">
            <a:extLst>
              <a:ext uri="{FF2B5EF4-FFF2-40B4-BE49-F238E27FC236}">
                <a16:creationId xmlns:a16="http://schemas.microsoft.com/office/drawing/2014/main" id="{67CD4540-9290-4F2D-B00F-584EDDB67111}"/>
              </a:ext>
            </a:extLst>
          </xdr:cNvPr>
          <xdr:cNvGraphicFramePr>
            <a:graphicFrameLocks/>
          </xdr:cNvGraphicFramePr>
        </xdr:nvGraphicFramePr>
        <xdr:xfrm>
          <a:off x="8430986" y="2416627"/>
          <a:ext cx="5290456" cy="2520000"/>
        </xdr:xfrm>
        <a:graphic>
          <a:graphicData uri="http://schemas.openxmlformats.org/drawingml/2006/chart">
            <c:chart xmlns:c="http://schemas.openxmlformats.org/drawingml/2006/chart" xmlns:r="http://schemas.openxmlformats.org/officeDocument/2006/relationships" r:id="rId9"/>
          </a:graphicData>
        </a:graphic>
      </xdr:graphicFrame>
      <xdr:sp macro="" textlink="Pivots_Tables!$L$5">
        <xdr:nvSpPr>
          <xdr:cNvPr id="22" name="Rectangle: Rounded Corners 21">
            <a:extLst>
              <a:ext uri="{FF2B5EF4-FFF2-40B4-BE49-F238E27FC236}">
                <a16:creationId xmlns:a16="http://schemas.microsoft.com/office/drawing/2014/main" id="{B378006A-E0D6-4156-A2C8-F2D75EF2D57D}"/>
              </a:ext>
            </a:extLst>
          </xdr:cNvPr>
          <xdr:cNvSpPr/>
        </xdr:nvSpPr>
        <xdr:spPr>
          <a:xfrm>
            <a:off x="9558446" y="3537858"/>
            <a:ext cx="1338154" cy="58238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211E96-EBEB-4442-9CE4-C4D302780DAA}" type="TxLink">
              <a:rPr lang="en-US" sz="2400" b="1" i="0" u="none" strike="noStrike" cap="none" spc="0">
                <a:ln w="0"/>
                <a:solidFill>
                  <a:srgbClr val="58585B"/>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pPr algn="ctr"/>
              <a:t>0.00%</a:t>
            </a:fld>
            <a:endParaRPr lang="en-US" sz="16600" b="1" cap="none" spc="0">
              <a:ln w="0"/>
              <a:solidFill>
                <a:srgbClr val="58585B"/>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endParaRPr>
          </a:p>
        </xdr:txBody>
      </xdr:sp>
    </xdr:grpSp>
    <xdr:clientData/>
  </xdr:twoCellAnchor>
  <xdr:twoCellAnchor editAs="oneCell">
    <xdr:from>
      <xdr:col>19</xdr:col>
      <xdr:colOff>353784</xdr:colOff>
      <xdr:row>39</xdr:row>
      <xdr:rowOff>27214</xdr:rowOff>
    </xdr:from>
    <xdr:to>
      <xdr:col>22</xdr:col>
      <xdr:colOff>76198</xdr:colOff>
      <xdr:row>50</xdr:row>
      <xdr:rowOff>103416</xdr:rowOff>
    </xdr:to>
    <mc:AlternateContent xmlns:mc="http://schemas.openxmlformats.org/markup-compatibility/2006" xmlns:a14="http://schemas.microsoft.com/office/drawing/2010/main">
      <mc:Choice Requires="a14">
        <xdr:graphicFrame macro="">
          <xdr:nvGraphicFramePr>
            <xdr:cNvPr id="30" name="Frequancy 1">
              <a:extLst>
                <a:ext uri="{FF2B5EF4-FFF2-40B4-BE49-F238E27FC236}">
                  <a16:creationId xmlns:a16="http://schemas.microsoft.com/office/drawing/2014/main" id="{81835E8F-1EC6-4169-B1FE-ECDAF7A12252}"/>
                </a:ext>
              </a:extLst>
            </xdr:cNvPr>
            <xdr:cNvGraphicFramePr/>
          </xdr:nvGraphicFramePr>
          <xdr:xfrm>
            <a:off x="0" y="0"/>
            <a:ext cx="0" cy="0"/>
          </xdr:xfrm>
          <a:graphic>
            <a:graphicData uri="http://schemas.microsoft.com/office/drawing/2010/slicer">
              <sle:slicer xmlns:sle="http://schemas.microsoft.com/office/drawing/2010/slicer" name="Frequancy 1"/>
            </a:graphicData>
          </a:graphic>
        </xdr:graphicFrame>
      </mc:Choice>
      <mc:Fallback xmlns="">
        <xdr:sp macro="" textlink="">
          <xdr:nvSpPr>
            <xdr:cNvPr id="0" name=""/>
            <xdr:cNvSpPr>
              <a:spLocks noTextEdit="1"/>
            </xdr:cNvSpPr>
          </xdr:nvSpPr>
          <xdr:spPr>
            <a:xfrm>
              <a:off x="13647220" y="6781305"/>
              <a:ext cx="1821378" cy="1981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353784</xdr:colOff>
      <xdr:row>14</xdr:row>
      <xdr:rowOff>16326</xdr:rowOff>
    </xdr:from>
    <xdr:to>
      <xdr:col>22</xdr:col>
      <xdr:colOff>76198</xdr:colOff>
      <xdr:row>38</xdr:row>
      <xdr:rowOff>152401</xdr:rowOff>
    </xdr:to>
    <mc:AlternateContent xmlns:mc="http://schemas.openxmlformats.org/markup-compatibility/2006" xmlns:a14="http://schemas.microsoft.com/office/drawing/2010/main">
      <mc:Choice Requires="a14">
        <xdr:graphicFrame macro="">
          <xdr:nvGraphicFramePr>
            <xdr:cNvPr id="48" name="Requirement 1">
              <a:extLst>
                <a:ext uri="{FF2B5EF4-FFF2-40B4-BE49-F238E27FC236}">
                  <a16:creationId xmlns:a16="http://schemas.microsoft.com/office/drawing/2014/main" id="{9A48699D-5DD0-4B93-A5B3-6F863A8C6CF6}"/>
                </a:ext>
              </a:extLst>
            </xdr:cNvPr>
            <xdr:cNvGraphicFramePr/>
          </xdr:nvGraphicFramePr>
          <xdr:xfrm>
            <a:off x="0" y="0"/>
            <a:ext cx="0" cy="0"/>
          </xdr:xfrm>
          <a:graphic>
            <a:graphicData uri="http://schemas.microsoft.com/office/drawing/2010/slicer">
              <sle:slicer xmlns:sle="http://schemas.microsoft.com/office/drawing/2010/slicer" name="Requirement 1"/>
            </a:graphicData>
          </a:graphic>
        </xdr:graphicFrame>
      </mc:Choice>
      <mc:Fallback xmlns="">
        <xdr:sp macro="" textlink="">
          <xdr:nvSpPr>
            <xdr:cNvPr id="0" name=""/>
            <xdr:cNvSpPr>
              <a:spLocks noTextEdit="1"/>
            </xdr:cNvSpPr>
          </xdr:nvSpPr>
          <xdr:spPr>
            <a:xfrm>
              <a:off x="13647220" y="2440871"/>
              <a:ext cx="1821378" cy="4292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ost" refreshedDate="45958.879712037036" backgroundQuery="1" createdVersion="8" refreshedVersion="8" minRefreshableVersion="3" recordCount="10" xr:uid="{00000000-000A-0000-FFFF-FFFF00000000}">
  <cacheSource type="external" connectionId="7"/>
  <cacheFields count="7">
    <cacheField name="Department" numFmtId="0">
      <sharedItems count="4">
        <s v="North_Operation"/>
        <s v="North_Service"/>
        <s v="South_Operation"/>
        <s v="South_Service"/>
      </sharedItems>
    </cacheField>
    <cacheField name="Requirement" numFmtId="0">
      <sharedItems count="6">
        <s v="POHMS (PL)"/>
        <s v="ICV Stroking"/>
        <s v="WHIT / WHGR"/>
        <s v="Well Testing"/>
        <s v="WHSV"/>
        <s v="SSSV"/>
      </sharedItems>
    </cacheField>
    <cacheField name="LastUpdateMonth" numFmtId="0">
      <sharedItems count="7">
        <s v="May"/>
        <s v="March"/>
        <s v="August"/>
        <s v="September"/>
        <s v="July"/>
        <s v="April"/>
        <s v="October"/>
      </sharedItems>
    </cacheField>
    <cacheField name="LastUpdatePoints" numFmtId="0">
      <sharedItems containsSemiMixedTypes="0" containsString="0" containsNumber="1" containsInteger="1" minValue="300" maxValue="800" count="7">
        <n v="700"/>
        <n v="650"/>
        <n v="400"/>
        <n v="500"/>
        <n v="600"/>
        <n v="800"/>
        <n v="300"/>
      </sharedItems>
    </cacheField>
    <cacheField name="#CompletedPoints" numFmtId="0">
      <sharedItems containsSemiMixedTypes="0" containsString="0" containsNumber="1" containsInteger="1" minValue="5" maxValue="105" count="6">
        <n v="5"/>
        <n v="25"/>
        <n v="15"/>
        <n v="35"/>
        <n v="105"/>
        <n v="20"/>
      </sharedItems>
    </cacheField>
    <cacheField name="#PendingPoints" numFmtId="0">
      <sharedItems containsSemiMixedTypes="0" containsString="0" containsNumber="1" containsInteger="1" minValue="10" maxValue="115" count="5">
        <n v="10"/>
        <n v="25"/>
        <n v="20"/>
        <n v="15"/>
        <n v="115"/>
      </sharedItems>
    </cacheField>
    <cacheField name="AnnuCompleted%" numFmtId="0">
      <sharedItems containsSemiMixedTypes="0" containsString="0" containsNumber="1" minValue="6.2500000000000003E-3" maxValue="0.21" count="9">
        <n v="7.14285714285714E-3"/>
        <n v="3.8461538461538498E-2"/>
        <n v="3.7499999999999999E-2"/>
        <n v="0.03"/>
        <n v="5.83333333333333E-2"/>
        <n v="6.2500000000000003E-3"/>
        <n v="6.25E-2"/>
        <n v="0.21"/>
        <n v="6.6666666666666693E-2"/>
      </sharedItems>
    </cacheField>
  </cacheFields>
  <extLst>
    <ext xmlns:x14="http://schemas.microsoft.com/office/spreadsheetml/2009/9/main" uri="{725AE2AE-9491-48be-B2B4-4EB974FC3084}">
      <x14:pivotCacheDefinition pivotCacheId="11446028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70.623970023145" backgroundQuery="1" createdVersion="8" refreshedVersion="8" minRefreshableVersion="3" recordCount="0" supportSubquery="1" supportAdvancedDrill="1" xr:uid="{00000000-000A-0000-FFFF-FFFF01000000}">
  <cacheSource type="external" connectionId="34"/>
  <cacheFields count="2">
    <cacheField name="[CompletionOfDepByReq].[Department].[Department]" caption="Department" numFmtId="0" hierarchy="18" level="1">
      <sharedItems count="1">
        <s v="South_Service"/>
      </sharedItems>
    </cacheField>
    <cacheField name="[Measures].[Sum of CompletionOfDepByReq%]" caption="Sum of CompletionOfDepByReq%" numFmtId="0" hierarchy="77" level="32767"/>
  </cacheFields>
  <cacheHierarchies count="86">
    <cacheHierarchy uniqueName="[All_Checklist].[Department]" caption="Department" attribute="1" defaultMemberUniqueName="[All_Checklist].[Department].[All]" allUniqueName="[All_Checklist].[Department].[All]" dimensionUniqueName="[All_Checklist]" displayFolder="" count="0" memberValueDatatype="130" unbalanced="0"/>
    <cacheHierarchy uniqueName="[All_Checklist].[Frequancy]" caption="Frequancy" attribute="1" defaultMemberUniqueName="[All_Checklist].[Frequancy].[All]" allUniqueName="[All_Checklist].[Frequancy].[All]" dimensionUniqueName="[All_Checklist]" displayFolder="" count="0" memberValueDatatype="130" unbalanced="0"/>
    <cacheHierarchy uniqueName="[All_Checklist].[Total Tasks]" caption="Total Tasks" attribute="1" defaultMemberUniqueName="[All_Checklist].[Total Tasks].[All]" allUniqueName="[All_Checklist].[Total Tasks].[All]" dimensionUniqueName="[All_Checklist]" displayFolder="" count="0" memberValueDatatype="20" unbalanced="0"/>
    <cacheHierarchy uniqueName="[All_Checklist].[Completed Tasks]" caption="Completed Tasks" attribute="1" defaultMemberUniqueName="[All_Checklist].[Completed Tasks].[All]" allUniqueName="[All_Checklist].[Completed Tasks].[All]" dimensionUniqueName="[All_Checklist]" displayFolder="" count="0" memberValueDatatype="5" unbalanced="0"/>
    <cacheHierarchy uniqueName="[All_Checklist].[Completion%]" caption="Completion%" attribute="1" defaultMemberUniqueName="[All_Checklist].[Completion%].[All]" allUniqueName="[All_Checklist].[Completion%].[All]" dimensionUniqueName="[All_Checklist]" displayFolder="" count="0" memberValueDatatype="5" unbalanced="0"/>
    <cacheHierarchy uniqueName="[All_Checklist  2].[Department]" caption="Department" attribute="1" defaultMemberUniqueName="[All_Checklist  2].[Department].[All]" allUniqueName="[All_Checklist  2].[Department].[All]" dimensionUniqueName="[All_Checklist  2]" displayFolder="" count="0" memberValueDatatype="130" unbalanced="0"/>
    <cacheHierarchy uniqueName="[All_Checklist  2].[Manager]" caption="Manager" attribute="1" defaultMemberUniqueName="[All_Checklist  2].[Manager].[All]" allUniqueName="[All_Checklist  2].[Manager].[All]" dimensionUniqueName="[All_Checklist  2]" displayFolder="" count="0" memberValueDatatype="130" unbalanced="0"/>
    <cacheHierarchy uniqueName="[All_Checklist  2].[Task]" caption="Task" attribute="1" defaultMemberUniqueName="[All_Checklist  2].[Task].[All]" allUniqueName="[All_Checklist  2].[Task].[All]" dimensionUniqueName="[All_Checklist  2]" displayFolder="" count="0" memberValueDatatype="130" unbalanced="0"/>
    <cacheHierarchy uniqueName="[All_Checklist  2].[Frequancy]" caption="Frequancy" attribute="1" defaultMemberUniqueName="[All_Checklist  2].[Frequancy].[All]" allUniqueName="[All_Checklist  2].[Frequancy].[All]" dimensionUniqueName="[All_Checklist  2]" displayFolder="" count="0" memberValueDatatype="130" unbalanced="0"/>
    <cacheHierarchy uniqueName="[All_Checklist  2].[Period]" caption="Period" attribute="1" defaultMemberUniqueName="[All_Checklist  2].[Period].[All]" allUniqueName="[All_Checklist  2].[Period].[All]" dimensionUniqueName="[All_Checklist  2]" displayFolder="" count="0" memberValueDatatype="130" unbalanced="0"/>
    <cacheHierarchy uniqueName="[All_Checklist  2].[Group]" caption="Group" attribute="1" defaultMemberUniqueName="[All_Checklist  2].[Group].[All]" allUniqueName="[All_Checklist  2].[Group].[All]" dimensionUniqueName="[All_Checklist  2]" displayFolder="" count="0" memberValueDatatype="130" unbalanced="0"/>
    <cacheHierarchy uniqueName="[All_Checklist  2].[Completed (✔/✖)]" caption="Completed (✔/✖)" attribute="1" defaultMemberUniqueName="[All_Checklist  2].[Completed (✔/✖)].[All]" allUniqueName="[All_Checklist  2].[Completed (✔/✖)].[All]" dimensionUniqueName="[All_Checklist  2]" displayFolder="" count="0" memberValueDatatype="11" unbalanced="0"/>
    <cacheHierarchy uniqueName="[All_Checklist  2].[Status]" caption="Status" attribute="1" defaultMemberUniqueName="[All_Checklist  2].[Status].[All]" allUniqueName="[All_Checklist  2].[Status].[All]" dimensionUniqueName="[All_Checklist  2]" displayFolder="" count="0" memberValueDatatype="130" unbalanced="0"/>
    <cacheHierarchy uniqueName="[All_Checklist  2].[Notes]" caption="Notes" attribute="1" defaultMemberUniqueName="[All_Checklist  2].[Notes].[All]" allUniqueName="[All_Checklist  2].[Notes].[All]" dimensionUniqueName="[All_Checklist  2]" displayFolder="" count="0" memberValueDatatype="130" unbalanced="0"/>
    <cacheHierarchy uniqueName="[completion By Dep].[Department]" caption="Department" attribute="1" defaultMemberUniqueName="[completion By Dep].[Department].[All]" allUniqueName="[completion By Dep].[Department].[All]" dimensionUniqueName="[completion By Dep]" displayFolder="" count="0" memberValueDatatype="130" unbalanced="0"/>
    <cacheHierarchy uniqueName="[completion By Dep].[Completed Tasks By Dep]" caption="Completed Tasks By Dep" attribute="1" defaultMemberUniqueName="[completion By Dep].[Completed Tasks By Dep].[All]" allUniqueName="[completion By Dep].[Completed Tasks By Dep].[All]" dimensionUniqueName="[completion By Dep]" displayFolder="" count="0" memberValueDatatype="5" unbalanced="0"/>
    <cacheHierarchy uniqueName="[completion By Dep].[Total Tasks by Dep]" caption="Total Tasks by Dep" attribute="1" defaultMemberUniqueName="[completion By Dep].[Total Tasks by Dep].[All]" allUniqueName="[completion By Dep].[Total Tasks by Dep].[All]" dimensionUniqueName="[completion By Dep]" displayFolder="" count="0" memberValueDatatype="5" unbalanced="0"/>
    <cacheHierarchy uniqueName="[completion By Dep].[completion By Dep %]" caption="completion By Dep %" attribute="1" defaultMemberUniqueName="[completion By Dep].[completion By Dep %].[All]" allUniqueName="[completion By Dep].[completion By Dep %].[All]" dimensionUniqueName="[completion By Dep]" displayFolder="" count="0" memberValueDatatype="5" unbalanced="0"/>
    <cacheHierarchy uniqueName="[CompletionOfDepByReq].[Department]" caption="Department" attribute="1" defaultMemberUniqueName="[CompletionOfDepByReq].[Department].[All]" allUniqueName="[CompletionOfDepByReq].[Department].[All]" dimensionUniqueName="[CompletionOfDepByReq]" displayFolder="" count="2" memberValueDatatype="130" unbalanced="0">
      <fieldsUsage count="2">
        <fieldUsage x="-1"/>
        <fieldUsage x="0"/>
      </fieldsUsage>
    </cacheHierarchy>
    <cacheHierarchy uniqueName="[CompletionOfDepByReq].[SumTarget]" caption="SumTarget" attribute="1" defaultMemberUniqueName="[CompletionOfDepByReq].[SumTarget].[All]" allUniqueName="[CompletionOfDepByReq].[SumTarget].[All]" dimensionUniqueName="[CompletionOfDepByReq]" displayFolder="" count="0" memberValueDatatype="5" unbalanced="0"/>
    <cacheHierarchy uniqueName="[CompletionOfDepByReq].[SumCompleted]" caption="SumCompleted" attribute="1" defaultMemberUniqueName="[CompletionOfDepByReq].[SumCompleted].[All]" allUniqueName="[CompletionOfDepByReq].[SumCompleted].[All]" dimensionUniqueName="[CompletionOfDepByReq]" displayFolder="" count="0" memberValueDatatype="5" unbalanced="0"/>
    <cacheHierarchy uniqueName="[CompletionOfDepByReq].[CompletionOfDepByReq%]" caption="CompletionOfDepByReq%" attribute="1" defaultMemberUniqueName="[CompletionOfDepByReq].[CompletionOfDepByReq%].[All]" allUniqueName="[CompletionOfDepByReq].[CompletionOfDepByReq%].[All]" dimensionUniqueName="[CompletionOfDepByReq]" displayFolder="" count="0" memberValueDatatype="5" unbalanced="0"/>
    <cacheHierarchy uniqueName="[LastUpdateMonthMerge].[Department]" caption="Department" attribute="1" defaultMemberUniqueName="[LastUpdateMonthMerge].[Department].[All]" allUniqueName="[LastUpdateMonthMerge].[Department].[All]" dimensionUniqueName="[LastUpdateMonthMerge]" displayFolder="" count="0" memberValueDatatype="130" unbalanced="0"/>
    <cacheHierarchy uniqueName="[LastUpdateMonthMerge].[Requirement]" caption="Requirement" attribute="1" defaultMemberUniqueName="[LastUpdateMonthMerge].[Requirement].[All]" allUniqueName="[LastUpdateMonthMerge].[Requirement].[All]" dimensionUniqueName="[LastUpdateMonthMerge]" displayFolder="" count="2" memberValueDatatype="130" unbalanced="0"/>
    <cacheHierarchy uniqueName="[LastUpdateMonthMerge].[LastUpdateMonth]" caption="LastUpdateMonth" attribute="1" defaultMemberUniqueName="[LastUpdateMonthMerge].[LastUpdateMonth].[All]" allUniqueName="[LastUpdateMonthMerge].[LastUpdateMonth].[All]" dimensionUniqueName="[LastUpdateMonthMerge]" displayFolder="" count="0" memberValueDatatype="130" unbalanced="0"/>
    <cacheHierarchy uniqueName="[LastUpdateMonthMerge].[LastUpdatePoints]" caption="LastUpdatePoints" attribute="1" defaultMemberUniqueName="[LastUpdateMonthMerge].[LastUpdatePoints].[All]" allUniqueName="[LastUpdateMonthMerge].[LastUpdatePoints].[All]" dimensionUniqueName="[LastUpdateMonthMerge]" displayFolder="" count="0" memberValueDatatype="20" unbalanced="0"/>
    <cacheHierarchy uniqueName="[LastUpdateMonthMerge].[#CompletedPoints]" caption="#CompletedPoints" attribute="1" defaultMemberUniqueName="[LastUpdateMonthMerge].[#CompletedPoints].[All]" allUniqueName="[LastUpdateMonthMerge].[#CompletedPoints].[All]" dimensionUniqueName="[LastUpdateMonthMerge]" displayFolder="" count="0" memberValueDatatype="20" unbalanced="0"/>
    <cacheHierarchy uniqueName="[LastUpdateMonthMerge].[#PendingPoints]" caption="#PendingPoints" attribute="1" defaultMemberUniqueName="[LastUpdateMonthMerge].[#PendingPoints].[All]" allUniqueName="[LastUpdateMonthMerge].[#PendingPoints].[All]" dimensionUniqueName="[LastUpdateMonthMerge]" displayFolder="" count="0" memberValueDatatype="20" unbalanced="0"/>
    <cacheHierarchy uniqueName="[LastUpdateMonthMerge].[AnnuCompleted%]" caption="AnnuCompleted%" attribute="1" defaultMemberUniqueName="[LastUpdateMonthMerge].[AnnuCompleted%].[All]" allUniqueName="[LastUpdateMonthMerge].[AnnuCompleted%].[All]" dimensionUniqueName="[LastUpdateMonthMerge]" displayFolder="" count="0" memberValueDatatype="5" unbalanced="0"/>
    <cacheHierarchy uniqueName="[Merge Total Tasks].[Department]" caption="Department" attribute="1" defaultMemberUniqueName="[Merge Total Tasks].[Department].[All]" allUniqueName="[Merge Total Tasks].[Department].[All]" dimensionUniqueName="[Merge Total Tasks]" displayFolder="" count="0" memberValueDatatype="130" unbalanced="0"/>
    <cacheHierarchy uniqueName="[Merge Total Tasks].[Manager]" caption="Manager" attribute="1" defaultMemberUniqueName="[Merge Total Tasks].[Manager].[All]" allUniqueName="[Merge Total Tasks].[Manager].[All]" dimensionUniqueName="[Merge Total Tasks]" displayFolder="" count="0" memberValueDatatype="130" unbalanced="0"/>
    <cacheHierarchy uniqueName="[Merge Total Tasks].[Task]" caption="Task" attribute="1" defaultMemberUniqueName="[Merge Total Tasks].[Task].[All]" allUniqueName="[Merge Total Tasks].[Task].[All]" dimensionUniqueName="[Merge Total Tasks]" displayFolder="" count="0" memberValueDatatype="130" unbalanced="0"/>
    <cacheHierarchy uniqueName="[Merge Total Tasks].[Frequancy]" caption="Frequancy" attribute="1" defaultMemberUniqueName="[Merge Total Tasks].[Frequancy].[All]" allUniqueName="[Merge Total Tasks].[Frequancy].[All]" dimensionUniqueName="[Merge Total Tasks]" displayFolder="" count="0" memberValueDatatype="130" unbalanced="0"/>
    <cacheHierarchy uniqueName="[Merge Total Tasks].[Period]" caption="Period" attribute="1" defaultMemberUniqueName="[Merge Total Tasks].[Period].[All]" allUniqueName="[Merge Total Tasks].[Period].[All]" dimensionUniqueName="[Merge Total Tasks]" displayFolder="" count="0" memberValueDatatype="130" unbalanced="0"/>
    <cacheHierarchy uniqueName="[Merge Total Tasks].[Group]" caption="Group" attribute="1" defaultMemberUniqueName="[Merge Total Tasks].[Group].[All]" allUniqueName="[Merge Total Tasks].[Group].[All]" dimensionUniqueName="[Merge Total Tasks]" displayFolder="" count="0" memberValueDatatype="130" unbalanced="0"/>
    <cacheHierarchy uniqueName="[Merge Total Tasks].[Completed (✔/✖)]" caption="Completed (✔/✖)" attribute="1" defaultMemberUniqueName="[Merge Total Tasks].[Completed (✔/✖)].[All]" allUniqueName="[Merge Total Tasks].[Completed (✔/✖)].[All]" dimensionUniqueName="[Merge Total Tasks]" displayFolder="" count="0" memberValueDatatype="11" unbalanced="0"/>
    <cacheHierarchy uniqueName="[Merge Total Tasks].[Status]" caption="Status" attribute="1" defaultMemberUniqueName="[Merge Total Tasks].[Status].[All]" allUniqueName="[Merge Total Tasks].[Status].[All]" dimensionUniqueName="[Merge Total Tasks]" displayFolder="" count="0" memberValueDatatype="130" unbalanced="0"/>
    <cacheHierarchy uniqueName="[Merge Total Tasks].[Notes]" caption="Notes" attribute="1" defaultMemberUniqueName="[Merge Total Tasks].[Notes].[All]" allUniqueName="[Merge Total Tasks].[Notes].[All]" dimensionUniqueName="[Merge Total Tasks]" displayFolder="" count="0" memberValueDatatype="130" unbalanced="0"/>
    <cacheHierarchy uniqueName="[Merge Total Tasks].[Total Tasks by Dep]" caption="Total Tasks by Dep" attribute="1" defaultMemberUniqueName="[Merge Total Tasks].[Total Tasks by Dep].[All]" allUniqueName="[Merge Total Tasks].[Total Tasks by Dep].[All]" dimensionUniqueName="[Merge Total Tasks]" displayFolder="" count="0" memberValueDatatype="5" unbalanced="0"/>
    <cacheHierarchy uniqueName="[Merge Total Tasks].[Completion Of Freq %]" caption="Completion Of Freq %" attribute="1" defaultMemberUniqueName="[Merge Total Tasks].[Completion Of Freq %].[All]" allUniqueName="[Merge Total Tasks].[Completion Of Freq %].[All]" dimensionUniqueName="[Merge Total Tasks]" displayFolder="" count="0" memberValueDatatype="5" unbalanced="0"/>
    <cacheHierarchy uniqueName="[Merge_Annu].[Department]" caption="Department" attribute="1" defaultMemberUniqueName="[Merge_Annu].[Department].[All]" allUniqueName="[Merge_Annu].[Department].[All]" dimensionUniqueName="[Merge_Annu]" displayFolder="" count="0" memberValueDatatype="130" unbalanced="0"/>
    <cacheHierarchy uniqueName="[Merge_Annu].[Manager]" caption="Manager" attribute="1" defaultMemberUniqueName="[Merge_Annu].[Manager].[All]" allUniqueName="[Merge_Annu].[Manager].[All]" dimensionUniqueName="[Merge_Annu]" displayFolder="" count="0" memberValueDatatype="130" unbalanced="0"/>
    <cacheHierarchy uniqueName="[Merge_Annu].[Requirement]" caption="Requirement" attribute="1" defaultMemberUniqueName="[Merge_Annu].[Requirement].[All]" allUniqueName="[Merge_Annu].[Requirement].[All]" dimensionUniqueName="[Merge_Annu]" displayFolder="" count="0" memberValueDatatype="130" unbalanced="0"/>
    <cacheHierarchy uniqueName="[Merge_Annu].[Year]" caption="Year" attribute="1" defaultMemberUniqueName="[Merge_Annu].[Year].[All]" allUniqueName="[Merge_Annu].[Year].[All]" dimensionUniqueName="[Merge_Annu]" displayFolder="" count="0" memberValueDatatype="20" unbalanced="0"/>
    <cacheHierarchy uniqueName="[Merge_Annu].[Month]" caption="Month" attribute="1" defaultMemberUniqueName="[Merge_Annu].[Month].[All]" allUniqueName="[Merge_Annu].[Month].[All]" dimensionUniqueName="[Merge_Annu]" displayFolder="" count="0" memberValueDatatype="130" unbalanced="0"/>
    <cacheHierarchy uniqueName="[Merge_Annu].[Total Annual Points]" caption="Total Annual Points" attribute="1" defaultMemberUniqueName="[Merge_Annu].[Total Annual Points].[All]" allUniqueName="[Merge_Annu].[Total Annual Points].[All]" dimensionUniqueName="[Merge_Annu]" displayFolder="" count="0" memberValueDatatype="130" unbalanced="0"/>
    <cacheHierarchy uniqueName="[Merge_Annu].[Monthly Target]" caption="Monthly Target" attribute="1" defaultMemberUniqueName="[Merge_Annu].[Monthly Target].[All]" allUniqueName="[Merge_Annu].[Monthly Target].[All]" dimensionUniqueName="[Merge_Annu]" displayFolder="" count="0" memberValueDatatype="130" unbalanced="0"/>
    <cacheHierarchy uniqueName="[Merge_Annu].[Completed]" caption="Completed" attribute="1" defaultMemberUniqueName="[Merge_Annu].[Completed].[All]" allUniqueName="[Merge_Annu].[Completed].[All]" dimensionUniqueName="[Merge_Annu]" displayFolder="" count="0" memberValueDatatype="130" unbalanced="0"/>
    <cacheHierarchy uniqueName="[Merge_Annu].[Pending]" caption="Pending" attribute="1" defaultMemberUniqueName="[Merge_Annu].[Pending].[All]" allUniqueName="[Merge_Annu].[Pending].[All]" dimensionUniqueName="[Merge_Annu]" displayFolder="" count="0" memberValueDatatype="20" unbalanced="0"/>
    <cacheHierarchy uniqueName="[Merge_Annu].[Notes]" caption="Notes" attribute="1" defaultMemberUniqueName="[Merge_Annu].[Notes].[All]" allUniqueName="[Merge_Annu].[Notes].[All]" dimensionUniqueName="[Merge_Annu]" displayFolder="" count="0" memberValueDatatype="130" unbalanced="0"/>
    <cacheHierarchy uniqueName="[Merge_Annu].[Month(Update)]" caption="Month(Update)" attribute="1" defaultMemberUniqueName="[Merge_Annu].[Month(Update)].[All]" allUniqueName="[Merge_Annu].[Month(Update)].[All]" dimensionUniqueName="[Merge_Annu]" displayFolder="" count="0" memberValueDatatype="130" unbalanced="0"/>
    <cacheHierarchy uniqueName="[Merge_Annu].[Total Annual Points.2]" caption="Total Annual Points.2" attribute="1" defaultMemberUniqueName="[Merge_Annu].[Total Annual Points.2].[All]" allUniqueName="[Merge_Annu].[Total Annual Points.2].[All]" dimensionUniqueName="[Merge_Annu]" displayFolder="" count="0" memberValueDatatype="20" unbalanced="0"/>
    <cacheHierarchy uniqueName="[Merge_Annu].[Notes.1]" caption="Notes.1" attribute="1" defaultMemberUniqueName="[Merge_Annu].[Notes.1].[All]" allUniqueName="[Merge_Annu].[Notes.1].[All]" dimensionUniqueName="[Merge_Annu]" displayFolder="" count="0" memberValueDatatype="130" unbalanced="0"/>
    <cacheHierarchy uniqueName="[Merge_Annu].[CompletionOfReqByMonth%]" caption="CompletionOfReqByMonth%" attribute="1" defaultMemberUniqueName="[Merge_Annu].[CompletionOfReqByMonth%].[All]" allUniqueName="[Merge_Annu].[CompletionOfReqByMonth%].[All]" dimensionUniqueName="[Merge_Annu]" displayFolder="" count="0" memberValueDatatype="5" unbalanced="0"/>
    <cacheHierarchy uniqueName="[Merge_Annu  2].[Department]" caption="Department" attribute="1" defaultMemberUniqueName="[Merge_Annu  2].[Department].[All]" allUniqueName="[Merge_Annu  2].[Department].[All]" dimensionUniqueName="[Merge_Annu  2]" displayFolder="" count="0" memberValueDatatype="130" unbalanced="0"/>
    <cacheHierarchy uniqueName="[Merge_Annu  2].[Requirement]" caption="Requirement" attribute="1" defaultMemberUniqueName="[Merge_Annu  2].[Requirement].[All]" allUniqueName="[Merge_Annu  2].[Requirement].[All]" dimensionUniqueName="[Merge_Annu  2]" displayFolder="" count="0" memberValueDatatype="130" unbalanced="0"/>
    <cacheHierarchy uniqueName="[Merge_Annu  2].[TotalMonthlyTarget]" caption="TotalMonthlyTarget" attribute="1" defaultMemberUniqueName="[Merge_Annu  2].[TotalMonthlyTarget].[All]" allUniqueName="[Merge_Annu  2].[TotalMonthlyTarget].[All]" dimensionUniqueName="[Merge_Annu  2]" displayFolder="" count="0" memberValueDatatype="5" unbalanced="0"/>
    <cacheHierarchy uniqueName="[Merge_Annu  2].[TotalCompletedPoints]" caption="TotalCompletedPoints" attribute="1" defaultMemberUniqueName="[Merge_Annu  2].[TotalCompletedPoints].[All]" allUniqueName="[Merge_Annu  2].[TotalCompletedPoints].[All]" dimensionUniqueName="[Merge_Annu  2]" displayFolder="" count="0" memberValueDatatype="5" unbalanced="0"/>
    <cacheHierarchy uniqueName="[Merge_Annu  2].[CompletionReq %]" caption="CompletionReq %" attribute="1" defaultMemberUniqueName="[Merge_Annu  2].[CompletionReq %].[All]" allUniqueName="[Merge_Annu  2].[CompletionReq %].[All]" dimensionUniqueName="[Merge_Annu  2]" displayFolder="" count="0" memberValueDatatype="5" unbalanced="0"/>
    <cacheHierarchy uniqueName="[Measures].[Pending Tasks]" caption="Pending Tasks" measure="1" displayFolder="" measureGroup="All_Checklist" count="0"/>
    <cacheHierarchy uniqueName="[Measures].[__XL_Count Merge_Annu  2]" caption="__XL_Count Merge_Annu  2" measure="1" displayFolder="" measureGroup="Merge_Annu  2" count="0" hidden="1"/>
    <cacheHierarchy uniqueName="[Measures].[__XL_Count Merge Total Tasks]" caption="__XL_Count Merge Total Tasks" measure="1" displayFolder="" measureGroup="Merge Total Tasks" count="0" hidden="1"/>
    <cacheHierarchy uniqueName="[Measures].[__XL_Count All_Checklist]" caption="__XL_Count All_Checklist" measure="1" displayFolder="" measureGroup="All_Checklist" count="0" hidden="1"/>
    <cacheHierarchy uniqueName="[Measures].[__XL_Count All_Checklist  2]" caption="__XL_Count All_Checklist  2" measure="1" displayFolder="" measureGroup="All_Checklist  2" count="0" hidden="1"/>
    <cacheHierarchy uniqueName="[Measures].[__XL_Count completion By Dep]" caption="__XL_Count completion By Dep" measure="1" displayFolder="" measureGroup="completion By Dep" count="0" hidden="1"/>
    <cacheHierarchy uniqueName="[Measures].[__XL_Count LastUpdateMonthMerge]" caption="__XL_Count LastUpdateMonthMerge" measure="1" displayFolder="" measureGroup="LastUpdateMonthMerge" count="0" hidden="1"/>
    <cacheHierarchy uniqueName="[Measures].[__XL_Count Merge_Annu]" caption="__XL_Count Merge_Annu" measure="1" displayFolder="" measureGroup="Merge_Annu" count="0" hidden="1"/>
    <cacheHierarchy uniqueName="[Measures].[__XL_Count CompletionOfDepByReq]" caption="__XL_Count CompletionOfDepByReq" measure="1" displayFolder="" measureGroup="CompletionOfDepByReq" count="0" hidden="1"/>
    <cacheHierarchy uniqueName="[Measures].[__No measures defined]" caption="__No measures defined" measure="1" displayFolder="" count="0" hidden="1"/>
    <cacheHierarchy uniqueName="[Measures].[Sum of Completed Tasks]" caption="Sum of Completed Tasks" measure="1" displayFolder="" measureGroup="All_Checklist" count="0" hidden="1">
      <extLst>
        <ext xmlns:x15="http://schemas.microsoft.com/office/spreadsheetml/2010/11/main" uri="{B97F6D7D-B522-45F9-BDA1-12C45D357490}">
          <x15:cacheHierarchy aggregatedColumn="3"/>
        </ext>
      </extLst>
    </cacheHierarchy>
    <cacheHierarchy uniqueName="[Measures].[Sum of Total Tasks]" caption="Sum of Total Tasks" measure="1" displayFolder="" measureGroup="All_Checklist"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All_Checklist  2" count="0" hidden="1">
      <extLst>
        <ext xmlns:x15="http://schemas.microsoft.com/office/spreadsheetml/2010/11/main" uri="{B97F6D7D-B522-45F9-BDA1-12C45D357490}">
          <x15:cacheHierarchy aggregatedColumn="12"/>
        </ext>
      </extLst>
    </cacheHierarchy>
    <cacheHierarchy uniqueName="[Measures].[Count of Notes]" caption="Count of Notes" measure="1" displayFolder="" measureGroup="All_Checklist  2" count="0" hidden="1">
      <extLst>
        <ext xmlns:x15="http://schemas.microsoft.com/office/spreadsheetml/2010/11/main" uri="{B97F6D7D-B522-45F9-BDA1-12C45D357490}">
          <x15:cacheHierarchy aggregatedColumn="13"/>
        </ext>
      </extLst>
    </cacheHierarchy>
    <cacheHierarchy uniqueName="[Measures].[Sum of completion By Dep %]" caption="Sum of completion By Dep %" measure="1" displayFolder="" measureGroup="completion By Dep" count="0" hidden="1">
      <extLst>
        <ext xmlns:x15="http://schemas.microsoft.com/office/spreadsheetml/2010/11/main" uri="{B97F6D7D-B522-45F9-BDA1-12C45D357490}">
          <x15:cacheHierarchy aggregatedColumn="17"/>
        </ext>
      </extLst>
    </cacheHierarchy>
    <cacheHierarchy uniqueName="[Measures].[Sum of Completed Tasks By Dep]" caption="Sum of Completed Tasks By Dep" measure="1" displayFolder="" measureGroup="completion By Dep" count="0" hidden="1">
      <extLst>
        <ext xmlns:x15="http://schemas.microsoft.com/office/spreadsheetml/2010/11/main" uri="{B97F6D7D-B522-45F9-BDA1-12C45D357490}">
          <x15:cacheHierarchy aggregatedColumn="15"/>
        </ext>
      </extLst>
    </cacheHierarchy>
    <cacheHierarchy uniqueName="[Measures].[Sum of Total Tasks by Dep]" caption="Sum of Total Tasks by Dep" measure="1" displayFolder="" measureGroup="completion By Dep" count="0" hidden="1">
      <extLst>
        <ext xmlns:x15="http://schemas.microsoft.com/office/spreadsheetml/2010/11/main" uri="{B97F6D7D-B522-45F9-BDA1-12C45D357490}">
          <x15:cacheHierarchy aggregatedColumn="16"/>
        </ext>
      </extLst>
    </cacheHierarchy>
    <cacheHierarchy uniqueName="[Measures].[Sum of Completion Of Freq %]" caption="Sum of Completion Of Freq %" measure="1" displayFolder="" measureGroup="Merge Total Tasks" count="0" hidden="1">
      <extLst>
        <ext xmlns:x15="http://schemas.microsoft.com/office/spreadsheetml/2010/11/main" uri="{B97F6D7D-B522-45F9-BDA1-12C45D357490}">
          <x15:cacheHierarchy aggregatedColumn="39"/>
        </ext>
      </extLst>
    </cacheHierarchy>
    <cacheHierarchy uniqueName="[Measures].[Sum of CompletionOfDepByReq%]" caption="Sum of CompletionOfDepByReq%" measure="1" displayFolder="" measureGroup="CompletionOfDepByReq"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CompletionOfReqByMonth%]" caption="Sum of CompletionOfReqByMonth%" measure="1" displayFolder="" measureGroup="Merge_Annu" count="0" hidden="1">
      <extLst>
        <ext xmlns:x15="http://schemas.microsoft.com/office/spreadsheetml/2010/11/main" uri="{B97F6D7D-B522-45F9-BDA1-12C45D357490}">
          <x15:cacheHierarchy aggregatedColumn="53"/>
        </ext>
      </extLst>
    </cacheHierarchy>
    <cacheHierarchy uniqueName="[Measures].[Sum of CompletionReq %]" caption="Sum of CompletionReq %" measure="1" displayFolder="" measureGroup="Merge_Annu  2" count="0" hidden="1">
      <extLst>
        <ext xmlns:x15="http://schemas.microsoft.com/office/spreadsheetml/2010/11/main" uri="{B97F6D7D-B522-45F9-BDA1-12C45D357490}">
          <x15:cacheHierarchy aggregatedColumn="58"/>
        </ext>
      </extLst>
    </cacheHierarchy>
    <cacheHierarchy uniqueName="[Measures].[Count of LastUpdateMonth]" caption="Count of LastUpdateMonth" measure="1" displayFolder="" measureGroup="LastUpdateMonthMerge" count="0" hidden="1">
      <extLst>
        <ext xmlns:x15="http://schemas.microsoft.com/office/spreadsheetml/2010/11/main" uri="{B97F6D7D-B522-45F9-BDA1-12C45D357490}">
          <x15:cacheHierarchy aggregatedColumn="24"/>
        </ext>
      </extLst>
    </cacheHierarchy>
    <cacheHierarchy uniqueName="[Measures].[Sum of LastUpdatePoints]" caption="Sum of LastUpdatePoints" measure="1" displayFolder="" measureGroup="LastUpdateMonthMerge" count="0" hidden="1">
      <extLst>
        <ext xmlns:x15="http://schemas.microsoft.com/office/spreadsheetml/2010/11/main" uri="{B97F6D7D-B522-45F9-BDA1-12C45D357490}">
          <x15:cacheHierarchy aggregatedColumn="25"/>
        </ext>
      </extLst>
    </cacheHierarchy>
    <cacheHierarchy uniqueName="[Measures].[Sum of #CompletedPoints]" caption="Sum of #CompletedPoints" measure="1" displayFolder="" measureGroup="LastUpdateMonthMerge" count="0" hidden="1">
      <extLst>
        <ext xmlns:x15="http://schemas.microsoft.com/office/spreadsheetml/2010/11/main" uri="{B97F6D7D-B522-45F9-BDA1-12C45D357490}">
          <x15:cacheHierarchy aggregatedColumn="26"/>
        </ext>
      </extLst>
    </cacheHierarchy>
    <cacheHierarchy uniqueName="[Measures].[Sum of #PendingPoints]" caption="Sum of #PendingPoints" measure="1" displayFolder="" measureGroup="LastUpdateMonthMerge" count="0" hidden="1">
      <extLst>
        <ext xmlns:x15="http://schemas.microsoft.com/office/spreadsheetml/2010/11/main" uri="{B97F6D7D-B522-45F9-BDA1-12C45D357490}">
          <x15:cacheHierarchy aggregatedColumn="27"/>
        </ext>
      </extLst>
    </cacheHierarchy>
    <cacheHierarchy uniqueName="[Measures].[Sum of AnnuCompleted%]" caption="Sum of AnnuCompleted%" measure="1" displayFolder="" measureGroup="LastUpdateMonthMerge" count="0" hidden="1">
      <extLst>
        <ext xmlns:x15="http://schemas.microsoft.com/office/spreadsheetml/2010/11/main" uri="{B97F6D7D-B522-45F9-BDA1-12C45D357490}">
          <x15:cacheHierarchy aggregatedColumn="28"/>
        </ext>
      </extLst>
    </cacheHierarchy>
    <cacheHierarchy uniqueName="[Measures].[Sum of Completion%]" caption="Sum of Completion%" measure="1" displayFolder="" measureGroup="All_Checklist" count="0" hidden="1">
      <extLst>
        <ext xmlns:x15="http://schemas.microsoft.com/office/spreadsheetml/2010/11/main" uri="{B97F6D7D-B522-45F9-BDA1-12C45D357490}">
          <x15:cacheHierarchy aggregatedColumn="4"/>
        </ext>
      </extLst>
    </cacheHierarchy>
  </cacheHierarchies>
  <kpis count="0"/>
  <dimensions count="9">
    <dimension name="All_Checklist" uniqueName="[All_Checklist]" caption="All_Checklist"/>
    <dimension name="All_Checklist  2" uniqueName="[All_Checklist  2]" caption="All_Checklist  2"/>
    <dimension name="completion By Dep" uniqueName="[completion By Dep]" caption="completion By Dep"/>
    <dimension name="CompletionOfDepByReq" uniqueName="[CompletionOfDepByReq]" caption="CompletionOfDepByReq"/>
    <dimension name="LastUpdateMonthMerge" uniqueName="[LastUpdateMonthMerge]" caption="LastUpdateMonthMerge"/>
    <dimension measure="1" name="Measures" uniqueName="[Measures]" caption="Measures"/>
    <dimension name="Merge Total Tasks" uniqueName="[Merge Total Tasks]" caption="Merge Total Tasks"/>
    <dimension name="Merge_Annu" uniqueName="[Merge_Annu]" caption="Merge_Annu"/>
    <dimension name="Merge_Annu  2" uniqueName="[Merge_Annu  2]" caption="Merge_Annu  2"/>
  </dimensions>
  <measureGroups count="8">
    <measureGroup name="All_Checklist" caption="All_Checklist"/>
    <measureGroup name="All_Checklist  2" caption="All_Checklist  2"/>
    <measureGroup name="completion By Dep" caption="completion By Dep"/>
    <measureGroup name="CompletionOfDepByReq" caption="CompletionOfDepByReq"/>
    <measureGroup name="LastUpdateMonthMerge" caption="LastUpdateMonthMerge"/>
    <measureGroup name="Merge Total Tasks" caption="Merge Total Tasks"/>
    <measureGroup name="Merge_Annu" caption="Merge_Annu"/>
    <measureGroup name="Merge_Annu  2" caption="Merge_Annu  2"/>
  </measureGroups>
  <maps count="15">
    <map measureGroup="0" dimension="0"/>
    <map measureGroup="0" dimension="3"/>
    <map measureGroup="1" dimension="1"/>
    <map measureGroup="1" dimension="3"/>
    <map measureGroup="2" dimension="2"/>
    <map measureGroup="2" dimension="3"/>
    <map measureGroup="3" dimension="3"/>
    <map measureGroup="4" dimension="3"/>
    <map measureGroup="4" dimension="4"/>
    <map measureGroup="5" dimension="3"/>
    <map measureGroup="5" dimension="6"/>
    <map measureGroup="6" dimension="3"/>
    <map measureGroup="6" dimension="7"/>
    <map measureGroup="7" dimension="3"/>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70.623970370369" backgroundQuery="1" createdVersion="8" refreshedVersion="8" minRefreshableVersion="3" recordCount="0" supportSubquery="1" supportAdvancedDrill="1" xr:uid="{00000000-000A-0000-FFFF-FFFF02000000}">
  <cacheSource type="external" connectionId="34"/>
  <cacheFields count="6">
    <cacheField name="[All_Checklist].[Department].[Department]" caption="Department" numFmtId="0" level="1">
      <sharedItems count="1">
        <s v="South_Service"/>
      </sharedItems>
    </cacheField>
    <cacheField name="[Measures].[Sum of Completed Tasks]" caption="Sum of Completed Tasks" numFmtId="0" hierarchy="69" level="32767"/>
    <cacheField name="[Measures].[Sum of Total Tasks]" caption="Sum of Total Tasks" numFmtId="0" hierarchy="70" level="32767"/>
    <cacheField name="[CompletionOfDepByReq].[Department].[Department]" caption="Department" numFmtId="0" hierarchy="18" level="1">
      <sharedItems containsSemiMixedTypes="0" containsNonDate="0" containsString="0"/>
    </cacheField>
    <cacheField name="[All_Checklist].[Frequancy].[Frequancy]" caption="Frequancy" numFmtId="0" hierarchy="1" level="1">
      <sharedItems containsBlank="1" count="4">
        <m/>
        <s v="Monthly"/>
        <s v="Quarterly"/>
        <s v="Weekly"/>
      </sharedItems>
    </cacheField>
    <cacheField name="[Measures].[Sum of Completion%]" caption="Sum of Completion%" numFmtId="0" hierarchy="85" level="32767"/>
  </cacheFields>
  <cacheHierarchies count="86">
    <cacheHierarchy uniqueName="[All_Checklist].[Department]" caption="Department" attribute="1" defaultMemberUniqueName="[All_Checklist].[Department].[All]" allUniqueName="[All_Checklist].[Department].[All]" dimensionUniqueName="[All_Checklist]" displayFolder="" count="2" memberValueDatatype="130" unbalanced="0">
      <fieldsUsage count="2">
        <fieldUsage x="-1"/>
        <fieldUsage x="0"/>
      </fieldsUsage>
    </cacheHierarchy>
    <cacheHierarchy uniqueName="[All_Checklist].[Frequancy]" caption="Frequancy" attribute="1" defaultMemberUniqueName="[All_Checklist].[Frequancy].[All]" allUniqueName="[All_Checklist].[Frequancy].[All]" dimensionUniqueName="[All_Checklist]" displayFolder="" count="2" memberValueDatatype="130" unbalanced="0">
      <fieldsUsage count="2">
        <fieldUsage x="-1"/>
        <fieldUsage x="4"/>
      </fieldsUsage>
    </cacheHierarchy>
    <cacheHierarchy uniqueName="[All_Checklist].[Total Tasks]" caption="Total Tasks" attribute="1" defaultMemberUniqueName="[All_Checklist].[Total Tasks].[All]" allUniqueName="[All_Checklist].[Total Tasks].[All]" dimensionUniqueName="[All_Checklist]" displayFolder="" count="0" memberValueDatatype="20" unbalanced="0"/>
    <cacheHierarchy uniqueName="[All_Checklist].[Completed Tasks]" caption="Completed Tasks" attribute="1" defaultMemberUniqueName="[All_Checklist].[Completed Tasks].[All]" allUniqueName="[All_Checklist].[Completed Tasks].[All]" dimensionUniqueName="[All_Checklist]" displayFolder="" count="0" memberValueDatatype="5" unbalanced="0"/>
    <cacheHierarchy uniqueName="[All_Checklist].[Completion%]" caption="Completion%" attribute="1" defaultMemberUniqueName="[All_Checklist].[Completion%].[All]" allUniqueName="[All_Checklist].[Completion%].[All]" dimensionUniqueName="[All_Checklist]" displayFolder="" count="0" memberValueDatatype="5" unbalanced="0"/>
    <cacheHierarchy uniqueName="[All_Checklist  2].[Department]" caption="Department" attribute="1" defaultMemberUniqueName="[All_Checklist  2].[Department].[All]" allUniqueName="[All_Checklist  2].[Department].[All]" dimensionUniqueName="[All_Checklist  2]" displayFolder="" count="0" memberValueDatatype="130" unbalanced="0"/>
    <cacheHierarchy uniqueName="[All_Checklist  2].[Manager]" caption="Manager" attribute="1" defaultMemberUniqueName="[All_Checklist  2].[Manager].[All]" allUniqueName="[All_Checklist  2].[Manager].[All]" dimensionUniqueName="[All_Checklist  2]" displayFolder="" count="0" memberValueDatatype="130" unbalanced="0"/>
    <cacheHierarchy uniqueName="[All_Checklist  2].[Task]" caption="Task" attribute="1" defaultMemberUniqueName="[All_Checklist  2].[Task].[All]" allUniqueName="[All_Checklist  2].[Task].[All]" dimensionUniqueName="[All_Checklist  2]" displayFolder="" count="0" memberValueDatatype="130" unbalanced="0"/>
    <cacheHierarchy uniqueName="[All_Checklist  2].[Frequancy]" caption="Frequancy" attribute="1" defaultMemberUniqueName="[All_Checklist  2].[Frequancy].[All]" allUniqueName="[All_Checklist  2].[Frequancy].[All]" dimensionUniqueName="[All_Checklist  2]" displayFolder="" count="0" memberValueDatatype="130" unbalanced="0"/>
    <cacheHierarchy uniqueName="[All_Checklist  2].[Period]" caption="Period" attribute="1" defaultMemberUniqueName="[All_Checklist  2].[Period].[All]" allUniqueName="[All_Checklist  2].[Period].[All]" dimensionUniqueName="[All_Checklist  2]" displayFolder="" count="0" memberValueDatatype="130" unbalanced="0"/>
    <cacheHierarchy uniqueName="[All_Checklist  2].[Group]" caption="Group" attribute="1" defaultMemberUniqueName="[All_Checklist  2].[Group].[All]" allUniqueName="[All_Checklist  2].[Group].[All]" dimensionUniqueName="[All_Checklist  2]" displayFolder="" count="0" memberValueDatatype="130" unbalanced="0"/>
    <cacheHierarchy uniqueName="[All_Checklist  2].[Completed (✔/✖)]" caption="Completed (✔/✖)" attribute="1" defaultMemberUniqueName="[All_Checklist  2].[Completed (✔/✖)].[All]" allUniqueName="[All_Checklist  2].[Completed (✔/✖)].[All]" dimensionUniqueName="[All_Checklist  2]" displayFolder="" count="0" memberValueDatatype="11" unbalanced="0"/>
    <cacheHierarchy uniqueName="[All_Checklist  2].[Status]" caption="Status" attribute="1" defaultMemberUniqueName="[All_Checklist  2].[Status].[All]" allUniqueName="[All_Checklist  2].[Status].[All]" dimensionUniqueName="[All_Checklist  2]" displayFolder="" count="0" memberValueDatatype="130" unbalanced="0"/>
    <cacheHierarchy uniqueName="[All_Checklist  2].[Notes]" caption="Notes" attribute="1" defaultMemberUniqueName="[All_Checklist  2].[Notes].[All]" allUniqueName="[All_Checklist  2].[Notes].[All]" dimensionUniqueName="[All_Checklist  2]" displayFolder="" count="0" memberValueDatatype="130" unbalanced="0"/>
    <cacheHierarchy uniqueName="[completion By Dep].[Department]" caption="Department" attribute="1" defaultMemberUniqueName="[completion By Dep].[Department].[All]" allUniqueName="[completion By Dep].[Department].[All]" dimensionUniqueName="[completion By Dep]" displayFolder="" count="0" memberValueDatatype="130" unbalanced="0"/>
    <cacheHierarchy uniqueName="[completion By Dep].[Completed Tasks By Dep]" caption="Completed Tasks By Dep" attribute="1" defaultMemberUniqueName="[completion By Dep].[Completed Tasks By Dep].[All]" allUniqueName="[completion By Dep].[Completed Tasks By Dep].[All]" dimensionUniqueName="[completion By Dep]" displayFolder="" count="0" memberValueDatatype="5" unbalanced="0"/>
    <cacheHierarchy uniqueName="[completion By Dep].[Total Tasks by Dep]" caption="Total Tasks by Dep" attribute="1" defaultMemberUniqueName="[completion By Dep].[Total Tasks by Dep].[All]" allUniqueName="[completion By Dep].[Total Tasks by Dep].[All]" dimensionUniqueName="[completion By Dep]" displayFolder="" count="0" memberValueDatatype="5" unbalanced="0"/>
    <cacheHierarchy uniqueName="[completion By Dep].[completion By Dep %]" caption="completion By Dep %" attribute="1" defaultMemberUniqueName="[completion By Dep].[completion By Dep %].[All]" allUniqueName="[completion By Dep].[completion By Dep %].[All]" dimensionUniqueName="[completion By Dep]" displayFolder="" count="0" memberValueDatatype="5" unbalanced="0"/>
    <cacheHierarchy uniqueName="[CompletionOfDepByReq].[Department]" caption="Department" attribute="1" defaultMemberUniqueName="[CompletionOfDepByReq].[Department].[All]" allUniqueName="[CompletionOfDepByReq].[Department].[All]" dimensionUniqueName="[CompletionOfDepByReq]" displayFolder="" count="2" memberValueDatatype="130" unbalanced="0">
      <fieldsUsage count="2">
        <fieldUsage x="-1"/>
        <fieldUsage x="3"/>
      </fieldsUsage>
    </cacheHierarchy>
    <cacheHierarchy uniqueName="[CompletionOfDepByReq].[SumTarget]" caption="SumTarget" attribute="1" defaultMemberUniqueName="[CompletionOfDepByReq].[SumTarget].[All]" allUniqueName="[CompletionOfDepByReq].[SumTarget].[All]" dimensionUniqueName="[CompletionOfDepByReq]" displayFolder="" count="0" memberValueDatatype="5" unbalanced="0"/>
    <cacheHierarchy uniqueName="[CompletionOfDepByReq].[SumCompleted]" caption="SumCompleted" attribute="1" defaultMemberUniqueName="[CompletionOfDepByReq].[SumCompleted].[All]" allUniqueName="[CompletionOfDepByReq].[SumCompleted].[All]" dimensionUniqueName="[CompletionOfDepByReq]" displayFolder="" count="0" memberValueDatatype="5" unbalanced="0"/>
    <cacheHierarchy uniqueName="[CompletionOfDepByReq].[CompletionOfDepByReq%]" caption="CompletionOfDepByReq%" attribute="1" defaultMemberUniqueName="[CompletionOfDepByReq].[CompletionOfDepByReq%].[All]" allUniqueName="[CompletionOfDepByReq].[CompletionOfDepByReq%].[All]" dimensionUniqueName="[CompletionOfDepByReq]" displayFolder="" count="0" memberValueDatatype="5" unbalanced="0"/>
    <cacheHierarchy uniqueName="[LastUpdateMonthMerge].[Department]" caption="Department" attribute="1" defaultMemberUniqueName="[LastUpdateMonthMerge].[Department].[All]" allUniqueName="[LastUpdateMonthMerge].[Department].[All]" dimensionUniqueName="[LastUpdateMonthMerge]" displayFolder="" count="0" memberValueDatatype="130" unbalanced="0"/>
    <cacheHierarchy uniqueName="[LastUpdateMonthMerge].[Requirement]" caption="Requirement" attribute="1" defaultMemberUniqueName="[LastUpdateMonthMerge].[Requirement].[All]" allUniqueName="[LastUpdateMonthMerge].[Requirement].[All]" dimensionUniqueName="[LastUpdateMonthMerge]" displayFolder="" count="0" memberValueDatatype="130" unbalanced="0"/>
    <cacheHierarchy uniqueName="[LastUpdateMonthMerge].[LastUpdateMonth]" caption="LastUpdateMonth" attribute="1" defaultMemberUniqueName="[LastUpdateMonthMerge].[LastUpdateMonth].[All]" allUniqueName="[LastUpdateMonthMerge].[LastUpdateMonth].[All]" dimensionUniqueName="[LastUpdateMonthMerge]" displayFolder="" count="0" memberValueDatatype="130" unbalanced="0"/>
    <cacheHierarchy uniqueName="[LastUpdateMonthMerge].[LastUpdatePoints]" caption="LastUpdatePoints" attribute="1" defaultMemberUniqueName="[LastUpdateMonthMerge].[LastUpdatePoints].[All]" allUniqueName="[LastUpdateMonthMerge].[LastUpdatePoints].[All]" dimensionUniqueName="[LastUpdateMonthMerge]" displayFolder="" count="0" memberValueDatatype="20" unbalanced="0"/>
    <cacheHierarchy uniqueName="[LastUpdateMonthMerge].[#CompletedPoints]" caption="#CompletedPoints" attribute="1" defaultMemberUniqueName="[LastUpdateMonthMerge].[#CompletedPoints].[All]" allUniqueName="[LastUpdateMonthMerge].[#CompletedPoints].[All]" dimensionUniqueName="[LastUpdateMonthMerge]" displayFolder="" count="0" memberValueDatatype="20" unbalanced="0"/>
    <cacheHierarchy uniqueName="[LastUpdateMonthMerge].[#PendingPoints]" caption="#PendingPoints" attribute="1" defaultMemberUniqueName="[LastUpdateMonthMerge].[#PendingPoints].[All]" allUniqueName="[LastUpdateMonthMerge].[#PendingPoints].[All]" dimensionUniqueName="[LastUpdateMonthMerge]" displayFolder="" count="0" memberValueDatatype="20" unbalanced="0"/>
    <cacheHierarchy uniqueName="[LastUpdateMonthMerge].[AnnuCompleted%]" caption="AnnuCompleted%" attribute="1" defaultMemberUniqueName="[LastUpdateMonthMerge].[AnnuCompleted%].[All]" allUniqueName="[LastUpdateMonthMerge].[AnnuCompleted%].[All]" dimensionUniqueName="[LastUpdateMonthMerge]" displayFolder="" count="0" memberValueDatatype="5" unbalanced="0"/>
    <cacheHierarchy uniqueName="[Merge Total Tasks].[Department]" caption="Department" attribute="1" defaultMemberUniqueName="[Merge Total Tasks].[Department].[All]" allUniqueName="[Merge Total Tasks].[Department].[All]" dimensionUniqueName="[Merge Total Tasks]" displayFolder="" count="0" memberValueDatatype="130" unbalanced="0"/>
    <cacheHierarchy uniqueName="[Merge Total Tasks].[Manager]" caption="Manager" attribute="1" defaultMemberUniqueName="[Merge Total Tasks].[Manager].[All]" allUniqueName="[Merge Total Tasks].[Manager].[All]" dimensionUniqueName="[Merge Total Tasks]" displayFolder="" count="0" memberValueDatatype="130" unbalanced="0"/>
    <cacheHierarchy uniqueName="[Merge Total Tasks].[Task]" caption="Task" attribute="1" defaultMemberUniqueName="[Merge Total Tasks].[Task].[All]" allUniqueName="[Merge Total Tasks].[Task].[All]" dimensionUniqueName="[Merge Total Tasks]" displayFolder="" count="0" memberValueDatatype="130" unbalanced="0"/>
    <cacheHierarchy uniqueName="[Merge Total Tasks].[Frequancy]" caption="Frequancy" attribute="1" defaultMemberUniqueName="[Merge Total Tasks].[Frequancy].[All]" allUniqueName="[Merge Total Tasks].[Frequancy].[All]" dimensionUniqueName="[Merge Total Tasks]" displayFolder="" count="0" memberValueDatatype="130" unbalanced="0"/>
    <cacheHierarchy uniqueName="[Merge Total Tasks].[Period]" caption="Period" attribute="1" defaultMemberUniqueName="[Merge Total Tasks].[Period].[All]" allUniqueName="[Merge Total Tasks].[Period].[All]" dimensionUniqueName="[Merge Total Tasks]" displayFolder="" count="0" memberValueDatatype="130" unbalanced="0"/>
    <cacheHierarchy uniqueName="[Merge Total Tasks].[Group]" caption="Group" attribute="1" defaultMemberUniqueName="[Merge Total Tasks].[Group].[All]" allUniqueName="[Merge Total Tasks].[Group].[All]" dimensionUniqueName="[Merge Total Tasks]" displayFolder="" count="0" memberValueDatatype="130" unbalanced="0"/>
    <cacheHierarchy uniqueName="[Merge Total Tasks].[Completed (✔/✖)]" caption="Completed (✔/✖)" attribute="1" defaultMemberUniqueName="[Merge Total Tasks].[Completed (✔/✖)].[All]" allUniqueName="[Merge Total Tasks].[Completed (✔/✖)].[All]" dimensionUniqueName="[Merge Total Tasks]" displayFolder="" count="0" memberValueDatatype="11" unbalanced="0"/>
    <cacheHierarchy uniqueName="[Merge Total Tasks].[Status]" caption="Status" attribute="1" defaultMemberUniqueName="[Merge Total Tasks].[Status].[All]" allUniqueName="[Merge Total Tasks].[Status].[All]" dimensionUniqueName="[Merge Total Tasks]" displayFolder="" count="0" memberValueDatatype="130" unbalanced="0"/>
    <cacheHierarchy uniqueName="[Merge Total Tasks].[Notes]" caption="Notes" attribute="1" defaultMemberUniqueName="[Merge Total Tasks].[Notes].[All]" allUniqueName="[Merge Total Tasks].[Notes].[All]" dimensionUniqueName="[Merge Total Tasks]" displayFolder="" count="0" memberValueDatatype="130" unbalanced="0"/>
    <cacheHierarchy uniqueName="[Merge Total Tasks].[Total Tasks by Dep]" caption="Total Tasks by Dep" attribute="1" defaultMemberUniqueName="[Merge Total Tasks].[Total Tasks by Dep].[All]" allUniqueName="[Merge Total Tasks].[Total Tasks by Dep].[All]" dimensionUniqueName="[Merge Total Tasks]" displayFolder="" count="0" memberValueDatatype="5" unbalanced="0"/>
    <cacheHierarchy uniqueName="[Merge Total Tasks].[Completion Of Freq %]" caption="Completion Of Freq %" attribute="1" defaultMemberUniqueName="[Merge Total Tasks].[Completion Of Freq %].[All]" allUniqueName="[Merge Total Tasks].[Completion Of Freq %].[All]" dimensionUniqueName="[Merge Total Tasks]" displayFolder="" count="0" memberValueDatatype="5" unbalanced="0"/>
    <cacheHierarchy uniqueName="[Merge_Annu].[Department]" caption="Department" attribute="1" defaultMemberUniqueName="[Merge_Annu].[Department].[All]" allUniqueName="[Merge_Annu].[Department].[All]" dimensionUniqueName="[Merge_Annu]" displayFolder="" count="0" memberValueDatatype="130" unbalanced="0"/>
    <cacheHierarchy uniqueName="[Merge_Annu].[Manager]" caption="Manager" attribute="1" defaultMemberUniqueName="[Merge_Annu].[Manager].[All]" allUniqueName="[Merge_Annu].[Manager].[All]" dimensionUniqueName="[Merge_Annu]" displayFolder="" count="0" memberValueDatatype="130" unbalanced="0"/>
    <cacheHierarchy uniqueName="[Merge_Annu].[Requirement]" caption="Requirement" attribute="1" defaultMemberUniqueName="[Merge_Annu].[Requirement].[All]" allUniqueName="[Merge_Annu].[Requirement].[All]" dimensionUniqueName="[Merge_Annu]" displayFolder="" count="0" memberValueDatatype="130" unbalanced="0"/>
    <cacheHierarchy uniqueName="[Merge_Annu].[Year]" caption="Year" attribute="1" defaultMemberUniqueName="[Merge_Annu].[Year].[All]" allUniqueName="[Merge_Annu].[Year].[All]" dimensionUniqueName="[Merge_Annu]" displayFolder="" count="0" memberValueDatatype="20" unbalanced="0"/>
    <cacheHierarchy uniqueName="[Merge_Annu].[Month]" caption="Month" attribute="1" defaultMemberUniqueName="[Merge_Annu].[Month].[All]" allUniqueName="[Merge_Annu].[Month].[All]" dimensionUniqueName="[Merge_Annu]" displayFolder="" count="0" memberValueDatatype="130" unbalanced="0"/>
    <cacheHierarchy uniqueName="[Merge_Annu].[Total Annual Points]" caption="Total Annual Points" attribute="1" defaultMemberUniqueName="[Merge_Annu].[Total Annual Points].[All]" allUniqueName="[Merge_Annu].[Total Annual Points].[All]" dimensionUniqueName="[Merge_Annu]" displayFolder="" count="0" memberValueDatatype="130" unbalanced="0"/>
    <cacheHierarchy uniqueName="[Merge_Annu].[Monthly Target]" caption="Monthly Target" attribute="1" defaultMemberUniqueName="[Merge_Annu].[Monthly Target].[All]" allUniqueName="[Merge_Annu].[Monthly Target].[All]" dimensionUniqueName="[Merge_Annu]" displayFolder="" count="0" memberValueDatatype="130" unbalanced="0"/>
    <cacheHierarchy uniqueName="[Merge_Annu].[Completed]" caption="Completed" attribute="1" defaultMemberUniqueName="[Merge_Annu].[Completed].[All]" allUniqueName="[Merge_Annu].[Completed].[All]" dimensionUniqueName="[Merge_Annu]" displayFolder="" count="0" memberValueDatatype="130" unbalanced="0"/>
    <cacheHierarchy uniqueName="[Merge_Annu].[Pending]" caption="Pending" attribute="1" defaultMemberUniqueName="[Merge_Annu].[Pending].[All]" allUniqueName="[Merge_Annu].[Pending].[All]" dimensionUniqueName="[Merge_Annu]" displayFolder="" count="0" memberValueDatatype="20" unbalanced="0"/>
    <cacheHierarchy uniqueName="[Merge_Annu].[Notes]" caption="Notes" attribute="1" defaultMemberUniqueName="[Merge_Annu].[Notes].[All]" allUniqueName="[Merge_Annu].[Notes].[All]" dimensionUniqueName="[Merge_Annu]" displayFolder="" count="0" memberValueDatatype="130" unbalanced="0"/>
    <cacheHierarchy uniqueName="[Merge_Annu].[Month(Update)]" caption="Month(Update)" attribute="1" defaultMemberUniqueName="[Merge_Annu].[Month(Update)].[All]" allUniqueName="[Merge_Annu].[Month(Update)].[All]" dimensionUniqueName="[Merge_Annu]" displayFolder="" count="0" memberValueDatatype="130" unbalanced="0"/>
    <cacheHierarchy uniqueName="[Merge_Annu].[Total Annual Points.2]" caption="Total Annual Points.2" attribute="1" defaultMemberUniqueName="[Merge_Annu].[Total Annual Points.2].[All]" allUniqueName="[Merge_Annu].[Total Annual Points.2].[All]" dimensionUniqueName="[Merge_Annu]" displayFolder="" count="0" memberValueDatatype="20" unbalanced="0"/>
    <cacheHierarchy uniqueName="[Merge_Annu].[Notes.1]" caption="Notes.1" attribute="1" defaultMemberUniqueName="[Merge_Annu].[Notes.1].[All]" allUniqueName="[Merge_Annu].[Notes.1].[All]" dimensionUniqueName="[Merge_Annu]" displayFolder="" count="0" memberValueDatatype="130" unbalanced="0"/>
    <cacheHierarchy uniqueName="[Merge_Annu].[CompletionOfReqByMonth%]" caption="CompletionOfReqByMonth%" attribute="1" defaultMemberUniqueName="[Merge_Annu].[CompletionOfReqByMonth%].[All]" allUniqueName="[Merge_Annu].[CompletionOfReqByMonth%].[All]" dimensionUniqueName="[Merge_Annu]" displayFolder="" count="0" memberValueDatatype="5" unbalanced="0"/>
    <cacheHierarchy uniqueName="[Merge_Annu  2].[Department]" caption="Department" attribute="1" defaultMemberUniqueName="[Merge_Annu  2].[Department].[All]" allUniqueName="[Merge_Annu  2].[Department].[All]" dimensionUniqueName="[Merge_Annu  2]" displayFolder="" count="0" memberValueDatatype="130" unbalanced="0"/>
    <cacheHierarchy uniqueName="[Merge_Annu  2].[Requirement]" caption="Requirement" attribute="1" defaultMemberUniqueName="[Merge_Annu  2].[Requirement].[All]" allUniqueName="[Merge_Annu  2].[Requirement].[All]" dimensionUniqueName="[Merge_Annu  2]" displayFolder="" count="0" memberValueDatatype="130" unbalanced="0"/>
    <cacheHierarchy uniqueName="[Merge_Annu  2].[TotalMonthlyTarget]" caption="TotalMonthlyTarget" attribute="1" defaultMemberUniqueName="[Merge_Annu  2].[TotalMonthlyTarget].[All]" allUniqueName="[Merge_Annu  2].[TotalMonthlyTarget].[All]" dimensionUniqueName="[Merge_Annu  2]" displayFolder="" count="0" memberValueDatatype="5" unbalanced="0"/>
    <cacheHierarchy uniqueName="[Merge_Annu  2].[TotalCompletedPoints]" caption="TotalCompletedPoints" attribute="1" defaultMemberUniqueName="[Merge_Annu  2].[TotalCompletedPoints].[All]" allUniqueName="[Merge_Annu  2].[TotalCompletedPoints].[All]" dimensionUniqueName="[Merge_Annu  2]" displayFolder="" count="0" memberValueDatatype="5" unbalanced="0"/>
    <cacheHierarchy uniqueName="[Merge_Annu  2].[CompletionReq %]" caption="CompletionReq %" attribute="1" defaultMemberUniqueName="[Merge_Annu  2].[CompletionReq %].[All]" allUniqueName="[Merge_Annu  2].[CompletionReq %].[All]" dimensionUniqueName="[Merge_Annu  2]" displayFolder="" count="0" memberValueDatatype="5" unbalanced="0"/>
    <cacheHierarchy uniqueName="[Measures].[Pending Tasks]" caption="Pending Tasks" measure="1" displayFolder="" measureGroup="All_Checklist" count="0"/>
    <cacheHierarchy uniqueName="[Measures].[__XL_Count Merge_Annu  2]" caption="__XL_Count Merge_Annu  2" measure="1" displayFolder="" measureGroup="Merge_Annu  2" count="0" hidden="1"/>
    <cacheHierarchy uniqueName="[Measures].[__XL_Count Merge Total Tasks]" caption="__XL_Count Merge Total Tasks" measure="1" displayFolder="" measureGroup="Merge Total Tasks" count="0" hidden="1"/>
    <cacheHierarchy uniqueName="[Measures].[__XL_Count All_Checklist]" caption="__XL_Count All_Checklist" measure="1" displayFolder="" measureGroup="All_Checklist" count="0" hidden="1"/>
    <cacheHierarchy uniqueName="[Measures].[__XL_Count All_Checklist  2]" caption="__XL_Count All_Checklist  2" measure="1" displayFolder="" measureGroup="All_Checklist  2" count="0" hidden="1"/>
    <cacheHierarchy uniqueName="[Measures].[__XL_Count completion By Dep]" caption="__XL_Count completion By Dep" measure="1" displayFolder="" measureGroup="completion By Dep" count="0" hidden="1"/>
    <cacheHierarchy uniqueName="[Measures].[__XL_Count LastUpdateMonthMerge]" caption="__XL_Count LastUpdateMonthMerge" measure="1" displayFolder="" measureGroup="LastUpdateMonthMerge" count="0" hidden="1"/>
    <cacheHierarchy uniqueName="[Measures].[__XL_Count Merge_Annu]" caption="__XL_Count Merge_Annu" measure="1" displayFolder="" measureGroup="Merge_Annu" count="0" hidden="1"/>
    <cacheHierarchy uniqueName="[Measures].[__XL_Count CompletionOfDepByReq]" caption="__XL_Count CompletionOfDepByReq" measure="1" displayFolder="" measureGroup="CompletionOfDepByReq" count="0" hidden="1"/>
    <cacheHierarchy uniqueName="[Measures].[__No measures defined]" caption="__No measures defined" measure="1" displayFolder="" count="0" hidden="1"/>
    <cacheHierarchy uniqueName="[Measures].[Sum of Completed Tasks]" caption="Sum of Completed Tasks" measure="1" displayFolder="" measureGroup="All_Checklist"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otal Tasks]" caption="Sum of Total Tasks" measure="1" displayFolder="" measureGroup="All_Checklist"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Status]" caption="Count of Status" measure="1" displayFolder="" measureGroup="All_Checklist  2" count="0" hidden="1">
      <extLst>
        <ext xmlns:x15="http://schemas.microsoft.com/office/spreadsheetml/2010/11/main" uri="{B97F6D7D-B522-45F9-BDA1-12C45D357490}">
          <x15:cacheHierarchy aggregatedColumn="12"/>
        </ext>
      </extLst>
    </cacheHierarchy>
    <cacheHierarchy uniqueName="[Measures].[Count of Notes]" caption="Count of Notes" measure="1" displayFolder="" measureGroup="All_Checklist  2" count="0" hidden="1">
      <extLst>
        <ext xmlns:x15="http://schemas.microsoft.com/office/spreadsheetml/2010/11/main" uri="{B97F6D7D-B522-45F9-BDA1-12C45D357490}">
          <x15:cacheHierarchy aggregatedColumn="13"/>
        </ext>
      </extLst>
    </cacheHierarchy>
    <cacheHierarchy uniqueName="[Measures].[Sum of completion By Dep %]" caption="Sum of completion By Dep %" measure="1" displayFolder="" measureGroup="completion By Dep" count="0" hidden="1">
      <extLst>
        <ext xmlns:x15="http://schemas.microsoft.com/office/spreadsheetml/2010/11/main" uri="{B97F6D7D-B522-45F9-BDA1-12C45D357490}">
          <x15:cacheHierarchy aggregatedColumn="17"/>
        </ext>
      </extLst>
    </cacheHierarchy>
    <cacheHierarchy uniqueName="[Measures].[Sum of Completed Tasks By Dep]" caption="Sum of Completed Tasks By Dep" measure="1" displayFolder="" measureGroup="completion By Dep" count="0" hidden="1">
      <extLst>
        <ext xmlns:x15="http://schemas.microsoft.com/office/spreadsheetml/2010/11/main" uri="{B97F6D7D-B522-45F9-BDA1-12C45D357490}">
          <x15:cacheHierarchy aggregatedColumn="15"/>
        </ext>
      </extLst>
    </cacheHierarchy>
    <cacheHierarchy uniqueName="[Measures].[Sum of Total Tasks by Dep]" caption="Sum of Total Tasks by Dep" measure="1" displayFolder="" measureGroup="completion By Dep" count="0" hidden="1">
      <extLst>
        <ext xmlns:x15="http://schemas.microsoft.com/office/spreadsheetml/2010/11/main" uri="{B97F6D7D-B522-45F9-BDA1-12C45D357490}">
          <x15:cacheHierarchy aggregatedColumn="16"/>
        </ext>
      </extLst>
    </cacheHierarchy>
    <cacheHierarchy uniqueName="[Measures].[Sum of Completion Of Freq %]" caption="Sum of Completion Of Freq %" measure="1" displayFolder="" measureGroup="Merge Total Tasks" count="0" hidden="1">
      <extLst>
        <ext xmlns:x15="http://schemas.microsoft.com/office/spreadsheetml/2010/11/main" uri="{B97F6D7D-B522-45F9-BDA1-12C45D357490}">
          <x15:cacheHierarchy aggregatedColumn="39"/>
        </ext>
      </extLst>
    </cacheHierarchy>
    <cacheHierarchy uniqueName="[Measures].[Sum of CompletionOfDepByReq%]" caption="Sum of CompletionOfDepByReq%" measure="1" displayFolder="" measureGroup="CompletionOfDepByReq" count="0" hidden="1">
      <extLst>
        <ext xmlns:x15="http://schemas.microsoft.com/office/spreadsheetml/2010/11/main" uri="{B97F6D7D-B522-45F9-BDA1-12C45D357490}">
          <x15:cacheHierarchy aggregatedColumn="21"/>
        </ext>
      </extLst>
    </cacheHierarchy>
    <cacheHierarchy uniqueName="[Measures].[Sum of CompletionOfReqByMonth%]" caption="Sum of CompletionOfReqByMonth%" measure="1" displayFolder="" measureGroup="Merge_Annu" count="0" hidden="1">
      <extLst>
        <ext xmlns:x15="http://schemas.microsoft.com/office/spreadsheetml/2010/11/main" uri="{B97F6D7D-B522-45F9-BDA1-12C45D357490}">
          <x15:cacheHierarchy aggregatedColumn="53"/>
        </ext>
      </extLst>
    </cacheHierarchy>
    <cacheHierarchy uniqueName="[Measures].[Sum of CompletionReq %]" caption="Sum of CompletionReq %" measure="1" displayFolder="" measureGroup="Merge_Annu  2" count="0" hidden="1">
      <extLst>
        <ext xmlns:x15="http://schemas.microsoft.com/office/spreadsheetml/2010/11/main" uri="{B97F6D7D-B522-45F9-BDA1-12C45D357490}">
          <x15:cacheHierarchy aggregatedColumn="58"/>
        </ext>
      </extLst>
    </cacheHierarchy>
    <cacheHierarchy uniqueName="[Measures].[Count of LastUpdateMonth]" caption="Count of LastUpdateMonth" measure="1" displayFolder="" measureGroup="LastUpdateMonthMerge" count="0" hidden="1">
      <extLst>
        <ext xmlns:x15="http://schemas.microsoft.com/office/spreadsheetml/2010/11/main" uri="{B97F6D7D-B522-45F9-BDA1-12C45D357490}">
          <x15:cacheHierarchy aggregatedColumn="24"/>
        </ext>
      </extLst>
    </cacheHierarchy>
    <cacheHierarchy uniqueName="[Measures].[Sum of LastUpdatePoints]" caption="Sum of LastUpdatePoints" measure="1" displayFolder="" measureGroup="LastUpdateMonthMerge" count="0" hidden="1">
      <extLst>
        <ext xmlns:x15="http://schemas.microsoft.com/office/spreadsheetml/2010/11/main" uri="{B97F6D7D-B522-45F9-BDA1-12C45D357490}">
          <x15:cacheHierarchy aggregatedColumn="25"/>
        </ext>
      </extLst>
    </cacheHierarchy>
    <cacheHierarchy uniqueName="[Measures].[Sum of #CompletedPoints]" caption="Sum of #CompletedPoints" measure="1" displayFolder="" measureGroup="LastUpdateMonthMerge" count="0" hidden="1">
      <extLst>
        <ext xmlns:x15="http://schemas.microsoft.com/office/spreadsheetml/2010/11/main" uri="{B97F6D7D-B522-45F9-BDA1-12C45D357490}">
          <x15:cacheHierarchy aggregatedColumn="26"/>
        </ext>
      </extLst>
    </cacheHierarchy>
    <cacheHierarchy uniqueName="[Measures].[Sum of #PendingPoints]" caption="Sum of #PendingPoints" measure="1" displayFolder="" measureGroup="LastUpdateMonthMerge" count="0" hidden="1">
      <extLst>
        <ext xmlns:x15="http://schemas.microsoft.com/office/spreadsheetml/2010/11/main" uri="{B97F6D7D-B522-45F9-BDA1-12C45D357490}">
          <x15:cacheHierarchy aggregatedColumn="27"/>
        </ext>
      </extLst>
    </cacheHierarchy>
    <cacheHierarchy uniqueName="[Measures].[Sum of AnnuCompleted%]" caption="Sum of AnnuCompleted%" measure="1" displayFolder="" measureGroup="LastUpdateMonthMerge" count="0" hidden="1">
      <extLst>
        <ext xmlns:x15="http://schemas.microsoft.com/office/spreadsheetml/2010/11/main" uri="{B97F6D7D-B522-45F9-BDA1-12C45D357490}">
          <x15:cacheHierarchy aggregatedColumn="28"/>
        </ext>
      </extLst>
    </cacheHierarchy>
    <cacheHierarchy uniqueName="[Measures].[Sum of Completion%]" caption="Sum of Completion%" measure="1" displayFolder="" measureGroup="All_Checklist" count="0" oneField="1" hidden="1">
      <fieldsUsage count="1">
        <fieldUsage x="5"/>
      </fieldsUsage>
      <extLst>
        <ext xmlns:x15="http://schemas.microsoft.com/office/spreadsheetml/2010/11/main" uri="{B97F6D7D-B522-45F9-BDA1-12C45D357490}">
          <x15:cacheHierarchy aggregatedColumn="4"/>
        </ext>
      </extLst>
    </cacheHierarchy>
  </cacheHierarchies>
  <kpis count="0"/>
  <dimensions count="9">
    <dimension name="All_Checklist" uniqueName="[All_Checklist]" caption="All_Checklist"/>
    <dimension name="All_Checklist  2" uniqueName="[All_Checklist  2]" caption="All_Checklist  2"/>
    <dimension name="completion By Dep" uniqueName="[completion By Dep]" caption="completion By Dep"/>
    <dimension name="CompletionOfDepByReq" uniqueName="[CompletionOfDepByReq]" caption="CompletionOfDepByReq"/>
    <dimension name="LastUpdateMonthMerge" uniqueName="[LastUpdateMonthMerge]" caption="LastUpdateMonthMerge"/>
    <dimension measure="1" name="Measures" uniqueName="[Measures]" caption="Measures"/>
    <dimension name="Merge Total Tasks" uniqueName="[Merge Total Tasks]" caption="Merge Total Tasks"/>
    <dimension name="Merge_Annu" uniqueName="[Merge_Annu]" caption="Merge_Annu"/>
    <dimension name="Merge_Annu  2" uniqueName="[Merge_Annu  2]" caption="Merge_Annu  2"/>
  </dimensions>
  <measureGroups count="8">
    <measureGroup name="All_Checklist" caption="All_Checklist"/>
    <measureGroup name="All_Checklist  2" caption="All_Checklist  2"/>
    <measureGroup name="completion By Dep" caption="completion By Dep"/>
    <measureGroup name="CompletionOfDepByReq" caption="CompletionOfDepByReq"/>
    <measureGroup name="LastUpdateMonthMerge" caption="LastUpdateMonthMerge"/>
    <measureGroup name="Merge Total Tasks" caption="Merge Total Tasks"/>
    <measureGroup name="Merge_Annu" caption="Merge_Annu"/>
    <measureGroup name="Merge_Annu  2" caption="Merge_Annu  2"/>
  </measureGroups>
  <maps count="15">
    <map measureGroup="0" dimension="0"/>
    <map measureGroup="0" dimension="3"/>
    <map measureGroup="1" dimension="1"/>
    <map measureGroup="1" dimension="3"/>
    <map measureGroup="2" dimension="2"/>
    <map measureGroup="2" dimension="3"/>
    <map measureGroup="3" dimension="3"/>
    <map measureGroup="4" dimension="3"/>
    <map measureGroup="4" dimension="4"/>
    <map measureGroup="5" dimension="3"/>
    <map measureGroup="5" dimension="6"/>
    <map measureGroup="6" dimension="3"/>
    <map measureGroup="6" dimension="7"/>
    <map measureGroup="7" dimension="3"/>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70.623970949076" backgroundQuery="1" createdVersion="8" refreshedVersion="8" minRefreshableVersion="3" recordCount="0" supportSubquery="1" supportAdvancedDrill="1" xr:uid="{00000000-000A-0000-FFFF-FFFF03000000}">
  <cacheSource type="external" connectionId="34"/>
  <cacheFields count="5">
    <cacheField name="[All_Checklist  2].[Department].[Department]" caption="Department" numFmtId="0" hierarchy="5" level="1">
      <sharedItems count="1">
        <s v="South_Service"/>
      </sharedItems>
    </cacheField>
    <cacheField name="[All_Checklist  2].[Frequancy].[Frequancy]" caption="Frequancy" numFmtId="0" hierarchy="8" level="1">
      <sharedItems containsBlank="1" count="4">
        <m/>
        <s v="Monthly"/>
        <s v="Quarterly"/>
        <s v="Weekly"/>
      </sharedItems>
    </cacheField>
    <cacheField name="[All_Checklist  2].[Group].[Group]" caption="Group" numFmtId="0" hierarchy="10" level="1">
      <sharedItems containsBlank="1" count="4">
        <m/>
        <s v="A"/>
        <s v="B"/>
        <s v="C"/>
      </sharedItems>
    </cacheField>
    <cacheField name="[Measures].[Count of Status]" caption="Count of Status" numFmtId="0" hierarchy="71" level="32767"/>
    <cacheField name="[CompletionOfDepByReq].[Department].[Department]" caption="Department" numFmtId="0" hierarchy="18" level="1">
      <sharedItems containsSemiMixedTypes="0" containsNonDate="0" containsString="0"/>
    </cacheField>
  </cacheFields>
  <cacheHierarchies count="86">
    <cacheHierarchy uniqueName="[All_Checklist].[Department]" caption="Department" attribute="1" defaultMemberUniqueName="[All_Checklist].[Department].[All]" allUniqueName="[All_Checklist].[Department].[All]" dimensionUniqueName="[All_Checklist]" displayFolder="" count="0" memberValueDatatype="130" unbalanced="0"/>
    <cacheHierarchy uniqueName="[All_Checklist].[Frequancy]" caption="Frequancy" attribute="1" defaultMemberUniqueName="[All_Checklist].[Frequancy].[All]" allUniqueName="[All_Checklist].[Frequancy].[All]" dimensionUniqueName="[All_Checklist]" displayFolder="" count="2" memberValueDatatype="130" unbalanced="0"/>
    <cacheHierarchy uniqueName="[All_Checklist].[Total Tasks]" caption="Total Tasks" attribute="1" defaultMemberUniqueName="[All_Checklist].[Total Tasks].[All]" allUniqueName="[All_Checklist].[Total Tasks].[All]" dimensionUniqueName="[All_Checklist]" displayFolder="" count="0" memberValueDatatype="20" unbalanced="0"/>
    <cacheHierarchy uniqueName="[All_Checklist].[Completed Tasks]" caption="Completed Tasks" attribute="1" defaultMemberUniqueName="[All_Checklist].[Completed Tasks].[All]" allUniqueName="[All_Checklist].[Completed Tasks].[All]" dimensionUniqueName="[All_Checklist]" displayFolder="" count="0" memberValueDatatype="5" unbalanced="0"/>
    <cacheHierarchy uniqueName="[All_Checklist].[Completion%]" caption="Completion%" attribute="1" defaultMemberUniqueName="[All_Checklist].[Completion%].[All]" allUniqueName="[All_Checklist].[Completion%].[All]" dimensionUniqueName="[All_Checklist]" displayFolder="" count="0" memberValueDatatype="5" unbalanced="0"/>
    <cacheHierarchy uniqueName="[All_Checklist  2].[Department]" caption="Department" attribute="1" defaultMemberUniqueName="[All_Checklist  2].[Department].[All]" allUniqueName="[All_Checklist  2].[Department].[All]" dimensionUniqueName="[All_Checklist  2]" displayFolder="" count="2" memberValueDatatype="130" unbalanced="0">
      <fieldsUsage count="2">
        <fieldUsage x="-1"/>
        <fieldUsage x="0"/>
      </fieldsUsage>
    </cacheHierarchy>
    <cacheHierarchy uniqueName="[All_Checklist  2].[Manager]" caption="Manager" attribute="1" defaultMemberUniqueName="[All_Checklist  2].[Manager].[All]" allUniqueName="[All_Checklist  2].[Manager].[All]" dimensionUniqueName="[All_Checklist  2]" displayFolder="" count="0" memberValueDatatype="130" unbalanced="0"/>
    <cacheHierarchy uniqueName="[All_Checklist  2].[Task]" caption="Task" attribute="1" defaultMemberUniqueName="[All_Checklist  2].[Task].[All]" allUniqueName="[All_Checklist  2].[Task].[All]" dimensionUniqueName="[All_Checklist  2]" displayFolder="" count="0" memberValueDatatype="130" unbalanced="0"/>
    <cacheHierarchy uniqueName="[All_Checklist  2].[Frequancy]" caption="Frequancy" attribute="1" defaultMemberUniqueName="[All_Checklist  2].[Frequancy].[All]" allUniqueName="[All_Checklist  2].[Frequancy].[All]" dimensionUniqueName="[All_Checklist  2]" displayFolder="" count="2" memberValueDatatype="130" unbalanced="0">
      <fieldsUsage count="2">
        <fieldUsage x="-1"/>
        <fieldUsage x="1"/>
      </fieldsUsage>
    </cacheHierarchy>
    <cacheHierarchy uniqueName="[All_Checklist  2].[Period]" caption="Period" attribute="1" defaultMemberUniqueName="[All_Checklist  2].[Period].[All]" allUniqueName="[All_Checklist  2].[Period].[All]" dimensionUniqueName="[All_Checklist  2]" displayFolder="" count="0" memberValueDatatype="130" unbalanced="0"/>
    <cacheHierarchy uniqueName="[All_Checklist  2].[Group]" caption="Group" attribute="1" defaultMemberUniqueName="[All_Checklist  2].[Group].[All]" allUniqueName="[All_Checklist  2].[Group].[All]" dimensionUniqueName="[All_Checklist  2]" displayFolder="" count="2" memberValueDatatype="130" unbalanced="0">
      <fieldsUsage count="2">
        <fieldUsage x="-1"/>
        <fieldUsage x="2"/>
      </fieldsUsage>
    </cacheHierarchy>
    <cacheHierarchy uniqueName="[All_Checklist  2].[Completed (✔/✖)]" caption="Completed (✔/✖)" attribute="1" defaultMemberUniqueName="[All_Checklist  2].[Completed (✔/✖)].[All]" allUniqueName="[All_Checklist  2].[Completed (✔/✖)].[All]" dimensionUniqueName="[All_Checklist  2]" displayFolder="" count="0" memberValueDatatype="11" unbalanced="0"/>
    <cacheHierarchy uniqueName="[All_Checklist  2].[Status]" caption="Status" attribute="1" defaultMemberUniqueName="[All_Checklist  2].[Status].[All]" allUniqueName="[All_Checklist  2].[Status].[All]" dimensionUniqueName="[All_Checklist  2]" displayFolder="" count="0" memberValueDatatype="130" unbalanced="0"/>
    <cacheHierarchy uniqueName="[All_Checklist  2].[Notes]" caption="Notes" attribute="1" defaultMemberUniqueName="[All_Checklist  2].[Notes].[All]" allUniqueName="[All_Checklist  2].[Notes].[All]" dimensionUniqueName="[All_Checklist  2]" displayFolder="" count="0" memberValueDatatype="130" unbalanced="0"/>
    <cacheHierarchy uniqueName="[completion By Dep].[Department]" caption="Department" attribute="1" defaultMemberUniqueName="[completion By Dep].[Department].[All]" allUniqueName="[completion By Dep].[Department].[All]" dimensionUniqueName="[completion By Dep]" displayFolder="" count="0" memberValueDatatype="130" unbalanced="0"/>
    <cacheHierarchy uniqueName="[completion By Dep].[Completed Tasks By Dep]" caption="Completed Tasks By Dep" attribute="1" defaultMemberUniqueName="[completion By Dep].[Completed Tasks By Dep].[All]" allUniqueName="[completion By Dep].[Completed Tasks By Dep].[All]" dimensionUniqueName="[completion By Dep]" displayFolder="" count="0" memberValueDatatype="5" unbalanced="0"/>
    <cacheHierarchy uniqueName="[completion By Dep].[Total Tasks by Dep]" caption="Total Tasks by Dep" attribute="1" defaultMemberUniqueName="[completion By Dep].[Total Tasks by Dep].[All]" allUniqueName="[completion By Dep].[Total Tasks by Dep].[All]" dimensionUniqueName="[completion By Dep]" displayFolder="" count="0" memberValueDatatype="5" unbalanced="0"/>
    <cacheHierarchy uniqueName="[completion By Dep].[completion By Dep %]" caption="completion By Dep %" attribute="1" defaultMemberUniqueName="[completion By Dep].[completion By Dep %].[All]" allUniqueName="[completion By Dep].[completion By Dep %].[All]" dimensionUniqueName="[completion By Dep]" displayFolder="" count="0" memberValueDatatype="5" unbalanced="0"/>
    <cacheHierarchy uniqueName="[CompletionOfDepByReq].[Department]" caption="Department" attribute="1" defaultMemberUniqueName="[CompletionOfDepByReq].[Department].[All]" allUniqueName="[CompletionOfDepByReq].[Department].[All]" dimensionUniqueName="[CompletionOfDepByReq]" displayFolder="" count="2" memberValueDatatype="130" unbalanced="0">
      <fieldsUsage count="2">
        <fieldUsage x="-1"/>
        <fieldUsage x="4"/>
      </fieldsUsage>
    </cacheHierarchy>
    <cacheHierarchy uniqueName="[CompletionOfDepByReq].[SumTarget]" caption="SumTarget" attribute="1" defaultMemberUniqueName="[CompletionOfDepByReq].[SumTarget].[All]" allUniqueName="[CompletionOfDepByReq].[SumTarget].[All]" dimensionUniqueName="[CompletionOfDepByReq]" displayFolder="" count="0" memberValueDatatype="5" unbalanced="0"/>
    <cacheHierarchy uniqueName="[CompletionOfDepByReq].[SumCompleted]" caption="SumCompleted" attribute="1" defaultMemberUniqueName="[CompletionOfDepByReq].[SumCompleted].[All]" allUniqueName="[CompletionOfDepByReq].[SumCompleted].[All]" dimensionUniqueName="[CompletionOfDepByReq]" displayFolder="" count="0" memberValueDatatype="5" unbalanced="0"/>
    <cacheHierarchy uniqueName="[CompletionOfDepByReq].[CompletionOfDepByReq%]" caption="CompletionOfDepByReq%" attribute="1" defaultMemberUniqueName="[CompletionOfDepByReq].[CompletionOfDepByReq%].[All]" allUniqueName="[CompletionOfDepByReq].[CompletionOfDepByReq%].[All]" dimensionUniqueName="[CompletionOfDepByReq]" displayFolder="" count="0" memberValueDatatype="5" unbalanced="0"/>
    <cacheHierarchy uniqueName="[LastUpdateMonthMerge].[Department]" caption="Department" attribute="1" defaultMemberUniqueName="[LastUpdateMonthMerge].[Department].[All]" allUniqueName="[LastUpdateMonthMerge].[Department].[All]" dimensionUniqueName="[LastUpdateMonthMerge]" displayFolder="" count="0" memberValueDatatype="130" unbalanced="0"/>
    <cacheHierarchy uniqueName="[LastUpdateMonthMerge].[Requirement]" caption="Requirement" attribute="1" defaultMemberUniqueName="[LastUpdateMonthMerge].[Requirement].[All]" allUniqueName="[LastUpdateMonthMerge].[Requirement].[All]" dimensionUniqueName="[LastUpdateMonthMerge]" displayFolder="" count="0" memberValueDatatype="130" unbalanced="0"/>
    <cacheHierarchy uniqueName="[LastUpdateMonthMerge].[LastUpdateMonth]" caption="LastUpdateMonth" attribute="1" defaultMemberUniqueName="[LastUpdateMonthMerge].[LastUpdateMonth].[All]" allUniqueName="[LastUpdateMonthMerge].[LastUpdateMonth].[All]" dimensionUniqueName="[LastUpdateMonthMerge]" displayFolder="" count="0" memberValueDatatype="130" unbalanced="0"/>
    <cacheHierarchy uniqueName="[LastUpdateMonthMerge].[LastUpdatePoints]" caption="LastUpdatePoints" attribute="1" defaultMemberUniqueName="[LastUpdateMonthMerge].[LastUpdatePoints].[All]" allUniqueName="[LastUpdateMonthMerge].[LastUpdatePoints].[All]" dimensionUniqueName="[LastUpdateMonthMerge]" displayFolder="" count="0" memberValueDatatype="20" unbalanced="0"/>
    <cacheHierarchy uniqueName="[LastUpdateMonthMerge].[#CompletedPoints]" caption="#CompletedPoints" attribute="1" defaultMemberUniqueName="[LastUpdateMonthMerge].[#CompletedPoints].[All]" allUniqueName="[LastUpdateMonthMerge].[#CompletedPoints].[All]" dimensionUniqueName="[LastUpdateMonthMerge]" displayFolder="" count="0" memberValueDatatype="20" unbalanced="0"/>
    <cacheHierarchy uniqueName="[LastUpdateMonthMerge].[#PendingPoints]" caption="#PendingPoints" attribute="1" defaultMemberUniqueName="[LastUpdateMonthMerge].[#PendingPoints].[All]" allUniqueName="[LastUpdateMonthMerge].[#PendingPoints].[All]" dimensionUniqueName="[LastUpdateMonthMerge]" displayFolder="" count="0" memberValueDatatype="20" unbalanced="0"/>
    <cacheHierarchy uniqueName="[LastUpdateMonthMerge].[AnnuCompleted%]" caption="AnnuCompleted%" attribute="1" defaultMemberUniqueName="[LastUpdateMonthMerge].[AnnuCompleted%].[All]" allUniqueName="[LastUpdateMonthMerge].[AnnuCompleted%].[All]" dimensionUniqueName="[LastUpdateMonthMerge]" displayFolder="" count="0" memberValueDatatype="5" unbalanced="0"/>
    <cacheHierarchy uniqueName="[Merge Total Tasks].[Department]" caption="Department" attribute="1" defaultMemberUniqueName="[Merge Total Tasks].[Department].[All]" allUniqueName="[Merge Total Tasks].[Department].[All]" dimensionUniqueName="[Merge Total Tasks]" displayFolder="" count="0" memberValueDatatype="130" unbalanced="0"/>
    <cacheHierarchy uniqueName="[Merge Total Tasks].[Manager]" caption="Manager" attribute="1" defaultMemberUniqueName="[Merge Total Tasks].[Manager].[All]" allUniqueName="[Merge Total Tasks].[Manager].[All]" dimensionUniqueName="[Merge Total Tasks]" displayFolder="" count="0" memberValueDatatype="130" unbalanced="0"/>
    <cacheHierarchy uniqueName="[Merge Total Tasks].[Task]" caption="Task" attribute="1" defaultMemberUniqueName="[Merge Total Tasks].[Task].[All]" allUniqueName="[Merge Total Tasks].[Task].[All]" dimensionUniqueName="[Merge Total Tasks]" displayFolder="" count="0" memberValueDatatype="130" unbalanced="0"/>
    <cacheHierarchy uniqueName="[Merge Total Tasks].[Frequancy]" caption="Frequancy" attribute="1" defaultMemberUniqueName="[Merge Total Tasks].[Frequancy].[All]" allUniqueName="[Merge Total Tasks].[Frequancy].[All]" dimensionUniqueName="[Merge Total Tasks]" displayFolder="" count="0" memberValueDatatype="130" unbalanced="0"/>
    <cacheHierarchy uniqueName="[Merge Total Tasks].[Period]" caption="Period" attribute="1" defaultMemberUniqueName="[Merge Total Tasks].[Period].[All]" allUniqueName="[Merge Total Tasks].[Period].[All]" dimensionUniqueName="[Merge Total Tasks]" displayFolder="" count="0" memberValueDatatype="130" unbalanced="0"/>
    <cacheHierarchy uniqueName="[Merge Total Tasks].[Group]" caption="Group" attribute="1" defaultMemberUniqueName="[Merge Total Tasks].[Group].[All]" allUniqueName="[Merge Total Tasks].[Group].[All]" dimensionUniqueName="[Merge Total Tasks]" displayFolder="" count="0" memberValueDatatype="130" unbalanced="0"/>
    <cacheHierarchy uniqueName="[Merge Total Tasks].[Completed (✔/✖)]" caption="Completed (✔/✖)" attribute="1" defaultMemberUniqueName="[Merge Total Tasks].[Completed (✔/✖)].[All]" allUniqueName="[Merge Total Tasks].[Completed (✔/✖)].[All]" dimensionUniqueName="[Merge Total Tasks]" displayFolder="" count="0" memberValueDatatype="11" unbalanced="0"/>
    <cacheHierarchy uniqueName="[Merge Total Tasks].[Status]" caption="Status" attribute="1" defaultMemberUniqueName="[Merge Total Tasks].[Status].[All]" allUniqueName="[Merge Total Tasks].[Status].[All]" dimensionUniqueName="[Merge Total Tasks]" displayFolder="" count="0" memberValueDatatype="130" unbalanced="0"/>
    <cacheHierarchy uniqueName="[Merge Total Tasks].[Notes]" caption="Notes" attribute="1" defaultMemberUniqueName="[Merge Total Tasks].[Notes].[All]" allUniqueName="[Merge Total Tasks].[Notes].[All]" dimensionUniqueName="[Merge Total Tasks]" displayFolder="" count="0" memberValueDatatype="130" unbalanced="0"/>
    <cacheHierarchy uniqueName="[Merge Total Tasks].[Total Tasks by Dep]" caption="Total Tasks by Dep" attribute="1" defaultMemberUniqueName="[Merge Total Tasks].[Total Tasks by Dep].[All]" allUniqueName="[Merge Total Tasks].[Total Tasks by Dep].[All]" dimensionUniqueName="[Merge Total Tasks]" displayFolder="" count="0" memberValueDatatype="5" unbalanced="0"/>
    <cacheHierarchy uniqueName="[Merge Total Tasks].[Completion Of Freq %]" caption="Completion Of Freq %" attribute="1" defaultMemberUniqueName="[Merge Total Tasks].[Completion Of Freq %].[All]" allUniqueName="[Merge Total Tasks].[Completion Of Freq %].[All]" dimensionUniqueName="[Merge Total Tasks]" displayFolder="" count="0" memberValueDatatype="5" unbalanced="0"/>
    <cacheHierarchy uniqueName="[Merge_Annu].[Department]" caption="Department" attribute="1" defaultMemberUniqueName="[Merge_Annu].[Department].[All]" allUniqueName="[Merge_Annu].[Department].[All]" dimensionUniqueName="[Merge_Annu]" displayFolder="" count="0" memberValueDatatype="130" unbalanced="0"/>
    <cacheHierarchy uniqueName="[Merge_Annu].[Manager]" caption="Manager" attribute="1" defaultMemberUniqueName="[Merge_Annu].[Manager].[All]" allUniqueName="[Merge_Annu].[Manager].[All]" dimensionUniqueName="[Merge_Annu]" displayFolder="" count="0" memberValueDatatype="130" unbalanced="0"/>
    <cacheHierarchy uniqueName="[Merge_Annu].[Requirement]" caption="Requirement" attribute="1" defaultMemberUniqueName="[Merge_Annu].[Requirement].[All]" allUniqueName="[Merge_Annu].[Requirement].[All]" dimensionUniqueName="[Merge_Annu]" displayFolder="" count="0" memberValueDatatype="130" unbalanced="0"/>
    <cacheHierarchy uniqueName="[Merge_Annu].[Year]" caption="Year" attribute="1" defaultMemberUniqueName="[Merge_Annu].[Year].[All]" allUniqueName="[Merge_Annu].[Year].[All]" dimensionUniqueName="[Merge_Annu]" displayFolder="" count="0" memberValueDatatype="20" unbalanced="0"/>
    <cacheHierarchy uniqueName="[Merge_Annu].[Month]" caption="Month" attribute="1" defaultMemberUniqueName="[Merge_Annu].[Month].[All]" allUniqueName="[Merge_Annu].[Month].[All]" dimensionUniqueName="[Merge_Annu]" displayFolder="" count="0" memberValueDatatype="130" unbalanced="0"/>
    <cacheHierarchy uniqueName="[Merge_Annu].[Total Annual Points]" caption="Total Annual Points" attribute="1" defaultMemberUniqueName="[Merge_Annu].[Total Annual Points].[All]" allUniqueName="[Merge_Annu].[Total Annual Points].[All]" dimensionUniqueName="[Merge_Annu]" displayFolder="" count="0" memberValueDatatype="130" unbalanced="0"/>
    <cacheHierarchy uniqueName="[Merge_Annu].[Monthly Target]" caption="Monthly Target" attribute="1" defaultMemberUniqueName="[Merge_Annu].[Monthly Target].[All]" allUniqueName="[Merge_Annu].[Monthly Target].[All]" dimensionUniqueName="[Merge_Annu]" displayFolder="" count="0" memberValueDatatype="130" unbalanced="0"/>
    <cacheHierarchy uniqueName="[Merge_Annu].[Completed]" caption="Completed" attribute="1" defaultMemberUniqueName="[Merge_Annu].[Completed].[All]" allUniqueName="[Merge_Annu].[Completed].[All]" dimensionUniqueName="[Merge_Annu]" displayFolder="" count="0" memberValueDatatype="130" unbalanced="0"/>
    <cacheHierarchy uniqueName="[Merge_Annu].[Pending]" caption="Pending" attribute="1" defaultMemberUniqueName="[Merge_Annu].[Pending].[All]" allUniqueName="[Merge_Annu].[Pending].[All]" dimensionUniqueName="[Merge_Annu]" displayFolder="" count="0" memberValueDatatype="20" unbalanced="0"/>
    <cacheHierarchy uniqueName="[Merge_Annu].[Notes]" caption="Notes" attribute="1" defaultMemberUniqueName="[Merge_Annu].[Notes].[All]" allUniqueName="[Merge_Annu].[Notes].[All]" dimensionUniqueName="[Merge_Annu]" displayFolder="" count="0" memberValueDatatype="130" unbalanced="0"/>
    <cacheHierarchy uniqueName="[Merge_Annu].[Month(Update)]" caption="Month(Update)" attribute="1" defaultMemberUniqueName="[Merge_Annu].[Month(Update)].[All]" allUniqueName="[Merge_Annu].[Month(Update)].[All]" dimensionUniqueName="[Merge_Annu]" displayFolder="" count="0" memberValueDatatype="130" unbalanced="0"/>
    <cacheHierarchy uniqueName="[Merge_Annu].[Total Annual Points.2]" caption="Total Annual Points.2" attribute="1" defaultMemberUniqueName="[Merge_Annu].[Total Annual Points.2].[All]" allUniqueName="[Merge_Annu].[Total Annual Points.2].[All]" dimensionUniqueName="[Merge_Annu]" displayFolder="" count="0" memberValueDatatype="20" unbalanced="0"/>
    <cacheHierarchy uniqueName="[Merge_Annu].[Notes.1]" caption="Notes.1" attribute="1" defaultMemberUniqueName="[Merge_Annu].[Notes.1].[All]" allUniqueName="[Merge_Annu].[Notes.1].[All]" dimensionUniqueName="[Merge_Annu]" displayFolder="" count="0" memberValueDatatype="130" unbalanced="0"/>
    <cacheHierarchy uniqueName="[Merge_Annu].[CompletionOfReqByMonth%]" caption="CompletionOfReqByMonth%" attribute="1" defaultMemberUniqueName="[Merge_Annu].[CompletionOfReqByMonth%].[All]" allUniqueName="[Merge_Annu].[CompletionOfReqByMonth%].[All]" dimensionUniqueName="[Merge_Annu]" displayFolder="" count="0" memberValueDatatype="5" unbalanced="0"/>
    <cacheHierarchy uniqueName="[Merge_Annu  2].[Department]" caption="Department" attribute="1" defaultMemberUniqueName="[Merge_Annu  2].[Department].[All]" allUniqueName="[Merge_Annu  2].[Department].[All]" dimensionUniqueName="[Merge_Annu  2]" displayFolder="" count="0" memberValueDatatype="130" unbalanced="0"/>
    <cacheHierarchy uniqueName="[Merge_Annu  2].[Requirement]" caption="Requirement" attribute="1" defaultMemberUniqueName="[Merge_Annu  2].[Requirement].[All]" allUniqueName="[Merge_Annu  2].[Requirement].[All]" dimensionUniqueName="[Merge_Annu  2]" displayFolder="" count="0" memberValueDatatype="130" unbalanced="0"/>
    <cacheHierarchy uniqueName="[Merge_Annu  2].[TotalMonthlyTarget]" caption="TotalMonthlyTarget" attribute="1" defaultMemberUniqueName="[Merge_Annu  2].[TotalMonthlyTarget].[All]" allUniqueName="[Merge_Annu  2].[TotalMonthlyTarget].[All]" dimensionUniqueName="[Merge_Annu  2]" displayFolder="" count="0" memberValueDatatype="5" unbalanced="0"/>
    <cacheHierarchy uniqueName="[Merge_Annu  2].[TotalCompletedPoints]" caption="TotalCompletedPoints" attribute="1" defaultMemberUniqueName="[Merge_Annu  2].[TotalCompletedPoints].[All]" allUniqueName="[Merge_Annu  2].[TotalCompletedPoints].[All]" dimensionUniqueName="[Merge_Annu  2]" displayFolder="" count="0" memberValueDatatype="5" unbalanced="0"/>
    <cacheHierarchy uniqueName="[Merge_Annu  2].[CompletionReq %]" caption="CompletionReq %" attribute="1" defaultMemberUniqueName="[Merge_Annu  2].[CompletionReq %].[All]" allUniqueName="[Merge_Annu  2].[CompletionReq %].[All]" dimensionUniqueName="[Merge_Annu  2]" displayFolder="" count="0" memberValueDatatype="5" unbalanced="0"/>
    <cacheHierarchy uniqueName="[Measures].[Pending Tasks]" caption="Pending Tasks" measure="1" displayFolder="" measureGroup="All_Checklist" count="0"/>
    <cacheHierarchy uniqueName="[Measures].[__XL_Count Merge_Annu  2]" caption="__XL_Count Merge_Annu  2" measure="1" displayFolder="" measureGroup="Merge_Annu  2" count="0" hidden="1"/>
    <cacheHierarchy uniqueName="[Measures].[__XL_Count Merge Total Tasks]" caption="__XL_Count Merge Total Tasks" measure="1" displayFolder="" measureGroup="Merge Total Tasks" count="0" hidden="1"/>
    <cacheHierarchy uniqueName="[Measures].[__XL_Count All_Checklist]" caption="__XL_Count All_Checklist" measure="1" displayFolder="" measureGroup="All_Checklist" count="0" hidden="1"/>
    <cacheHierarchy uniqueName="[Measures].[__XL_Count All_Checklist  2]" caption="__XL_Count All_Checklist  2" measure="1" displayFolder="" measureGroup="All_Checklist  2" count="0" hidden="1"/>
    <cacheHierarchy uniqueName="[Measures].[__XL_Count completion By Dep]" caption="__XL_Count completion By Dep" measure="1" displayFolder="" measureGroup="completion By Dep" count="0" hidden="1"/>
    <cacheHierarchy uniqueName="[Measures].[__XL_Count LastUpdateMonthMerge]" caption="__XL_Count LastUpdateMonthMerge" measure="1" displayFolder="" measureGroup="LastUpdateMonthMerge" count="0" hidden="1"/>
    <cacheHierarchy uniqueName="[Measures].[__XL_Count Merge_Annu]" caption="__XL_Count Merge_Annu" measure="1" displayFolder="" measureGroup="Merge_Annu" count="0" hidden="1"/>
    <cacheHierarchy uniqueName="[Measures].[__XL_Count CompletionOfDepByReq]" caption="__XL_Count CompletionOfDepByReq" measure="1" displayFolder="" measureGroup="CompletionOfDepByReq" count="0" hidden="1"/>
    <cacheHierarchy uniqueName="[Measures].[__No measures defined]" caption="__No measures defined" measure="1" displayFolder="" count="0" hidden="1"/>
    <cacheHierarchy uniqueName="[Measures].[Sum of Completed Tasks]" caption="Sum of Completed Tasks" measure="1" displayFolder="" measureGroup="All_Checklist" count="0" hidden="1">
      <extLst>
        <ext xmlns:x15="http://schemas.microsoft.com/office/spreadsheetml/2010/11/main" uri="{B97F6D7D-B522-45F9-BDA1-12C45D357490}">
          <x15:cacheHierarchy aggregatedColumn="3"/>
        </ext>
      </extLst>
    </cacheHierarchy>
    <cacheHierarchy uniqueName="[Measures].[Sum of Total Tasks]" caption="Sum of Total Tasks" measure="1" displayFolder="" measureGroup="All_Checklist"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All_Checklist  2"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Notes]" caption="Count of Notes" measure="1" displayFolder="" measureGroup="All_Checklist  2" count="0" hidden="1">
      <extLst>
        <ext xmlns:x15="http://schemas.microsoft.com/office/spreadsheetml/2010/11/main" uri="{B97F6D7D-B522-45F9-BDA1-12C45D357490}">
          <x15:cacheHierarchy aggregatedColumn="13"/>
        </ext>
      </extLst>
    </cacheHierarchy>
    <cacheHierarchy uniqueName="[Measures].[Sum of completion By Dep %]" caption="Sum of completion By Dep %" measure="1" displayFolder="" measureGroup="completion By Dep" count="0" hidden="1">
      <extLst>
        <ext xmlns:x15="http://schemas.microsoft.com/office/spreadsheetml/2010/11/main" uri="{B97F6D7D-B522-45F9-BDA1-12C45D357490}">
          <x15:cacheHierarchy aggregatedColumn="17"/>
        </ext>
      </extLst>
    </cacheHierarchy>
    <cacheHierarchy uniqueName="[Measures].[Sum of Completed Tasks By Dep]" caption="Sum of Completed Tasks By Dep" measure="1" displayFolder="" measureGroup="completion By Dep" count="0" hidden="1">
      <extLst>
        <ext xmlns:x15="http://schemas.microsoft.com/office/spreadsheetml/2010/11/main" uri="{B97F6D7D-B522-45F9-BDA1-12C45D357490}">
          <x15:cacheHierarchy aggregatedColumn="15"/>
        </ext>
      </extLst>
    </cacheHierarchy>
    <cacheHierarchy uniqueName="[Measures].[Sum of Total Tasks by Dep]" caption="Sum of Total Tasks by Dep" measure="1" displayFolder="" measureGroup="completion By Dep" count="0" hidden="1">
      <extLst>
        <ext xmlns:x15="http://schemas.microsoft.com/office/spreadsheetml/2010/11/main" uri="{B97F6D7D-B522-45F9-BDA1-12C45D357490}">
          <x15:cacheHierarchy aggregatedColumn="16"/>
        </ext>
      </extLst>
    </cacheHierarchy>
    <cacheHierarchy uniqueName="[Measures].[Sum of Completion Of Freq %]" caption="Sum of Completion Of Freq %" measure="1" displayFolder="" measureGroup="Merge Total Tasks" count="0" hidden="1">
      <extLst>
        <ext xmlns:x15="http://schemas.microsoft.com/office/spreadsheetml/2010/11/main" uri="{B97F6D7D-B522-45F9-BDA1-12C45D357490}">
          <x15:cacheHierarchy aggregatedColumn="39"/>
        </ext>
      </extLst>
    </cacheHierarchy>
    <cacheHierarchy uniqueName="[Measures].[Sum of CompletionOfDepByReq%]" caption="Sum of CompletionOfDepByReq%" measure="1" displayFolder="" measureGroup="CompletionOfDepByReq" count="0" hidden="1">
      <extLst>
        <ext xmlns:x15="http://schemas.microsoft.com/office/spreadsheetml/2010/11/main" uri="{B97F6D7D-B522-45F9-BDA1-12C45D357490}">
          <x15:cacheHierarchy aggregatedColumn="21"/>
        </ext>
      </extLst>
    </cacheHierarchy>
    <cacheHierarchy uniqueName="[Measures].[Sum of CompletionOfReqByMonth%]" caption="Sum of CompletionOfReqByMonth%" measure="1" displayFolder="" measureGroup="Merge_Annu" count="0" hidden="1">
      <extLst>
        <ext xmlns:x15="http://schemas.microsoft.com/office/spreadsheetml/2010/11/main" uri="{B97F6D7D-B522-45F9-BDA1-12C45D357490}">
          <x15:cacheHierarchy aggregatedColumn="53"/>
        </ext>
      </extLst>
    </cacheHierarchy>
    <cacheHierarchy uniqueName="[Measures].[Sum of CompletionReq %]" caption="Sum of CompletionReq %" measure="1" displayFolder="" measureGroup="Merge_Annu  2" count="0" hidden="1">
      <extLst>
        <ext xmlns:x15="http://schemas.microsoft.com/office/spreadsheetml/2010/11/main" uri="{B97F6D7D-B522-45F9-BDA1-12C45D357490}">
          <x15:cacheHierarchy aggregatedColumn="58"/>
        </ext>
      </extLst>
    </cacheHierarchy>
    <cacheHierarchy uniqueName="[Measures].[Count of LastUpdateMonth]" caption="Count of LastUpdateMonth" measure="1" displayFolder="" measureGroup="LastUpdateMonthMerge" count="0" hidden="1">
      <extLst>
        <ext xmlns:x15="http://schemas.microsoft.com/office/spreadsheetml/2010/11/main" uri="{B97F6D7D-B522-45F9-BDA1-12C45D357490}">
          <x15:cacheHierarchy aggregatedColumn="24"/>
        </ext>
      </extLst>
    </cacheHierarchy>
    <cacheHierarchy uniqueName="[Measures].[Sum of LastUpdatePoints]" caption="Sum of LastUpdatePoints" measure="1" displayFolder="" measureGroup="LastUpdateMonthMerge" count="0" hidden="1">
      <extLst>
        <ext xmlns:x15="http://schemas.microsoft.com/office/spreadsheetml/2010/11/main" uri="{B97F6D7D-B522-45F9-BDA1-12C45D357490}">
          <x15:cacheHierarchy aggregatedColumn="25"/>
        </ext>
      </extLst>
    </cacheHierarchy>
    <cacheHierarchy uniqueName="[Measures].[Sum of #CompletedPoints]" caption="Sum of #CompletedPoints" measure="1" displayFolder="" measureGroup="LastUpdateMonthMerge" count="0" hidden="1">
      <extLst>
        <ext xmlns:x15="http://schemas.microsoft.com/office/spreadsheetml/2010/11/main" uri="{B97F6D7D-B522-45F9-BDA1-12C45D357490}">
          <x15:cacheHierarchy aggregatedColumn="26"/>
        </ext>
      </extLst>
    </cacheHierarchy>
    <cacheHierarchy uniqueName="[Measures].[Sum of #PendingPoints]" caption="Sum of #PendingPoints" measure="1" displayFolder="" measureGroup="LastUpdateMonthMerge" count="0" hidden="1">
      <extLst>
        <ext xmlns:x15="http://schemas.microsoft.com/office/spreadsheetml/2010/11/main" uri="{B97F6D7D-B522-45F9-BDA1-12C45D357490}">
          <x15:cacheHierarchy aggregatedColumn="27"/>
        </ext>
      </extLst>
    </cacheHierarchy>
    <cacheHierarchy uniqueName="[Measures].[Sum of AnnuCompleted%]" caption="Sum of AnnuCompleted%" measure="1" displayFolder="" measureGroup="LastUpdateMonthMerge" count="0" hidden="1">
      <extLst>
        <ext xmlns:x15="http://schemas.microsoft.com/office/spreadsheetml/2010/11/main" uri="{B97F6D7D-B522-45F9-BDA1-12C45D357490}">
          <x15:cacheHierarchy aggregatedColumn="28"/>
        </ext>
      </extLst>
    </cacheHierarchy>
    <cacheHierarchy uniqueName="[Measures].[Sum of Completion%]" caption="Sum of Completion%" measure="1" displayFolder="" measureGroup="All_Checklist" count="0" hidden="1">
      <extLst>
        <ext xmlns:x15="http://schemas.microsoft.com/office/spreadsheetml/2010/11/main" uri="{B97F6D7D-B522-45F9-BDA1-12C45D357490}">
          <x15:cacheHierarchy aggregatedColumn="4"/>
        </ext>
      </extLst>
    </cacheHierarchy>
  </cacheHierarchies>
  <kpis count="0"/>
  <dimensions count="9">
    <dimension name="All_Checklist" uniqueName="[All_Checklist]" caption="All_Checklist"/>
    <dimension name="All_Checklist  2" uniqueName="[All_Checklist  2]" caption="All_Checklist  2"/>
    <dimension name="completion By Dep" uniqueName="[completion By Dep]" caption="completion By Dep"/>
    <dimension name="CompletionOfDepByReq" uniqueName="[CompletionOfDepByReq]" caption="CompletionOfDepByReq"/>
    <dimension name="LastUpdateMonthMerge" uniqueName="[LastUpdateMonthMerge]" caption="LastUpdateMonthMerge"/>
    <dimension measure="1" name="Measures" uniqueName="[Measures]" caption="Measures"/>
    <dimension name="Merge Total Tasks" uniqueName="[Merge Total Tasks]" caption="Merge Total Tasks"/>
    <dimension name="Merge_Annu" uniqueName="[Merge_Annu]" caption="Merge_Annu"/>
    <dimension name="Merge_Annu  2" uniqueName="[Merge_Annu  2]" caption="Merge_Annu  2"/>
  </dimensions>
  <measureGroups count="8">
    <measureGroup name="All_Checklist" caption="All_Checklist"/>
    <measureGroup name="All_Checklist  2" caption="All_Checklist  2"/>
    <measureGroup name="completion By Dep" caption="completion By Dep"/>
    <measureGroup name="CompletionOfDepByReq" caption="CompletionOfDepByReq"/>
    <measureGroup name="LastUpdateMonthMerge" caption="LastUpdateMonthMerge"/>
    <measureGroup name="Merge Total Tasks" caption="Merge Total Tasks"/>
    <measureGroup name="Merge_Annu" caption="Merge_Annu"/>
    <measureGroup name="Merge_Annu  2" caption="Merge_Annu  2"/>
  </measureGroups>
  <maps count="15">
    <map measureGroup="0" dimension="0"/>
    <map measureGroup="0" dimension="3"/>
    <map measureGroup="1" dimension="1"/>
    <map measureGroup="1" dimension="3"/>
    <map measureGroup="2" dimension="2"/>
    <map measureGroup="2" dimension="3"/>
    <map measureGroup="3" dimension="3"/>
    <map measureGroup="4" dimension="3"/>
    <map measureGroup="4" dimension="4"/>
    <map measureGroup="5" dimension="3"/>
    <map measureGroup="5" dimension="6"/>
    <map measureGroup="6" dimension="3"/>
    <map measureGroup="6" dimension="7"/>
    <map measureGroup="7" dimension="3"/>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70.623971527777" backgroundQuery="1" createdVersion="8" refreshedVersion="8" minRefreshableVersion="3" recordCount="0" supportSubquery="1" supportAdvancedDrill="1" xr:uid="{00000000-000A-0000-FFFF-FFFF04000000}">
  <cacheSource type="external" connectionId="34"/>
  <cacheFields count="3">
    <cacheField name="[completion By Dep].[Department].[Department]" caption="Department" numFmtId="0" hierarchy="14" level="1">
      <sharedItems count="1">
        <s v="South_Service"/>
      </sharedItems>
    </cacheField>
    <cacheField name="[Measures].[Sum of completion By Dep %]" caption="Sum of completion By Dep %" numFmtId="0" hierarchy="73" level="32767"/>
    <cacheField name="[CompletionOfDepByReq].[Department].[Department]" caption="Department" numFmtId="0" hierarchy="18" level="1">
      <sharedItems containsSemiMixedTypes="0" containsNonDate="0" containsString="0"/>
    </cacheField>
  </cacheFields>
  <cacheHierarchies count="86">
    <cacheHierarchy uniqueName="[All_Checklist].[Department]" caption="Department" attribute="1" defaultMemberUniqueName="[All_Checklist].[Department].[All]" allUniqueName="[All_Checklist].[Department].[All]" dimensionUniqueName="[All_Checklist]" displayFolder="" count="0" memberValueDatatype="130" unbalanced="0"/>
    <cacheHierarchy uniqueName="[All_Checklist].[Frequancy]" caption="Frequancy" attribute="1" defaultMemberUniqueName="[All_Checklist].[Frequancy].[All]" allUniqueName="[All_Checklist].[Frequancy].[All]" dimensionUniqueName="[All_Checklist]" displayFolder="" count="2" memberValueDatatype="130" unbalanced="0"/>
    <cacheHierarchy uniqueName="[All_Checklist].[Total Tasks]" caption="Total Tasks" attribute="1" defaultMemberUniqueName="[All_Checklist].[Total Tasks].[All]" allUniqueName="[All_Checklist].[Total Tasks].[All]" dimensionUniqueName="[All_Checklist]" displayFolder="" count="0" memberValueDatatype="20" unbalanced="0"/>
    <cacheHierarchy uniqueName="[All_Checklist].[Completed Tasks]" caption="Completed Tasks" attribute="1" defaultMemberUniqueName="[All_Checklist].[Completed Tasks].[All]" allUniqueName="[All_Checklist].[Completed Tasks].[All]" dimensionUniqueName="[All_Checklist]" displayFolder="" count="0" memberValueDatatype="5" unbalanced="0"/>
    <cacheHierarchy uniqueName="[All_Checklist].[Completion%]" caption="Completion%" attribute="1" defaultMemberUniqueName="[All_Checklist].[Completion%].[All]" allUniqueName="[All_Checklist].[Completion%].[All]" dimensionUniqueName="[All_Checklist]" displayFolder="" count="0" memberValueDatatype="5" unbalanced="0"/>
    <cacheHierarchy uniqueName="[All_Checklist  2].[Department]" caption="Department" attribute="1" defaultMemberUniqueName="[All_Checklist  2].[Department].[All]" allUniqueName="[All_Checklist  2].[Department].[All]" dimensionUniqueName="[All_Checklist  2]" displayFolder="" count="0" memberValueDatatype="130" unbalanced="0"/>
    <cacheHierarchy uniqueName="[All_Checklist  2].[Manager]" caption="Manager" attribute="1" defaultMemberUniqueName="[All_Checklist  2].[Manager].[All]" allUniqueName="[All_Checklist  2].[Manager].[All]" dimensionUniqueName="[All_Checklist  2]" displayFolder="" count="0" memberValueDatatype="130" unbalanced="0"/>
    <cacheHierarchy uniqueName="[All_Checklist  2].[Task]" caption="Task" attribute="1" defaultMemberUniqueName="[All_Checklist  2].[Task].[All]" allUniqueName="[All_Checklist  2].[Task].[All]" dimensionUniqueName="[All_Checklist  2]" displayFolder="" count="0" memberValueDatatype="130" unbalanced="0"/>
    <cacheHierarchy uniqueName="[All_Checklist  2].[Frequancy]" caption="Frequancy" attribute="1" defaultMemberUniqueName="[All_Checklist  2].[Frequancy].[All]" allUniqueName="[All_Checklist  2].[Frequancy].[All]" dimensionUniqueName="[All_Checklist  2]" displayFolder="" count="0" memberValueDatatype="130" unbalanced="0"/>
    <cacheHierarchy uniqueName="[All_Checklist  2].[Period]" caption="Period" attribute="1" defaultMemberUniqueName="[All_Checklist  2].[Period].[All]" allUniqueName="[All_Checklist  2].[Period].[All]" dimensionUniqueName="[All_Checklist  2]" displayFolder="" count="0" memberValueDatatype="130" unbalanced="0"/>
    <cacheHierarchy uniqueName="[All_Checklist  2].[Group]" caption="Group" attribute="1" defaultMemberUniqueName="[All_Checklist  2].[Group].[All]" allUniqueName="[All_Checklist  2].[Group].[All]" dimensionUniqueName="[All_Checklist  2]" displayFolder="" count="0" memberValueDatatype="130" unbalanced="0"/>
    <cacheHierarchy uniqueName="[All_Checklist  2].[Completed (✔/✖)]" caption="Completed (✔/✖)" attribute="1" defaultMemberUniqueName="[All_Checklist  2].[Completed (✔/✖)].[All]" allUniqueName="[All_Checklist  2].[Completed (✔/✖)].[All]" dimensionUniqueName="[All_Checklist  2]" displayFolder="" count="0" memberValueDatatype="11" unbalanced="0"/>
    <cacheHierarchy uniqueName="[All_Checklist  2].[Status]" caption="Status" attribute="1" defaultMemberUniqueName="[All_Checklist  2].[Status].[All]" allUniqueName="[All_Checklist  2].[Status].[All]" dimensionUniqueName="[All_Checklist  2]" displayFolder="" count="0" memberValueDatatype="130" unbalanced="0"/>
    <cacheHierarchy uniqueName="[All_Checklist  2].[Notes]" caption="Notes" attribute="1" defaultMemberUniqueName="[All_Checklist  2].[Notes].[All]" allUniqueName="[All_Checklist  2].[Notes].[All]" dimensionUniqueName="[All_Checklist  2]" displayFolder="" count="0" memberValueDatatype="130" unbalanced="0"/>
    <cacheHierarchy uniqueName="[completion By Dep].[Department]" caption="Department" attribute="1" defaultMemberUniqueName="[completion By Dep].[Department].[All]" allUniqueName="[completion By Dep].[Department].[All]" dimensionUniqueName="[completion By Dep]" displayFolder="" count="2" memberValueDatatype="130" unbalanced="0">
      <fieldsUsage count="2">
        <fieldUsage x="-1"/>
        <fieldUsage x="0"/>
      </fieldsUsage>
    </cacheHierarchy>
    <cacheHierarchy uniqueName="[completion By Dep].[Completed Tasks By Dep]" caption="Completed Tasks By Dep" attribute="1" defaultMemberUniqueName="[completion By Dep].[Completed Tasks By Dep].[All]" allUniqueName="[completion By Dep].[Completed Tasks By Dep].[All]" dimensionUniqueName="[completion By Dep]" displayFolder="" count="0" memberValueDatatype="5" unbalanced="0"/>
    <cacheHierarchy uniqueName="[completion By Dep].[Total Tasks by Dep]" caption="Total Tasks by Dep" attribute="1" defaultMemberUniqueName="[completion By Dep].[Total Tasks by Dep].[All]" allUniqueName="[completion By Dep].[Total Tasks by Dep].[All]" dimensionUniqueName="[completion By Dep]" displayFolder="" count="0" memberValueDatatype="5" unbalanced="0"/>
    <cacheHierarchy uniqueName="[completion By Dep].[completion By Dep %]" caption="completion By Dep %" attribute="1" defaultMemberUniqueName="[completion By Dep].[completion By Dep %].[All]" allUniqueName="[completion By Dep].[completion By Dep %].[All]" dimensionUniqueName="[completion By Dep]" displayFolder="" count="0" memberValueDatatype="5" unbalanced="0"/>
    <cacheHierarchy uniqueName="[CompletionOfDepByReq].[Department]" caption="Department" attribute="1" defaultMemberUniqueName="[CompletionOfDepByReq].[Department].[All]" allUniqueName="[CompletionOfDepByReq].[Department].[All]" dimensionUniqueName="[CompletionOfDepByReq]" displayFolder="" count="2" memberValueDatatype="130" unbalanced="0">
      <fieldsUsage count="2">
        <fieldUsage x="-1"/>
        <fieldUsage x="2"/>
      </fieldsUsage>
    </cacheHierarchy>
    <cacheHierarchy uniqueName="[CompletionOfDepByReq].[SumTarget]" caption="SumTarget" attribute="1" defaultMemberUniqueName="[CompletionOfDepByReq].[SumTarget].[All]" allUniqueName="[CompletionOfDepByReq].[SumTarget].[All]" dimensionUniqueName="[CompletionOfDepByReq]" displayFolder="" count="0" memberValueDatatype="5" unbalanced="0"/>
    <cacheHierarchy uniqueName="[CompletionOfDepByReq].[SumCompleted]" caption="SumCompleted" attribute="1" defaultMemberUniqueName="[CompletionOfDepByReq].[SumCompleted].[All]" allUniqueName="[CompletionOfDepByReq].[SumCompleted].[All]" dimensionUniqueName="[CompletionOfDepByReq]" displayFolder="" count="0" memberValueDatatype="5" unbalanced="0"/>
    <cacheHierarchy uniqueName="[CompletionOfDepByReq].[CompletionOfDepByReq%]" caption="CompletionOfDepByReq%" attribute="1" defaultMemberUniqueName="[CompletionOfDepByReq].[CompletionOfDepByReq%].[All]" allUniqueName="[CompletionOfDepByReq].[CompletionOfDepByReq%].[All]" dimensionUniqueName="[CompletionOfDepByReq]" displayFolder="" count="0" memberValueDatatype="5" unbalanced="0"/>
    <cacheHierarchy uniqueName="[LastUpdateMonthMerge].[Department]" caption="Department" attribute="1" defaultMemberUniqueName="[LastUpdateMonthMerge].[Department].[All]" allUniqueName="[LastUpdateMonthMerge].[Department].[All]" dimensionUniqueName="[LastUpdateMonthMerge]" displayFolder="" count="0" memberValueDatatype="130" unbalanced="0"/>
    <cacheHierarchy uniqueName="[LastUpdateMonthMerge].[Requirement]" caption="Requirement" attribute="1" defaultMemberUniqueName="[LastUpdateMonthMerge].[Requirement].[All]" allUniqueName="[LastUpdateMonthMerge].[Requirement].[All]" dimensionUniqueName="[LastUpdateMonthMerge]" displayFolder="" count="0" memberValueDatatype="130" unbalanced="0"/>
    <cacheHierarchy uniqueName="[LastUpdateMonthMerge].[LastUpdateMonth]" caption="LastUpdateMonth" attribute="1" defaultMemberUniqueName="[LastUpdateMonthMerge].[LastUpdateMonth].[All]" allUniqueName="[LastUpdateMonthMerge].[LastUpdateMonth].[All]" dimensionUniqueName="[LastUpdateMonthMerge]" displayFolder="" count="0" memberValueDatatype="130" unbalanced="0"/>
    <cacheHierarchy uniqueName="[LastUpdateMonthMerge].[LastUpdatePoints]" caption="LastUpdatePoints" attribute="1" defaultMemberUniqueName="[LastUpdateMonthMerge].[LastUpdatePoints].[All]" allUniqueName="[LastUpdateMonthMerge].[LastUpdatePoints].[All]" dimensionUniqueName="[LastUpdateMonthMerge]" displayFolder="" count="0" memberValueDatatype="20" unbalanced="0"/>
    <cacheHierarchy uniqueName="[LastUpdateMonthMerge].[#CompletedPoints]" caption="#CompletedPoints" attribute="1" defaultMemberUniqueName="[LastUpdateMonthMerge].[#CompletedPoints].[All]" allUniqueName="[LastUpdateMonthMerge].[#CompletedPoints].[All]" dimensionUniqueName="[LastUpdateMonthMerge]" displayFolder="" count="0" memberValueDatatype="20" unbalanced="0"/>
    <cacheHierarchy uniqueName="[LastUpdateMonthMerge].[#PendingPoints]" caption="#PendingPoints" attribute="1" defaultMemberUniqueName="[LastUpdateMonthMerge].[#PendingPoints].[All]" allUniqueName="[LastUpdateMonthMerge].[#PendingPoints].[All]" dimensionUniqueName="[LastUpdateMonthMerge]" displayFolder="" count="0" memberValueDatatype="20" unbalanced="0"/>
    <cacheHierarchy uniqueName="[LastUpdateMonthMerge].[AnnuCompleted%]" caption="AnnuCompleted%" attribute="1" defaultMemberUniqueName="[LastUpdateMonthMerge].[AnnuCompleted%].[All]" allUniqueName="[LastUpdateMonthMerge].[AnnuCompleted%].[All]" dimensionUniqueName="[LastUpdateMonthMerge]" displayFolder="" count="0" memberValueDatatype="5" unbalanced="0"/>
    <cacheHierarchy uniqueName="[Merge Total Tasks].[Department]" caption="Department" attribute="1" defaultMemberUniqueName="[Merge Total Tasks].[Department].[All]" allUniqueName="[Merge Total Tasks].[Department].[All]" dimensionUniqueName="[Merge Total Tasks]" displayFolder="" count="0" memberValueDatatype="130" unbalanced="0"/>
    <cacheHierarchy uniqueName="[Merge Total Tasks].[Manager]" caption="Manager" attribute="1" defaultMemberUniqueName="[Merge Total Tasks].[Manager].[All]" allUniqueName="[Merge Total Tasks].[Manager].[All]" dimensionUniqueName="[Merge Total Tasks]" displayFolder="" count="0" memberValueDatatype="130" unbalanced="0"/>
    <cacheHierarchy uniqueName="[Merge Total Tasks].[Task]" caption="Task" attribute="1" defaultMemberUniqueName="[Merge Total Tasks].[Task].[All]" allUniqueName="[Merge Total Tasks].[Task].[All]" dimensionUniqueName="[Merge Total Tasks]" displayFolder="" count="0" memberValueDatatype="130" unbalanced="0"/>
    <cacheHierarchy uniqueName="[Merge Total Tasks].[Frequancy]" caption="Frequancy" attribute="1" defaultMemberUniqueName="[Merge Total Tasks].[Frequancy].[All]" allUniqueName="[Merge Total Tasks].[Frequancy].[All]" dimensionUniqueName="[Merge Total Tasks]" displayFolder="" count="0" memberValueDatatype="130" unbalanced="0"/>
    <cacheHierarchy uniqueName="[Merge Total Tasks].[Period]" caption="Period" attribute="1" defaultMemberUniqueName="[Merge Total Tasks].[Period].[All]" allUniqueName="[Merge Total Tasks].[Period].[All]" dimensionUniqueName="[Merge Total Tasks]" displayFolder="" count="0" memberValueDatatype="130" unbalanced="0"/>
    <cacheHierarchy uniqueName="[Merge Total Tasks].[Group]" caption="Group" attribute="1" defaultMemberUniqueName="[Merge Total Tasks].[Group].[All]" allUniqueName="[Merge Total Tasks].[Group].[All]" dimensionUniqueName="[Merge Total Tasks]" displayFolder="" count="0" memberValueDatatype="130" unbalanced="0"/>
    <cacheHierarchy uniqueName="[Merge Total Tasks].[Completed (✔/✖)]" caption="Completed (✔/✖)" attribute="1" defaultMemberUniqueName="[Merge Total Tasks].[Completed (✔/✖)].[All]" allUniqueName="[Merge Total Tasks].[Completed (✔/✖)].[All]" dimensionUniqueName="[Merge Total Tasks]" displayFolder="" count="0" memberValueDatatype="11" unbalanced="0"/>
    <cacheHierarchy uniqueName="[Merge Total Tasks].[Status]" caption="Status" attribute="1" defaultMemberUniqueName="[Merge Total Tasks].[Status].[All]" allUniqueName="[Merge Total Tasks].[Status].[All]" dimensionUniqueName="[Merge Total Tasks]" displayFolder="" count="0" memberValueDatatype="130" unbalanced="0"/>
    <cacheHierarchy uniqueName="[Merge Total Tasks].[Notes]" caption="Notes" attribute="1" defaultMemberUniqueName="[Merge Total Tasks].[Notes].[All]" allUniqueName="[Merge Total Tasks].[Notes].[All]" dimensionUniqueName="[Merge Total Tasks]" displayFolder="" count="0" memberValueDatatype="130" unbalanced="0"/>
    <cacheHierarchy uniqueName="[Merge Total Tasks].[Total Tasks by Dep]" caption="Total Tasks by Dep" attribute="1" defaultMemberUniqueName="[Merge Total Tasks].[Total Tasks by Dep].[All]" allUniqueName="[Merge Total Tasks].[Total Tasks by Dep].[All]" dimensionUniqueName="[Merge Total Tasks]" displayFolder="" count="0" memberValueDatatype="5" unbalanced="0"/>
    <cacheHierarchy uniqueName="[Merge Total Tasks].[Completion Of Freq %]" caption="Completion Of Freq %" attribute="1" defaultMemberUniqueName="[Merge Total Tasks].[Completion Of Freq %].[All]" allUniqueName="[Merge Total Tasks].[Completion Of Freq %].[All]" dimensionUniqueName="[Merge Total Tasks]" displayFolder="" count="0" memberValueDatatype="5" unbalanced="0"/>
    <cacheHierarchy uniqueName="[Merge_Annu].[Department]" caption="Department" attribute="1" defaultMemberUniqueName="[Merge_Annu].[Department].[All]" allUniqueName="[Merge_Annu].[Department].[All]" dimensionUniqueName="[Merge_Annu]" displayFolder="" count="0" memberValueDatatype="130" unbalanced="0"/>
    <cacheHierarchy uniqueName="[Merge_Annu].[Manager]" caption="Manager" attribute="1" defaultMemberUniqueName="[Merge_Annu].[Manager].[All]" allUniqueName="[Merge_Annu].[Manager].[All]" dimensionUniqueName="[Merge_Annu]" displayFolder="" count="0" memberValueDatatype="130" unbalanced="0"/>
    <cacheHierarchy uniqueName="[Merge_Annu].[Requirement]" caption="Requirement" attribute="1" defaultMemberUniqueName="[Merge_Annu].[Requirement].[All]" allUniqueName="[Merge_Annu].[Requirement].[All]" dimensionUniqueName="[Merge_Annu]" displayFolder="" count="0" memberValueDatatype="130" unbalanced="0"/>
    <cacheHierarchy uniqueName="[Merge_Annu].[Year]" caption="Year" attribute="1" defaultMemberUniqueName="[Merge_Annu].[Year].[All]" allUniqueName="[Merge_Annu].[Year].[All]" dimensionUniqueName="[Merge_Annu]" displayFolder="" count="0" memberValueDatatype="20" unbalanced="0"/>
    <cacheHierarchy uniqueName="[Merge_Annu].[Month]" caption="Month" attribute="1" defaultMemberUniqueName="[Merge_Annu].[Month].[All]" allUniqueName="[Merge_Annu].[Month].[All]" dimensionUniqueName="[Merge_Annu]" displayFolder="" count="0" memberValueDatatype="130" unbalanced="0"/>
    <cacheHierarchy uniqueName="[Merge_Annu].[Total Annual Points]" caption="Total Annual Points" attribute="1" defaultMemberUniqueName="[Merge_Annu].[Total Annual Points].[All]" allUniqueName="[Merge_Annu].[Total Annual Points].[All]" dimensionUniqueName="[Merge_Annu]" displayFolder="" count="0" memberValueDatatype="130" unbalanced="0"/>
    <cacheHierarchy uniqueName="[Merge_Annu].[Monthly Target]" caption="Monthly Target" attribute="1" defaultMemberUniqueName="[Merge_Annu].[Monthly Target].[All]" allUniqueName="[Merge_Annu].[Monthly Target].[All]" dimensionUniqueName="[Merge_Annu]" displayFolder="" count="0" memberValueDatatype="130" unbalanced="0"/>
    <cacheHierarchy uniqueName="[Merge_Annu].[Completed]" caption="Completed" attribute="1" defaultMemberUniqueName="[Merge_Annu].[Completed].[All]" allUniqueName="[Merge_Annu].[Completed].[All]" dimensionUniqueName="[Merge_Annu]" displayFolder="" count="0" memberValueDatatype="130" unbalanced="0"/>
    <cacheHierarchy uniqueName="[Merge_Annu].[Pending]" caption="Pending" attribute="1" defaultMemberUniqueName="[Merge_Annu].[Pending].[All]" allUniqueName="[Merge_Annu].[Pending].[All]" dimensionUniqueName="[Merge_Annu]" displayFolder="" count="0" memberValueDatatype="20" unbalanced="0"/>
    <cacheHierarchy uniqueName="[Merge_Annu].[Notes]" caption="Notes" attribute="1" defaultMemberUniqueName="[Merge_Annu].[Notes].[All]" allUniqueName="[Merge_Annu].[Notes].[All]" dimensionUniqueName="[Merge_Annu]" displayFolder="" count="0" memberValueDatatype="130" unbalanced="0"/>
    <cacheHierarchy uniqueName="[Merge_Annu].[Month(Update)]" caption="Month(Update)" attribute="1" defaultMemberUniqueName="[Merge_Annu].[Month(Update)].[All]" allUniqueName="[Merge_Annu].[Month(Update)].[All]" dimensionUniqueName="[Merge_Annu]" displayFolder="" count="0" memberValueDatatype="130" unbalanced="0"/>
    <cacheHierarchy uniqueName="[Merge_Annu].[Total Annual Points.2]" caption="Total Annual Points.2" attribute="1" defaultMemberUniqueName="[Merge_Annu].[Total Annual Points.2].[All]" allUniqueName="[Merge_Annu].[Total Annual Points.2].[All]" dimensionUniqueName="[Merge_Annu]" displayFolder="" count="0" memberValueDatatype="20" unbalanced="0"/>
    <cacheHierarchy uniqueName="[Merge_Annu].[Notes.1]" caption="Notes.1" attribute="1" defaultMemberUniqueName="[Merge_Annu].[Notes.1].[All]" allUniqueName="[Merge_Annu].[Notes.1].[All]" dimensionUniqueName="[Merge_Annu]" displayFolder="" count="0" memberValueDatatype="130" unbalanced="0"/>
    <cacheHierarchy uniqueName="[Merge_Annu].[CompletionOfReqByMonth%]" caption="CompletionOfReqByMonth%" attribute="1" defaultMemberUniqueName="[Merge_Annu].[CompletionOfReqByMonth%].[All]" allUniqueName="[Merge_Annu].[CompletionOfReqByMonth%].[All]" dimensionUniqueName="[Merge_Annu]" displayFolder="" count="0" memberValueDatatype="5" unbalanced="0"/>
    <cacheHierarchy uniqueName="[Merge_Annu  2].[Department]" caption="Department" attribute="1" defaultMemberUniqueName="[Merge_Annu  2].[Department].[All]" allUniqueName="[Merge_Annu  2].[Department].[All]" dimensionUniqueName="[Merge_Annu  2]" displayFolder="" count="0" memberValueDatatype="130" unbalanced="0"/>
    <cacheHierarchy uniqueName="[Merge_Annu  2].[Requirement]" caption="Requirement" attribute="1" defaultMemberUniqueName="[Merge_Annu  2].[Requirement].[All]" allUniqueName="[Merge_Annu  2].[Requirement].[All]" dimensionUniqueName="[Merge_Annu  2]" displayFolder="" count="0" memberValueDatatype="130" unbalanced="0"/>
    <cacheHierarchy uniqueName="[Merge_Annu  2].[TotalMonthlyTarget]" caption="TotalMonthlyTarget" attribute="1" defaultMemberUniqueName="[Merge_Annu  2].[TotalMonthlyTarget].[All]" allUniqueName="[Merge_Annu  2].[TotalMonthlyTarget].[All]" dimensionUniqueName="[Merge_Annu  2]" displayFolder="" count="0" memberValueDatatype="5" unbalanced="0"/>
    <cacheHierarchy uniqueName="[Merge_Annu  2].[TotalCompletedPoints]" caption="TotalCompletedPoints" attribute="1" defaultMemberUniqueName="[Merge_Annu  2].[TotalCompletedPoints].[All]" allUniqueName="[Merge_Annu  2].[TotalCompletedPoints].[All]" dimensionUniqueName="[Merge_Annu  2]" displayFolder="" count="0" memberValueDatatype="5" unbalanced="0"/>
    <cacheHierarchy uniqueName="[Merge_Annu  2].[CompletionReq %]" caption="CompletionReq %" attribute="1" defaultMemberUniqueName="[Merge_Annu  2].[CompletionReq %].[All]" allUniqueName="[Merge_Annu  2].[CompletionReq %].[All]" dimensionUniqueName="[Merge_Annu  2]" displayFolder="" count="0" memberValueDatatype="5" unbalanced="0"/>
    <cacheHierarchy uniqueName="[Measures].[Pending Tasks]" caption="Pending Tasks" measure="1" displayFolder="" measureGroup="All_Checklist" count="0"/>
    <cacheHierarchy uniqueName="[Measures].[__XL_Count Merge_Annu  2]" caption="__XL_Count Merge_Annu  2" measure="1" displayFolder="" measureGroup="Merge_Annu  2" count="0" hidden="1"/>
    <cacheHierarchy uniqueName="[Measures].[__XL_Count Merge Total Tasks]" caption="__XL_Count Merge Total Tasks" measure="1" displayFolder="" measureGroup="Merge Total Tasks" count="0" hidden="1"/>
    <cacheHierarchy uniqueName="[Measures].[__XL_Count All_Checklist]" caption="__XL_Count All_Checklist" measure="1" displayFolder="" measureGroup="All_Checklist" count="0" hidden="1"/>
    <cacheHierarchy uniqueName="[Measures].[__XL_Count All_Checklist  2]" caption="__XL_Count All_Checklist  2" measure="1" displayFolder="" measureGroup="All_Checklist  2" count="0" hidden="1"/>
    <cacheHierarchy uniqueName="[Measures].[__XL_Count completion By Dep]" caption="__XL_Count completion By Dep" measure="1" displayFolder="" measureGroup="completion By Dep" count="0" hidden="1"/>
    <cacheHierarchy uniqueName="[Measures].[__XL_Count LastUpdateMonthMerge]" caption="__XL_Count LastUpdateMonthMerge" measure="1" displayFolder="" measureGroup="LastUpdateMonthMerge" count="0" hidden="1"/>
    <cacheHierarchy uniqueName="[Measures].[__XL_Count Merge_Annu]" caption="__XL_Count Merge_Annu" measure="1" displayFolder="" measureGroup="Merge_Annu" count="0" hidden="1"/>
    <cacheHierarchy uniqueName="[Measures].[__XL_Count CompletionOfDepByReq]" caption="__XL_Count CompletionOfDepByReq" measure="1" displayFolder="" measureGroup="CompletionOfDepByReq" count="0" hidden="1"/>
    <cacheHierarchy uniqueName="[Measures].[__No measures defined]" caption="__No measures defined" measure="1" displayFolder="" count="0" hidden="1"/>
    <cacheHierarchy uniqueName="[Measures].[Sum of Completed Tasks]" caption="Sum of Completed Tasks" measure="1" displayFolder="" measureGroup="All_Checklist" count="0" hidden="1">
      <extLst>
        <ext xmlns:x15="http://schemas.microsoft.com/office/spreadsheetml/2010/11/main" uri="{B97F6D7D-B522-45F9-BDA1-12C45D357490}">
          <x15:cacheHierarchy aggregatedColumn="3"/>
        </ext>
      </extLst>
    </cacheHierarchy>
    <cacheHierarchy uniqueName="[Measures].[Sum of Total Tasks]" caption="Sum of Total Tasks" measure="1" displayFolder="" measureGroup="All_Checklist"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All_Checklist  2" count="0" hidden="1">
      <extLst>
        <ext xmlns:x15="http://schemas.microsoft.com/office/spreadsheetml/2010/11/main" uri="{B97F6D7D-B522-45F9-BDA1-12C45D357490}">
          <x15:cacheHierarchy aggregatedColumn="12"/>
        </ext>
      </extLst>
    </cacheHierarchy>
    <cacheHierarchy uniqueName="[Measures].[Count of Notes]" caption="Count of Notes" measure="1" displayFolder="" measureGroup="All_Checklist  2" count="0" hidden="1">
      <extLst>
        <ext xmlns:x15="http://schemas.microsoft.com/office/spreadsheetml/2010/11/main" uri="{B97F6D7D-B522-45F9-BDA1-12C45D357490}">
          <x15:cacheHierarchy aggregatedColumn="13"/>
        </ext>
      </extLst>
    </cacheHierarchy>
    <cacheHierarchy uniqueName="[Measures].[Sum of completion By Dep %]" caption="Sum of completion By Dep %" measure="1" displayFolder="" measureGroup="completion By Dep"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ompleted Tasks By Dep]" caption="Sum of Completed Tasks By Dep" measure="1" displayFolder="" measureGroup="completion By Dep" count="0" hidden="1">
      <extLst>
        <ext xmlns:x15="http://schemas.microsoft.com/office/spreadsheetml/2010/11/main" uri="{B97F6D7D-B522-45F9-BDA1-12C45D357490}">
          <x15:cacheHierarchy aggregatedColumn="15"/>
        </ext>
      </extLst>
    </cacheHierarchy>
    <cacheHierarchy uniqueName="[Measures].[Sum of Total Tasks by Dep]" caption="Sum of Total Tasks by Dep" measure="1" displayFolder="" measureGroup="completion By Dep" count="0" hidden="1">
      <extLst>
        <ext xmlns:x15="http://schemas.microsoft.com/office/spreadsheetml/2010/11/main" uri="{B97F6D7D-B522-45F9-BDA1-12C45D357490}">
          <x15:cacheHierarchy aggregatedColumn="16"/>
        </ext>
      </extLst>
    </cacheHierarchy>
    <cacheHierarchy uniqueName="[Measures].[Sum of Completion Of Freq %]" caption="Sum of Completion Of Freq %" measure="1" displayFolder="" measureGroup="Merge Total Tasks" count="0" hidden="1">
      <extLst>
        <ext xmlns:x15="http://schemas.microsoft.com/office/spreadsheetml/2010/11/main" uri="{B97F6D7D-B522-45F9-BDA1-12C45D357490}">
          <x15:cacheHierarchy aggregatedColumn="39"/>
        </ext>
      </extLst>
    </cacheHierarchy>
    <cacheHierarchy uniqueName="[Measures].[Sum of CompletionOfDepByReq%]" caption="Sum of CompletionOfDepByReq%" measure="1" displayFolder="" measureGroup="CompletionOfDepByReq" count="0" hidden="1">
      <extLst>
        <ext xmlns:x15="http://schemas.microsoft.com/office/spreadsheetml/2010/11/main" uri="{B97F6D7D-B522-45F9-BDA1-12C45D357490}">
          <x15:cacheHierarchy aggregatedColumn="21"/>
        </ext>
      </extLst>
    </cacheHierarchy>
    <cacheHierarchy uniqueName="[Measures].[Sum of CompletionOfReqByMonth%]" caption="Sum of CompletionOfReqByMonth%" measure="1" displayFolder="" measureGroup="Merge_Annu" count="0" hidden="1">
      <extLst>
        <ext xmlns:x15="http://schemas.microsoft.com/office/spreadsheetml/2010/11/main" uri="{B97F6D7D-B522-45F9-BDA1-12C45D357490}">
          <x15:cacheHierarchy aggregatedColumn="53"/>
        </ext>
      </extLst>
    </cacheHierarchy>
    <cacheHierarchy uniqueName="[Measures].[Sum of CompletionReq %]" caption="Sum of CompletionReq %" measure="1" displayFolder="" measureGroup="Merge_Annu  2" count="0" hidden="1">
      <extLst>
        <ext xmlns:x15="http://schemas.microsoft.com/office/spreadsheetml/2010/11/main" uri="{B97F6D7D-B522-45F9-BDA1-12C45D357490}">
          <x15:cacheHierarchy aggregatedColumn="58"/>
        </ext>
      </extLst>
    </cacheHierarchy>
    <cacheHierarchy uniqueName="[Measures].[Count of LastUpdateMonth]" caption="Count of LastUpdateMonth" measure="1" displayFolder="" measureGroup="LastUpdateMonthMerge" count="0" hidden="1">
      <extLst>
        <ext xmlns:x15="http://schemas.microsoft.com/office/spreadsheetml/2010/11/main" uri="{B97F6D7D-B522-45F9-BDA1-12C45D357490}">
          <x15:cacheHierarchy aggregatedColumn="24"/>
        </ext>
      </extLst>
    </cacheHierarchy>
    <cacheHierarchy uniqueName="[Measures].[Sum of LastUpdatePoints]" caption="Sum of LastUpdatePoints" measure="1" displayFolder="" measureGroup="LastUpdateMonthMerge" count="0" hidden="1">
      <extLst>
        <ext xmlns:x15="http://schemas.microsoft.com/office/spreadsheetml/2010/11/main" uri="{B97F6D7D-B522-45F9-BDA1-12C45D357490}">
          <x15:cacheHierarchy aggregatedColumn="25"/>
        </ext>
      </extLst>
    </cacheHierarchy>
    <cacheHierarchy uniqueName="[Measures].[Sum of #CompletedPoints]" caption="Sum of #CompletedPoints" measure="1" displayFolder="" measureGroup="LastUpdateMonthMerge" count="0" hidden="1">
      <extLst>
        <ext xmlns:x15="http://schemas.microsoft.com/office/spreadsheetml/2010/11/main" uri="{B97F6D7D-B522-45F9-BDA1-12C45D357490}">
          <x15:cacheHierarchy aggregatedColumn="26"/>
        </ext>
      </extLst>
    </cacheHierarchy>
    <cacheHierarchy uniqueName="[Measures].[Sum of #PendingPoints]" caption="Sum of #PendingPoints" measure="1" displayFolder="" measureGroup="LastUpdateMonthMerge" count="0" hidden="1">
      <extLst>
        <ext xmlns:x15="http://schemas.microsoft.com/office/spreadsheetml/2010/11/main" uri="{B97F6D7D-B522-45F9-BDA1-12C45D357490}">
          <x15:cacheHierarchy aggregatedColumn="27"/>
        </ext>
      </extLst>
    </cacheHierarchy>
    <cacheHierarchy uniqueName="[Measures].[Sum of AnnuCompleted%]" caption="Sum of AnnuCompleted%" measure="1" displayFolder="" measureGroup="LastUpdateMonthMerge" count="0" hidden="1">
      <extLst>
        <ext xmlns:x15="http://schemas.microsoft.com/office/spreadsheetml/2010/11/main" uri="{B97F6D7D-B522-45F9-BDA1-12C45D357490}">
          <x15:cacheHierarchy aggregatedColumn="28"/>
        </ext>
      </extLst>
    </cacheHierarchy>
    <cacheHierarchy uniqueName="[Measures].[Sum of Completion%]" caption="Sum of Completion%" measure="1" displayFolder="" measureGroup="All_Checklist" count="0" hidden="1">
      <extLst>
        <ext xmlns:x15="http://schemas.microsoft.com/office/spreadsheetml/2010/11/main" uri="{B97F6D7D-B522-45F9-BDA1-12C45D357490}">
          <x15:cacheHierarchy aggregatedColumn="4"/>
        </ext>
      </extLst>
    </cacheHierarchy>
  </cacheHierarchies>
  <kpis count="0"/>
  <dimensions count="9">
    <dimension name="All_Checklist" uniqueName="[All_Checklist]" caption="All_Checklist"/>
    <dimension name="All_Checklist  2" uniqueName="[All_Checklist  2]" caption="All_Checklist  2"/>
    <dimension name="completion By Dep" uniqueName="[completion By Dep]" caption="completion By Dep"/>
    <dimension name="CompletionOfDepByReq" uniqueName="[CompletionOfDepByReq]" caption="CompletionOfDepByReq"/>
    <dimension name="LastUpdateMonthMerge" uniqueName="[LastUpdateMonthMerge]" caption="LastUpdateMonthMerge"/>
    <dimension measure="1" name="Measures" uniqueName="[Measures]" caption="Measures"/>
    <dimension name="Merge Total Tasks" uniqueName="[Merge Total Tasks]" caption="Merge Total Tasks"/>
    <dimension name="Merge_Annu" uniqueName="[Merge_Annu]" caption="Merge_Annu"/>
    <dimension name="Merge_Annu  2" uniqueName="[Merge_Annu  2]" caption="Merge_Annu  2"/>
  </dimensions>
  <measureGroups count="8">
    <measureGroup name="All_Checklist" caption="All_Checklist"/>
    <measureGroup name="All_Checklist  2" caption="All_Checklist  2"/>
    <measureGroup name="completion By Dep" caption="completion By Dep"/>
    <measureGroup name="CompletionOfDepByReq" caption="CompletionOfDepByReq"/>
    <measureGroup name="LastUpdateMonthMerge" caption="LastUpdateMonthMerge"/>
    <measureGroup name="Merge Total Tasks" caption="Merge Total Tasks"/>
    <measureGroup name="Merge_Annu" caption="Merge_Annu"/>
    <measureGroup name="Merge_Annu  2" caption="Merge_Annu  2"/>
  </measureGroups>
  <maps count="15">
    <map measureGroup="0" dimension="0"/>
    <map measureGroup="0" dimension="3"/>
    <map measureGroup="1" dimension="1"/>
    <map measureGroup="1" dimension="3"/>
    <map measureGroup="2" dimension="2"/>
    <map measureGroup="2" dimension="3"/>
    <map measureGroup="3" dimension="3"/>
    <map measureGroup="4" dimension="3"/>
    <map measureGroup="4" dimension="4"/>
    <map measureGroup="5" dimension="3"/>
    <map measureGroup="5" dimension="6"/>
    <map measureGroup="6" dimension="3"/>
    <map measureGroup="6" dimension="7"/>
    <map measureGroup="7" dimension="3"/>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70.623971875" backgroundQuery="1" createdVersion="8" refreshedVersion="8" minRefreshableVersion="3" recordCount="0" supportSubquery="1" supportAdvancedDrill="1" xr:uid="{00000000-000A-0000-FFFF-FFFF05000000}">
  <cacheSource type="external" connectionId="34"/>
  <cacheFields count="6">
    <cacheField name="[CompletionOfDepByReq].[Department].[Department]" caption="Department" numFmtId="0" hierarchy="18" level="1">
      <sharedItems containsSemiMixedTypes="0" containsNonDate="0" containsString="0"/>
    </cacheField>
    <cacheField name="[LastUpdateMonthMerge].[Department].[Department]" caption="Department" numFmtId="0" hierarchy="22" level="1">
      <sharedItems count="1">
        <s v="South_Service"/>
      </sharedItems>
    </cacheField>
    <cacheField name="[Measures].[Sum of LastUpdatePoints]" caption="Sum of LastUpdatePoints" numFmtId="0" hierarchy="81" level="32767"/>
    <cacheField name="[Measures].[Sum of #CompletedPoints]" caption="Sum of #CompletedPoints" numFmtId="0" hierarchy="82" level="32767"/>
    <cacheField name="[Measures].[Sum of #PendingPoints]" caption="Sum of #PendingPoints" numFmtId="0" hierarchy="83" level="32767"/>
    <cacheField name="[Measures].[Sum of AnnuCompleted%]" caption="Sum of AnnuCompleted%" numFmtId="0" hierarchy="84" level="32767"/>
  </cacheFields>
  <cacheHierarchies count="86">
    <cacheHierarchy uniqueName="[All_Checklist].[Department]" caption="Department" attribute="1" defaultMemberUniqueName="[All_Checklist].[Department].[All]" allUniqueName="[All_Checklist].[Department].[All]" dimensionUniqueName="[All_Checklist]" displayFolder="" count="0" memberValueDatatype="130" unbalanced="0"/>
    <cacheHierarchy uniqueName="[All_Checklist].[Frequancy]" caption="Frequancy" attribute="1" defaultMemberUniqueName="[All_Checklist].[Frequancy].[All]" allUniqueName="[All_Checklist].[Frequancy].[All]" dimensionUniqueName="[All_Checklist]" displayFolder="" count="0" memberValueDatatype="130" unbalanced="0"/>
    <cacheHierarchy uniqueName="[All_Checklist].[Total Tasks]" caption="Total Tasks" attribute="1" defaultMemberUniqueName="[All_Checklist].[Total Tasks].[All]" allUniqueName="[All_Checklist].[Total Tasks].[All]" dimensionUniqueName="[All_Checklist]" displayFolder="" count="0" memberValueDatatype="20" unbalanced="0"/>
    <cacheHierarchy uniqueName="[All_Checklist].[Completed Tasks]" caption="Completed Tasks" attribute="1" defaultMemberUniqueName="[All_Checklist].[Completed Tasks].[All]" allUniqueName="[All_Checklist].[Completed Tasks].[All]" dimensionUniqueName="[All_Checklist]" displayFolder="" count="0" memberValueDatatype="5" unbalanced="0"/>
    <cacheHierarchy uniqueName="[All_Checklist].[Completion%]" caption="Completion%" attribute="1" defaultMemberUniqueName="[All_Checklist].[Completion%].[All]" allUniqueName="[All_Checklist].[Completion%].[All]" dimensionUniqueName="[All_Checklist]" displayFolder="" count="0" memberValueDatatype="5" unbalanced="0"/>
    <cacheHierarchy uniqueName="[All_Checklist  2].[Department]" caption="Department" attribute="1" defaultMemberUniqueName="[All_Checklist  2].[Department].[All]" allUniqueName="[All_Checklist  2].[Department].[All]" dimensionUniqueName="[All_Checklist  2]" displayFolder="" count="0" memberValueDatatype="130" unbalanced="0"/>
    <cacheHierarchy uniqueName="[All_Checklist  2].[Manager]" caption="Manager" attribute="1" defaultMemberUniqueName="[All_Checklist  2].[Manager].[All]" allUniqueName="[All_Checklist  2].[Manager].[All]" dimensionUniqueName="[All_Checklist  2]" displayFolder="" count="0" memberValueDatatype="130" unbalanced="0"/>
    <cacheHierarchy uniqueName="[All_Checklist  2].[Task]" caption="Task" attribute="1" defaultMemberUniqueName="[All_Checklist  2].[Task].[All]" allUniqueName="[All_Checklist  2].[Task].[All]" dimensionUniqueName="[All_Checklist  2]" displayFolder="" count="0" memberValueDatatype="130" unbalanced="0"/>
    <cacheHierarchy uniqueName="[All_Checklist  2].[Frequancy]" caption="Frequancy" attribute="1" defaultMemberUniqueName="[All_Checklist  2].[Frequancy].[All]" allUniqueName="[All_Checklist  2].[Frequancy].[All]" dimensionUniqueName="[All_Checklist  2]" displayFolder="" count="0" memberValueDatatype="130" unbalanced="0"/>
    <cacheHierarchy uniqueName="[All_Checklist  2].[Period]" caption="Period" attribute="1" defaultMemberUniqueName="[All_Checklist  2].[Period].[All]" allUniqueName="[All_Checklist  2].[Period].[All]" dimensionUniqueName="[All_Checklist  2]" displayFolder="" count="0" memberValueDatatype="130" unbalanced="0"/>
    <cacheHierarchy uniqueName="[All_Checklist  2].[Group]" caption="Group" attribute="1" defaultMemberUniqueName="[All_Checklist  2].[Group].[All]" allUniqueName="[All_Checklist  2].[Group].[All]" dimensionUniqueName="[All_Checklist  2]" displayFolder="" count="0" memberValueDatatype="130" unbalanced="0"/>
    <cacheHierarchy uniqueName="[All_Checklist  2].[Completed (✔/✖)]" caption="Completed (✔/✖)" attribute="1" defaultMemberUniqueName="[All_Checklist  2].[Completed (✔/✖)].[All]" allUniqueName="[All_Checklist  2].[Completed (✔/✖)].[All]" dimensionUniqueName="[All_Checklist  2]" displayFolder="" count="0" memberValueDatatype="11" unbalanced="0"/>
    <cacheHierarchy uniqueName="[All_Checklist  2].[Status]" caption="Status" attribute="1" defaultMemberUniqueName="[All_Checklist  2].[Status].[All]" allUniqueName="[All_Checklist  2].[Status].[All]" dimensionUniqueName="[All_Checklist  2]" displayFolder="" count="0" memberValueDatatype="130" unbalanced="0"/>
    <cacheHierarchy uniqueName="[All_Checklist  2].[Notes]" caption="Notes" attribute="1" defaultMemberUniqueName="[All_Checklist  2].[Notes].[All]" allUniqueName="[All_Checklist  2].[Notes].[All]" dimensionUniqueName="[All_Checklist  2]" displayFolder="" count="0" memberValueDatatype="130" unbalanced="0"/>
    <cacheHierarchy uniqueName="[completion By Dep].[Department]" caption="Department" attribute="1" defaultMemberUniqueName="[completion By Dep].[Department].[All]" allUniqueName="[completion By Dep].[Department].[All]" dimensionUniqueName="[completion By Dep]" displayFolder="" count="0" memberValueDatatype="130" unbalanced="0"/>
    <cacheHierarchy uniqueName="[completion By Dep].[Completed Tasks By Dep]" caption="Completed Tasks By Dep" attribute="1" defaultMemberUniqueName="[completion By Dep].[Completed Tasks By Dep].[All]" allUniqueName="[completion By Dep].[Completed Tasks By Dep].[All]" dimensionUniqueName="[completion By Dep]" displayFolder="" count="0" memberValueDatatype="5" unbalanced="0"/>
    <cacheHierarchy uniqueName="[completion By Dep].[Total Tasks by Dep]" caption="Total Tasks by Dep" attribute="1" defaultMemberUniqueName="[completion By Dep].[Total Tasks by Dep].[All]" allUniqueName="[completion By Dep].[Total Tasks by Dep].[All]" dimensionUniqueName="[completion By Dep]" displayFolder="" count="0" memberValueDatatype="5" unbalanced="0"/>
    <cacheHierarchy uniqueName="[completion By Dep].[completion By Dep %]" caption="completion By Dep %" attribute="1" defaultMemberUniqueName="[completion By Dep].[completion By Dep %].[All]" allUniqueName="[completion By Dep].[completion By Dep %].[All]" dimensionUniqueName="[completion By Dep]" displayFolder="" count="0" memberValueDatatype="5" unbalanced="0"/>
    <cacheHierarchy uniqueName="[CompletionOfDepByReq].[Department]" caption="Department" attribute="1" defaultMemberUniqueName="[CompletionOfDepByReq].[Department].[All]" allUniqueName="[CompletionOfDepByReq].[Department].[All]" dimensionUniqueName="[CompletionOfDepByReq]" displayFolder="" count="2" memberValueDatatype="130" unbalanced="0">
      <fieldsUsage count="2">
        <fieldUsage x="-1"/>
        <fieldUsage x="0"/>
      </fieldsUsage>
    </cacheHierarchy>
    <cacheHierarchy uniqueName="[CompletionOfDepByReq].[SumTarget]" caption="SumTarget" attribute="1" defaultMemberUniqueName="[CompletionOfDepByReq].[SumTarget].[All]" allUniqueName="[CompletionOfDepByReq].[SumTarget].[All]" dimensionUniqueName="[CompletionOfDepByReq]" displayFolder="" count="0" memberValueDatatype="5" unbalanced="0"/>
    <cacheHierarchy uniqueName="[CompletionOfDepByReq].[SumCompleted]" caption="SumCompleted" attribute="1" defaultMemberUniqueName="[CompletionOfDepByReq].[SumCompleted].[All]" allUniqueName="[CompletionOfDepByReq].[SumCompleted].[All]" dimensionUniqueName="[CompletionOfDepByReq]" displayFolder="" count="0" memberValueDatatype="5" unbalanced="0"/>
    <cacheHierarchy uniqueName="[CompletionOfDepByReq].[CompletionOfDepByReq%]" caption="CompletionOfDepByReq%" attribute="1" defaultMemberUniqueName="[CompletionOfDepByReq].[CompletionOfDepByReq%].[All]" allUniqueName="[CompletionOfDepByReq].[CompletionOfDepByReq%].[All]" dimensionUniqueName="[CompletionOfDepByReq]" displayFolder="" count="0" memberValueDatatype="5" unbalanced="0"/>
    <cacheHierarchy uniqueName="[LastUpdateMonthMerge].[Department]" caption="Department" attribute="1" defaultMemberUniqueName="[LastUpdateMonthMerge].[Department].[All]" allUniqueName="[LastUpdateMonthMerge].[Department].[All]" dimensionUniqueName="[LastUpdateMonthMerge]" displayFolder="" count="2" memberValueDatatype="130" unbalanced="0">
      <fieldsUsage count="2">
        <fieldUsage x="-1"/>
        <fieldUsage x="1"/>
      </fieldsUsage>
    </cacheHierarchy>
    <cacheHierarchy uniqueName="[LastUpdateMonthMerge].[Requirement]" caption="Requirement" attribute="1" defaultMemberUniqueName="[LastUpdateMonthMerge].[Requirement].[All]" allUniqueName="[LastUpdateMonthMerge].[Requirement].[All]" dimensionUniqueName="[LastUpdateMonthMerge]" displayFolder="" count="2" memberValueDatatype="130" unbalanced="0"/>
    <cacheHierarchy uniqueName="[LastUpdateMonthMerge].[LastUpdateMonth]" caption="LastUpdateMonth" attribute="1" defaultMemberUniqueName="[LastUpdateMonthMerge].[LastUpdateMonth].[All]" allUniqueName="[LastUpdateMonthMerge].[LastUpdateMonth].[All]" dimensionUniqueName="[LastUpdateMonthMerge]" displayFolder="" count="0" memberValueDatatype="130" unbalanced="0"/>
    <cacheHierarchy uniqueName="[LastUpdateMonthMerge].[LastUpdatePoints]" caption="LastUpdatePoints" attribute="1" defaultMemberUniqueName="[LastUpdateMonthMerge].[LastUpdatePoints].[All]" allUniqueName="[LastUpdateMonthMerge].[LastUpdatePoints].[All]" dimensionUniqueName="[LastUpdateMonthMerge]" displayFolder="" count="0" memberValueDatatype="20" unbalanced="0"/>
    <cacheHierarchy uniqueName="[LastUpdateMonthMerge].[#CompletedPoints]" caption="#CompletedPoints" attribute="1" defaultMemberUniqueName="[LastUpdateMonthMerge].[#CompletedPoints].[All]" allUniqueName="[LastUpdateMonthMerge].[#CompletedPoints].[All]" dimensionUniqueName="[LastUpdateMonthMerge]" displayFolder="" count="0" memberValueDatatype="20" unbalanced="0"/>
    <cacheHierarchy uniqueName="[LastUpdateMonthMerge].[#PendingPoints]" caption="#PendingPoints" attribute="1" defaultMemberUniqueName="[LastUpdateMonthMerge].[#PendingPoints].[All]" allUniqueName="[LastUpdateMonthMerge].[#PendingPoints].[All]" dimensionUniqueName="[LastUpdateMonthMerge]" displayFolder="" count="0" memberValueDatatype="20" unbalanced="0"/>
    <cacheHierarchy uniqueName="[LastUpdateMonthMerge].[AnnuCompleted%]" caption="AnnuCompleted%" attribute="1" defaultMemberUniqueName="[LastUpdateMonthMerge].[AnnuCompleted%].[All]" allUniqueName="[LastUpdateMonthMerge].[AnnuCompleted%].[All]" dimensionUniqueName="[LastUpdateMonthMerge]" displayFolder="" count="0" memberValueDatatype="5" unbalanced="0"/>
    <cacheHierarchy uniqueName="[Merge Total Tasks].[Department]" caption="Department" attribute="1" defaultMemberUniqueName="[Merge Total Tasks].[Department].[All]" allUniqueName="[Merge Total Tasks].[Department].[All]" dimensionUniqueName="[Merge Total Tasks]" displayFolder="" count="0" memberValueDatatype="130" unbalanced="0"/>
    <cacheHierarchy uniqueName="[Merge Total Tasks].[Manager]" caption="Manager" attribute="1" defaultMemberUniqueName="[Merge Total Tasks].[Manager].[All]" allUniqueName="[Merge Total Tasks].[Manager].[All]" dimensionUniqueName="[Merge Total Tasks]" displayFolder="" count="0" memberValueDatatype="130" unbalanced="0"/>
    <cacheHierarchy uniqueName="[Merge Total Tasks].[Task]" caption="Task" attribute="1" defaultMemberUniqueName="[Merge Total Tasks].[Task].[All]" allUniqueName="[Merge Total Tasks].[Task].[All]" dimensionUniqueName="[Merge Total Tasks]" displayFolder="" count="0" memberValueDatatype="130" unbalanced="0"/>
    <cacheHierarchy uniqueName="[Merge Total Tasks].[Frequancy]" caption="Frequancy" attribute="1" defaultMemberUniqueName="[Merge Total Tasks].[Frequancy].[All]" allUniqueName="[Merge Total Tasks].[Frequancy].[All]" dimensionUniqueName="[Merge Total Tasks]" displayFolder="" count="0" memberValueDatatype="130" unbalanced="0"/>
    <cacheHierarchy uniqueName="[Merge Total Tasks].[Period]" caption="Period" attribute="1" defaultMemberUniqueName="[Merge Total Tasks].[Period].[All]" allUniqueName="[Merge Total Tasks].[Period].[All]" dimensionUniqueName="[Merge Total Tasks]" displayFolder="" count="0" memberValueDatatype="130" unbalanced="0"/>
    <cacheHierarchy uniqueName="[Merge Total Tasks].[Group]" caption="Group" attribute="1" defaultMemberUniqueName="[Merge Total Tasks].[Group].[All]" allUniqueName="[Merge Total Tasks].[Group].[All]" dimensionUniqueName="[Merge Total Tasks]" displayFolder="" count="0" memberValueDatatype="130" unbalanced="0"/>
    <cacheHierarchy uniqueName="[Merge Total Tasks].[Completed (✔/✖)]" caption="Completed (✔/✖)" attribute="1" defaultMemberUniqueName="[Merge Total Tasks].[Completed (✔/✖)].[All]" allUniqueName="[Merge Total Tasks].[Completed (✔/✖)].[All]" dimensionUniqueName="[Merge Total Tasks]" displayFolder="" count="0" memberValueDatatype="11" unbalanced="0"/>
    <cacheHierarchy uniqueName="[Merge Total Tasks].[Status]" caption="Status" attribute="1" defaultMemberUniqueName="[Merge Total Tasks].[Status].[All]" allUniqueName="[Merge Total Tasks].[Status].[All]" dimensionUniqueName="[Merge Total Tasks]" displayFolder="" count="0" memberValueDatatype="130" unbalanced="0"/>
    <cacheHierarchy uniqueName="[Merge Total Tasks].[Notes]" caption="Notes" attribute="1" defaultMemberUniqueName="[Merge Total Tasks].[Notes].[All]" allUniqueName="[Merge Total Tasks].[Notes].[All]" dimensionUniqueName="[Merge Total Tasks]" displayFolder="" count="0" memberValueDatatype="130" unbalanced="0"/>
    <cacheHierarchy uniqueName="[Merge Total Tasks].[Total Tasks by Dep]" caption="Total Tasks by Dep" attribute="1" defaultMemberUniqueName="[Merge Total Tasks].[Total Tasks by Dep].[All]" allUniqueName="[Merge Total Tasks].[Total Tasks by Dep].[All]" dimensionUniqueName="[Merge Total Tasks]" displayFolder="" count="0" memberValueDatatype="5" unbalanced="0"/>
    <cacheHierarchy uniqueName="[Merge Total Tasks].[Completion Of Freq %]" caption="Completion Of Freq %" attribute="1" defaultMemberUniqueName="[Merge Total Tasks].[Completion Of Freq %].[All]" allUniqueName="[Merge Total Tasks].[Completion Of Freq %].[All]" dimensionUniqueName="[Merge Total Tasks]" displayFolder="" count="0" memberValueDatatype="5" unbalanced="0"/>
    <cacheHierarchy uniqueName="[Merge_Annu].[Department]" caption="Department" attribute="1" defaultMemberUniqueName="[Merge_Annu].[Department].[All]" allUniqueName="[Merge_Annu].[Department].[All]" dimensionUniqueName="[Merge_Annu]" displayFolder="" count="0" memberValueDatatype="130" unbalanced="0"/>
    <cacheHierarchy uniqueName="[Merge_Annu].[Manager]" caption="Manager" attribute="1" defaultMemberUniqueName="[Merge_Annu].[Manager].[All]" allUniqueName="[Merge_Annu].[Manager].[All]" dimensionUniqueName="[Merge_Annu]" displayFolder="" count="0" memberValueDatatype="130" unbalanced="0"/>
    <cacheHierarchy uniqueName="[Merge_Annu].[Requirement]" caption="Requirement" attribute="1" defaultMemberUniqueName="[Merge_Annu].[Requirement].[All]" allUniqueName="[Merge_Annu].[Requirement].[All]" dimensionUniqueName="[Merge_Annu]" displayFolder="" count="0" memberValueDatatype="130" unbalanced="0"/>
    <cacheHierarchy uniqueName="[Merge_Annu].[Year]" caption="Year" attribute="1" defaultMemberUniqueName="[Merge_Annu].[Year].[All]" allUniqueName="[Merge_Annu].[Year].[All]" dimensionUniqueName="[Merge_Annu]" displayFolder="" count="0" memberValueDatatype="20" unbalanced="0"/>
    <cacheHierarchy uniqueName="[Merge_Annu].[Month]" caption="Month" attribute="1" defaultMemberUniqueName="[Merge_Annu].[Month].[All]" allUniqueName="[Merge_Annu].[Month].[All]" dimensionUniqueName="[Merge_Annu]" displayFolder="" count="0" memberValueDatatype="130" unbalanced="0"/>
    <cacheHierarchy uniqueName="[Merge_Annu].[Total Annual Points]" caption="Total Annual Points" attribute="1" defaultMemberUniqueName="[Merge_Annu].[Total Annual Points].[All]" allUniqueName="[Merge_Annu].[Total Annual Points].[All]" dimensionUniqueName="[Merge_Annu]" displayFolder="" count="0" memberValueDatatype="130" unbalanced="0"/>
    <cacheHierarchy uniqueName="[Merge_Annu].[Monthly Target]" caption="Monthly Target" attribute="1" defaultMemberUniqueName="[Merge_Annu].[Monthly Target].[All]" allUniqueName="[Merge_Annu].[Monthly Target].[All]" dimensionUniqueName="[Merge_Annu]" displayFolder="" count="0" memberValueDatatype="130" unbalanced="0"/>
    <cacheHierarchy uniqueName="[Merge_Annu].[Completed]" caption="Completed" attribute="1" defaultMemberUniqueName="[Merge_Annu].[Completed].[All]" allUniqueName="[Merge_Annu].[Completed].[All]" dimensionUniqueName="[Merge_Annu]" displayFolder="" count="0" memberValueDatatype="130" unbalanced="0"/>
    <cacheHierarchy uniqueName="[Merge_Annu].[Pending]" caption="Pending" attribute="1" defaultMemberUniqueName="[Merge_Annu].[Pending].[All]" allUniqueName="[Merge_Annu].[Pending].[All]" dimensionUniqueName="[Merge_Annu]" displayFolder="" count="0" memberValueDatatype="20" unbalanced="0"/>
    <cacheHierarchy uniqueName="[Merge_Annu].[Notes]" caption="Notes" attribute="1" defaultMemberUniqueName="[Merge_Annu].[Notes].[All]" allUniqueName="[Merge_Annu].[Notes].[All]" dimensionUniqueName="[Merge_Annu]" displayFolder="" count="0" memberValueDatatype="130" unbalanced="0"/>
    <cacheHierarchy uniqueName="[Merge_Annu].[Month(Update)]" caption="Month(Update)" attribute="1" defaultMemberUniqueName="[Merge_Annu].[Month(Update)].[All]" allUniqueName="[Merge_Annu].[Month(Update)].[All]" dimensionUniqueName="[Merge_Annu]" displayFolder="" count="0" memberValueDatatype="130" unbalanced="0"/>
    <cacheHierarchy uniqueName="[Merge_Annu].[Total Annual Points.2]" caption="Total Annual Points.2" attribute="1" defaultMemberUniqueName="[Merge_Annu].[Total Annual Points.2].[All]" allUniqueName="[Merge_Annu].[Total Annual Points.2].[All]" dimensionUniqueName="[Merge_Annu]" displayFolder="" count="0" memberValueDatatype="20" unbalanced="0"/>
    <cacheHierarchy uniqueName="[Merge_Annu].[Notes.1]" caption="Notes.1" attribute="1" defaultMemberUniqueName="[Merge_Annu].[Notes.1].[All]" allUniqueName="[Merge_Annu].[Notes.1].[All]" dimensionUniqueName="[Merge_Annu]" displayFolder="" count="0" memberValueDatatype="130" unbalanced="0"/>
    <cacheHierarchy uniqueName="[Merge_Annu].[CompletionOfReqByMonth%]" caption="CompletionOfReqByMonth%" attribute="1" defaultMemberUniqueName="[Merge_Annu].[CompletionOfReqByMonth%].[All]" allUniqueName="[Merge_Annu].[CompletionOfReqByMonth%].[All]" dimensionUniqueName="[Merge_Annu]" displayFolder="" count="0" memberValueDatatype="5" unbalanced="0"/>
    <cacheHierarchy uniqueName="[Merge_Annu  2].[Department]" caption="Department" attribute="1" defaultMemberUniqueName="[Merge_Annu  2].[Department].[All]" allUniqueName="[Merge_Annu  2].[Department].[All]" dimensionUniqueName="[Merge_Annu  2]" displayFolder="" count="0" memberValueDatatype="130" unbalanced="0"/>
    <cacheHierarchy uniqueName="[Merge_Annu  2].[Requirement]" caption="Requirement" attribute="1" defaultMemberUniqueName="[Merge_Annu  2].[Requirement].[All]" allUniqueName="[Merge_Annu  2].[Requirement].[All]" dimensionUniqueName="[Merge_Annu  2]" displayFolder="" count="0" memberValueDatatype="130" unbalanced="0"/>
    <cacheHierarchy uniqueName="[Merge_Annu  2].[TotalMonthlyTarget]" caption="TotalMonthlyTarget" attribute="1" defaultMemberUniqueName="[Merge_Annu  2].[TotalMonthlyTarget].[All]" allUniqueName="[Merge_Annu  2].[TotalMonthlyTarget].[All]" dimensionUniqueName="[Merge_Annu  2]" displayFolder="" count="0" memberValueDatatype="5" unbalanced="0"/>
    <cacheHierarchy uniqueName="[Merge_Annu  2].[TotalCompletedPoints]" caption="TotalCompletedPoints" attribute="1" defaultMemberUniqueName="[Merge_Annu  2].[TotalCompletedPoints].[All]" allUniqueName="[Merge_Annu  2].[TotalCompletedPoints].[All]" dimensionUniqueName="[Merge_Annu  2]" displayFolder="" count="0" memberValueDatatype="5" unbalanced="0"/>
    <cacheHierarchy uniqueName="[Merge_Annu  2].[CompletionReq %]" caption="CompletionReq %" attribute="1" defaultMemberUniqueName="[Merge_Annu  2].[CompletionReq %].[All]" allUniqueName="[Merge_Annu  2].[CompletionReq %].[All]" dimensionUniqueName="[Merge_Annu  2]" displayFolder="" count="0" memberValueDatatype="5" unbalanced="0"/>
    <cacheHierarchy uniqueName="[Measures].[Pending Tasks]" caption="Pending Tasks" measure="1" displayFolder="" measureGroup="All_Checklist" count="0"/>
    <cacheHierarchy uniqueName="[Measures].[__XL_Count Merge_Annu  2]" caption="__XL_Count Merge_Annu  2" measure="1" displayFolder="" measureGroup="Merge_Annu  2" count="0" hidden="1"/>
    <cacheHierarchy uniqueName="[Measures].[__XL_Count Merge Total Tasks]" caption="__XL_Count Merge Total Tasks" measure="1" displayFolder="" measureGroup="Merge Total Tasks" count="0" hidden="1"/>
    <cacheHierarchy uniqueName="[Measures].[__XL_Count All_Checklist]" caption="__XL_Count All_Checklist" measure="1" displayFolder="" measureGroup="All_Checklist" count="0" hidden="1"/>
    <cacheHierarchy uniqueName="[Measures].[__XL_Count All_Checklist  2]" caption="__XL_Count All_Checklist  2" measure="1" displayFolder="" measureGroup="All_Checklist  2" count="0" hidden="1"/>
    <cacheHierarchy uniqueName="[Measures].[__XL_Count completion By Dep]" caption="__XL_Count completion By Dep" measure="1" displayFolder="" measureGroup="completion By Dep" count="0" hidden="1"/>
    <cacheHierarchy uniqueName="[Measures].[__XL_Count LastUpdateMonthMerge]" caption="__XL_Count LastUpdateMonthMerge" measure="1" displayFolder="" measureGroup="LastUpdateMonthMerge" count="0" hidden="1"/>
    <cacheHierarchy uniqueName="[Measures].[__XL_Count Merge_Annu]" caption="__XL_Count Merge_Annu" measure="1" displayFolder="" measureGroup="Merge_Annu" count="0" hidden="1"/>
    <cacheHierarchy uniqueName="[Measures].[__XL_Count CompletionOfDepByReq]" caption="__XL_Count CompletionOfDepByReq" measure="1" displayFolder="" measureGroup="CompletionOfDepByReq" count="0" hidden="1"/>
    <cacheHierarchy uniqueName="[Measures].[__No measures defined]" caption="__No measures defined" measure="1" displayFolder="" count="0" hidden="1"/>
    <cacheHierarchy uniqueName="[Measures].[Sum of Completed Tasks]" caption="Sum of Completed Tasks" measure="1" displayFolder="" measureGroup="All_Checklist" count="0" hidden="1">
      <extLst>
        <ext xmlns:x15="http://schemas.microsoft.com/office/spreadsheetml/2010/11/main" uri="{B97F6D7D-B522-45F9-BDA1-12C45D357490}">
          <x15:cacheHierarchy aggregatedColumn="3"/>
        </ext>
      </extLst>
    </cacheHierarchy>
    <cacheHierarchy uniqueName="[Measures].[Sum of Total Tasks]" caption="Sum of Total Tasks" measure="1" displayFolder="" measureGroup="All_Checklist"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All_Checklist  2" count="0" hidden="1">
      <extLst>
        <ext xmlns:x15="http://schemas.microsoft.com/office/spreadsheetml/2010/11/main" uri="{B97F6D7D-B522-45F9-BDA1-12C45D357490}">
          <x15:cacheHierarchy aggregatedColumn="12"/>
        </ext>
      </extLst>
    </cacheHierarchy>
    <cacheHierarchy uniqueName="[Measures].[Count of Notes]" caption="Count of Notes" measure="1" displayFolder="" measureGroup="All_Checklist  2" count="0" hidden="1">
      <extLst>
        <ext xmlns:x15="http://schemas.microsoft.com/office/spreadsheetml/2010/11/main" uri="{B97F6D7D-B522-45F9-BDA1-12C45D357490}">
          <x15:cacheHierarchy aggregatedColumn="13"/>
        </ext>
      </extLst>
    </cacheHierarchy>
    <cacheHierarchy uniqueName="[Measures].[Sum of completion By Dep %]" caption="Sum of completion By Dep %" measure="1" displayFolder="" measureGroup="completion By Dep" count="0" hidden="1">
      <extLst>
        <ext xmlns:x15="http://schemas.microsoft.com/office/spreadsheetml/2010/11/main" uri="{B97F6D7D-B522-45F9-BDA1-12C45D357490}">
          <x15:cacheHierarchy aggregatedColumn="17"/>
        </ext>
      </extLst>
    </cacheHierarchy>
    <cacheHierarchy uniqueName="[Measures].[Sum of Completed Tasks By Dep]" caption="Sum of Completed Tasks By Dep" measure="1" displayFolder="" measureGroup="completion By Dep" count="0" hidden="1">
      <extLst>
        <ext xmlns:x15="http://schemas.microsoft.com/office/spreadsheetml/2010/11/main" uri="{B97F6D7D-B522-45F9-BDA1-12C45D357490}">
          <x15:cacheHierarchy aggregatedColumn="15"/>
        </ext>
      </extLst>
    </cacheHierarchy>
    <cacheHierarchy uniqueName="[Measures].[Sum of Total Tasks by Dep]" caption="Sum of Total Tasks by Dep" measure="1" displayFolder="" measureGroup="completion By Dep" count="0" hidden="1">
      <extLst>
        <ext xmlns:x15="http://schemas.microsoft.com/office/spreadsheetml/2010/11/main" uri="{B97F6D7D-B522-45F9-BDA1-12C45D357490}">
          <x15:cacheHierarchy aggregatedColumn="16"/>
        </ext>
      </extLst>
    </cacheHierarchy>
    <cacheHierarchy uniqueName="[Measures].[Sum of Completion Of Freq %]" caption="Sum of Completion Of Freq %" measure="1" displayFolder="" measureGroup="Merge Total Tasks" count="0" hidden="1">
      <extLst>
        <ext xmlns:x15="http://schemas.microsoft.com/office/spreadsheetml/2010/11/main" uri="{B97F6D7D-B522-45F9-BDA1-12C45D357490}">
          <x15:cacheHierarchy aggregatedColumn="39"/>
        </ext>
      </extLst>
    </cacheHierarchy>
    <cacheHierarchy uniqueName="[Measures].[Sum of CompletionOfDepByReq%]" caption="Sum of CompletionOfDepByReq%" measure="1" displayFolder="" measureGroup="CompletionOfDepByReq" count="0" hidden="1">
      <extLst>
        <ext xmlns:x15="http://schemas.microsoft.com/office/spreadsheetml/2010/11/main" uri="{B97F6D7D-B522-45F9-BDA1-12C45D357490}">
          <x15:cacheHierarchy aggregatedColumn="21"/>
        </ext>
      </extLst>
    </cacheHierarchy>
    <cacheHierarchy uniqueName="[Measures].[Sum of CompletionOfReqByMonth%]" caption="Sum of CompletionOfReqByMonth%" measure="1" displayFolder="" measureGroup="Merge_Annu" count="0" hidden="1">
      <extLst>
        <ext xmlns:x15="http://schemas.microsoft.com/office/spreadsheetml/2010/11/main" uri="{B97F6D7D-B522-45F9-BDA1-12C45D357490}">
          <x15:cacheHierarchy aggregatedColumn="53"/>
        </ext>
      </extLst>
    </cacheHierarchy>
    <cacheHierarchy uniqueName="[Measures].[Sum of CompletionReq %]" caption="Sum of CompletionReq %" measure="1" displayFolder="" measureGroup="Merge_Annu  2" count="0" hidden="1">
      <extLst>
        <ext xmlns:x15="http://schemas.microsoft.com/office/spreadsheetml/2010/11/main" uri="{B97F6D7D-B522-45F9-BDA1-12C45D357490}">
          <x15:cacheHierarchy aggregatedColumn="58"/>
        </ext>
      </extLst>
    </cacheHierarchy>
    <cacheHierarchy uniqueName="[Measures].[Count of LastUpdateMonth]" caption="Count of LastUpdateMonth" measure="1" displayFolder="" measureGroup="LastUpdateMonthMerge" count="0" hidden="1">
      <extLst>
        <ext xmlns:x15="http://schemas.microsoft.com/office/spreadsheetml/2010/11/main" uri="{B97F6D7D-B522-45F9-BDA1-12C45D357490}">
          <x15:cacheHierarchy aggregatedColumn="24"/>
        </ext>
      </extLst>
    </cacheHierarchy>
    <cacheHierarchy uniqueName="[Measures].[Sum of LastUpdatePoints]" caption="Sum of LastUpdatePoints" measure="1" displayFolder="" measureGroup="LastUpdateMonthMerge"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CompletedPoints]" caption="Sum of #CompletedPoints" measure="1" displayFolder="" measureGroup="LastUpdateMonthMerge"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PendingPoints]" caption="Sum of #PendingPoints" measure="1" displayFolder="" measureGroup="LastUpdateMonthMerge" count="0" oneField="1" hidden="1">
      <fieldsUsage count="1">
        <fieldUsage x="4"/>
      </fieldsUsage>
      <extLst>
        <ext xmlns:x15="http://schemas.microsoft.com/office/spreadsheetml/2010/11/main" uri="{B97F6D7D-B522-45F9-BDA1-12C45D357490}">
          <x15:cacheHierarchy aggregatedColumn="27"/>
        </ext>
      </extLst>
    </cacheHierarchy>
    <cacheHierarchy uniqueName="[Measures].[Sum of AnnuCompleted%]" caption="Sum of AnnuCompleted%" measure="1" displayFolder="" measureGroup="LastUpdateMonthMerge" count="0" oneField="1" hidden="1">
      <fieldsUsage count="1">
        <fieldUsage x="5"/>
      </fieldsUsage>
      <extLst>
        <ext xmlns:x15="http://schemas.microsoft.com/office/spreadsheetml/2010/11/main" uri="{B97F6D7D-B522-45F9-BDA1-12C45D357490}">
          <x15:cacheHierarchy aggregatedColumn="28"/>
        </ext>
      </extLst>
    </cacheHierarchy>
    <cacheHierarchy uniqueName="[Measures].[Sum of Completion%]" caption="Sum of Completion%" measure="1" displayFolder="" measureGroup="All_Checklist" count="0" hidden="1">
      <extLst>
        <ext xmlns:x15="http://schemas.microsoft.com/office/spreadsheetml/2010/11/main" uri="{B97F6D7D-B522-45F9-BDA1-12C45D357490}">
          <x15:cacheHierarchy aggregatedColumn="4"/>
        </ext>
      </extLst>
    </cacheHierarchy>
  </cacheHierarchies>
  <kpis count="0"/>
  <dimensions count="9">
    <dimension name="All_Checklist" uniqueName="[All_Checklist]" caption="All_Checklist"/>
    <dimension name="All_Checklist  2" uniqueName="[All_Checklist  2]" caption="All_Checklist  2"/>
    <dimension name="completion By Dep" uniqueName="[completion By Dep]" caption="completion By Dep"/>
    <dimension name="CompletionOfDepByReq" uniqueName="[CompletionOfDepByReq]" caption="CompletionOfDepByReq"/>
    <dimension name="LastUpdateMonthMerge" uniqueName="[LastUpdateMonthMerge]" caption="LastUpdateMonthMerge"/>
    <dimension measure="1" name="Measures" uniqueName="[Measures]" caption="Measures"/>
    <dimension name="Merge Total Tasks" uniqueName="[Merge Total Tasks]" caption="Merge Total Tasks"/>
    <dimension name="Merge_Annu" uniqueName="[Merge_Annu]" caption="Merge_Annu"/>
    <dimension name="Merge_Annu  2" uniqueName="[Merge_Annu  2]" caption="Merge_Annu  2"/>
  </dimensions>
  <measureGroups count="8">
    <measureGroup name="All_Checklist" caption="All_Checklist"/>
    <measureGroup name="All_Checklist  2" caption="All_Checklist  2"/>
    <measureGroup name="completion By Dep" caption="completion By Dep"/>
    <measureGroup name="CompletionOfDepByReq" caption="CompletionOfDepByReq"/>
    <measureGroup name="LastUpdateMonthMerge" caption="LastUpdateMonthMerge"/>
    <measureGroup name="Merge Total Tasks" caption="Merge Total Tasks"/>
    <measureGroup name="Merge_Annu" caption="Merge_Annu"/>
    <measureGroup name="Merge_Annu  2" caption="Merge_Annu  2"/>
  </measureGroups>
  <maps count="15">
    <map measureGroup="0" dimension="0"/>
    <map measureGroup="0" dimension="3"/>
    <map measureGroup="1" dimension="1"/>
    <map measureGroup="1" dimension="3"/>
    <map measureGroup="2" dimension="2"/>
    <map measureGroup="2" dimension="3"/>
    <map measureGroup="3" dimension="3"/>
    <map measureGroup="4" dimension="3"/>
    <map measureGroup="4" dimension="4"/>
    <map measureGroup="5" dimension="3"/>
    <map measureGroup="5" dimension="6"/>
    <map measureGroup="6" dimension="3"/>
    <map measureGroup="6" dimension="7"/>
    <map measureGroup="7" dimension="3"/>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70.623972453701" backgroundQuery="1" createdVersion="8" refreshedVersion="8" minRefreshableVersion="3" recordCount="0" supportSubquery="1" supportAdvancedDrill="1" xr:uid="{00000000-000A-0000-FFFF-FFFF06000000}">
  <cacheSource type="external" connectionId="34"/>
  <cacheFields count="3">
    <cacheField name="[CompletionOfDepByReq].[Department].[Department]" caption="Department" numFmtId="0" hierarchy="18" level="1">
      <sharedItems count="4">
        <s v="South_Service"/>
        <s v="North_Operation" u="1"/>
        <s v="North_Service" u="1"/>
        <s v="South_Operation" u="1"/>
      </sharedItems>
    </cacheField>
    <cacheField name="[Merge Total Tasks].[Frequancy].[Frequancy]" caption="Frequancy" numFmtId="0" hierarchy="32" level="1">
      <sharedItems containsBlank="1" count="4">
        <m/>
        <s v="Monthly"/>
        <s v="Quarterly"/>
        <s v="Weekly"/>
      </sharedItems>
    </cacheField>
    <cacheField name="[Measures].[Sum of Completion Of Freq %]" caption="Sum of Completion Of Freq %" numFmtId="0" hierarchy="76" level="32767"/>
  </cacheFields>
  <cacheHierarchies count="86">
    <cacheHierarchy uniqueName="[All_Checklist].[Department]" caption="Department" attribute="1" defaultMemberUniqueName="[All_Checklist].[Department].[All]" allUniqueName="[All_Checklist].[Department].[All]" dimensionUniqueName="[All_Checklist]" displayFolder="" count="0" memberValueDatatype="130" unbalanced="0"/>
    <cacheHierarchy uniqueName="[All_Checklist].[Frequancy]" caption="Frequancy" attribute="1" defaultMemberUniqueName="[All_Checklist].[Frequancy].[All]" allUniqueName="[All_Checklist].[Frequancy].[All]" dimensionUniqueName="[All_Checklist]" displayFolder="" count="2" memberValueDatatype="130" unbalanced="0"/>
    <cacheHierarchy uniqueName="[All_Checklist].[Total Tasks]" caption="Total Tasks" attribute="1" defaultMemberUniqueName="[All_Checklist].[Total Tasks].[All]" allUniqueName="[All_Checklist].[Total Tasks].[All]" dimensionUniqueName="[All_Checklist]" displayFolder="" count="0" memberValueDatatype="20" unbalanced="0"/>
    <cacheHierarchy uniqueName="[All_Checklist].[Completed Tasks]" caption="Completed Tasks" attribute="1" defaultMemberUniqueName="[All_Checklist].[Completed Tasks].[All]" allUniqueName="[All_Checklist].[Completed Tasks].[All]" dimensionUniqueName="[All_Checklist]" displayFolder="" count="0" memberValueDatatype="5" unbalanced="0"/>
    <cacheHierarchy uniqueName="[All_Checklist].[Completion%]" caption="Completion%" attribute="1" defaultMemberUniqueName="[All_Checklist].[Completion%].[All]" allUniqueName="[All_Checklist].[Completion%].[All]" dimensionUniqueName="[All_Checklist]" displayFolder="" count="0" memberValueDatatype="5" unbalanced="0"/>
    <cacheHierarchy uniqueName="[All_Checklist  2].[Department]" caption="Department" attribute="1" defaultMemberUniqueName="[All_Checklist  2].[Department].[All]" allUniqueName="[All_Checklist  2].[Department].[All]" dimensionUniqueName="[All_Checklist  2]" displayFolder="" count="0" memberValueDatatype="130" unbalanced="0"/>
    <cacheHierarchy uniqueName="[All_Checklist  2].[Manager]" caption="Manager" attribute="1" defaultMemberUniqueName="[All_Checklist  2].[Manager].[All]" allUniqueName="[All_Checklist  2].[Manager].[All]" dimensionUniqueName="[All_Checklist  2]" displayFolder="" count="0" memberValueDatatype="130" unbalanced="0"/>
    <cacheHierarchy uniqueName="[All_Checklist  2].[Task]" caption="Task" attribute="1" defaultMemberUniqueName="[All_Checklist  2].[Task].[All]" allUniqueName="[All_Checklist  2].[Task].[All]" dimensionUniqueName="[All_Checklist  2]" displayFolder="" count="0" memberValueDatatype="130" unbalanced="0"/>
    <cacheHierarchy uniqueName="[All_Checklist  2].[Frequancy]" caption="Frequancy" attribute="1" defaultMemberUniqueName="[All_Checklist  2].[Frequancy].[All]" allUniqueName="[All_Checklist  2].[Frequancy].[All]" dimensionUniqueName="[All_Checklist  2]" displayFolder="" count="0" memberValueDatatype="130" unbalanced="0"/>
    <cacheHierarchy uniqueName="[All_Checklist  2].[Period]" caption="Period" attribute="1" defaultMemberUniqueName="[All_Checklist  2].[Period].[All]" allUniqueName="[All_Checklist  2].[Period].[All]" dimensionUniqueName="[All_Checklist  2]" displayFolder="" count="0" memberValueDatatype="130" unbalanced="0"/>
    <cacheHierarchy uniqueName="[All_Checklist  2].[Group]" caption="Group" attribute="1" defaultMemberUniqueName="[All_Checklist  2].[Group].[All]" allUniqueName="[All_Checklist  2].[Group].[All]" dimensionUniqueName="[All_Checklist  2]" displayFolder="" count="0" memberValueDatatype="130" unbalanced="0"/>
    <cacheHierarchy uniqueName="[All_Checklist  2].[Completed (✔/✖)]" caption="Completed (✔/✖)" attribute="1" defaultMemberUniqueName="[All_Checklist  2].[Completed (✔/✖)].[All]" allUniqueName="[All_Checklist  2].[Completed (✔/✖)].[All]" dimensionUniqueName="[All_Checklist  2]" displayFolder="" count="0" memberValueDatatype="11" unbalanced="0"/>
    <cacheHierarchy uniqueName="[All_Checklist  2].[Status]" caption="Status" attribute="1" defaultMemberUniqueName="[All_Checklist  2].[Status].[All]" allUniqueName="[All_Checklist  2].[Status].[All]" dimensionUniqueName="[All_Checklist  2]" displayFolder="" count="0" memberValueDatatype="130" unbalanced="0"/>
    <cacheHierarchy uniqueName="[All_Checklist  2].[Notes]" caption="Notes" attribute="1" defaultMemberUniqueName="[All_Checklist  2].[Notes].[All]" allUniqueName="[All_Checklist  2].[Notes].[All]" dimensionUniqueName="[All_Checklist  2]" displayFolder="" count="0" memberValueDatatype="130" unbalanced="0"/>
    <cacheHierarchy uniqueName="[completion By Dep].[Department]" caption="Department" attribute="1" defaultMemberUniqueName="[completion By Dep].[Department].[All]" allUniqueName="[completion By Dep].[Department].[All]" dimensionUniqueName="[completion By Dep]" displayFolder="" count="0" memberValueDatatype="130" unbalanced="0"/>
    <cacheHierarchy uniqueName="[completion By Dep].[Completed Tasks By Dep]" caption="Completed Tasks By Dep" attribute="1" defaultMemberUniqueName="[completion By Dep].[Completed Tasks By Dep].[All]" allUniqueName="[completion By Dep].[Completed Tasks By Dep].[All]" dimensionUniqueName="[completion By Dep]" displayFolder="" count="0" memberValueDatatype="5" unbalanced="0"/>
    <cacheHierarchy uniqueName="[completion By Dep].[Total Tasks by Dep]" caption="Total Tasks by Dep" attribute="1" defaultMemberUniqueName="[completion By Dep].[Total Tasks by Dep].[All]" allUniqueName="[completion By Dep].[Total Tasks by Dep].[All]" dimensionUniqueName="[completion By Dep]" displayFolder="" count="0" memberValueDatatype="5" unbalanced="0"/>
    <cacheHierarchy uniqueName="[completion By Dep].[completion By Dep %]" caption="completion By Dep %" attribute="1" defaultMemberUniqueName="[completion By Dep].[completion By Dep %].[All]" allUniqueName="[completion By Dep].[completion By Dep %].[All]" dimensionUniqueName="[completion By Dep]" displayFolder="" count="0" memberValueDatatype="5" unbalanced="0"/>
    <cacheHierarchy uniqueName="[CompletionOfDepByReq].[Department]" caption="Department" attribute="1" defaultMemberUniqueName="[CompletionOfDepByReq].[Department].[All]" allUniqueName="[CompletionOfDepByReq].[Department].[All]" dimensionUniqueName="[CompletionOfDepByReq]" displayFolder="" count="2" memberValueDatatype="130" unbalanced="0">
      <fieldsUsage count="2">
        <fieldUsage x="-1"/>
        <fieldUsage x="0"/>
      </fieldsUsage>
    </cacheHierarchy>
    <cacheHierarchy uniqueName="[CompletionOfDepByReq].[SumTarget]" caption="SumTarget" attribute="1" defaultMemberUniqueName="[CompletionOfDepByReq].[SumTarget].[All]" allUniqueName="[CompletionOfDepByReq].[SumTarget].[All]" dimensionUniqueName="[CompletionOfDepByReq]" displayFolder="" count="0" memberValueDatatype="5" unbalanced="0"/>
    <cacheHierarchy uniqueName="[CompletionOfDepByReq].[SumCompleted]" caption="SumCompleted" attribute="1" defaultMemberUniqueName="[CompletionOfDepByReq].[SumCompleted].[All]" allUniqueName="[CompletionOfDepByReq].[SumCompleted].[All]" dimensionUniqueName="[CompletionOfDepByReq]" displayFolder="" count="0" memberValueDatatype="5" unbalanced="0"/>
    <cacheHierarchy uniqueName="[CompletionOfDepByReq].[CompletionOfDepByReq%]" caption="CompletionOfDepByReq%" attribute="1" defaultMemberUniqueName="[CompletionOfDepByReq].[CompletionOfDepByReq%].[All]" allUniqueName="[CompletionOfDepByReq].[CompletionOfDepByReq%].[All]" dimensionUniqueName="[CompletionOfDepByReq]" displayFolder="" count="0" memberValueDatatype="5" unbalanced="0"/>
    <cacheHierarchy uniqueName="[LastUpdateMonthMerge].[Department]" caption="Department" attribute="1" defaultMemberUniqueName="[LastUpdateMonthMerge].[Department].[All]" allUniqueName="[LastUpdateMonthMerge].[Department].[All]" dimensionUniqueName="[LastUpdateMonthMerge]" displayFolder="" count="0" memberValueDatatype="130" unbalanced="0"/>
    <cacheHierarchy uniqueName="[LastUpdateMonthMerge].[Requirement]" caption="Requirement" attribute="1" defaultMemberUniqueName="[LastUpdateMonthMerge].[Requirement].[All]" allUniqueName="[LastUpdateMonthMerge].[Requirement].[All]" dimensionUniqueName="[LastUpdateMonthMerge]" displayFolder="" count="0" memberValueDatatype="130" unbalanced="0"/>
    <cacheHierarchy uniqueName="[LastUpdateMonthMerge].[LastUpdateMonth]" caption="LastUpdateMonth" attribute="1" defaultMemberUniqueName="[LastUpdateMonthMerge].[LastUpdateMonth].[All]" allUniqueName="[LastUpdateMonthMerge].[LastUpdateMonth].[All]" dimensionUniqueName="[LastUpdateMonthMerge]" displayFolder="" count="0" memberValueDatatype="130" unbalanced="0"/>
    <cacheHierarchy uniqueName="[LastUpdateMonthMerge].[LastUpdatePoints]" caption="LastUpdatePoints" attribute="1" defaultMemberUniqueName="[LastUpdateMonthMerge].[LastUpdatePoints].[All]" allUniqueName="[LastUpdateMonthMerge].[LastUpdatePoints].[All]" dimensionUniqueName="[LastUpdateMonthMerge]" displayFolder="" count="0" memberValueDatatype="20" unbalanced="0"/>
    <cacheHierarchy uniqueName="[LastUpdateMonthMerge].[#CompletedPoints]" caption="#CompletedPoints" attribute="1" defaultMemberUniqueName="[LastUpdateMonthMerge].[#CompletedPoints].[All]" allUniqueName="[LastUpdateMonthMerge].[#CompletedPoints].[All]" dimensionUniqueName="[LastUpdateMonthMerge]" displayFolder="" count="0" memberValueDatatype="20" unbalanced="0"/>
    <cacheHierarchy uniqueName="[LastUpdateMonthMerge].[#PendingPoints]" caption="#PendingPoints" attribute="1" defaultMemberUniqueName="[LastUpdateMonthMerge].[#PendingPoints].[All]" allUniqueName="[LastUpdateMonthMerge].[#PendingPoints].[All]" dimensionUniqueName="[LastUpdateMonthMerge]" displayFolder="" count="0" memberValueDatatype="20" unbalanced="0"/>
    <cacheHierarchy uniqueName="[LastUpdateMonthMerge].[AnnuCompleted%]" caption="AnnuCompleted%" attribute="1" defaultMemberUniqueName="[LastUpdateMonthMerge].[AnnuCompleted%].[All]" allUniqueName="[LastUpdateMonthMerge].[AnnuCompleted%].[All]" dimensionUniqueName="[LastUpdateMonthMerge]" displayFolder="" count="0" memberValueDatatype="5" unbalanced="0"/>
    <cacheHierarchy uniqueName="[Merge Total Tasks].[Department]" caption="Department" attribute="1" defaultMemberUniqueName="[Merge Total Tasks].[Department].[All]" allUniqueName="[Merge Total Tasks].[Department].[All]" dimensionUniqueName="[Merge Total Tasks]" displayFolder="" count="0" memberValueDatatype="130" unbalanced="0"/>
    <cacheHierarchy uniqueName="[Merge Total Tasks].[Manager]" caption="Manager" attribute="1" defaultMemberUniqueName="[Merge Total Tasks].[Manager].[All]" allUniqueName="[Merge Total Tasks].[Manager].[All]" dimensionUniqueName="[Merge Total Tasks]" displayFolder="" count="0" memberValueDatatype="130" unbalanced="0"/>
    <cacheHierarchy uniqueName="[Merge Total Tasks].[Task]" caption="Task" attribute="1" defaultMemberUniqueName="[Merge Total Tasks].[Task].[All]" allUniqueName="[Merge Total Tasks].[Task].[All]" dimensionUniqueName="[Merge Total Tasks]" displayFolder="" count="0" memberValueDatatype="130" unbalanced="0"/>
    <cacheHierarchy uniqueName="[Merge Total Tasks].[Frequancy]" caption="Frequancy" attribute="1" defaultMemberUniqueName="[Merge Total Tasks].[Frequancy].[All]" allUniqueName="[Merge Total Tasks].[Frequancy].[All]" dimensionUniqueName="[Merge Total Tasks]" displayFolder="" count="2" memberValueDatatype="130" unbalanced="0">
      <fieldsUsage count="2">
        <fieldUsage x="-1"/>
        <fieldUsage x="1"/>
      </fieldsUsage>
    </cacheHierarchy>
    <cacheHierarchy uniqueName="[Merge Total Tasks].[Period]" caption="Period" attribute="1" defaultMemberUniqueName="[Merge Total Tasks].[Period].[All]" allUniqueName="[Merge Total Tasks].[Period].[All]" dimensionUniqueName="[Merge Total Tasks]" displayFolder="" count="0" memberValueDatatype="130" unbalanced="0"/>
    <cacheHierarchy uniqueName="[Merge Total Tasks].[Group]" caption="Group" attribute="1" defaultMemberUniqueName="[Merge Total Tasks].[Group].[All]" allUniqueName="[Merge Total Tasks].[Group].[All]" dimensionUniqueName="[Merge Total Tasks]" displayFolder="" count="0" memberValueDatatype="130" unbalanced="0"/>
    <cacheHierarchy uniqueName="[Merge Total Tasks].[Completed (✔/✖)]" caption="Completed (✔/✖)" attribute="1" defaultMemberUniqueName="[Merge Total Tasks].[Completed (✔/✖)].[All]" allUniqueName="[Merge Total Tasks].[Completed (✔/✖)].[All]" dimensionUniqueName="[Merge Total Tasks]" displayFolder="" count="0" memberValueDatatype="11" unbalanced="0"/>
    <cacheHierarchy uniqueName="[Merge Total Tasks].[Status]" caption="Status" attribute="1" defaultMemberUniqueName="[Merge Total Tasks].[Status].[All]" allUniqueName="[Merge Total Tasks].[Status].[All]" dimensionUniqueName="[Merge Total Tasks]" displayFolder="" count="0" memberValueDatatype="130" unbalanced="0"/>
    <cacheHierarchy uniqueName="[Merge Total Tasks].[Notes]" caption="Notes" attribute="1" defaultMemberUniqueName="[Merge Total Tasks].[Notes].[All]" allUniqueName="[Merge Total Tasks].[Notes].[All]" dimensionUniqueName="[Merge Total Tasks]" displayFolder="" count="0" memberValueDatatype="130" unbalanced="0"/>
    <cacheHierarchy uniqueName="[Merge Total Tasks].[Total Tasks by Dep]" caption="Total Tasks by Dep" attribute="1" defaultMemberUniqueName="[Merge Total Tasks].[Total Tasks by Dep].[All]" allUniqueName="[Merge Total Tasks].[Total Tasks by Dep].[All]" dimensionUniqueName="[Merge Total Tasks]" displayFolder="" count="0" memberValueDatatype="5" unbalanced="0"/>
    <cacheHierarchy uniqueName="[Merge Total Tasks].[Completion Of Freq %]" caption="Completion Of Freq %" attribute="1" defaultMemberUniqueName="[Merge Total Tasks].[Completion Of Freq %].[All]" allUniqueName="[Merge Total Tasks].[Completion Of Freq %].[All]" dimensionUniqueName="[Merge Total Tasks]" displayFolder="" count="0" memberValueDatatype="5" unbalanced="0"/>
    <cacheHierarchy uniqueName="[Merge_Annu].[Department]" caption="Department" attribute="1" defaultMemberUniqueName="[Merge_Annu].[Department].[All]" allUniqueName="[Merge_Annu].[Department].[All]" dimensionUniqueName="[Merge_Annu]" displayFolder="" count="0" memberValueDatatype="130" unbalanced="0"/>
    <cacheHierarchy uniqueName="[Merge_Annu].[Manager]" caption="Manager" attribute="1" defaultMemberUniqueName="[Merge_Annu].[Manager].[All]" allUniqueName="[Merge_Annu].[Manager].[All]" dimensionUniqueName="[Merge_Annu]" displayFolder="" count="0" memberValueDatatype="130" unbalanced="0"/>
    <cacheHierarchy uniqueName="[Merge_Annu].[Requirement]" caption="Requirement" attribute="1" defaultMemberUniqueName="[Merge_Annu].[Requirement].[All]" allUniqueName="[Merge_Annu].[Requirement].[All]" dimensionUniqueName="[Merge_Annu]" displayFolder="" count="0" memberValueDatatype="130" unbalanced="0"/>
    <cacheHierarchy uniqueName="[Merge_Annu].[Year]" caption="Year" attribute="1" defaultMemberUniqueName="[Merge_Annu].[Year].[All]" allUniqueName="[Merge_Annu].[Year].[All]" dimensionUniqueName="[Merge_Annu]" displayFolder="" count="0" memberValueDatatype="20" unbalanced="0"/>
    <cacheHierarchy uniqueName="[Merge_Annu].[Month]" caption="Month" attribute="1" defaultMemberUniqueName="[Merge_Annu].[Month].[All]" allUniqueName="[Merge_Annu].[Month].[All]" dimensionUniqueName="[Merge_Annu]" displayFolder="" count="0" memberValueDatatype="130" unbalanced="0"/>
    <cacheHierarchy uniqueName="[Merge_Annu].[Total Annual Points]" caption="Total Annual Points" attribute="1" defaultMemberUniqueName="[Merge_Annu].[Total Annual Points].[All]" allUniqueName="[Merge_Annu].[Total Annual Points].[All]" dimensionUniqueName="[Merge_Annu]" displayFolder="" count="0" memberValueDatatype="130" unbalanced="0"/>
    <cacheHierarchy uniqueName="[Merge_Annu].[Monthly Target]" caption="Monthly Target" attribute="1" defaultMemberUniqueName="[Merge_Annu].[Monthly Target].[All]" allUniqueName="[Merge_Annu].[Monthly Target].[All]" dimensionUniqueName="[Merge_Annu]" displayFolder="" count="0" memberValueDatatype="130" unbalanced="0"/>
    <cacheHierarchy uniqueName="[Merge_Annu].[Completed]" caption="Completed" attribute="1" defaultMemberUniqueName="[Merge_Annu].[Completed].[All]" allUniqueName="[Merge_Annu].[Completed].[All]" dimensionUniqueName="[Merge_Annu]" displayFolder="" count="0" memberValueDatatype="130" unbalanced="0"/>
    <cacheHierarchy uniqueName="[Merge_Annu].[Pending]" caption="Pending" attribute="1" defaultMemberUniqueName="[Merge_Annu].[Pending].[All]" allUniqueName="[Merge_Annu].[Pending].[All]" dimensionUniqueName="[Merge_Annu]" displayFolder="" count="0" memberValueDatatype="20" unbalanced="0"/>
    <cacheHierarchy uniqueName="[Merge_Annu].[Notes]" caption="Notes" attribute="1" defaultMemberUniqueName="[Merge_Annu].[Notes].[All]" allUniqueName="[Merge_Annu].[Notes].[All]" dimensionUniqueName="[Merge_Annu]" displayFolder="" count="0" memberValueDatatype="130" unbalanced="0"/>
    <cacheHierarchy uniqueName="[Merge_Annu].[Month(Update)]" caption="Month(Update)" attribute="1" defaultMemberUniqueName="[Merge_Annu].[Month(Update)].[All]" allUniqueName="[Merge_Annu].[Month(Update)].[All]" dimensionUniqueName="[Merge_Annu]" displayFolder="" count="0" memberValueDatatype="130" unbalanced="0"/>
    <cacheHierarchy uniqueName="[Merge_Annu].[Total Annual Points.2]" caption="Total Annual Points.2" attribute="1" defaultMemberUniqueName="[Merge_Annu].[Total Annual Points.2].[All]" allUniqueName="[Merge_Annu].[Total Annual Points.2].[All]" dimensionUniqueName="[Merge_Annu]" displayFolder="" count="0" memberValueDatatype="20" unbalanced="0"/>
    <cacheHierarchy uniqueName="[Merge_Annu].[Notes.1]" caption="Notes.1" attribute="1" defaultMemberUniqueName="[Merge_Annu].[Notes.1].[All]" allUniqueName="[Merge_Annu].[Notes.1].[All]" dimensionUniqueName="[Merge_Annu]" displayFolder="" count="0" memberValueDatatype="130" unbalanced="0"/>
    <cacheHierarchy uniqueName="[Merge_Annu].[CompletionOfReqByMonth%]" caption="CompletionOfReqByMonth%" attribute="1" defaultMemberUniqueName="[Merge_Annu].[CompletionOfReqByMonth%].[All]" allUniqueName="[Merge_Annu].[CompletionOfReqByMonth%].[All]" dimensionUniqueName="[Merge_Annu]" displayFolder="" count="0" memberValueDatatype="5" unbalanced="0"/>
    <cacheHierarchy uniqueName="[Merge_Annu  2].[Department]" caption="Department" attribute="1" defaultMemberUniqueName="[Merge_Annu  2].[Department].[All]" allUniqueName="[Merge_Annu  2].[Department].[All]" dimensionUniqueName="[Merge_Annu  2]" displayFolder="" count="0" memberValueDatatype="130" unbalanced="0"/>
    <cacheHierarchy uniqueName="[Merge_Annu  2].[Requirement]" caption="Requirement" attribute="1" defaultMemberUniqueName="[Merge_Annu  2].[Requirement].[All]" allUniqueName="[Merge_Annu  2].[Requirement].[All]" dimensionUniqueName="[Merge_Annu  2]" displayFolder="" count="0" memberValueDatatype="130" unbalanced="0"/>
    <cacheHierarchy uniqueName="[Merge_Annu  2].[TotalMonthlyTarget]" caption="TotalMonthlyTarget" attribute="1" defaultMemberUniqueName="[Merge_Annu  2].[TotalMonthlyTarget].[All]" allUniqueName="[Merge_Annu  2].[TotalMonthlyTarget].[All]" dimensionUniqueName="[Merge_Annu  2]" displayFolder="" count="0" memberValueDatatype="5" unbalanced="0"/>
    <cacheHierarchy uniqueName="[Merge_Annu  2].[TotalCompletedPoints]" caption="TotalCompletedPoints" attribute="1" defaultMemberUniqueName="[Merge_Annu  2].[TotalCompletedPoints].[All]" allUniqueName="[Merge_Annu  2].[TotalCompletedPoints].[All]" dimensionUniqueName="[Merge_Annu  2]" displayFolder="" count="0" memberValueDatatype="5" unbalanced="0"/>
    <cacheHierarchy uniqueName="[Merge_Annu  2].[CompletionReq %]" caption="CompletionReq %" attribute="1" defaultMemberUniqueName="[Merge_Annu  2].[CompletionReq %].[All]" allUniqueName="[Merge_Annu  2].[CompletionReq %].[All]" dimensionUniqueName="[Merge_Annu  2]" displayFolder="" count="0" memberValueDatatype="5" unbalanced="0"/>
    <cacheHierarchy uniqueName="[Measures].[Pending Tasks]" caption="Pending Tasks" measure="1" displayFolder="" measureGroup="All_Checklist" count="0"/>
    <cacheHierarchy uniqueName="[Measures].[__XL_Count Merge_Annu  2]" caption="__XL_Count Merge_Annu  2" measure="1" displayFolder="" measureGroup="Merge_Annu  2" count="0" hidden="1"/>
    <cacheHierarchy uniqueName="[Measures].[__XL_Count Merge Total Tasks]" caption="__XL_Count Merge Total Tasks" measure="1" displayFolder="" measureGroup="Merge Total Tasks" count="0" hidden="1"/>
    <cacheHierarchy uniqueName="[Measures].[__XL_Count All_Checklist]" caption="__XL_Count All_Checklist" measure="1" displayFolder="" measureGroup="All_Checklist" count="0" hidden="1"/>
    <cacheHierarchy uniqueName="[Measures].[__XL_Count All_Checklist  2]" caption="__XL_Count All_Checklist  2" measure="1" displayFolder="" measureGroup="All_Checklist  2" count="0" hidden="1"/>
    <cacheHierarchy uniqueName="[Measures].[__XL_Count completion By Dep]" caption="__XL_Count completion By Dep" measure="1" displayFolder="" measureGroup="completion By Dep" count="0" hidden="1"/>
    <cacheHierarchy uniqueName="[Measures].[__XL_Count LastUpdateMonthMerge]" caption="__XL_Count LastUpdateMonthMerge" measure="1" displayFolder="" measureGroup="LastUpdateMonthMerge" count="0" hidden="1"/>
    <cacheHierarchy uniqueName="[Measures].[__XL_Count Merge_Annu]" caption="__XL_Count Merge_Annu" measure="1" displayFolder="" measureGroup="Merge_Annu" count="0" hidden="1"/>
    <cacheHierarchy uniqueName="[Measures].[__XL_Count CompletionOfDepByReq]" caption="__XL_Count CompletionOfDepByReq" measure="1" displayFolder="" measureGroup="CompletionOfDepByReq" count="0" hidden="1"/>
    <cacheHierarchy uniqueName="[Measures].[__No measures defined]" caption="__No measures defined" measure="1" displayFolder="" count="0" hidden="1"/>
    <cacheHierarchy uniqueName="[Measures].[Sum of Completed Tasks]" caption="Sum of Completed Tasks" measure="1" displayFolder="" measureGroup="All_Checklist" count="0" hidden="1">
      <extLst>
        <ext xmlns:x15="http://schemas.microsoft.com/office/spreadsheetml/2010/11/main" uri="{B97F6D7D-B522-45F9-BDA1-12C45D357490}">
          <x15:cacheHierarchy aggregatedColumn="3"/>
        </ext>
      </extLst>
    </cacheHierarchy>
    <cacheHierarchy uniqueName="[Measures].[Sum of Total Tasks]" caption="Sum of Total Tasks" measure="1" displayFolder="" measureGroup="All_Checklist"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All_Checklist  2" count="0" hidden="1">
      <extLst>
        <ext xmlns:x15="http://schemas.microsoft.com/office/spreadsheetml/2010/11/main" uri="{B97F6D7D-B522-45F9-BDA1-12C45D357490}">
          <x15:cacheHierarchy aggregatedColumn="12"/>
        </ext>
      </extLst>
    </cacheHierarchy>
    <cacheHierarchy uniqueName="[Measures].[Count of Notes]" caption="Count of Notes" measure="1" displayFolder="" measureGroup="All_Checklist  2" count="0" hidden="1">
      <extLst>
        <ext xmlns:x15="http://schemas.microsoft.com/office/spreadsheetml/2010/11/main" uri="{B97F6D7D-B522-45F9-BDA1-12C45D357490}">
          <x15:cacheHierarchy aggregatedColumn="13"/>
        </ext>
      </extLst>
    </cacheHierarchy>
    <cacheHierarchy uniqueName="[Measures].[Sum of completion By Dep %]" caption="Sum of completion By Dep %" measure="1" displayFolder="" measureGroup="completion By Dep" count="0" hidden="1">
      <extLst>
        <ext xmlns:x15="http://schemas.microsoft.com/office/spreadsheetml/2010/11/main" uri="{B97F6D7D-B522-45F9-BDA1-12C45D357490}">
          <x15:cacheHierarchy aggregatedColumn="17"/>
        </ext>
      </extLst>
    </cacheHierarchy>
    <cacheHierarchy uniqueName="[Measures].[Sum of Completed Tasks By Dep]" caption="Sum of Completed Tasks By Dep" measure="1" displayFolder="" measureGroup="completion By Dep" count="0" hidden="1">
      <extLst>
        <ext xmlns:x15="http://schemas.microsoft.com/office/spreadsheetml/2010/11/main" uri="{B97F6D7D-B522-45F9-BDA1-12C45D357490}">
          <x15:cacheHierarchy aggregatedColumn="15"/>
        </ext>
      </extLst>
    </cacheHierarchy>
    <cacheHierarchy uniqueName="[Measures].[Sum of Total Tasks by Dep]" caption="Sum of Total Tasks by Dep" measure="1" displayFolder="" measureGroup="completion By Dep" count="0" hidden="1">
      <extLst>
        <ext xmlns:x15="http://schemas.microsoft.com/office/spreadsheetml/2010/11/main" uri="{B97F6D7D-B522-45F9-BDA1-12C45D357490}">
          <x15:cacheHierarchy aggregatedColumn="16"/>
        </ext>
      </extLst>
    </cacheHierarchy>
    <cacheHierarchy uniqueName="[Measures].[Sum of Completion Of Freq %]" caption="Sum of Completion Of Freq %" measure="1" displayFolder="" measureGroup="Merge Total Tasks" count="0" oneField="1" hidden="1">
      <fieldsUsage count="1">
        <fieldUsage x="2"/>
      </fieldsUsage>
      <extLst>
        <ext xmlns:x15="http://schemas.microsoft.com/office/spreadsheetml/2010/11/main" uri="{B97F6D7D-B522-45F9-BDA1-12C45D357490}">
          <x15:cacheHierarchy aggregatedColumn="39"/>
        </ext>
      </extLst>
    </cacheHierarchy>
    <cacheHierarchy uniqueName="[Measures].[Sum of CompletionOfDepByReq%]" caption="Sum of CompletionOfDepByReq%" measure="1" displayFolder="" measureGroup="CompletionOfDepByReq" count="0" hidden="1">
      <extLst>
        <ext xmlns:x15="http://schemas.microsoft.com/office/spreadsheetml/2010/11/main" uri="{B97F6D7D-B522-45F9-BDA1-12C45D357490}">
          <x15:cacheHierarchy aggregatedColumn="21"/>
        </ext>
      </extLst>
    </cacheHierarchy>
    <cacheHierarchy uniqueName="[Measures].[Sum of CompletionOfReqByMonth%]" caption="Sum of CompletionOfReqByMonth%" measure="1" displayFolder="" measureGroup="Merge_Annu" count="0" hidden="1">
      <extLst>
        <ext xmlns:x15="http://schemas.microsoft.com/office/spreadsheetml/2010/11/main" uri="{B97F6D7D-B522-45F9-BDA1-12C45D357490}">
          <x15:cacheHierarchy aggregatedColumn="53"/>
        </ext>
      </extLst>
    </cacheHierarchy>
    <cacheHierarchy uniqueName="[Measures].[Sum of CompletionReq %]" caption="Sum of CompletionReq %" measure="1" displayFolder="" measureGroup="Merge_Annu  2" count="0" hidden="1">
      <extLst>
        <ext xmlns:x15="http://schemas.microsoft.com/office/spreadsheetml/2010/11/main" uri="{B97F6D7D-B522-45F9-BDA1-12C45D357490}">
          <x15:cacheHierarchy aggregatedColumn="58"/>
        </ext>
      </extLst>
    </cacheHierarchy>
    <cacheHierarchy uniqueName="[Measures].[Count of LastUpdateMonth]" caption="Count of LastUpdateMonth" measure="1" displayFolder="" measureGroup="LastUpdateMonthMerge" count="0" hidden="1">
      <extLst>
        <ext xmlns:x15="http://schemas.microsoft.com/office/spreadsheetml/2010/11/main" uri="{B97F6D7D-B522-45F9-BDA1-12C45D357490}">
          <x15:cacheHierarchy aggregatedColumn="24"/>
        </ext>
      </extLst>
    </cacheHierarchy>
    <cacheHierarchy uniqueName="[Measures].[Sum of LastUpdatePoints]" caption="Sum of LastUpdatePoints" measure="1" displayFolder="" measureGroup="LastUpdateMonthMerge" count="0" hidden="1">
      <extLst>
        <ext xmlns:x15="http://schemas.microsoft.com/office/spreadsheetml/2010/11/main" uri="{B97F6D7D-B522-45F9-BDA1-12C45D357490}">
          <x15:cacheHierarchy aggregatedColumn="25"/>
        </ext>
      </extLst>
    </cacheHierarchy>
    <cacheHierarchy uniqueName="[Measures].[Sum of #CompletedPoints]" caption="Sum of #CompletedPoints" measure="1" displayFolder="" measureGroup="LastUpdateMonthMerge" count="0" hidden="1">
      <extLst>
        <ext xmlns:x15="http://schemas.microsoft.com/office/spreadsheetml/2010/11/main" uri="{B97F6D7D-B522-45F9-BDA1-12C45D357490}">
          <x15:cacheHierarchy aggregatedColumn="26"/>
        </ext>
      </extLst>
    </cacheHierarchy>
    <cacheHierarchy uniqueName="[Measures].[Sum of #PendingPoints]" caption="Sum of #PendingPoints" measure="1" displayFolder="" measureGroup="LastUpdateMonthMerge" count="0" hidden="1">
      <extLst>
        <ext xmlns:x15="http://schemas.microsoft.com/office/spreadsheetml/2010/11/main" uri="{B97F6D7D-B522-45F9-BDA1-12C45D357490}">
          <x15:cacheHierarchy aggregatedColumn="27"/>
        </ext>
      </extLst>
    </cacheHierarchy>
    <cacheHierarchy uniqueName="[Measures].[Sum of AnnuCompleted%]" caption="Sum of AnnuCompleted%" measure="1" displayFolder="" measureGroup="LastUpdateMonthMerge" count="0" hidden="1">
      <extLst>
        <ext xmlns:x15="http://schemas.microsoft.com/office/spreadsheetml/2010/11/main" uri="{B97F6D7D-B522-45F9-BDA1-12C45D357490}">
          <x15:cacheHierarchy aggregatedColumn="28"/>
        </ext>
      </extLst>
    </cacheHierarchy>
    <cacheHierarchy uniqueName="[Measures].[Sum of Completion%]" caption="Sum of Completion%" measure="1" displayFolder="" measureGroup="All_Checklist" count="0" hidden="1">
      <extLst>
        <ext xmlns:x15="http://schemas.microsoft.com/office/spreadsheetml/2010/11/main" uri="{B97F6D7D-B522-45F9-BDA1-12C45D357490}">
          <x15:cacheHierarchy aggregatedColumn="4"/>
        </ext>
      </extLst>
    </cacheHierarchy>
  </cacheHierarchies>
  <kpis count="0"/>
  <dimensions count="9">
    <dimension name="All_Checklist" uniqueName="[All_Checklist]" caption="All_Checklist"/>
    <dimension name="All_Checklist  2" uniqueName="[All_Checklist  2]" caption="All_Checklist  2"/>
    <dimension name="completion By Dep" uniqueName="[completion By Dep]" caption="completion By Dep"/>
    <dimension name="CompletionOfDepByReq" uniqueName="[CompletionOfDepByReq]" caption="CompletionOfDepByReq"/>
    <dimension name="LastUpdateMonthMerge" uniqueName="[LastUpdateMonthMerge]" caption="LastUpdateMonthMerge"/>
    <dimension measure="1" name="Measures" uniqueName="[Measures]" caption="Measures"/>
    <dimension name="Merge Total Tasks" uniqueName="[Merge Total Tasks]" caption="Merge Total Tasks"/>
    <dimension name="Merge_Annu" uniqueName="[Merge_Annu]" caption="Merge_Annu"/>
    <dimension name="Merge_Annu  2" uniqueName="[Merge_Annu  2]" caption="Merge_Annu  2"/>
  </dimensions>
  <measureGroups count="8">
    <measureGroup name="All_Checklist" caption="All_Checklist"/>
    <measureGroup name="All_Checklist  2" caption="All_Checklist  2"/>
    <measureGroup name="completion By Dep" caption="completion By Dep"/>
    <measureGroup name="CompletionOfDepByReq" caption="CompletionOfDepByReq"/>
    <measureGroup name="LastUpdateMonthMerge" caption="LastUpdateMonthMerge"/>
    <measureGroup name="Merge Total Tasks" caption="Merge Total Tasks"/>
    <measureGroup name="Merge_Annu" caption="Merge_Annu"/>
    <measureGroup name="Merge_Annu  2" caption="Merge_Annu  2"/>
  </measureGroups>
  <maps count="15">
    <map measureGroup="0" dimension="0"/>
    <map measureGroup="0" dimension="3"/>
    <map measureGroup="1" dimension="1"/>
    <map measureGroup="1" dimension="3"/>
    <map measureGroup="2" dimension="2"/>
    <map measureGroup="2" dimension="3"/>
    <map measureGroup="3" dimension="3"/>
    <map measureGroup="4" dimension="3"/>
    <map measureGroup="4" dimension="4"/>
    <map measureGroup="5" dimension="3"/>
    <map measureGroup="5" dimension="6"/>
    <map measureGroup="6" dimension="3"/>
    <map measureGroup="6" dimension="7"/>
    <map measureGroup="7" dimension="3"/>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70.623973032409" backgroundQuery="1" createdVersion="8" refreshedVersion="8" minRefreshableVersion="3" recordCount="0" supportSubquery="1" supportAdvancedDrill="1" xr:uid="{00000000-000A-0000-FFFF-FFFF07000000}">
  <cacheSource type="external" connectionId="34"/>
  <cacheFields count="5">
    <cacheField name="[Merge_Annu].[Department].[Department]" caption="Department" numFmtId="0" hierarchy="40" level="1">
      <sharedItems count="4">
        <s v="North_Operation"/>
        <s v="North_Service"/>
        <s v="South_Operation"/>
        <s v="South_Service"/>
      </sharedItems>
    </cacheField>
    <cacheField name="[Merge_Annu].[Requirement].[Requirement]" caption="Requirement" numFmtId="0" hierarchy="42" level="1">
      <sharedItems count="10">
        <s v="ICV Stroking"/>
        <s v="PDHMS"/>
        <s v="Well Testing"/>
        <s v="ANNLI"/>
        <s v="ANSI"/>
        <s v="Scraper"/>
        <s v="SSSV"/>
        <s v="SSV"/>
        <s v="WELI"/>
        <s v="WHIT/WHGR"/>
      </sharedItems>
    </cacheField>
    <cacheField name="[Measures].[Sum of CompletionOfDepByReq%]" caption="Sum of CompletionOfDepByReq%" numFmtId="0" hierarchy="77" level="32767"/>
    <cacheField name="[CompletionOfDepByReq].[Department].[Department]" caption="Department" numFmtId="0" hierarchy="18" level="1">
      <sharedItems containsSemiMixedTypes="0" containsNonDate="0" containsString="0"/>
    </cacheField>
    <cacheField name="[Merge_Annu].[Month].[Month]" caption="Month" numFmtId="0" hierarchy="44" level="1">
      <sharedItems count="12">
        <s v="April"/>
        <s v="August"/>
        <s v="December"/>
        <s v="February"/>
        <s v="January"/>
        <s v="July"/>
        <s v="June"/>
        <s v="March"/>
        <s v="May"/>
        <s v="November"/>
        <s v="October"/>
        <s v="September"/>
      </sharedItems>
    </cacheField>
  </cacheFields>
  <cacheHierarchies count="86">
    <cacheHierarchy uniqueName="[All_Checklist].[Department]" caption="Department" attribute="1" defaultMemberUniqueName="[All_Checklist].[Department].[All]" allUniqueName="[All_Checklist].[Department].[All]" dimensionUniqueName="[All_Checklist]" displayFolder="" count="0" memberValueDatatype="130" unbalanced="0"/>
    <cacheHierarchy uniqueName="[All_Checklist].[Frequancy]" caption="Frequancy" attribute="1" defaultMemberUniqueName="[All_Checklist].[Frequancy].[All]" allUniqueName="[All_Checklist].[Frequancy].[All]" dimensionUniqueName="[All_Checklist]" displayFolder="" count="0" memberValueDatatype="130" unbalanced="0"/>
    <cacheHierarchy uniqueName="[All_Checklist].[Total Tasks]" caption="Total Tasks" attribute="1" defaultMemberUniqueName="[All_Checklist].[Total Tasks].[All]" allUniqueName="[All_Checklist].[Total Tasks].[All]" dimensionUniqueName="[All_Checklist]" displayFolder="" count="0" memberValueDatatype="20" unbalanced="0"/>
    <cacheHierarchy uniqueName="[All_Checklist].[Completed Tasks]" caption="Completed Tasks" attribute="1" defaultMemberUniqueName="[All_Checklist].[Completed Tasks].[All]" allUniqueName="[All_Checklist].[Completed Tasks].[All]" dimensionUniqueName="[All_Checklist]" displayFolder="" count="0" memberValueDatatype="5" unbalanced="0"/>
    <cacheHierarchy uniqueName="[All_Checklist].[Completion%]" caption="Completion%" attribute="1" defaultMemberUniqueName="[All_Checklist].[Completion%].[All]" allUniqueName="[All_Checklist].[Completion%].[All]" dimensionUniqueName="[All_Checklist]" displayFolder="" count="0" memberValueDatatype="5" unbalanced="0"/>
    <cacheHierarchy uniqueName="[All_Checklist  2].[Department]" caption="Department" attribute="1" defaultMemberUniqueName="[All_Checklist  2].[Department].[All]" allUniqueName="[All_Checklist  2].[Department].[All]" dimensionUniqueName="[All_Checklist  2]" displayFolder="" count="0" memberValueDatatype="130" unbalanced="0"/>
    <cacheHierarchy uniqueName="[All_Checklist  2].[Manager]" caption="Manager" attribute="1" defaultMemberUniqueName="[All_Checklist  2].[Manager].[All]" allUniqueName="[All_Checklist  2].[Manager].[All]" dimensionUniqueName="[All_Checklist  2]" displayFolder="" count="0" memberValueDatatype="130" unbalanced="0"/>
    <cacheHierarchy uniqueName="[All_Checklist  2].[Task]" caption="Task" attribute="1" defaultMemberUniqueName="[All_Checklist  2].[Task].[All]" allUniqueName="[All_Checklist  2].[Task].[All]" dimensionUniqueName="[All_Checklist  2]" displayFolder="" count="0" memberValueDatatype="130" unbalanced="0"/>
    <cacheHierarchy uniqueName="[All_Checklist  2].[Frequancy]" caption="Frequancy" attribute="1" defaultMemberUniqueName="[All_Checklist  2].[Frequancy].[All]" allUniqueName="[All_Checklist  2].[Frequancy].[All]" dimensionUniqueName="[All_Checklist  2]" displayFolder="" count="0" memberValueDatatype="130" unbalanced="0"/>
    <cacheHierarchy uniqueName="[All_Checklist  2].[Period]" caption="Period" attribute="1" defaultMemberUniqueName="[All_Checklist  2].[Period].[All]" allUniqueName="[All_Checklist  2].[Period].[All]" dimensionUniqueName="[All_Checklist  2]" displayFolder="" count="0" memberValueDatatype="130" unbalanced="0"/>
    <cacheHierarchy uniqueName="[All_Checklist  2].[Group]" caption="Group" attribute="1" defaultMemberUniqueName="[All_Checklist  2].[Group].[All]" allUniqueName="[All_Checklist  2].[Group].[All]" dimensionUniqueName="[All_Checklist  2]" displayFolder="" count="0" memberValueDatatype="130" unbalanced="0"/>
    <cacheHierarchy uniqueName="[All_Checklist  2].[Completed (✔/✖)]" caption="Completed (✔/✖)" attribute="1" defaultMemberUniqueName="[All_Checklist  2].[Completed (✔/✖)].[All]" allUniqueName="[All_Checklist  2].[Completed (✔/✖)].[All]" dimensionUniqueName="[All_Checklist  2]" displayFolder="" count="0" memberValueDatatype="11" unbalanced="0"/>
    <cacheHierarchy uniqueName="[All_Checklist  2].[Status]" caption="Status" attribute="1" defaultMemberUniqueName="[All_Checklist  2].[Status].[All]" allUniqueName="[All_Checklist  2].[Status].[All]" dimensionUniqueName="[All_Checklist  2]" displayFolder="" count="0" memberValueDatatype="130" unbalanced="0"/>
    <cacheHierarchy uniqueName="[All_Checklist  2].[Notes]" caption="Notes" attribute="1" defaultMemberUniqueName="[All_Checklist  2].[Notes].[All]" allUniqueName="[All_Checklist  2].[Notes].[All]" dimensionUniqueName="[All_Checklist  2]" displayFolder="" count="0" memberValueDatatype="130" unbalanced="0"/>
    <cacheHierarchy uniqueName="[completion By Dep].[Department]" caption="Department" attribute="1" defaultMemberUniqueName="[completion By Dep].[Department].[All]" allUniqueName="[completion By Dep].[Department].[All]" dimensionUniqueName="[completion By Dep]" displayFolder="" count="0" memberValueDatatype="130" unbalanced="0"/>
    <cacheHierarchy uniqueName="[completion By Dep].[Completed Tasks By Dep]" caption="Completed Tasks By Dep" attribute="1" defaultMemberUniqueName="[completion By Dep].[Completed Tasks By Dep].[All]" allUniqueName="[completion By Dep].[Completed Tasks By Dep].[All]" dimensionUniqueName="[completion By Dep]" displayFolder="" count="0" memberValueDatatype="5" unbalanced="0"/>
    <cacheHierarchy uniqueName="[completion By Dep].[Total Tasks by Dep]" caption="Total Tasks by Dep" attribute="1" defaultMemberUniqueName="[completion By Dep].[Total Tasks by Dep].[All]" allUniqueName="[completion By Dep].[Total Tasks by Dep].[All]" dimensionUniqueName="[completion By Dep]" displayFolder="" count="0" memberValueDatatype="5" unbalanced="0"/>
    <cacheHierarchy uniqueName="[completion By Dep].[completion By Dep %]" caption="completion By Dep %" attribute="1" defaultMemberUniqueName="[completion By Dep].[completion By Dep %].[All]" allUniqueName="[completion By Dep].[completion By Dep %].[All]" dimensionUniqueName="[completion By Dep]" displayFolder="" count="0" memberValueDatatype="5" unbalanced="0"/>
    <cacheHierarchy uniqueName="[CompletionOfDepByReq].[Department]" caption="Department" attribute="1" defaultMemberUniqueName="[CompletionOfDepByReq].[Department].[All]" allUniqueName="[CompletionOfDepByReq].[Department].[All]" dimensionUniqueName="[CompletionOfDepByReq]" displayFolder="" count="2" memberValueDatatype="130" unbalanced="0">
      <fieldsUsage count="2">
        <fieldUsage x="-1"/>
        <fieldUsage x="3"/>
      </fieldsUsage>
    </cacheHierarchy>
    <cacheHierarchy uniqueName="[CompletionOfDepByReq].[SumTarget]" caption="SumTarget" attribute="1" defaultMemberUniqueName="[CompletionOfDepByReq].[SumTarget].[All]" allUniqueName="[CompletionOfDepByReq].[SumTarget].[All]" dimensionUniqueName="[CompletionOfDepByReq]" displayFolder="" count="0" memberValueDatatype="5" unbalanced="0"/>
    <cacheHierarchy uniqueName="[CompletionOfDepByReq].[SumCompleted]" caption="SumCompleted" attribute="1" defaultMemberUniqueName="[CompletionOfDepByReq].[SumCompleted].[All]" allUniqueName="[CompletionOfDepByReq].[SumCompleted].[All]" dimensionUniqueName="[CompletionOfDepByReq]" displayFolder="" count="0" memberValueDatatype="5" unbalanced="0"/>
    <cacheHierarchy uniqueName="[CompletionOfDepByReq].[CompletionOfDepByReq%]" caption="CompletionOfDepByReq%" attribute="1" defaultMemberUniqueName="[CompletionOfDepByReq].[CompletionOfDepByReq%].[All]" allUniqueName="[CompletionOfDepByReq].[CompletionOfDepByReq%].[All]" dimensionUniqueName="[CompletionOfDepByReq]" displayFolder="" count="0" memberValueDatatype="5" unbalanced="0"/>
    <cacheHierarchy uniqueName="[LastUpdateMonthMerge].[Department]" caption="Department" attribute="1" defaultMemberUniqueName="[LastUpdateMonthMerge].[Department].[All]" allUniqueName="[LastUpdateMonthMerge].[Department].[All]" dimensionUniqueName="[LastUpdateMonthMerge]" displayFolder="" count="0" memberValueDatatype="130" unbalanced="0"/>
    <cacheHierarchy uniqueName="[LastUpdateMonthMerge].[Requirement]" caption="Requirement" attribute="1" defaultMemberUniqueName="[LastUpdateMonthMerge].[Requirement].[All]" allUniqueName="[LastUpdateMonthMerge].[Requirement].[All]" dimensionUniqueName="[LastUpdateMonthMerge]" displayFolder="" count="2" memberValueDatatype="130" unbalanced="0"/>
    <cacheHierarchy uniqueName="[LastUpdateMonthMerge].[LastUpdateMonth]" caption="LastUpdateMonth" attribute="1" defaultMemberUniqueName="[LastUpdateMonthMerge].[LastUpdateMonth].[All]" allUniqueName="[LastUpdateMonthMerge].[LastUpdateMonth].[All]" dimensionUniqueName="[LastUpdateMonthMerge]" displayFolder="" count="0" memberValueDatatype="130" unbalanced="0"/>
    <cacheHierarchy uniqueName="[LastUpdateMonthMerge].[LastUpdatePoints]" caption="LastUpdatePoints" attribute="1" defaultMemberUniqueName="[LastUpdateMonthMerge].[LastUpdatePoints].[All]" allUniqueName="[LastUpdateMonthMerge].[LastUpdatePoints].[All]" dimensionUniqueName="[LastUpdateMonthMerge]" displayFolder="" count="0" memberValueDatatype="20" unbalanced="0"/>
    <cacheHierarchy uniqueName="[LastUpdateMonthMerge].[#CompletedPoints]" caption="#CompletedPoints" attribute="1" defaultMemberUniqueName="[LastUpdateMonthMerge].[#CompletedPoints].[All]" allUniqueName="[LastUpdateMonthMerge].[#CompletedPoints].[All]" dimensionUniqueName="[LastUpdateMonthMerge]" displayFolder="" count="0" memberValueDatatype="20" unbalanced="0"/>
    <cacheHierarchy uniqueName="[LastUpdateMonthMerge].[#PendingPoints]" caption="#PendingPoints" attribute="1" defaultMemberUniqueName="[LastUpdateMonthMerge].[#PendingPoints].[All]" allUniqueName="[LastUpdateMonthMerge].[#PendingPoints].[All]" dimensionUniqueName="[LastUpdateMonthMerge]" displayFolder="" count="0" memberValueDatatype="20" unbalanced="0"/>
    <cacheHierarchy uniqueName="[LastUpdateMonthMerge].[AnnuCompleted%]" caption="AnnuCompleted%" attribute="1" defaultMemberUniqueName="[LastUpdateMonthMerge].[AnnuCompleted%].[All]" allUniqueName="[LastUpdateMonthMerge].[AnnuCompleted%].[All]" dimensionUniqueName="[LastUpdateMonthMerge]" displayFolder="" count="0" memberValueDatatype="5" unbalanced="0"/>
    <cacheHierarchy uniqueName="[Merge Total Tasks].[Department]" caption="Department" attribute="1" defaultMemberUniqueName="[Merge Total Tasks].[Department].[All]" allUniqueName="[Merge Total Tasks].[Department].[All]" dimensionUniqueName="[Merge Total Tasks]" displayFolder="" count="0" memberValueDatatype="130" unbalanced="0"/>
    <cacheHierarchy uniqueName="[Merge Total Tasks].[Manager]" caption="Manager" attribute="1" defaultMemberUniqueName="[Merge Total Tasks].[Manager].[All]" allUniqueName="[Merge Total Tasks].[Manager].[All]" dimensionUniqueName="[Merge Total Tasks]" displayFolder="" count="0" memberValueDatatype="130" unbalanced="0"/>
    <cacheHierarchy uniqueName="[Merge Total Tasks].[Task]" caption="Task" attribute="1" defaultMemberUniqueName="[Merge Total Tasks].[Task].[All]" allUniqueName="[Merge Total Tasks].[Task].[All]" dimensionUniqueName="[Merge Total Tasks]" displayFolder="" count="0" memberValueDatatype="130" unbalanced="0"/>
    <cacheHierarchy uniqueName="[Merge Total Tasks].[Frequancy]" caption="Frequancy" attribute="1" defaultMemberUniqueName="[Merge Total Tasks].[Frequancy].[All]" allUniqueName="[Merge Total Tasks].[Frequancy].[All]" dimensionUniqueName="[Merge Total Tasks]" displayFolder="" count="0" memberValueDatatype="130" unbalanced="0"/>
    <cacheHierarchy uniqueName="[Merge Total Tasks].[Period]" caption="Period" attribute="1" defaultMemberUniqueName="[Merge Total Tasks].[Period].[All]" allUniqueName="[Merge Total Tasks].[Period].[All]" dimensionUniqueName="[Merge Total Tasks]" displayFolder="" count="0" memberValueDatatype="130" unbalanced="0"/>
    <cacheHierarchy uniqueName="[Merge Total Tasks].[Group]" caption="Group" attribute="1" defaultMemberUniqueName="[Merge Total Tasks].[Group].[All]" allUniqueName="[Merge Total Tasks].[Group].[All]" dimensionUniqueName="[Merge Total Tasks]" displayFolder="" count="0" memberValueDatatype="130" unbalanced="0"/>
    <cacheHierarchy uniqueName="[Merge Total Tasks].[Completed (✔/✖)]" caption="Completed (✔/✖)" attribute="1" defaultMemberUniqueName="[Merge Total Tasks].[Completed (✔/✖)].[All]" allUniqueName="[Merge Total Tasks].[Completed (✔/✖)].[All]" dimensionUniqueName="[Merge Total Tasks]" displayFolder="" count="0" memberValueDatatype="11" unbalanced="0"/>
    <cacheHierarchy uniqueName="[Merge Total Tasks].[Status]" caption="Status" attribute="1" defaultMemberUniqueName="[Merge Total Tasks].[Status].[All]" allUniqueName="[Merge Total Tasks].[Status].[All]" dimensionUniqueName="[Merge Total Tasks]" displayFolder="" count="0" memberValueDatatype="130" unbalanced="0"/>
    <cacheHierarchy uniqueName="[Merge Total Tasks].[Notes]" caption="Notes" attribute="1" defaultMemberUniqueName="[Merge Total Tasks].[Notes].[All]" allUniqueName="[Merge Total Tasks].[Notes].[All]" dimensionUniqueName="[Merge Total Tasks]" displayFolder="" count="0" memberValueDatatype="130" unbalanced="0"/>
    <cacheHierarchy uniqueName="[Merge Total Tasks].[Total Tasks by Dep]" caption="Total Tasks by Dep" attribute="1" defaultMemberUniqueName="[Merge Total Tasks].[Total Tasks by Dep].[All]" allUniqueName="[Merge Total Tasks].[Total Tasks by Dep].[All]" dimensionUniqueName="[Merge Total Tasks]" displayFolder="" count="0" memberValueDatatype="5" unbalanced="0"/>
    <cacheHierarchy uniqueName="[Merge Total Tasks].[Completion Of Freq %]" caption="Completion Of Freq %" attribute="1" defaultMemberUniqueName="[Merge Total Tasks].[Completion Of Freq %].[All]" allUniqueName="[Merge Total Tasks].[Completion Of Freq %].[All]" dimensionUniqueName="[Merge Total Tasks]" displayFolder="" count="0" memberValueDatatype="5" unbalanced="0"/>
    <cacheHierarchy uniqueName="[Merge_Annu].[Department]" caption="Department" attribute="1" defaultMemberUniqueName="[Merge_Annu].[Department].[All]" allUniqueName="[Merge_Annu].[Department].[All]" dimensionUniqueName="[Merge_Annu]" displayFolder="" count="2" memberValueDatatype="130" unbalanced="0">
      <fieldsUsage count="2">
        <fieldUsage x="-1"/>
        <fieldUsage x="0"/>
      </fieldsUsage>
    </cacheHierarchy>
    <cacheHierarchy uniqueName="[Merge_Annu].[Manager]" caption="Manager" attribute="1" defaultMemberUniqueName="[Merge_Annu].[Manager].[All]" allUniqueName="[Merge_Annu].[Manager].[All]" dimensionUniqueName="[Merge_Annu]" displayFolder="" count="0" memberValueDatatype="130" unbalanced="0"/>
    <cacheHierarchy uniqueName="[Merge_Annu].[Requirement]" caption="Requirement" attribute="1" defaultMemberUniqueName="[Merge_Annu].[Requirement].[All]" allUniqueName="[Merge_Annu].[Requirement].[All]" dimensionUniqueName="[Merge_Annu]" displayFolder="" count="2" memberValueDatatype="130" unbalanced="0">
      <fieldsUsage count="2">
        <fieldUsage x="-1"/>
        <fieldUsage x="1"/>
      </fieldsUsage>
    </cacheHierarchy>
    <cacheHierarchy uniqueName="[Merge_Annu].[Year]" caption="Year" attribute="1" defaultMemberUniqueName="[Merge_Annu].[Year].[All]" allUniqueName="[Merge_Annu].[Year].[All]" dimensionUniqueName="[Merge_Annu]" displayFolder="" count="0" memberValueDatatype="20" unbalanced="0"/>
    <cacheHierarchy uniqueName="[Merge_Annu].[Month]" caption="Month" attribute="1" defaultMemberUniqueName="[Merge_Annu].[Month].[All]" allUniqueName="[Merge_Annu].[Month].[All]" dimensionUniqueName="[Merge_Annu]" displayFolder="" count="2" memberValueDatatype="130" unbalanced="0">
      <fieldsUsage count="2">
        <fieldUsage x="-1"/>
        <fieldUsage x="4"/>
      </fieldsUsage>
    </cacheHierarchy>
    <cacheHierarchy uniqueName="[Merge_Annu].[Total Annual Points]" caption="Total Annual Points" attribute="1" defaultMemberUniqueName="[Merge_Annu].[Total Annual Points].[All]" allUniqueName="[Merge_Annu].[Total Annual Points].[All]" dimensionUniqueName="[Merge_Annu]" displayFolder="" count="0" memberValueDatatype="130" unbalanced="0"/>
    <cacheHierarchy uniqueName="[Merge_Annu].[Monthly Target]" caption="Monthly Target" attribute="1" defaultMemberUniqueName="[Merge_Annu].[Monthly Target].[All]" allUniqueName="[Merge_Annu].[Monthly Target].[All]" dimensionUniqueName="[Merge_Annu]" displayFolder="" count="0" memberValueDatatype="130" unbalanced="0"/>
    <cacheHierarchy uniqueName="[Merge_Annu].[Completed]" caption="Completed" attribute="1" defaultMemberUniqueName="[Merge_Annu].[Completed].[All]" allUniqueName="[Merge_Annu].[Completed].[All]" dimensionUniqueName="[Merge_Annu]" displayFolder="" count="0" memberValueDatatype="130" unbalanced="0"/>
    <cacheHierarchy uniqueName="[Merge_Annu].[Pending]" caption="Pending" attribute="1" defaultMemberUniqueName="[Merge_Annu].[Pending].[All]" allUniqueName="[Merge_Annu].[Pending].[All]" dimensionUniqueName="[Merge_Annu]" displayFolder="" count="0" memberValueDatatype="20" unbalanced="0"/>
    <cacheHierarchy uniqueName="[Merge_Annu].[Notes]" caption="Notes" attribute="1" defaultMemberUniqueName="[Merge_Annu].[Notes].[All]" allUniqueName="[Merge_Annu].[Notes].[All]" dimensionUniqueName="[Merge_Annu]" displayFolder="" count="0" memberValueDatatype="130" unbalanced="0"/>
    <cacheHierarchy uniqueName="[Merge_Annu].[Month(Update)]" caption="Month(Update)" attribute="1" defaultMemberUniqueName="[Merge_Annu].[Month(Update)].[All]" allUniqueName="[Merge_Annu].[Month(Update)].[All]" dimensionUniqueName="[Merge_Annu]" displayFolder="" count="0" memberValueDatatype="130" unbalanced="0"/>
    <cacheHierarchy uniqueName="[Merge_Annu].[Total Annual Points.2]" caption="Total Annual Points.2" attribute="1" defaultMemberUniqueName="[Merge_Annu].[Total Annual Points.2].[All]" allUniqueName="[Merge_Annu].[Total Annual Points.2].[All]" dimensionUniqueName="[Merge_Annu]" displayFolder="" count="0" memberValueDatatype="20" unbalanced="0"/>
    <cacheHierarchy uniqueName="[Merge_Annu].[Notes.1]" caption="Notes.1" attribute="1" defaultMemberUniqueName="[Merge_Annu].[Notes.1].[All]" allUniqueName="[Merge_Annu].[Notes.1].[All]" dimensionUniqueName="[Merge_Annu]" displayFolder="" count="0" memberValueDatatype="130" unbalanced="0"/>
    <cacheHierarchy uniqueName="[Merge_Annu].[CompletionOfReqByMonth%]" caption="CompletionOfReqByMonth%" attribute="1" defaultMemberUniqueName="[Merge_Annu].[CompletionOfReqByMonth%].[All]" allUniqueName="[Merge_Annu].[CompletionOfReqByMonth%].[All]" dimensionUniqueName="[Merge_Annu]" displayFolder="" count="0" memberValueDatatype="5" unbalanced="0"/>
    <cacheHierarchy uniqueName="[Merge_Annu  2].[Department]" caption="Department" attribute="1" defaultMemberUniqueName="[Merge_Annu  2].[Department].[All]" allUniqueName="[Merge_Annu  2].[Department].[All]" dimensionUniqueName="[Merge_Annu  2]" displayFolder="" count="0" memberValueDatatype="130" unbalanced="0"/>
    <cacheHierarchy uniqueName="[Merge_Annu  2].[Requirement]" caption="Requirement" attribute="1" defaultMemberUniqueName="[Merge_Annu  2].[Requirement].[All]" allUniqueName="[Merge_Annu  2].[Requirement].[All]" dimensionUniqueName="[Merge_Annu  2]" displayFolder="" count="0" memberValueDatatype="130" unbalanced="0"/>
    <cacheHierarchy uniqueName="[Merge_Annu  2].[TotalMonthlyTarget]" caption="TotalMonthlyTarget" attribute="1" defaultMemberUniqueName="[Merge_Annu  2].[TotalMonthlyTarget].[All]" allUniqueName="[Merge_Annu  2].[TotalMonthlyTarget].[All]" dimensionUniqueName="[Merge_Annu  2]" displayFolder="" count="0" memberValueDatatype="5" unbalanced="0"/>
    <cacheHierarchy uniqueName="[Merge_Annu  2].[TotalCompletedPoints]" caption="TotalCompletedPoints" attribute="1" defaultMemberUniqueName="[Merge_Annu  2].[TotalCompletedPoints].[All]" allUniqueName="[Merge_Annu  2].[TotalCompletedPoints].[All]" dimensionUniqueName="[Merge_Annu  2]" displayFolder="" count="0" memberValueDatatype="5" unbalanced="0"/>
    <cacheHierarchy uniqueName="[Merge_Annu  2].[CompletionReq %]" caption="CompletionReq %" attribute="1" defaultMemberUniqueName="[Merge_Annu  2].[CompletionReq %].[All]" allUniqueName="[Merge_Annu  2].[CompletionReq %].[All]" dimensionUniqueName="[Merge_Annu  2]" displayFolder="" count="0" memberValueDatatype="5" unbalanced="0"/>
    <cacheHierarchy uniqueName="[Measures].[Pending Tasks]" caption="Pending Tasks" measure="1" displayFolder="" measureGroup="All_Checklist" count="0"/>
    <cacheHierarchy uniqueName="[Measures].[__XL_Count Merge_Annu  2]" caption="__XL_Count Merge_Annu  2" measure="1" displayFolder="" measureGroup="Merge_Annu  2" count="0" hidden="1"/>
    <cacheHierarchy uniqueName="[Measures].[__XL_Count Merge Total Tasks]" caption="__XL_Count Merge Total Tasks" measure="1" displayFolder="" measureGroup="Merge Total Tasks" count="0" hidden="1"/>
    <cacheHierarchy uniqueName="[Measures].[__XL_Count All_Checklist]" caption="__XL_Count All_Checklist" measure="1" displayFolder="" measureGroup="All_Checklist" count="0" hidden="1"/>
    <cacheHierarchy uniqueName="[Measures].[__XL_Count All_Checklist  2]" caption="__XL_Count All_Checklist  2" measure="1" displayFolder="" measureGroup="All_Checklist  2" count="0" hidden="1"/>
    <cacheHierarchy uniqueName="[Measures].[__XL_Count completion By Dep]" caption="__XL_Count completion By Dep" measure="1" displayFolder="" measureGroup="completion By Dep" count="0" hidden="1"/>
    <cacheHierarchy uniqueName="[Measures].[__XL_Count LastUpdateMonthMerge]" caption="__XL_Count LastUpdateMonthMerge" measure="1" displayFolder="" measureGroup="LastUpdateMonthMerge" count="0" hidden="1"/>
    <cacheHierarchy uniqueName="[Measures].[__XL_Count Merge_Annu]" caption="__XL_Count Merge_Annu" measure="1" displayFolder="" measureGroup="Merge_Annu" count="0" hidden="1"/>
    <cacheHierarchy uniqueName="[Measures].[__XL_Count CompletionOfDepByReq]" caption="__XL_Count CompletionOfDepByReq" measure="1" displayFolder="" measureGroup="CompletionOfDepByReq" count="0" hidden="1"/>
    <cacheHierarchy uniqueName="[Measures].[__No measures defined]" caption="__No measures defined" measure="1" displayFolder="" count="0" hidden="1"/>
    <cacheHierarchy uniqueName="[Measures].[Sum of Completed Tasks]" caption="Sum of Completed Tasks" measure="1" displayFolder="" measureGroup="All_Checklist" count="0" hidden="1">
      <extLst>
        <ext xmlns:x15="http://schemas.microsoft.com/office/spreadsheetml/2010/11/main" uri="{B97F6D7D-B522-45F9-BDA1-12C45D357490}">
          <x15:cacheHierarchy aggregatedColumn="3"/>
        </ext>
      </extLst>
    </cacheHierarchy>
    <cacheHierarchy uniqueName="[Measures].[Sum of Total Tasks]" caption="Sum of Total Tasks" measure="1" displayFolder="" measureGroup="All_Checklist"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All_Checklist  2" count="0" hidden="1">
      <extLst>
        <ext xmlns:x15="http://schemas.microsoft.com/office/spreadsheetml/2010/11/main" uri="{B97F6D7D-B522-45F9-BDA1-12C45D357490}">
          <x15:cacheHierarchy aggregatedColumn="12"/>
        </ext>
      </extLst>
    </cacheHierarchy>
    <cacheHierarchy uniqueName="[Measures].[Count of Notes]" caption="Count of Notes" measure="1" displayFolder="" measureGroup="All_Checklist  2" count="0" hidden="1">
      <extLst>
        <ext xmlns:x15="http://schemas.microsoft.com/office/spreadsheetml/2010/11/main" uri="{B97F6D7D-B522-45F9-BDA1-12C45D357490}">
          <x15:cacheHierarchy aggregatedColumn="13"/>
        </ext>
      </extLst>
    </cacheHierarchy>
    <cacheHierarchy uniqueName="[Measures].[Sum of completion By Dep %]" caption="Sum of completion By Dep %" measure="1" displayFolder="" measureGroup="completion By Dep" count="0" hidden="1">
      <extLst>
        <ext xmlns:x15="http://schemas.microsoft.com/office/spreadsheetml/2010/11/main" uri="{B97F6D7D-B522-45F9-BDA1-12C45D357490}">
          <x15:cacheHierarchy aggregatedColumn="17"/>
        </ext>
      </extLst>
    </cacheHierarchy>
    <cacheHierarchy uniqueName="[Measures].[Sum of Completed Tasks By Dep]" caption="Sum of Completed Tasks By Dep" measure="1" displayFolder="" measureGroup="completion By Dep" count="0" hidden="1">
      <extLst>
        <ext xmlns:x15="http://schemas.microsoft.com/office/spreadsheetml/2010/11/main" uri="{B97F6D7D-B522-45F9-BDA1-12C45D357490}">
          <x15:cacheHierarchy aggregatedColumn="15"/>
        </ext>
      </extLst>
    </cacheHierarchy>
    <cacheHierarchy uniqueName="[Measures].[Sum of Total Tasks by Dep]" caption="Sum of Total Tasks by Dep" measure="1" displayFolder="" measureGroup="completion By Dep" count="0" hidden="1">
      <extLst>
        <ext xmlns:x15="http://schemas.microsoft.com/office/spreadsheetml/2010/11/main" uri="{B97F6D7D-B522-45F9-BDA1-12C45D357490}">
          <x15:cacheHierarchy aggregatedColumn="16"/>
        </ext>
      </extLst>
    </cacheHierarchy>
    <cacheHierarchy uniqueName="[Measures].[Sum of Completion Of Freq %]" caption="Sum of Completion Of Freq %" measure="1" displayFolder="" measureGroup="Merge Total Tasks" count="0" hidden="1">
      <extLst>
        <ext xmlns:x15="http://schemas.microsoft.com/office/spreadsheetml/2010/11/main" uri="{B97F6D7D-B522-45F9-BDA1-12C45D357490}">
          <x15:cacheHierarchy aggregatedColumn="39"/>
        </ext>
      </extLst>
    </cacheHierarchy>
    <cacheHierarchy uniqueName="[Measures].[Sum of CompletionOfDepByReq%]" caption="Sum of CompletionOfDepByReq%" measure="1" displayFolder="" measureGroup="CompletionOfDepByReq"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CompletionOfReqByMonth%]" caption="Sum of CompletionOfReqByMonth%" measure="1" displayFolder="" measureGroup="Merge_Annu" count="0" hidden="1">
      <extLst>
        <ext xmlns:x15="http://schemas.microsoft.com/office/spreadsheetml/2010/11/main" uri="{B97F6D7D-B522-45F9-BDA1-12C45D357490}">
          <x15:cacheHierarchy aggregatedColumn="53"/>
        </ext>
      </extLst>
    </cacheHierarchy>
    <cacheHierarchy uniqueName="[Measures].[Sum of CompletionReq %]" caption="Sum of CompletionReq %" measure="1" displayFolder="" measureGroup="Merge_Annu  2" count="0" hidden="1">
      <extLst>
        <ext xmlns:x15="http://schemas.microsoft.com/office/spreadsheetml/2010/11/main" uri="{B97F6D7D-B522-45F9-BDA1-12C45D357490}">
          <x15:cacheHierarchy aggregatedColumn="58"/>
        </ext>
      </extLst>
    </cacheHierarchy>
    <cacheHierarchy uniqueName="[Measures].[Count of LastUpdateMonth]" caption="Count of LastUpdateMonth" measure="1" displayFolder="" measureGroup="LastUpdateMonthMerge" count="0" hidden="1">
      <extLst>
        <ext xmlns:x15="http://schemas.microsoft.com/office/spreadsheetml/2010/11/main" uri="{B97F6D7D-B522-45F9-BDA1-12C45D357490}">
          <x15:cacheHierarchy aggregatedColumn="24"/>
        </ext>
      </extLst>
    </cacheHierarchy>
    <cacheHierarchy uniqueName="[Measures].[Sum of LastUpdatePoints]" caption="Sum of LastUpdatePoints" measure="1" displayFolder="" measureGroup="LastUpdateMonthMerge" count="0" hidden="1">
      <extLst>
        <ext xmlns:x15="http://schemas.microsoft.com/office/spreadsheetml/2010/11/main" uri="{B97F6D7D-B522-45F9-BDA1-12C45D357490}">
          <x15:cacheHierarchy aggregatedColumn="25"/>
        </ext>
      </extLst>
    </cacheHierarchy>
    <cacheHierarchy uniqueName="[Measures].[Sum of #CompletedPoints]" caption="Sum of #CompletedPoints" measure="1" displayFolder="" measureGroup="LastUpdateMonthMerge" count="0" hidden="1">
      <extLst>
        <ext xmlns:x15="http://schemas.microsoft.com/office/spreadsheetml/2010/11/main" uri="{B97F6D7D-B522-45F9-BDA1-12C45D357490}">
          <x15:cacheHierarchy aggregatedColumn="26"/>
        </ext>
      </extLst>
    </cacheHierarchy>
    <cacheHierarchy uniqueName="[Measures].[Sum of #PendingPoints]" caption="Sum of #PendingPoints" measure="1" displayFolder="" measureGroup="LastUpdateMonthMerge" count="0" hidden="1">
      <extLst>
        <ext xmlns:x15="http://schemas.microsoft.com/office/spreadsheetml/2010/11/main" uri="{B97F6D7D-B522-45F9-BDA1-12C45D357490}">
          <x15:cacheHierarchy aggregatedColumn="27"/>
        </ext>
      </extLst>
    </cacheHierarchy>
    <cacheHierarchy uniqueName="[Measures].[Sum of AnnuCompleted%]" caption="Sum of AnnuCompleted%" measure="1" displayFolder="" measureGroup="LastUpdateMonthMerge" count="0" hidden="1">
      <extLst>
        <ext xmlns:x15="http://schemas.microsoft.com/office/spreadsheetml/2010/11/main" uri="{B97F6D7D-B522-45F9-BDA1-12C45D357490}">
          <x15:cacheHierarchy aggregatedColumn="28"/>
        </ext>
      </extLst>
    </cacheHierarchy>
    <cacheHierarchy uniqueName="[Measures].[Sum of Completion%]" caption="Sum of Completion%" measure="1" displayFolder="" measureGroup="All_Checklist" count="0" hidden="1">
      <extLst>
        <ext xmlns:x15="http://schemas.microsoft.com/office/spreadsheetml/2010/11/main" uri="{B97F6D7D-B522-45F9-BDA1-12C45D357490}">
          <x15:cacheHierarchy aggregatedColumn="4"/>
        </ext>
      </extLst>
    </cacheHierarchy>
  </cacheHierarchies>
  <kpis count="0"/>
  <dimensions count="9">
    <dimension name="All_Checklist" uniqueName="[All_Checklist]" caption="All_Checklist"/>
    <dimension name="All_Checklist  2" uniqueName="[All_Checklist  2]" caption="All_Checklist  2"/>
    <dimension name="completion By Dep" uniqueName="[completion By Dep]" caption="completion By Dep"/>
    <dimension name="CompletionOfDepByReq" uniqueName="[CompletionOfDepByReq]" caption="CompletionOfDepByReq"/>
    <dimension name="LastUpdateMonthMerge" uniqueName="[LastUpdateMonthMerge]" caption="LastUpdateMonthMerge"/>
    <dimension measure="1" name="Measures" uniqueName="[Measures]" caption="Measures"/>
    <dimension name="Merge Total Tasks" uniqueName="[Merge Total Tasks]" caption="Merge Total Tasks"/>
    <dimension name="Merge_Annu" uniqueName="[Merge_Annu]" caption="Merge_Annu"/>
    <dimension name="Merge_Annu  2" uniqueName="[Merge_Annu  2]" caption="Merge_Annu  2"/>
  </dimensions>
  <measureGroups count="8">
    <measureGroup name="All_Checklist" caption="All_Checklist"/>
    <measureGroup name="All_Checklist  2" caption="All_Checklist  2"/>
    <measureGroup name="completion By Dep" caption="completion By Dep"/>
    <measureGroup name="CompletionOfDepByReq" caption="CompletionOfDepByReq"/>
    <measureGroup name="LastUpdateMonthMerge" caption="LastUpdateMonthMerge"/>
    <measureGroup name="Merge Total Tasks" caption="Merge Total Tasks"/>
    <measureGroup name="Merge_Annu" caption="Merge_Annu"/>
    <measureGroup name="Merge_Annu  2" caption="Merge_Annu  2"/>
  </measureGroups>
  <maps count="15">
    <map measureGroup="0" dimension="0"/>
    <map measureGroup="0" dimension="3"/>
    <map measureGroup="1" dimension="1"/>
    <map measureGroup="1" dimension="3"/>
    <map measureGroup="2" dimension="2"/>
    <map measureGroup="2" dimension="3"/>
    <map measureGroup="3" dimension="3"/>
    <map measureGroup="4" dimension="3"/>
    <map measureGroup="4" dimension="4"/>
    <map measureGroup="5" dimension="3"/>
    <map measureGroup="5" dimension="6"/>
    <map measureGroup="6" dimension="3"/>
    <map measureGroup="6" dimension="7"/>
    <map measureGroup="7" dimension="3"/>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70.623973495371" backgroundQuery="1" createdVersion="8" refreshedVersion="8" minRefreshableVersion="3" recordCount="0" supportSubquery="1" supportAdvancedDrill="1" xr:uid="{00000000-000A-0000-FFFF-FFFF08000000}">
  <cacheSource type="external" connectionId="34"/>
  <cacheFields count="4">
    <cacheField name="[Merge_Annu  2].[Department].[Department]" caption="Department" numFmtId="0" hierarchy="54" level="1">
      <sharedItems count="4">
        <s v="South_Service"/>
        <s v="North_Service" u="1"/>
        <s v="North_Operation" u="1"/>
        <s v="South_Operation" u="1"/>
      </sharedItems>
    </cacheField>
    <cacheField name="[Merge_Annu  2].[Requirement].[Requirement]" caption="Requirement" numFmtId="0" hierarchy="55" level="1">
      <sharedItems count="6">
        <s v="ANNLI"/>
        <s v="ANSI"/>
        <s v="Scraper"/>
        <s v="SSSV"/>
        <s v="ICV Stroking" u="1"/>
        <s v="Well Testing" u="1"/>
      </sharedItems>
    </cacheField>
    <cacheField name="[Measures].[Sum of CompletionReq %]" caption="Sum of CompletionReq %" numFmtId="0" hierarchy="79" level="32767"/>
    <cacheField name="[CompletionOfDepByReq].[Department].[Department]" caption="Department" numFmtId="0" hierarchy="18" level="1">
      <sharedItems containsSemiMixedTypes="0" containsNonDate="0" containsString="0"/>
    </cacheField>
  </cacheFields>
  <cacheHierarchies count="86">
    <cacheHierarchy uniqueName="[All_Checklist].[Department]" caption="Department" attribute="1" defaultMemberUniqueName="[All_Checklist].[Department].[All]" allUniqueName="[All_Checklist].[Department].[All]" dimensionUniqueName="[All_Checklist]" displayFolder="" count="0" memberValueDatatype="130" unbalanced="0"/>
    <cacheHierarchy uniqueName="[All_Checklist].[Frequancy]" caption="Frequancy" attribute="1" defaultMemberUniqueName="[All_Checklist].[Frequancy].[All]" allUniqueName="[All_Checklist].[Frequancy].[All]" dimensionUniqueName="[All_Checklist]" displayFolder="" count="0" memberValueDatatype="130" unbalanced="0"/>
    <cacheHierarchy uniqueName="[All_Checklist].[Total Tasks]" caption="Total Tasks" attribute="1" defaultMemberUniqueName="[All_Checklist].[Total Tasks].[All]" allUniqueName="[All_Checklist].[Total Tasks].[All]" dimensionUniqueName="[All_Checklist]" displayFolder="" count="0" memberValueDatatype="20" unbalanced="0"/>
    <cacheHierarchy uniqueName="[All_Checklist].[Completed Tasks]" caption="Completed Tasks" attribute="1" defaultMemberUniqueName="[All_Checklist].[Completed Tasks].[All]" allUniqueName="[All_Checklist].[Completed Tasks].[All]" dimensionUniqueName="[All_Checklist]" displayFolder="" count="0" memberValueDatatype="5" unbalanced="0"/>
    <cacheHierarchy uniqueName="[All_Checklist].[Completion%]" caption="Completion%" attribute="1" defaultMemberUniqueName="[All_Checklist].[Completion%].[All]" allUniqueName="[All_Checklist].[Completion%].[All]" dimensionUniqueName="[All_Checklist]" displayFolder="" count="0" memberValueDatatype="5" unbalanced="0"/>
    <cacheHierarchy uniqueName="[All_Checklist  2].[Department]" caption="Department" attribute="1" defaultMemberUniqueName="[All_Checklist  2].[Department].[All]" allUniqueName="[All_Checklist  2].[Department].[All]" dimensionUniqueName="[All_Checklist  2]" displayFolder="" count="0" memberValueDatatype="130" unbalanced="0"/>
    <cacheHierarchy uniqueName="[All_Checklist  2].[Manager]" caption="Manager" attribute="1" defaultMemberUniqueName="[All_Checklist  2].[Manager].[All]" allUniqueName="[All_Checklist  2].[Manager].[All]" dimensionUniqueName="[All_Checklist  2]" displayFolder="" count="0" memberValueDatatype="130" unbalanced="0"/>
    <cacheHierarchy uniqueName="[All_Checklist  2].[Task]" caption="Task" attribute="1" defaultMemberUniqueName="[All_Checklist  2].[Task].[All]" allUniqueName="[All_Checklist  2].[Task].[All]" dimensionUniqueName="[All_Checklist  2]" displayFolder="" count="0" memberValueDatatype="130" unbalanced="0"/>
    <cacheHierarchy uniqueName="[All_Checklist  2].[Frequancy]" caption="Frequancy" attribute="1" defaultMemberUniqueName="[All_Checklist  2].[Frequancy].[All]" allUniqueName="[All_Checklist  2].[Frequancy].[All]" dimensionUniqueName="[All_Checklist  2]" displayFolder="" count="0" memberValueDatatype="130" unbalanced="0"/>
    <cacheHierarchy uniqueName="[All_Checklist  2].[Period]" caption="Period" attribute="1" defaultMemberUniqueName="[All_Checklist  2].[Period].[All]" allUniqueName="[All_Checklist  2].[Period].[All]" dimensionUniqueName="[All_Checklist  2]" displayFolder="" count="0" memberValueDatatype="130" unbalanced="0"/>
    <cacheHierarchy uniqueName="[All_Checklist  2].[Group]" caption="Group" attribute="1" defaultMemberUniqueName="[All_Checklist  2].[Group].[All]" allUniqueName="[All_Checklist  2].[Group].[All]" dimensionUniqueName="[All_Checklist  2]" displayFolder="" count="0" memberValueDatatype="130" unbalanced="0"/>
    <cacheHierarchy uniqueName="[All_Checklist  2].[Completed (✔/✖)]" caption="Completed (✔/✖)" attribute="1" defaultMemberUniqueName="[All_Checklist  2].[Completed (✔/✖)].[All]" allUniqueName="[All_Checklist  2].[Completed (✔/✖)].[All]" dimensionUniqueName="[All_Checklist  2]" displayFolder="" count="0" memberValueDatatype="11" unbalanced="0"/>
    <cacheHierarchy uniqueName="[All_Checklist  2].[Status]" caption="Status" attribute="1" defaultMemberUniqueName="[All_Checklist  2].[Status].[All]" allUniqueName="[All_Checklist  2].[Status].[All]" dimensionUniqueName="[All_Checklist  2]" displayFolder="" count="0" memberValueDatatype="130" unbalanced="0"/>
    <cacheHierarchy uniqueName="[All_Checklist  2].[Notes]" caption="Notes" attribute="1" defaultMemberUniqueName="[All_Checklist  2].[Notes].[All]" allUniqueName="[All_Checklist  2].[Notes].[All]" dimensionUniqueName="[All_Checklist  2]" displayFolder="" count="0" memberValueDatatype="130" unbalanced="0"/>
    <cacheHierarchy uniqueName="[completion By Dep].[Department]" caption="Department" attribute="1" defaultMemberUniqueName="[completion By Dep].[Department].[All]" allUniqueName="[completion By Dep].[Department].[All]" dimensionUniqueName="[completion By Dep]" displayFolder="" count="0" memberValueDatatype="130" unbalanced="0"/>
    <cacheHierarchy uniqueName="[completion By Dep].[Completed Tasks By Dep]" caption="Completed Tasks By Dep" attribute="1" defaultMemberUniqueName="[completion By Dep].[Completed Tasks By Dep].[All]" allUniqueName="[completion By Dep].[Completed Tasks By Dep].[All]" dimensionUniqueName="[completion By Dep]" displayFolder="" count="0" memberValueDatatype="5" unbalanced="0"/>
    <cacheHierarchy uniqueName="[completion By Dep].[Total Tasks by Dep]" caption="Total Tasks by Dep" attribute="1" defaultMemberUniqueName="[completion By Dep].[Total Tasks by Dep].[All]" allUniqueName="[completion By Dep].[Total Tasks by Dep].[All]" dimensionUniqueName="[completion By Dep]" displayFolder="" count="0" memberValueDatatype="5" unbalanced="0"/>
    <cacheHierarchy uniqueName="[completion By Dep].[completion By Dep %]" caption="completion By Dep %" attribute="1" defaultMemberUniqueName="[completion By Dep].[completion By Dep %].[All]" allUniqueName="[completion By Dep].[completion By Dep %].[All]" dimensionUniqueName="[completion By Dep]" displayFolder="" count="0" memberValueDatatype="5" unbalanced="0"/>
    <cacheHierarchy uniqueName="[CompletionOfDepByReq].[Department]" caption="Department" attribute="1" defaultMemberUniqueName="[CompletionOfDepByReq].[Department].[All]" allUniqueName="[CompletionOfDepByReq].[Department].[All]" dimensionUniqueName="[CompletionOfDepByReq]" displayFolder="" count="2" memberValueDatatype="130" unbalanced="0">
      <fieldsUsage count="2">
        <fieldUsage x="-1"/>
        <fieldUsage x="3"/>
      </fieldsUsage>
    </cacheHierarchy>
    <cacheHierarchy uniqueName="[CompletionOfDepByReq].[SumTarget]" caption="SumTarget" attribute="1" defaultMemberUniqueName="[CompletionOfDepByReq].[SumTarget].[All]" allUniqueName="[CompletionOfDepByReq].[SumTarget].[All]" dimensionUniqueName="[CompletionOfDepByReq]" displayFolder="" count="0" memberValueDatatype="5" unbalanced="0"/>
    <cacheHierarchy uniqueName="[CompletionOfDepByReq].[SumCompleted]" caption="SumCompleted" attribute="1" defaultMemberUniqueName="[CompletionOfDepByReq].[SumCompleted].[All]" allUniqueName="[CompletionOfDepByReq].[SumCompleted].[All]" dimensionUniqueName="[CompletionOfDepByReq]" displayFolder="" count="0" memberValueDatatype="5" unbalanced="0"/>
    <cacheHierarchy uniqueName="[CompletionOfDepByReq].[CompletionOfDepByReq%]" caption="CompletionOfDepByReq%" attribute="1" defaultMemberUniqueName="[CompletionOfDepByReq].[CompletionOfDepByReq%].[All]" allUniqueName="[CompletionOfDepByReq].[CompletionOfDepByReq%].[All]" dimensionUniqueName="[CompletionOfDepByReq]" displayFolder="" count="0" memberValueDatatype="5" unbalanced="0"/>
    <cacheHierarchy uniqueName="[LastUpdateMonthMerge].[Department]" caption="Department" attribute="1" defaultMemberUniqueName="[LastUpdateMonthMerge].[Department].[All]" allUniqueName="[LastUpdateMonthMerge].[Department].[All]" dimensionUniqueName="[LastUpdateMonthMerge]" displayFolder="" count="0" memberValueDatatype="130" unbalanced="0"/>
    <cacheHierarchy uniqueName="[LastUpdateMonthMerge].[Requirement]" caption="Requirement" attribute="1" defaultMemberUniqueName="[LastUpdateMonthMerge].[Requirement].[All]" allUniqueName="[LastUpdateMonthMerge].[Requirement].[All]" dimensionUniqueName="[LastUpdateMonthMerge]" displayFolder="" count="2" memberValueDatatype="130" unbalanced="0"/>
    <cacheHierarchy uniqueName="[LastUpdateMonthMerge].[LastUpdateMonth]" caption="LastUpdateMonth" attribute="1" defaultMemberUniqueName="[LastUpdateMonthMerge].[LastUpdateMonth].[All]" allUniqueName="[LastUpdateMonthMerge].[LastUpdateMonth].[All]" dimensionUniqueName="[LastUpdateMonthMerge]" displayFolder="" count="0" memberValueDatatype="130" unbalanced="0"/>
    <cacheHierarchy uniqueName="[LastUpdateMonthMerge].[LastUpdatePoints]" caption="LastUpdatePoints" attribute="1" defaultMemberUniqueName="[LastUpdateMonthMerge].[LastUpdatePoints].[All]" allUniqueName="[LastUpdateMonthMerge].[LastUpdatePoints].[All]" dimensionUniqueName="[LastUpdateMonthMerge]" displayFolder="" count="0" memberValueDatatype="20" unbalanced="0"/>
    <cacheHierarchy uniqueName="[LastUpdateMonthMerge].[#CompletedPoints]" caption="#CompletedPoints" attribute="1" defaultMemberUniqueName="[LastUpdateMonthMerge].[#CompletedPoints].[All]" allUniqueName="[LastUpdateMonthMerge].[#CompletedPoints].[All]" dimensionUniqueName="[LastUpdateMonthMerge]" displayFolder="" count="0" memberValueDatatype="20" unbalanced="0"/>
    <cacheHierarchy uniqueName="[LastUpdateMonthMerge].[#PendingPoints]" caption="#PendingPoints" attribute="1" defaultMemberUniqueName="[LastUpdateMonthMerge].[#PendingPoints].[All]" allUniqueName="[LastUpdateMonthMerge].[#PendingPoints].[All]" dimensionUniqueName="[LastUpdateMonthMerge]" displayFolder="" count="0" memberValueDatatype="20" unbalanced="0"/>
    <cacheHierarchy uniqueName="[LastUpdateMonthMerge].[AnnuCompleted%]" caption="AnnuCompleted%" attribute="1" defaultMemberUniqueName="[LastUpdateMonthMerge].[AnnuCompleted%].[All]" allUniqueName="[LastUpdateMonthMerge].[AnnuCompleted%].[All]" dimensionUniqueName="[LastUpdateMonthMerge]" displayFolder="" count="0" memberValueDatatype="5" unbalanced="0"/>
    <cacheHierarchy uniqueName="[Merge Total Tasks].[Department]" caption="Department" attribute="1" defaultMemberUniqueName="[Merge Total Tasks].[Department].[All]" allUniqueName="[Merge Total Tasks].[Department].[All]" dimensionUniqueName="[Merge Total Tasks]" displayFolder="" count="0" memberValueDatatype="130" unbalanced="0"/>
    <cacheHierarchy uniqueName="[Merge Total Tasks].[Manager]" caption="Manager" attribute="1" defaultMemberUniqueName="[Merge Total Tasks].[Manager].[All]" allUniqueName="[Merge Total Tasks].[Manager].[All]" dimensionUniqueName="[Merge Total Tasks]" displayFolder="" count="0" memberValueDatatype="130" unbalanced="0"/>
    <cacheHierarchy uniqueName="[Merge Total Tasks].[Task]" caption="Task" attribute="1" defaultMemberUniqueName="[Merge Total Tasks].[Task].[All]" allUniqueName="[Merge Total Tasks].[Task].[All]" dimensionUniqueName="[Merge Total Tasks]" displayFolder="" count="0" memberValueDatatype="130" unbalanced="0"/>
    <cacheHierarchy uniqueName="[Merge Total Tasks].[Frequancy]" caption="Frequancy" attribute="1" defaultMemberUniqueName="[Merge Total Tasks].[Frequancy].[All]" allUniqueName="[Merge Total Tasks].[Frequancy].[All]" dimensionUniqueName="[Merge Total Tasks]" displayFolder="" count="0" memberValueDatatype="130" unbalanced="0"/>
    <cacheHierarchy uniqueName="[Merge Total Tasks].[Period]" caption="Period" attribute="1" defaultMemberUniqueName="[Merge Total Tasks].[Period].[All]" allUniqueName="[Merge Total Tasks].[Period].[All]" dimensionUniqueName="[Merge Total Tasks]" displayFolder="" count="0" memberValueDatatype="130" unbalanced="0"/>
    <cacheHierarchy uniqueName="[Merge Total Tasks].[Group]" caption="Group" attribute="1" defaultMemberUniqueName="[Merge Total Tasks].[Group].[All]" allUniqueName="[Merge Total Tasks].[Group].[All]" dimensionUniqueName="[Merge Total Tasks]" displayFolder="" count="0" memberValueDatatype="130" unbalanced="0"/>
    <cacheHierarchy uniqueName="[Merge Total Tasks].[Completed (✔/✖)]" caption="Completed (✔/✖)" attribute="1" defaultMemberUniqueName="[Merge Total Tasks].[Completed (✔/✖)].[All]" allUniqueName="[Merge Total Tasks].[Completed (✔/✖)].[All]" dimensionUniqueName="[Merge Total Tasks]" displayFolder="" count="0" memberValueDatatype="11" unbalanced="0"/>
    <cacheHierarchy uniqueName="[Merge Total Tasks].[Status]" caption="Status" attribute="1" defaultMemberUniqueName="[Merge Total Tasks].[Status].[All]" allUniqueName="[Merge Total Tasks].[Status].[All]" dimensionUniqueName="[Merge Total Tasks]" displayFolder="" count="0" memberValueDatatype="130" unbalanced="0"/>
    <cacheHierarchy uniqueName="[Merge Total Tasks].[Notes]" caption="Notes" attribute="1" defaultMemberUniqueName="[Merge Total Tasks].[Notes].[All]" allUniqueName="[Merge Total Tasks].[Notes].[All]" dimensionUniqueName="[Merge Total Tasks]" displayFolder="" count="0" memberValueDatatype="130" unbalanced="0"/>
    <cacheHierarchy uniqueName="[Merge Total Tasks].[Total Tasks by Dep]" caption="Total Tasks by Dep" attribute="1" defaultMemberUniqueName="[Merge Total Tasks].[Total Tasks by Dep].[All]" allUniqueName="[Merge Total Tasks].[Total Tasks by Dep].[All]" dimensionUniqueName="[Merge Total Tasks]" displayFolder="" count="0" memberValueDatatype="5" unbalanced="0"/>
    <cacheHierarchy uniqueName="[Merge Total Tasks].[Completion Of Freq %]" caption="Completion Of Freq %" attribute="1" defaultMemberUniqueName="[Merge Total Tasks].[Completion Of Freq %].[All]" allUniqueName="[Merge Total Tasks].[Completion Of Freq %].[All]" dimensionUniqueName="[Merge Total Tasks]" displayFolder="" count="0" memberValueDatatype="5" unbalanced="0"/>
    <cacheHierarchy uniqueName="[Merge_Annu].[Department]" caption="Department" attribute="1" defaultMemberUniqueName="[Merge_Annu].[Department].[All]" allUniqueName="[Merge_Annu].[Department].[All]" dimensionUniqueName="[Merge_Annu]" displayFolder="" count="0" memberValueDatatype="130" unbalanced="0"/>
    <cacheHierarchy uniqueName="[Merge_Annu].[Manager]" caption="Manager" attribute="1" defaultMemberUniqueName="[Merge_Annu].[Manager].[All]" allUniqueName="[Merge_Annu].[Manager].[All]" dimensionUniqueName="[Merge_Annu]" displayFolder="" count="0" memberValueDatatype="130" unbalanced="0"/>
    <cacheHierarchy uniqueName="[Merge_Annu].[Requirement]" caption="Requirement" attribute="1" defaultMemberUniqueName="[Merge_Annu].[Requirement].[All]" allUniqueName="[Merge_Annu].[Requirement].[All]" dimensionUniqueName="[Merge_Annu]" displayFolder="" count="0" memberValueDatatype="130" unbalanced="0"/>
    <cacheHierarchy uniqueName="[Merge_Annu].[Year]" caption="Year" attribute="1" defaultMemberUniqueName="[Merge_Annu].[Year].[All]" allUniqueName="[Merge_Annu].[Year].[All]" dimensionUniqueName="[Merge_Annu]" displayFolder="" count="0" memberValueDatatype="20" unbalanced="0"/>
    <cacheHierarchy uniqueName="[Merge_Annu].[Month]" caption="Month" attribute="1" defaultMemberUniqueName="[Merge_Annu].[Month].[All]" allUniqueName="[Merge_Annu].[Month].[All]" dimensionUniqueName="[Merge_Annu]" displayFolder="" count="0" memberValueDatatype="130" unbalanced="0"/>
    <cacheHierarchy uniqueName="[Merge_Annu].[Total Annual Points]" caption="Total Annual Points" attribute="1" defaultMemberUniqueName="[Merge_Annu].[Total Annual Points].[All]" allUniqueName="[Merge_Annu].[Total Annual Points].[All]" dimensionUniqueName="[Merge_Annu]" displayFolder="" count="0" memberValueDatatype="130" unbalanced="0"/>
    <cacheHierarchy uniqueName="[Merge_Annu].[Monthly Target]" caption="Monthly Target" attribute="1" defaultMemberUniqueName="[Merge_Annu].[Monthly Target].[All]" allUniqueName="[Merge_Annu].[Monthly Target].[All]" dimensionUniqueName="[Merge_Annu]" displayFolder="" count="0" memberValueDatatype="130" unbalanced="0"/>
    <cacheHierarchy uniqueName="[Merge_Annu].[Completed]" caption="Completed" attribute="1" defaultMemberUniqueName="[Merge_Annu].[Completed].[All]" allUniqueName="[Merge_Annu].[Completed].[All]" dimensionUniqueName="[Merge_Annu]" displayFolder="" count="0" memberValueDatatype="130" unbalanced="0"/>
    <cacheHierarchy uniqueName="[Merge_Annu].[Pending]" caption="Pending" attribute="1" defaultMemberUniqueName="[Merge_Annu].[Pending].[All]" allUniqueName="[Merge_Annu].[Pending].[All]" dimensionUniqueName="[Merge_Annu]" displayFolder="" count="0" memberValueDatatype="20" unbalanced="0"/>
    <cacheHierarchy uniqueName="[Merge_Annu].[Notes]" caption="Notes" attribute="1" defaultMemberUniqueName="[Merge_Annu].[Notes].[All]" allUniqueName="[Merge_Annu].[Notes].[All]" dimensionUniqueName="[Merge_Annu]" displayFolder="" count="0" memberValueDatatype="130" unbalanced="0"/>
    <cacheHierarchy uniqueName="[Merge_Annu].[Month(Update)]" caption="Month(Update)" attribute="1" defaultMemberUniqueName="[Merge_Annu].[Month(Update)].[All]" allUniqueName="[Merge_Annu].[Month(Update)].[All]" dimensionUniqueName="[Merge_Annu]" displayFolder="" count="0" memberValueDatatype="130" unbalanced="0"/>
    <cacheHierarchy uniqueName="[Merge_Annu].[Total Annual Points.2]" caption="Total Annual Points.2" attribute="1" defaultMemberUniqueName="[Merge_Annu].[Total Annual Points.2].[All]" allUniqueName="[Merge_Annu].[Total Annual Points.2].[All]" dimensionUniqueName="[Merge_Annu]" displayFolder="" count="0" memberValueDatatype="20" unbalanced="0"/>
    <cacheHierarchy uniqueName="[Merge_Annu].[Notes.1]" caption="Notes.1" attribute="1" defaultMemberUniqueName="[Merge_Annu].[Notes.1].[All]" allUniqueName="[Merge_Annu].[Notes.1].[All]" dimensionUniqueName="[Merge_Annu]" displayFolder="" count="0" memberValueDatatype="130" unbalanced="0"/>
    <cacheHierarchy uniqueName="[Merge_Annu].[CompletionOfReqByMonth%]" caption="CompletionOfReqByMonth%" attribute="1" defaultMemberUniqueName="[Merge_Annu].[CompletionOfReqByMonth%].[All]" allUniqueName="[Merge_Annu].[CompletionOfReqByMonth%].[All]" dimensionUniqueName="[Merge_Annu]" displayFolder="" count="0" memberValueDatatype="5" unbalanced="0"/>
    <cacheHierarchy uniqueName="[Merge_Annu  2].[Department]" caption="Department" attribute="1" defaultMemberUniqueName="[Merge_Annu  2].[Department].[All]" allUniqueName="[Merge_Annu  2].[Department].[All]" dimensionUniqueName="[Merge_Annu  2]" displayFolder="" count="2" memberValueDatatype="130" unbalanced="0">
      <fieldsUsage count="2">
        <fieldUsage x="-1"/>
        <fieldUsage x="0"/>
      </fieldsUsage>
    </cacheHierarchy>
    <cacheHierarchy uniqueName="[Merge_Annu  2].[Requirement]" caption="Requirement" attribute="1" defaultMemberUniqueName="[Merge_Annu  2].[Requirement].[All]" allUniqueName="[Merge_Annu  2].[Requirement].[All]" dimensionUniqueName="[Merge_Annu  2]" displayFolder="" count="2" memberValueDatatype="130" unbalanced="0">
      <fieldsUsage count="2">
        <fieldUsage x="-1"/>
        <fieldUsage x="1"/>
      </fieldsUsage>
    </cacheHierarchy>
    <cacheHierarchy uniqueName="[Merge_Annu  2].[TotalMonthlyTarget]" caption="TotalMonthlyTarget" attribute="1" defaultMemberUniqueName="[Merge_Annu  2].[TotalMonthlyTarget].[All]" allUniqueName="[Merge_Annu  2].[TotalMonthlyTarget].[All]" dimensionUniqueName="[Merge_Annu  2]" displayFolder="" count="0" memberValueDatatype="5" unbalanced="0"/>
    <cacheHierarchy uniqueName="[Merge_Annu  2].[TotalCompletedPoints]" caption="TotalCompletedPoints" attribute="1" defaultMemberUniqueName="[Merge_Annu  2].[TotalCompletedPoints].[All]" allUniqueName="[Merge_Annu  2].[TotalCompletedPoints].[All]" dimensionUniqueName="[Merge_Annu  2]" displayFolder="" count="0" memberValueDatatype="5" unbalanced="0"/>
    <cacheHierarchy uniqueName="[Merge_Annu  2].[CompletionReq %]" caption="CompletionReq %" attribute="1" defaultMemberUniqueName="[Merge_Annu  2].[CompletionReq %].[All]" allUniqueName="[Merge_Annu  2].[CompletionReq %].[All]" dimensionUniqueName="[Merge_Annu  2]" displayFolder="" count="0" memberValueDatatype="5" unbalanced="0"/>
    <cacheHierarchy uniqueName="[Measures].[Pending Tasks]" caption="Pending Tasks" measure="1" displayFolder="" measureGroup="All_Checklist" count="0"/>
    <cacheHierarchy uniqueName="[Measures].[__XL_Count Merge_Annu  2]" caption="__XL_Count Merge_Annu  2" measure="1" displayFolder="" measureGroup="Merge_Annu  2" count="0" hidden="1"/>
    <cacheHierarchy uniqueName="[Measures].[__XL_Count Merge Total Tasks]" caption="__XL_Count Merge Total Tasks" measure="1" displayFolder="" measureGroup="Merge Total Tasks" count="0" hidden="1"/>
    <cacheHierarchy uniqueName="[Measures].[__XL_Count All_Checklist]" caption="__XL_Count All_Checklist" measure="1" displayFolder="" measureGroup="All_Checklist" count="0" hidden="1"/>
    <cacheHierarchy uniqueName="[Measures].[__XL_Count All_Checklist  2]" caption="__XL_Count All_Checklist  2" measure="1" displayFolder="" measureGroup="All_Checklist  2" count="0" hidden="1"/>
    <cacheHierarchy uniqueName="[Measures].[__XL_Count completion By Dep]" caption="__XL_Count completion By Dep" measure="1" displayFolder="" measureGroup="completion By Dep" count="0" hidden="1"/>
    <cacheHierarchy uniqueName="[Measures].[__XL_Count LastUpdateMonthMerge]" caption="__XL_Count LastUpdateMonthMerge" measure="1" displayFolder="" measureGroup="LastUpdateMonthMerge" count="0" hidden="1"/>
    <cacheHierarchy uniqueName="[Measures].[__XL_Count Merge_Annu]" caption="__XL_Count Merge_Annu" measure="1" displayFolder="" measureGroup="Merge_Annu" count="0" hidden="1"/>
    <cacheHierarchy uniqueName="[Measures].[__XL_Count CompletionOfDepByReq]" caption="__XL_Count CompletionOfDepByReq" measure="1" displayFolder="" measureGroup="CompletionOfDepByReq" count="0" hidden="1"/>
    <cacheHierarchy uniqueName="[Measures].[__No measures defined]" caption="__No measures defined" measure="1" displayFolder="" count="0" hidden="1"/>
    <cacheHierarchy uniqueName="[Measures].[Sum of Completed Tasks]" caption="Sum of Completed Tasks" measure="1" displayFolder="" measureGroup="All_Checklist" count="0" hidden="1">
      <extLst>
        <ext xmlns:x15="http://schemas.microsoft.com/office/spreadsheetml/2010/11/main" uri="{B97F6D7D-B522-45F9-BDA1-12C45D357490}">
          <x15:cacheHierarchy aggregatedColumn="3"/>
        </ext>
      </extLst>
    </cacheHierarchy>
    <cacheHierarchy uniqueName="[Measures].[Sum of Total Tasks]" caption="Sum of Total Tasks" measure="1" displayFolder="" measureGroup="All_Checklist"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All_Checklist  2" count="0" hidden="1">
      <extLst>
        <ext xmlns:x15="http://schemas.microsoft.com/office/spreadsheetml/2010/11/main" uri="{B97F6D7D-B522-45F9-BDA1-12C45D357490}">
          <x15:cacheHierarchy aggregatedColumn="12"/>
        </ext>
      </extLst>
    </cacheHierarchy>
    <cacheHierarchy uniqueName="[Measures].[Count of Notes]" caption="Count of Notes" measure="1" displayFolder="" measureGroup="All_Checklist  2" count="0" hidden="1">
      <extLst>
        <ext xmlns:x15="http://schemas.microsoft.com/office/spreadsheetml/2010/11/main" uri="{B97F6D7D-B522-45F9-BDA1-12C45D357490}">
          <x15:cacheHierarchy aggregatedColumn="13"/>
        </ext>
      </extLst>
    </cacheHierarchy>
    <cacheHierarchy uniqueName="[Measures].[Sum of completion By Dep %]" caption="Sum of completion By Dep %" measure="1" displayFolder="" measureGroup="completion By Dep" count="0" hidden="1">
      <extLst>
        <ext xmlns:x15="http://schemas.microsoft.com/office/spreadsheetml/2010/11/main" uri="{B97F6D7D-B522-45F9-BDA1-12C45D357490}">
          <x15:cacheHierarchy aggregatedColumn="17"/>
        </ext>
      </extLst>
    </cacheHierarchy>
    <cacheHierarchy uniqueName="[Measures].[Sum of Completed Tasks By Dep]" caption="Sum of Completed Tasks By Dep" measure="1" displayFolder="" measureGroup="completion By Dep" count="0" hidden="1">
      <extLst>
        <ext xmlns:x15="http://schemas.microsoft.com/office/spreadsheetml/2010/11/main" uri="{B97F6D7D-B522-45F9-BDA1-12C45D357490}">
          <x15:cacheHierarchy aggregatedColumn="15"/>
        </ext>
      </extLst>
    </cacheHierarchy>
    <cacheHierarchy uniqueName="[Measures].[Sum of Total Tasks by Dep]" caption="Sum of Total Tasks by Dep" measure="1" displayFolder="" measureGroup="completion By Dep" count="0" hidden="1">
      <extLst>
        <ext xmlns:x15="http://schemas.microsoft.com/office/spreadsheetml/2010/11/main" uri="{B97F6D7D-B522-45F9-BDA1-12C45D357490}">
          <x15:cacheHierarchy aggregatedColumn="16"/>
        </ext>
      </extLst>
    </cacheHierarchy>
    <cacheHierarchy uniqueName="[Measures].[Sum of Completion Of Freq %]" caption="Sum of Completion Of Freq %" measure="1" displayFolder="" measureGroup="Merge Total Tasks" count="0" hidden="1">
      <extLst>
        <ext xmlns:x15="http://schemas.microsoft.com/office/spreadsheetml/2010/11/main" uri="{B97F6D7D-B522-45F9-BDA1-12C45D357490}">
          <x15:cacheHierarchy aggregatedColumn="39"/>
        </ext>
      </extLst>
    </cacheHierarchy>
    <cacheHierarchy uniqueName="[Measures].[Sum of CompletionOfDepByReq%]" caption="Sum of CompletionOfDepByReq%" measure="1" displayFolder="" measureGroup="CompletionOfDepByReq" count="0" hidden="1">
      <extLst>
        <ext xmlns:x15="http://schemas.microsoft.com/office/spreadsheetml/2010/11/main" uri="{B97F6D7D-B522-45F9-BDA1-12C45D357490}">
          <x15:cacheHierarchy aggregatedColumn="21"/>
        </ext>
      </extLst>
    </cacheHierarchy>
    <cacheHierarchy uniqueName="[Measures].[Sum of CompletionOfReqByMonth%]" caption="Sum of CompletionOfReqByMonth%" measure="1" displayFolder="" measureGroup="Merge_Annu" count="0" hidden="1">
      <extLst>
        <ext xmlns:x15="http://schemas.microsoft.com/office/spreadsheetml/2010/11/main" uri="{B97F6D7D-B522-45F9-BDA1-12C45D357490}">
          <x15:cacheHierarchy aggregatedColumn="53"/>
        </ext>
      </extLst>
    </cacheHierarchy>
    <cacheHierarchy uniqueName="[Measures].[Sum of CompletionReq %]" caption="Sum of CompletionReq %" measure="1" displayFolder="" measureGroup="Merge_Annu  2" count="0" oneField="1" hidden="1">
      <fieldsUsage count="1">
        <fieldUsage x="2"/>
      </fieldsUsage>
      <extLst>
        <ext xmlns:x15="http://schemas.microsoft.com/office/spreadsheetml/2010/11/main" uri="{B97F6D7D-B522-45F9-BDA1-12C45D357490}">
          <x15:cacheHierarchy aggregatedColumn="58"/>
        </ext>
      </extLst>
    </cacheHierarchy>
    <cacheHierarchy uniqueName="[Measures].[Count of LastUpdateMonth]" caption="Count of LastUpdateMonth" measure="1" displayFolder="" measureGroup="LastUpdateMonthMerge" count="0" hidden="1">
      <extLst>
        <ext xmlns:x15="http://schemas.microsoft.com/office/spreadsheetml/2010/11/main" uri="{B97F6D7D-B522-45F9-BDA1-12C45D357490}">
          <x15:cacheHierarchy aggregatedColumn="24"/>
        </ext>
      </extLst>
    </cacheHierarchy>
    <cacheHierarchy uniqueName="[Measures].[Sum of LastUpdatePoints]" caption="Sum of LastUpdatePoints" measure="1" displayFolder="" measureGroup="LastUpdateMonthMerge" count="0" hidden="1">
      <extLst>
        <ext xmlns:x15="http://schemas.microsoft.com/office/spreadsheetml/2010/11/main" uri="{B97F6D7D-B522-45F9-BDA1-12C45D357490}">
          <x15:cacheHierarchy aggregatedColumn="25"/>
        </ext>
      </extLst>
    </cacheHierarchy>
    <cacheHierarchy uniqueName="[Measures].[Sum of #CompletedPoints]" caption="Sum of #CompletedPoints" measure="1" displayFolder="" measureGroup="LastUpdateMonthMerge" count="0" hidden="1">
      <extLst>
        <ext xmlns:x15="http://schemas.microsoft.com/office/spreadsheetml/2010/11/main" uri="{B97F6D7D-B522-45F9-BDA1-12C45D357490}">
          <x15:cacheHierarchy aggregatedColumn="26"/>
        </ext>
      </extLst>
    </cacheHierarchy>
    <cacheHierarchy uniqueName="[Measures].[Sum of #PendingPoints]" caption="Sum of #PendingPoints" measure="1" displayFolder="" measureGroup="LastUpdateMonthMerge" count="0" hidden="1">
      <extLst>
        <ext xmlns:x15="http://schemas.microsoft.com/office/spreadsheetml/2010/11/main" uri="{B97F6D7D-B522-45F9-BDA1-12C45D357490}">
          <x15:cacheHierarchy aggregatedColumn="27"/>
        </ext>
      </extLst>
    </cacheHierarchy>
    <cacheHierarchy uniqueName="[Measures].[Sum of AnnuCompleted%]" caption="Sum of AnnuCompleted%" measure="1" displayFolder="" measureGroup="LastUpdateMonthMerge" count="0" hidden="1">
      <extLst>
        <ext xmlns:x15="http://schemas.microsoft.com/office/spreadsheetml/2010/11/main" uri="{B97F6D7D-B522-45F9-BDA1-12C45D357490}">
          <x15:cacheHierarchy aggregatedColumn="28"/>
        </ext>
      </extLst>
    </cacheHierarchy>
    <cacheHierarchy uniqueName="[Measures].[Sum of Completion%]" caption="Sum of Completion%" measure="1" displayFolder="" measureGroup="All_Checklist" count="0" hidden="1">
      <extLst>
        <ext xmlns:x15="http://schemas.microsoft.com/office/spreadsheetml/2010/11/main" uri="{B97F6D7D-B522-45F9-BDA1-12C45D357490}">
          <x15:cacheHierarchy aggregatedColumn="4"/>
        </ext>
      </extLst>
    </cacheHierarchy>
  </cacheHierarchies>
  <kpis count="0"/>
  <dimensions count="9">
    <dimension name="All_Checklist" uniqueName="[All_Checklist]" caption="All_Checklist"/>
    <dimension name="All_Checklist  2" uniqueName="[All_Checklist  2]" caption="All_Checklist  2"/>
    <dimension name="completion By Dep" uniqueName="[completion By Dep]" caption="completion By Dep"/>
    <dimension name="CompletionOfDepByReq" uniqueName="[CompletionOfDepByReq]" caption="CompletionOfDepByReq"/>
    <dimension name="LastUpdateMonthMerge" uniqueName="[LastUpdateMonthMerge]" caption="LastUpdateMonthMerge"/>
    <dimension measure="1" name="Measures" uniqueName="[Measures]" caption="Measures"/>
    <dimension name="Merge Total Tasks" uniqueName="[Merge Total Tasks]" caption="Merge Total Tasks"/>
    <dimension name="Merge_Annu" uniqueName="[Merge_Annu]" caption="Merge_Annu"/>
    <dimension name="Merge_Annu  2" uniqueName="[Merge_Annu  2]" caption="Merge_Annu  2"/>
  </dimensions>
  <measureGroups count="8">
    <measureGroup name="All_Checklist" caption="All_Checklist"/>
    <measureGroup name="All_Checklist  2" caption="All_Checklist  2"/>
    <measureGroup name="completion By Dep" caption="completion By Dep"/>
    <measureGroup name="CompletionOfDepByReq" caption="CompletionOfDepByReq"/>
    <measureGroup name="LastUpdateMonthMerge" caption="LastUpdateMonthMerge"/>
    <measureGroup name="Merge Total Tasks" caption="Merge Total Tasks"/>
    <measureGroup name="Merge_Annu" caption="Merge_Annu"/>
    <measureGroup name="Merge_Annu  2" caption="Merge_Annu  2"/>
  </measureGroups>
  <maps count="15">
    <map measureGroup="0" dimension="0"/>
    <map measureGroup="0" dimension="3"/>
    <map measureGroup="1" dimension="1"/>
    <map measureGroup="1" dimension="3"/>
    <map measureGroup="2" dimension="2"/>
    <map measureGroup="2" dimension="3"/>
    <map measureGroup="3" dimension="3"/>
    <map measureGroup="4" dimension="3"/>
    <map measureGroup="4" dimension="4"/>
    <map measureGroup="5" dimension="3"/>
    <map measureGroup="5" dimension="6"/>
    <map measureGroup="6" dimension="3"/>
    <map measureGroup="6" dimension="7"/>
    <map measureGroup="7" dimension="3"/>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70.623974074071" backgroundQuery="1" createdVersion="8" refreshedVersion="8" minRefreshableVersion="3" recordCount="0" supportSubquery="1" supportAdvancedDrill="1" xr:uid="{00000000-000A-0000-FFFF-FFFF09000000}">
  <cacheSource type="external" connectionId="34"/>
  <cacheFields count="4">
    <cacheField name="[completion By Dep].[Department].[Department]" caption="Department" numFmtId="0" hierarchy="14" level="1">
      <sharedItems count="1">
        <s v="South_Service"/>
      </sharedItems>
    </cacheField>
    <cacheField name="[Measures].[Sum of Completed Tasks By Dep]" caption="Sum of Completed Tasks By Dep" numFmtId="0" hierarchy="74" level="32767"/>
    <cacheField name="[Measures].[Sum of Total Tasks by Dep]" caption="Sum of Total Tasks by Dep" numFmtId="0" hierarchy="75" level="32767"/>
    <cacheField name="[CompletionOfDepByReq].[Department].[Department]" caption="Department" numFmtId="0" hierarchy="18" level="1">
      <sharedItems containsSemiMixedTypes="0" containsNonDate="0" containsString="0"/>
    </cacheField>
  </cacheFields>
  <cacheHierarchies count="86">
    <cacheHierarchy uniqueName="[All_Checklist].[Department]" caption="Department" attribute="1" defaultMemberUniqueName="[All_Checklist].[Department].[All]" allUniqueName="[All_Checklist].[Department].[All]" dimensionUniqueName="[All_Checklist]" displayFolder="" count="0" memberValueDatatype="130" unbalanced="0"/>
    <cacheHierarchy uniqueName="[All_Checklist].[Frequancy]" caption="Frequancy" attribute="1" defaultMemberUniqueName="[All_Checklist].[Frequancy].[All]" allUniqueName="[All_Checklist].[Frequancy].[All]" dimensionUniqueName="[All_Checklist]" displayFolder="" count="0" memberValueDatatype="130" unbalanced="0"/>
    <cacheHierarchy uniqueName="[All_Checklist].[Total Tasks]" caption="Total Tasks" attribute="1" defaultMemberUniqueName="[All_Checklist].[Total Tasks].[All]" allUniqueName="[All_Checklist].[Total Tasks].[All]" dimensionUniqueName="[All_Checklist]" displayFolder="" count="0" memberValueDatatype="20" unbalanced="0"/>
    <cacheHierarchy uniqueName="[All_Checklist].[Completed Tasks]" caption="Completed Tasks" attribute="1" defaultMemberUniqueName="[All_Checklist].[Completed Tasks].[All]" allUniqueName="[All_Checklist].[Completed Tasks].[All]" dimensionUniqueName="[All_Checklist]" displayFolder="" count="0" memberValueDatatype="5" unbalanced="0"/>
    <cacheHierarchy uniqueName="[All_Checklist].[Completion%]" caption="Completion%" attribute="1" defaultMemberUniqueName="[All_Checklist].[Completion%].[All]" allUniqueName="[All_Checklist].[Completion%].[All]" dimensionUniqueName="[All_Checklist]" displayFolder="" count="0" memberValueDatatype="5" unbalanced="0"/>
    <cacheHierarchy uniqueName="[All_Checklist  2].[Department]" caption="Department" attribute="1" defaultMemberUniqueName="[All_Checklist  2].[Department].[All]" allUniqueName="[All_Checklist  2].[Department].[All]" dimensionUniqueName="[All_Checklist  2]" displayFolder="" count="0" memberValueDatatype="130" unbalanced="0"/>
    <cacheHierarchy uniqueName="[All_Checklist  2].[Manager]" caption="Manager" attribute="1" defaultMemberUniqueName="[All_Checklist  2].[Manager].[All]" allUniqueName="[All_Checklist  2].[Manager].[All]" dimensionUniqueName="[All_Checklist  2]" displayFolder="" count="0" memberValueDatatype="130" unbalanced="0"/>
    <cacheHierarchy uniqueName="[All_Checklist  2].[Task]" caption="Task" attribute="1" defaultMemberUniqueName="[All_Checklist  2].[Task].[All]" allUniqueName="[All_Checklist  2].[Task].[All]" dimensionUniqueName="[All_Checklist  2]" displayFolder="" count="0" memberValueDatatype="130" unbalanced="0"/>
    <cacheHierarchy uniqueName="[All_Checklist  2].[Frequancy]" caption="Frequancy" attribute="1" defaultMemberUniqueName="[All_Checklist  2].[Frequancy].[All]" allUniqueName="[All_Checklist  2].[Frequancy].[All]" dimensionUniqueName="[All_Checklist  2]" displayFolder="" count="0" memberValueDatatype="130" unbalanced="0"/>
    <cacheHierarchy uniqueName="[All_Checklist  2].[Period]" caption="Period" attribute="1" defaultMemberUniqueName="[All_Checklist  2].[Period].[All]" allUniqueName="[All_Checklist  2].[Period].[All]" dimensionUniqueName="[All_Checklist  2]" displayFolder="" count="0" memberValueDatatype="130" unbalanced="0"/>
    <cacheHierarchy uniqueName="[All_Checklist  2].[Group]" caption="Group" attribute="1" defaultMemberUniqueName="[All_Checklist  2].[Group].[All]" allUniqueName="[All_Checklist  2].[Group].[All]" dimensionUniqueName="[All_Checklist  2]" displayFolder="" count="0" memberValueDatatype="130" unbalanced="0"/>
    <cacheHierarchy uniqueName="[All_Checklist  2].[Completed (✔/✖)]" caption="Completed (✔/✖)" attribute="1" defaultMemberUniqueName="[All_Checklist  2].[Completed (✔/✖)].[All]" allUniqueName="[All_Checklist  2].[Completed (✔/✖)].[All]" dimensionUniqueName="[All_Checklist  2]" displayFolder="" count="0" memberValueDatatype="11" unbalanced="0"/>
    <cacheHierarchy uniqueName="[All_Checklist  2].[Status]" caption="Status" attribute="1" defaultMemberUniqueName="[All_Checklist  2].[Status].[All]" allUniqueName="[All_Checklist  2].[Status].[All]" dimensionUniqueName="[All_Checklist  2]" displayFolder="" count="0" memberValueDatatype="130" unbalanced="0"/>
    <cacheHierarchy uniqueName="[All_Checklist  2].[Notes]" caption="Notes" attribute="1" defaultMemberUniqueName="[All_Checklist  2].[Notes].[All]" allUniqueName="[All_Checklist  2].[Notes].[All]" dimensionUniqueName="[All_Checklist  2]" displayFolder="" count="0" memberValueDatatype="130" unbalanced="0"/>
    <cacheHierarchy uniqueName="[completion By Dep].[Department]" caption="Department" attribute="1" defaultMemberUniqueName="[completion By Dep].[Department].[All]" allUniqueName="[completion By Dep].[Department].[All]" dimensionUniqueName="[completion By Dep]" displayFolder="" count="2" memberValueDatatype="130" unbalanced="0">
      <fieldsUsage count="2">
        <fieldUsage x="-1"/>
        <fieldUsage x="0"/>
      </fieldsUsage>
    </cacheHierarchy>
    <cacheHierarchy uniqueName="[completion By Dep].[Completed Tasks By Dep]" caption="Completed Tasks By Dep" attribute="1" defaultMemberUniqueName="[completion By Dep].[Completed Tasks By Dep].[All]" allUniqueName="[completion By Dep].[Completed Tasks By Dep].[All]" dimensionUniqueName="[completion By Dep]" displayFolder="" count="0" memberValueDatatype="5" unbalanced="0"/>
    <cacheHierarchy uniqueName="[completion By Dep].[Total Tasks by Dep]" caption="Total Tasks by Dep" attribute="1" defaultMemberUniqueName="[completion By Dep].[Total Tasks by Dep].[All]" allUniqueName="[completion By Dep].[Total Tasks by Dep].[All]" dimensionUniqueName="[completion By Dep]" displayFolder="" count="0" memberValueDatatype="5" unbalanced="0"/>
    <cacheHierarchy uniqueName="[completion By Dep].[completion By Dep %]" caption="completion By Dep %" attribute="1" defaultMemberUniqueName="[completion By Dep].[completion By Dep %].[All]" allUniqueName="[completion By Dep].[completion By Dep %].[All]" dimensionUniqueName="[completion By Dep]" displayFolder="" count="0" memberValueDatatype="5" unbalanced="0"/>
    <cacheHierarchy uniqueName="[CompletionOfDepByReq].[Department]" caption="Department" attribute="1" defaultMemberUniqueName="[CompletionOfDepByReq].[Department].[All]" allUniqueName="[CompletionOfDepByReq].[Department].[All]" dimensionUniqueName="[CompletionOfDepByReq]" displayFolder="" count="2" memberValueDatatype="130" unbalanced="0">
      <fieldsUsage count="2">
        <fieldUsage x="-1"/>
        <fieldUsage x="3"/>
      </fieldsUsage>
    </cacheHierarchy>
    <cacheHierarchy uniqueName="[CompletionOfDepByReq].[SumTarget]" caption="SumTarget" attribute="1" defaultMemberUniqueName="[CompletionOfDepByReq].[SumTarget].[All]" allUniqueName="[CompletionOfDepByReq].[SumTarget].[All]" dimensionUniqueName="[CompletionOfDepByReq]" displayFolder="" count="0" memberValueDatatype="5" unbalanced="0"/>
    <cacheHierarchy uniqueName="[CompletionOfDepByReq].[SumCompleted]" caption="SumCompleted" attribute="1" defaultMemberUniqueName="[CompletionOfDepByReq].[SumCompleted].[All]" allUniqueName="[CompletionOfDepByReq].[SumCompleted].[All]" dimensionUniqueName="[CompletionOfDepByReq]" displayFolder="" count="0" memberValueDatatype="5" unbalanced="0"/>
    <cacheHierarchy uniqueName="[CompletionOfDepByReq].[CompletionOfDepByReq%]" caption="CompletionOfDepByReq%" attribute="1" defaultMemberUniqueName="[CompletionOfDepByReq].[CompletionOfDepByReq%].[All]" allUniqueName="[CompletionOfDepByReq].[CompletionOfDepByReq%].[All]" dimensionUniqueName="[CompletionOfDepByReq]" displayFolder="" count="0" memberValueDatatype="5" unbalanced="0"/>
    <cacheHierarchy uniqueName="[LastUpdateMonthMerge].[Department]" caption="Department" attribute="1" defaultMemberUniqueName="[LastUpdateMonthMerge].[Department].[All]" allUniqueName="[LastUpdateMonthMerge].[Department].[All]" dimensionUniqueName="[LastUpdateMonthMerge]" displayFolder="" count="0" memberValueDatatype="130" unbalanced="0"/>
    <cacheHierarchy uniqueName="[LastUpdateMonthMerge].[Requirement]" caption="Requirement" attribute="1" defaultMemberUniqueName="[LastUpdateMonthMerge].[Requirement].[All]" allUniqueName="[LastUpdateMonthMerge].[Requirement].[All]" dimensionUniqueName="[LastUpdateMonthMerge]" displayFolder="" count="2" memberValueDatatype="130" unbalanced="0"/>
    <cacheHierarchy uniqueName="[LastUpdateMonthMerge].[LastUpdateMonth]" caption="LastUpdateMonth" attribute="1" defaultMemberUniqueName="[LastUpdateMonthMerge].[LastUpdateMonth].[All]" allUniqueName="[LastUpdateMonthMerge].[LastUpdateMonth].[All]" dimensionUniqueName="[LastUpdateMonthMerge]" displayFolder="" count="0" memberValueDatatype="130" unbalanced="0"/>
    <cacheHierarchy uniqueName="[LastUpdateMonthMerge].[LastUpdatePoints]" caption="LastUpdatePoints" attribute="1" defaultMemberUniqueName="[LastUpdateMonthMerge].[LastUpdatePoints].[All]" allUniqueName="[LastUpdateMonthMerge].[LastUpdatePoints].[All]" dimensionUniqueName="[LastUpdateMonthMerge]" displayFolder="" count="0" memberValueDatatype="20" unbalanced="0"/>
    <cacheHierarchy uniqueName="[LastUpdateMonthMerge].[#CompletedPoints]" caption="#CompletedPoints" attribute="1" defaultMemberUniqueName="[LastUpdateMonthMerge].[#CompletedPoints].[All]" allUniqueName="[LastUpdateMonthMerge].[#CompletedPoints].[All]" dimensionUniqueName="[LastUpdateMonthMerge]" displayFolder="" count="0" memberValueDatatype="20" unbalanced="0"/>
    <cacheHierarchy uniqueName="[LastUpdateMonthMerge].[#PendingPoints]" caption="#PendingPoints" attribute="1" defaultMemberUniqueName="[LastUpdateMonthMerge].[#PendingPoints].[All]" allUniqueName="[LastUpdateMonthMerge].[#PendingPoints].[All]" dimensionUniqueName="[LastUpdateMonthMerge]" displayFolder="" count="0" memberValueDatatype="20" unbalanced="0"/>
    <cacheHierarchy uniqueName="[LastUpdateMonthMerge].[AnnuCompleted%]" caption="AnnuCompleted%" attribute="1" defaultMemberUniqueName="[LastUpdateMonthMerge].[AnnuCompleted%].[All]" allUniqueName="[LastUpdateMonthMerge].[AnnuCompleted%].[All]" dimensionUniqueName="[LastUpdateMonthMerge]" displayFolder="" count="0" memberValueDatatype="5" unbalanced="0"/>
    <cacheHierarchy uniqueName="[Merge Total Tasks].[Department]" caption="Department" attribute="1" defaultMemberUniqueName="[Merge Total Tasks].[Department].[All]" allUniqueName="[Merge Total Tasks].[Department].[All]" dimensionUniqueName="[Merge Total Tasks]" displayFolder="" count="0" memberValueDatatype="130" unbalanced="0"/>
    <cacheHierarchy uniqueName="[Merge Total Tasks].[Manager]" caption="Manager" attribute="1" defaultMemberUniqueName="[Merge Total Tasks].[Manager].[All]" allUniqueName="[Merge Total Tasks].[Manager].[All]" dimensionUniqueName="[Merge Total Tasks]" displayFolder="" count="0" memberValueDatatype="130" unbalanced="0"/>
    <cacheHierarchy uniqueName="[Merge Total Tasks].[Task]" caption="Task" attribute="1" defaultMemberUniqueName="[Merge Total Tasks].[Task].[All]" allUniqueName="[Merge Total Tasks].[Task].[All]" dimensionUniqueName="[Merge Total Tasks]" displayFolder="" count="0" memberValueDatatype="130" unbalanced="0"/>
    <cacheHierarchy uniqueName="[Merge Total Tasks].[Frequancy]" caption="Frequancy" attribute="1" defaultMemberUniqueName="[Merge Total Tasks].[Frequancy].[All]" allUniqueName="[Merge Total Tasks].[Frequancy].[All]" dimensionUniqueName="[Merge Total Tasks]" displayFolder="" count="0" memberValueDatatype="130" unbalanced="0"/>
    <cacheHierarchy uniqueName="[Merge Total Tasks].[Period]" caption="Period" attribute="1" defaultMemberUniqueName="[Merge Total Tasks].[Period].[All]" allUniqueName="[Merge Total Tasks].[Period].[All]" dimensionUniqueName="[Merge Total Tasks]" displayFolder="" count="0" memberValueDatatype="130" unbalanced="0"/>
    <cacheHierarchy uniqueName="[Merge Total Tasks].[Group]" caption="Group" attribute="1" defaultMemberUniqueName="[Merge Total Tasks].[Group].[All]" allUniqueName="[Merge Total Tasks].[Group].[All]" dimensionUniqueName="[Merge Total Tasks]" displayFolder="" count="0" memberValueDatatype="130" unbalanced="0"/>
    <cacheHierarchy uniqueName="[Merge Total Tasks].[Completed (✔/✖)]" caption="Completed (✔/✖)" attribute="1" defaultMemberUniqueName="[Merge Total Tasks].[Completed (✔/✖)].[All]" allUniqueName="[Merge Total Tasks].[Completed (✔/✖)].[All]" dimensionUniqueName="[Merge Total Tasks]" displayFolder="" count="0" memberValueDatatype="11" unbalanced="0"/>
    <cacheHierarchy uniqueName="[Merge Total Tasks].[Status]" caption="Status" attribute="1" defaultMemberUniqueName="[Merge Total Tasks].[Status].[All]" allUniqueName="[Merge Total Tasks].[Status].[All]" dimensionUniqueName="[Merge Total Tasks]" displayFolder="" count="0" memberValueDatatype="130" unbalanced="0"/>
    <cacheHierarchy uniqueName="[Merge Total Tasks].[Notes]" caption="Notes" attribute="1" defaultMemberUniqueName="[Merge Total Tasks].[Notes].[All]" allUniqueName="[Merge Total Tasks].[Notes].[All]" dimensionUniqueName="[Merge Total Tasks]" displayFolder="" count="0" memberValueDatatype="130" unbalanced="0"/>
    <cacheHierarchy uniqueName="[Merge Total Tasks].[Total Tasks by Dep]" caption="Total Tasks by Dep" attribute="1" defaultMemberUniqueName="[Merge Total Tasks].[Total Tasks by Dep].[All]" allUniqueName="[Merge Total Tasks].[Total Tasks by Dep].[All]" dimensionUniqueName="[Merge Total Tasks]" displayFolder="" count="0" memberValueDatatype="5" unbalanced="0"/>
    <cacheHierarchy uniqueName="[Merge Total Tasks].[Completion Of Freq %]" caption="Completion Of Freq %" attribute="1" defaultMemberUniqueName="[Merge Total Tasks].[Completion Of Freq %].[All]" allUniqueName="[Merge Total Tasks].[Completion Of Freq %].[All]" dimensionUniqueName="[Merge Total Tasks]" displayFolder="" count="0" memberValueDatatype="5" unbalanced="0"/>
    <cacheHierarchy uniqueName="[Merge_Annu].[Department]" caption="Department" attribute="1" defaultMemberUniqueName="[Merge_Annu].[Department].[All]" allUniqueName="[Merge_Annu].[Department].[All]" dimensionUniqueName="[Merge_Annu]" displayFolder="" count="0" memberValueDatatype="130" unbalanced="0"/>
    <cacheHierarchy uniqueName="[Merge_Annu].[Manager]" caption="Manager" attribute="1" defaultMemberUniqueName="[Merge_Annu].[Manager].[All]" allUniqueName="[Merge_Annu].[Manager].[All]" dimensionUniqueName="[Merge_Annu]" displayFolder="" count="0" memberValueDatatype="130" unbalanced="0"/>
    <cacheHierarchy uniqueName="[Merge_Annu].[Requirement]" caption="Requirement" attribute="1" defaultMemberUniqueName="[Merge_Annu].[Requirement].[All]" allUniqueName="[Merge_Annu].[Requirement].[All]" dimensionUniqueName="[Merge_Annu]" displayFolder="" count="0" memberValueDatatype="130" unbalanced="0"/>
    <cacheHierarchy uniqueName="[Merge_Annu].[Year]" caption="Year" attribute="1" defaultMemberUniqueName="[Merge_Annu].[Year].[All]" allUniqueName="[Merge_Annu].[Year].[All]" dimensionUniqueName="[Merge_Annu]" displayFolder="" count="0" memberValueDatatype="20" unbalanced="0"/>
    <cacheHierarchy uniqueName="[Merge_Annu].[Month]" caption="Month" attribute="1" defaultMemberUniqueName="[Merge_Annu].[Month].[All]" allUniqueName="[Merge_Annu].[Month].[All]" dimensionUniqueName="[Merge_Annu]" displayFolder="" count="0" memberValueDatatype="130" unbalanced="0"/>
    <cacheHierarchy uniqueName="[Merge_Annu].[Total Annual Points]" caption="Total Annual Points" attribute="1" defaultMemberUniqueName="[Merge_Annu].[Total Annual Points].[All]" allUniqueName="[Merge_Annu].[Total Annual Points].[All]" dimensionUniqueName="[Merge_Annu]" displayFolder="" count="0" memberValueDatatype="130" unbalanced="0"/>
    <cacheHierarchy uniqueName="[Merge_Annu].[Monthly Target]" caption="Monthly Target" attribute="1" defaultMemberUniqueName="[Merge_Annu].[Monthly Target].[All]" allUniqueName="[Merge_Annu].[Monthly Target].[All]" dimensionUniqueName="[Merge_Annu]" displayFolder="" count="0" memberValueDatatype="130" unbalanced="0"/>
    <cacheHierarchy uniqueName="[Merge_Annu].[Completed]" caption="Completed" attribute="1" defaultMemberUniqueName="[Merge_Annu].[Completed].[All]" allUniqueName="[Merge_Annu].[Completed].[All]" dimensionUniqueName="[Merge_Annu]" displayFolder="" count="0" memberValueDatatype="130" unbalanced="0"/>
    <cacheHierarchy uniqueName="[Merge_Annu].[Pending]" caption="Pending" attribute="1" defaultMemberUniqueName="[Merge_Annu].[Pending].[All]" allUniqueName="[Merge_Annu].[Pending].[All]" dimensionUniqueName="[Merge_Annu]" displayFolder="" count="0" memberValueDatatype="20" unbalanced="0"/>
    <cacheHierarchy uniqueName="[Merge_Annu].[Notes]" caption="Notes" attribute="1" defaultMemberUniqueName="[Merge_Annu].[Notes].[All]" allUniqueName="[Merge_Annu].[Notes].[All]" dimensionUniqueName="[Merge_Annu]" displayFolder="" count="0" memberValueDatatype="130" unbalanced="0"/>
    <cacheHierarchy uniqueName="[Merge_Annu].[Month(Update)]" caption="Month(Update)" attribute="1" defaultMemberUniqueName="[Merge_Annu].[Month(Update)].[All]" allUniqueName="[Merge_Annu].[Month(Update)].[All]" dimensionUniqueName="[Merge_Annu]" displayFolder="" count="0" memberValueDatatype="130" unbalanced="0"/>
    <cacheHierarchy uniqueName="[Merge_Annu].[Total Annual Points.2]" caption="Total Annual Points.2" attribute="1" defaultMemberUniqueName="[Merge_Annu].[Total Annual Points.2].[All]" allUniqueName="[Merge_Annu].[Total Annual Points.2].[All]" dimensionUniqueName="[Merge_Annu]" displayFolder="" count="0" memberValueDatatype="20" unbalanced="0"/>
    <cacheHierarchy uniqueName="[Merge_Annu].[Notes.1]" caption="Notes.1" attribute="1" defaultMemberUniqueName="[Merge_Annu].[Notes.1].[All]" allUniqueName="[Merge_Annu].[Notes.1].[All]" dimensionUniqueName="[Merge_Annu]" displayFolder="" count="0" memberValueDatatype="130" unbalanced="0"/>
    <cacheHierarchy uniqueName="[Merge_Annu].[CompletionOfReqByMonth%]" caption="CompletionOfReqByMonth%" attribute="1" defaultMemberUniqueName="[Merge_Annu].[CompletionOfReqByMonth%].[All]" allUniqueName="[Merge_Annu].[CompletionOfReqByMonth%].[All]" dimensionUniqueName="[Merge_Annu]" displayFolder="" count="0" memberValueDatatype="5" unbalanced="0"/>
    <cacheHierarchy uniqueName="[Merge_Annu  2].[Department]" caption="Department" attribute="1" defaultMemberUniqueName="[Merge_Annu  2].[Department].[All]" allUniqueName="[Merge_Annu  2].[Department].[All]" dimensionUniqueName="[Merge_Annu  2]" displayFolder="" count="0" memberValueDatatype="130" unbalanced="0"/>
    <cacheHierarchy uniqueName="[Merge_Annu  2].[Requirement]" caption="Requirement" attribute="1" defaultMemberUniqueName="[Merge_Annu  2].[Requirement].[All]" allUniqueName="[Merge_Annu  2].[Requirement].[All]" dimensionUniqueName="[Merge_Annu  2]" displayFolder="" count="0" memberValueDatatype="130" unbalanced="0"/>
    <cacheHierarchy uniqueName="[Merge_Annu  2].[TotalMonthlyTarget]" caption="TotalMonthlyTarget" attribute="1" defaultMemberUniqueName="[Merge_Annu  2].[TotalMonthlyTarget].[All]" allUniqueName="[Merge_Annu  2].[TotalMonthlyTarget].[All]" dimensionUniqueName="[Merge_Annu  2]" displayFolder="" count="0" memberValueDatatype="5" unbalanced="0"/>
    <cacheHierarchy uniqueName="[Merge_Annu  2].[TotalCompletedPoints]" caption="TotalCompletedPoints" attribute="1" defaultMemberUniqueName="[Merge_Annu  2].[TotalCompletedPoints].[All]" allUniqueName="[Merge_Annu  2].[TotalCompletedPoints].[All]" dimensionUniqueName="[Merge_Annu  2]" displayFolder="" count="0" memberValueDatatype="5" unbalanced="0"/>
    <cacheHierarchy uniqueName="[Merge_Annu  2].[CompletionReq %]" caption="CompletionReq %" attribute="1" defaultMemberUniqueName="[Merge_Annu  2].[CompletionReq %].[All]" allUniqueName="[Merge_Annu  2].[CompletionReq %].[All]" dimensionUniqueName="[Merge_Annu  2]" displayFolder="" count="0" memberValueDatatype="5" unbalanced="0"/>
    <cacheHierarchy uniqueName="[Measures].[Pending Tasks]" caption="Pending Tasks" measure="1" displayFolder="" measureGroup="All_Checklist" count="0"/>
    <cacheHierarchy uniqueName="[Measures].[__XL_Count Merge_Annu  2]" caption="__XL_Count Merge_Annu  2" measure="1" displayFolder="" measureGroup="Merge_Annu  2" count="0" hidden="1"/>
    <cacheHierarchy uniqueName="[Measures].[__XL_Count Merge Total Tasks]" caption="__XL_Count Merge Total Tasks" measure="1" displayFolder="" measureGroup="Merge Total Tasks" count="0" hidden="1"/>
    <cacheHierarchy uniqueName="[Measures].[__XL_Count All_Checklist]" caption="__XL_Count All_Checklist" measure="1" displayFolder="" measureGroup="All_Checklist" count="0" hidden="1"/>
    <cacheHierarchy uniqueName="[Measures].[__XL_Count All_Checklist  2]" caption="__XL_Count All_Checklist  2" measure="1" displayFolder="" measureGroup="All_Checklist  2" count="0" hidden="1"/>
    <cacheHierarchy uniqueName="[Measures].[__XL_Count completion By Dep]" caption="__XL_Count completion By Dep" measure="1" displayFolder="" measureGroup="completion By Dep" count="0" hidden="1"/>
    <cacheHierarchy uniqueName="[Measures].[__XL_Count LastUpdateMonthMerge]" caption="__XL_Count LastUpdateMonthMerge" measure="1" displayFolder="" measureGroup="LastUpdateMonthMerge" count="0" hidden="1"/>
    <cacheHierarchy uniqueName="[Measures].[__XL_Count Merge_Annu]" caption="__XL_Count Merge_Annu" measure="1" displayFolder="" measureGroup="Merge_Annu" count="0" hidden="1"/>
    <cacheHierarchy uniqueName="[Measures].[__XL_Count CompletionOfDepByReq]" caption="__XL_Count CompletionOfDepByReq" measure="1" displayFolder="" measureGroup="CompletionOfDepByReq" count="0" hidden="1"/>
    <cacheHierarchy uniqueName="[Measures].[__No measures defined]" caption="__No measures defined" measure="1" displayFolder="" count="0" hidden="1"/>
    <cacheHierarchy uniqueName="[Measures].[Sum of Completed Tasks]" caption="Sum of Completed Tasks" measure="1" displayFolder="" measureGroup="All_Checklist" count="0" hidden="1">
      <extLst>
        <ext xmlns:x15="http://schemas.microsoft.com/office/spreadsheetml/2010/11/main" uri="{B97F6D7D-B522-45F9-BDA1-12C45D357490}">
          <x15:cacheHierarchy aggregatedColumn="3"/>
        </ext>
      </extLst>
    </cacheHierarchy>
    <cacheHierarchy uniqueName="[Measures].[Sum of Total Tasks]" caption="Sum of Total Tasks" measure="1" displayFolder="" measureGroup="All_Checklist"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All_Checklist  2" count="0" hidden="1">
      <extLst>
        <ext xmlns:x15="http://schemas.microsoft.com/office/spreadsheetml/2010/11/main" uri="{B97F6D7D-B522-45F9-BDA1-12C45D357490}">
          <x15:cacheHierarchy aggregatedColumn="12"/>
        </ext>
      </extLst>
    </cacheHierarchy>
    <cacheHierarchy uniqueName="[Measures].[Count of Notes]" caption="Count of Notes" measure="1" displayFolder="" measureGroup="All_Checklist  2" count="0" hidden="1">
      <extLst>
        <ext xmlns:x15="http://schemas.microsoft.com/office/spreadsheetml/2010/11/main" uri="{B97F6D7D-B522-45F9-BDA1-12C45D357490}">
          <x15:cacheHierarchy aggregatedColumn="13"/>
        </ext>
      </extLst>
    </cacheHierarchy>
    <cacheHierarchy uniqueName="[Measures].[Sum of completion By Dep %]" caption="Sum of completion By Dep %" measure="1" displayFolder="" measureGroup="completion By Dep" count="0" hidden="1">
      <extLst>
        <ext xmlns:x15="http://schemas.microsoft.com/office/spreadsheetml/2010/11/main" uri="{B97F6D7D-B522-45F9-BDA1-12C45D357490}">
          <x15:cacheHierarchy aggregatedColumn="17"/>
        </ext>
      </extLst>
    </cacheHierarchy>
    <cacheHierarchy uniqueName="[Measures].[Sum of Completed Tasks By Dep]" caption="Sum of Completed Tasks By Dep" measure="1" displayFolder="" measureGroup="completion By Dep"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otal Tasks by Dep]" caption="Sum of Total Tasks by Dep" measure="1" displayFolder="" measureGroup="completion By Dep"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Completion Of Freq %]" caption="Sum of Completion Of Freq %" measure="1" displayFolder="" measureGroup="Merge Total Tasks" count="0" hidden="1">
      <extLst>
        <ext xmlns:x15="http://schemas.microsoft.com/office/spreadsheetml/2010/11/main" uri="{B97F6D7D-B522-45F9-BDA1-12C45D357490}">
          <x15:cacheHierarchy aggregatedColumn="39"/>
        </ext>
      </extLst>
    </cacheHierarchy>
    <cacheHierarchy uniqueName="[Measures].[Sum of CompletionOfDepByReq%]" caption="Sum of CompletionOfDepByReq%" measure="1" displayFolder="" measureGroup="CompletionOfDepByReq" count="0" hidden="1">
      <extLst>
        <ext xmlns:x15="http://schemas.microsoft.com/office/spreadsheetml/2010/11/main" uri="{B97F6D7D-B522-45F9-BDA1-12C45D357490}">
          <x15:cacheHierarchy aggregatedColumn="21"/>
        </ext>
      </extLst>
    </cacheHierarchy>
    <cacheHierarchy uniqueName="[Measures].[Sum of CompletionOfReqByMonth%]" caption="Sum of CompletionOfReqByMonth%" measure="1" displayFolder="" measureGroup="Merge_Annu" count="0" hidden="1">
      <extLst>
        <ext xmlns:x15="http://schemas.microsoft.com/office/spreadsheetml/2010/11/main" uri="{B97F6D7D-B522-45F9-BDA1-12C45D357490}">
          <x15:cacheHierarchy aggregatedColumn="53"/>
        </ext>
      </extLst>
    </cacheHierarchy>
    <cacheHierarchy uniqueName="[Measures].[Sum of CompletionReq %]" caption="Sum of CompletionReq %" measure="1" displayFolder="" measureGroup="Merge_Annu  2" count="0" hidden="1">
      <extLst>
        <ext xmlns:x15="http://schemas.microsoft.com/office/spreadsheetml/2010/11/main" uri="{B97F6D7D-B522-45F9-BDA1-12C45D357490}">
          <x15:cacheHierarchy aggregatedColumn="58"/>
        </ext>
      </extLst>
    </cacheHierarchy>
    <cacheHierarchy uniqueName="[Measures].[Count of LastUpdateMonth]" caption="Count of LastUpdateMonth" measure="1" displayFolder="" measureGroup="LastUpdateMonthMerge" count="0" hidden="1">
      <extLst>
        <ext xmlns:x15="http://schemas.microsoft.com/office/spreadsheetml/2010/11/main" uri="{B97F6D7D-B522-45F9-BDA1-12C45D357490}">
          <x15:cacheHierarchy aggregatedColumn="24"/>
        </ext>
      </extLst>
    </cacheHierarchy>
    <cacheHierarchy uniqueName="[Measures].[Sum of LastUpdatePoints]" caption="Sum of LastUpdatePoints" measure="1" displayFolder="" measureGroup="LastUpdateMonthMerge" count="0" hidden="1">
      <extLst>
        <ext xmlns:x15="http://schemas.microsoft.com/office/spreadsheetml/2010/11/main" uri="{B97F6D7D-B522-45F9-BDA1-12C45D357490}">
          <x15:cacheHierarchy aggregatedColumn="25"/>
        </ext>
      </extLst>
    </cacheHierarchy>
    <cacheHierarchy uniqueName="[Measures].[Sum of #CompletedPoints]" caption="Sum of #CompletedPoints" measure="1" displayFolder="" measureGroup="LastUpdateMonthMerge" count="0" hidden="1">
      <extLst>
        <ext xmlns:x15="http://schemas.microsoft.com/office/spreadsheetml/2010/11/main" uri="{B97F6D7D-B522-45F9-BDA1-12C45D357490}">
          <x15:cacheHierarchy aggregatedColumn="26"/>
        </ext>
      </extLst>
    </cacheHierarchy>
    <cacheHierarchy uniqueName="[Measures].[Sum of #PendingPoints]" caption="Sum of #PendingPoints" measure="1" displayFolder="" measureGroup="LastUpdateMonthMerge" count="0" hidden="1">
      <extLst>
        <ext xmlns:x15="http://schemas.microsoft.com/office/spreadsheetml/2010/11/main" uri="{B97F6D7D-B522-45F9-BDA1-12C45D357490}">
          <x15:cacheHierarchy aggregatedColumn="27"/>
        </ext>
      </extLst>
    </cacheHierarchy>
    <cacheHierarchy uniqueName="[Measures].[Sum of AnnuCompleted%]" caption="Sum of AnnuCompleted%" measure="1" displayFolder="" measureGroup="LastUpdateMonthMerge" count="0" hidden="1">
      <extLst>
        <ext xmlns:x15="http://schemas.microsoft.com/office/spreadsheetml/2010/11/main" uri="{B97F6D7D-B522-45F9-BDA1-12C45D357490}">
          <x15:cacheHierarchy aggregatedColumn="28"/>
        </ext>
      </extLst>
    </cacheHierarchy>
    <cacheHierarchy uniqueName="[Measures].[Sum of Completion%]" caption="Sum of Completion%" measure="1" displayFolder="" measureGroup="All_Checklist" count="0" hidden="1">
      <extLst>
        <ext xmlns:x15="http://schemas.microsoft.com/office/spreadsheetml/2010/11/main" uri="{B97F6D7D-B522-45F9-BDA1-12C45D357490}">
          <x15:cacheHierarchy aggregatedColumn="4"/>
        </ext>
      </extLst>
    </cacheHierarchy>
  </cacheHierarchies>
  <kpis count="0"/>
  <dimensions count="9">
    <dimension name="All_Checklist" uniqueName="[All_Checklist]" caption="All_Checklist"/>
    <dimension name="All_Checklist  2" uniqueName="[All_Checklist  2]" caption="All_Checklist  2"/>
    <dimension name="completion By Dep" uniqueName="[completion By Dep]" caption="completion By Dep"/>
    <dimension name="CompletionOfDepByReq" uniqueName="[CompletionOfDepByReq]" caption="CompletionOfDepByReq"/>
    <dimension name="LastUpdateMonthMerge" uniqueName="[LastUpdateMonthMerge]" caption="LastUpdateMonthMerge"/>
    <dimension measure="1" name="Measures" uniqueName="[Measures]" caption="Measures"/>
    <dimension name="Merge Total Tasks" uniqueName="[Merge Total Tasks]" caption="Merge Total Tasks"/>
    <dimension name="Merge_Annu" uniqueName="[Merge_Annu]" caption="Merge_Annu"/>
    <dimension name="Merge_Annu  2" uniqueName="[Merge_Annu  2]" caption="Merge_Annu  2"/>
  </dimensions>
  <measureGroups count="8">
    <measureGroup name="All_Checklist" caption="All_Checklist"/>
    <measureGroup name="All_Checklist  2" caption="All_Checklist  2"/>
    <measureGroup name="completion By Dep" caption="completion By Dep"/>
    <measureGroup name="CompletionOfDepByReq" caption="CompletionOfDepByReq"/>
    <measureGroup name="LastUpdateMonthMerge" caption="LastUpdateMonthMerge"/>
    <measureGroup name="Merge Total Tasks" caption="Merge Total Tasks"/>
    <measureGroup name="Merge_Annu" caption="Merge_Annu"/>
    <measureGroup name="Merge_Annu  2" caption="Merge_Annu  2"/>
  </measureGroups>
  <maps count="15">
    <map measureGroup="0" dimension="0"/>
    <map measureGroup="0" dimension="3"/>
    <map measureGroup="1" dimension="1"/>
    <map measureGroup="1" dimension="3"/>
    <map measureGroup="2" dimension="2"/>
    <map measureGroup="2" dimension="3"/>
    <map measureGroup="3" dimension="3"/>
    <map measureGroup="4" dimension="3"/>
    <map measureGroup="4" dimension="4"/>
    <map measureGroup="5" dimension="3"/>
    <map measureGroup="5" dimension="6"/>
    <map measureGroup="6" dimension="3"/>
    <map measureGroup="6" dimension="7"/>
    <map measureGroup="7" dimension="3"/>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70.623974421294" backgroundQuery="1" createdVersion="8" refreshedVersion="8" minRefreshableVersion="3" recordCount="0" supportSubquery="1" supportAdvancedDrill="1" xr:uid="{00000000-000A-0000-FFFF-FFFF0A000000}">
  <cacheSource type="external" connectionId="34"/>
  <cacheFields count="5">
    <cacheField name="[CompletionOfDepByReq].[Department].[Department]" caption="Department" numFmtId="0" hierarchy="18" level="1">
      <sharedItems containsSemiMixedTypes="0" containsNonDate="0" containsString="0"/>
    </cacheField>
    <cacheField name="[LastUpdateMonthMerge].[Department].[Department]" caption="Department" numFmtId="0" hierarchy="22" level="1">
      <sharedItems count="1">
        <s v="South_Service"/>
      </sharedItems>
    </cacheField>
    <cacheField name="[Measures].[Sum of #CompletedPoints]" caption="Sum of #CompletedPoints" numFmtId="0" hierarchy="82" level="32767"/>
    <cacheField name="[Measures].[Sum of #PendingPoints]" caption="Sum of #PendingPoints" numFmtId="0" hierarchy="83" level="32767"/>
    <cacheField name="[LastUpdateMonthMerge].[Requirement].[Requirement]" caption="Requirement" numFmtId="0" hierarchy="23" level="1">
      <sharedItems count="7">
        <s v="ANNLI"/>
        <s v="ANSI"/>
        <s v="Scraper"/>
        <s v="SSSV"/>
        <s v="SSV"/>
        <s v="WELI"/>
        <s v="WHIT/WHGR"/>
      </sharedItems>
    </cacheField>
  </cacheFields>
  <cacheHierarchies count="86">
    <cacheHierarchy uniqueName="[All_Checklist].[Department]" caption="Department" attribute="1" defaultMemberUniqueName="[All_Checklist].[Department].[All]" allUniqueName="[All_Checklist].[Department].[All]" dimensionUniqueName="[All_Checklist]" displayFolder="" count="0" memberValueDatatype="130" unbalanced="0"/>
    <cacheHierarchy uniqueName="[All_Checklist].[Frequancy]" caption="Frequancy" attribute="1" defaultMemberUniqueName="[All_Checklist].[Frequancy].[All]" allUniqueName="[All_Checklist].[Frequancy].[All]" dimensionUniqueName="[All_Checklist]" displayFolder="" count="0" memberValueDatatype="130" unbalanced="0"/>
    <cacheHierarchy uniqueName="[All_Checklist].[Total Tasks]" caption="Total Tasks" attribute="1" defaultMemberUniqueName="[All_Checklist].[Total Tasks].[All]" allUniqueName="[All_Checklist].[Total Tasks].[All]" dimensionUniqueName="[All_Checklist]" displayFolder="" count="0" memberValueDatatype="20" unbalanced="0"/>
    <cacheHierarchy uniqueName="[All_Checklist].[Completed Tasks]" caption="Completed Tasks" attribute="1" defaultMemberUniqueName="[All_Checklist].[Completed Tasks].[All]" allUniqueName="[All_Checklist].[Completed Tasks].[All]" dimensionUniqueName="[All_Checklist]" displayFolder="" count="0" memberValueDatatype="5" unbalanced="0"/>
    <cacheHierarchy uniqueName="[All_Checklist].[Completion%]" caption="Completion%" attribute="1" defaultMemberUniqueName="[All_Checklist].[Completion%].[All]" allUniqueName="[All_Checklist].[Completion%].[All]" dimensionUniqueName="[All_Checklist]" displayFolder="" count="0" memberValueDatatype="5" unbalanced="0"/>
    <cacheHierarchy uniqueName="[All_Checklist  2].[Department]" caption="Department" attribute="1" defaultMemberUniqueName="[All_Checklist  2].[Department].[All]" allUniqueName="[All_Checklist  2].[Department].[All]" dimensionUniqueName="[All_Checklist  2]" displayFolder="" count="0" memberValueDatatype="130" unbalanced="0"/>
    <cacheHierarchy uniqueName="[All_Checklist  2].[Manager]" caption="Manager" attribute="1" defaultMemberUniqueName="[All_Checklist  2].[Manager].[All]" allUniqueName="[All_Checklist  2].[Manager].[All]" dimensionUniqueName="[All_Checklist  2]" displayFolder="" count="0" memberValueDatatype="130" unbalanced="0"/>
    <cacheHierarchy uniqueName="[All_Checklist  2].[Task]" caption="Task" attribute="1" defaultMemberUniqueName="[All_Checklist  2].[Task].[All]" allUniqueName="[All_Checklist  2].[Task].[All]" dimensionUniqueName="[All_Checklist  2]" displayFolder="" count="0" memberValueDatatype="130" unbalanced="0"/>
    <cacheHierarchy uniqueName="[All_Checklist  2].[Frequancy]" caption="Frequancy" attribute="1" defaultMemberUniqueName="[All_Checklist  2].[Frequancy].[All]" allUniqueName="[All_Checklist  2].[Frequancy].[All]" dimensionUniqueName="[All_Checklist  2]" displayFolder="" count="0" memberValueDatatype="130" unbalanced="0"/>
    <cacheHierarchy uniqueName="[All_Checklist  2].[Period]" caption="Period" attribute="1" defaultMemberUniqueName="[All_Checklist  2].[Period].[All]" allUniqueName="[All_Checklist  2].[Period].[All]" dimensionUniqueName="[All_Checklist  2]" displayFolder="" count="0" memberValueDatatype="130" unbalanced="0"/>
    <cacheHierarchy uniqueName="[All_Checklist  2].[Group]" caption="Group" attribute="1" defaultMemberUniqueName="[All_Checklist  2].[Group].[All]" allUniqueName="[All_Checklist  2].[Group].[All]" dimensionUniqueName="[All_Checklist  2]" displayFolder="" count="0" memberValueDatatype="130" unbalanced="0"/>
    <cacheHierarchy uniqueName="[All_Checklist  2].[Completed (✔/✖)]" caption="Completed (✔/✖)" attribute="1" defaultMemberUniqueName="[All_Checklist  2].[Completed (✔/✖)].[All]" allUniqueName="[All_Checklist  2].[Completed (✔/✖)].[All]" dimensionUniqueName="[All_Checklist  2]" displayFolder="" count="0" memberValueDatatype="11" unbalanced="0"/>
    <cacheHierarchy uniqueName="[All_Checklist  2].[Status]" caption="Status" attribute="1" defaultMemberUniqueName="[All_Checklist  2].[Status].[All]" allUniqueName="[All_Checklist  2].[Status].[All]" dimensionUniqueName="[All_Checklist  2]" displayFolder="" count="0" memberValueDatatype="130" unbalanced="0"/>
    <cacheHierarchy uniqueName="[All_Checklist  2].[Notes]" caption="Notes" attribute="1" defaultMemberUniqueName="[All_Checklist  2].[Notes].[All]" allUniqueName="[All_Checklist  2].[Notes].[All]" dimensionUniqueName="[All_Checklist  2]" displayFolder="" count="0" memberValueDatatype="130" unbalanced="0"/>
    <cacheHierarchy uniqueName="[completion By Dep].[Department]" caption="Department" attribute="1" defaultMemberUniqueName="[completion By Dep].[Department].[All]" allUniqueName="[completion By Dep].[Department].[All]" dimensionUniqueName="[completion By Dep]" displayFolder="" count="0" memberValueDatatype="130" unbalanced="0"/>
    <cacheHierarchy uniqueName="[completion By Dep].[Completed Tasks By Dep]" caption="Completed Tasks By Dep" attribute="1" defaultMemberUniqueName="[completion By Dep].[Completed Tasks By Dep].[All]" allUniqueName="[completion By Dep].[Completed Tasks By Dep].[All]" dimensionUniqueName="[completion By Dep]" displayFolder="" count="0" memberValueDatatype="5" unbalanced="0"/>
    <cacheHierarchy uniqueName="[completion By Dep].[Total Tasks by Dep]" caption="Total Tasks by Dep" attribute="1" defaultMemberUniqueName="[completion By Dep].[Total Tasks by Dep].[All]" allUniqueName="[completion By Dep].[Total Tasks by Dep].[All]" dimensionUniqueName="[completion By Dep]" displayFolder="" count="0" memberValueDatatype="5" unbalanced="0"/>
    <cacheHierarchy uniqueName="[completion By Dep].[completion By Dep %]" caption="completion By Dep %" attribute="1" defaultMemberUniqueName="[completion By Dep].[completion By Dep %].[All]" allUniqueName="[completion By Dep].[completion By Dep %].[All]" dimensionUniqueName="[completion By Dep]" displayFolder="" count="0" memberValueDatatype="5" unbalanced="0"/>
    <cacheHierarchy uniqueName="[CompletionOfDepByReq].[Department]" caption="Department" attribute="1" defaultMemberUniqueName="[CompletionOfDepByReq].[Department].[All]" allUniqueName="[CompletionOfDepByReq].[Department].[All]" dimensionUniqueName="[CompletionOfDepByReq]" displayFolder="" count="2" memberValueDatatype="130" unbalanced="0">
      <fieldsUsage count="2">
        <fieldUsage x="-1"/>
        <fieldUsage x="0"/>
      </fieldsUsage>
    </cacheHierarchy>
    <cacheHierarchy uniqueName="[CompletionOfDepByReq].[SumTarget]" caption="SumTarget" attribute="1" defaultMemberUniqueName="[CompletionOfDepByReq].[SumTarget].[All]" allUniqueName="[CompletionOfDepByReq].[SumTarget].[All]" dimensionUniqueName="[CompletionOfDepByReq]" displayFolder="" count="0" memberValueDatatype="5" unbalanced="0"/>
    <cacheHierarchy uniqueName="[CompletionOfDepByReq].[SumCompleted]" caption="SumCompleted" attribute="1" defaultMemberUniqueName="[CompletionOfDepByReq].[SumCompleted].[All]" allUniqueName="[CompletionOfDepByReq].[SumCompleted].[All]" dimensionUniqueName="[CompletionOfDepByReq]" displayFolder="" count="0" memberValueDatatype="5" unbalanced="0"/>
    <cacheHierarchy uniqueName="[CompletionOfDepByReq].[CompletionOfDepByReq%]" caption="CompletionOfDepByReq%" attribute="1" defaultMemberUniqueName="[CompletionOfDepByReq].[CompletionOfDepByReq%].[All]" allUniqueName="[CompletionOfDepByReq].[CompletionOfDepByReq%].[All]" dimensionUniqueName="[CompletionOfDepByReq]" displayFolder="" count="0" memberValueDatatype="5" unbalanced="0"/>
    <cacheHierarchy uniqueName="[LastUpdateMonthMerge].[Department]" caption="Department" attribute="1" defaultMemberUniqueName="[LastUpdateMonthMerge].[Department].[All]" allUniqueName="[LastUpdateMonthMerge].[Department].[All]" dimensionUniqueName="[LastUpdateMonthMerge]" displayFolder="" count="2" memberValueDatatype="130" unbalanced="0">
      <fieldsUsage count="2">
        <fieldUsage x="-1"/>
        <fieldUsage x="1"/>
      </fieldsUsage>
    </cacheHierarchy>
    <cacheHierarchy uniqueName="[LastUpdateMonthMerge].[Requirement]" caption="Requirement" attribute="1" defaultMemberUniqueName="[LastUpdateMonthMerge].[Requirement].[All]" allUniqueName="[LastUpdateMonthMerge].[Requirement].[All]" dimensionUniqueName="[LastUpdateMonthMerge]" displayFolder="" count="2" memberValueDatatype="130" unbalanced="0">
      <fieldsUsage count="2">
        <fieldUsage x="-1"/>
        <fieldUsage x="4"/>
      </fieldsUsage>
    </cacheHierarchy>
    <cacheHierarchy uniqueName="[LastUpdateMonthMerge].[LastUpdateMonth]" caption="LastUpdateMonth" attribute="1" defaultMemberUniqueName="[LastUpdateMonthMerge].[LastUpdateMonth].[All]" allUniqueName="[LastUpdateMonthMerge].[LastUpdateMonth].[All]" dimensionUniqueName="[LastUpdateMonthMerge]" displayFolder="" count="0" memberValueDatatype="130" unbalanced="0"/>
    <cacheHierarchy uniqueName="[LastUpdateMonthMerge].[LastUpdatePoints]" caption="LastUpdatePoints" attribute="1" defaultMemberUniqueName="[LastUpdateMonthMerge].[LastUpdatePoints].[All]" allUniqueName="[LastUpdateMonthMerge].[LastUpdatePoints].[All]" dimensionUniqueName="[LastUpdateMonthMerge]" displayFolder="" count="0" memberValueDatatype="20" unbalanced="0"/>
    <cacheHierarchy uniqueName="[LastUpdateMonthMerge].[#CompletedPoints]" caption="#CompletedPoints" attribute="1" defaultMemberUniqueName="[LastUpdateMonthMerge].[#CompletedPoints].[All]" allUniqueName="[LastUpdateMonthMerge].[#CompletedPoints].[All]" dimensionUniqueName="[LastUpdateMonthMerge]" displayFolder="" count="0" memberValueDatatype="20" unbalanced="0"/>
    <cacheHierarchy uniqueName="[LastUpdateMonthMerge].[#PendingPoints]" caption="#PendingPoints" attribute="1" defaultMemberUniqueName="[LastUpdateMonthMerge].[#PendingPoints].[All]" allUniqueName="[LastUpdateMonthMerge].[#PendingPoints].[All]" dimensionUniqueName="[LastUpdateMonthMerge]" displayFolder="" count="0" memberValueDatatype="20" unbalanced="0"/>
    <cacheHierarchy uniqueName="[LastUpdateMonthMerge].[AnnuCompleted%]" caption="AnnuCompleted%" attribute="1" defaultMemberUniqueName="[LastUpdateMonthMerge].[AnnuCompleted%].[All]" allUniqueName="[LastUpdateMonthMerge].[AnnuCompleted%].[All]" dimensionUniqueName="[LastUpdateMonthMerge]" displayFolder="" count="0" memberValueDatatype="5" unbalanced="0"/>
    <cacheHierarchy uniqueName="[Merge Total Tasks].[Department]" caption="Department" attribute="1" defaultMemberUniqueName="[Merge Total Tasks].[Department].[All]" allUniqueName="[Merge Total Tasks].[Department].[All]" dimensionUniqueName="[Merge Total Tasks]" displayFolder="" count="0" memberValueDatatype="130" unbalanced="0"/>
    <cacheHierarchy uniqueName="[Merge Total Tasks].[Manager]" caption="Manager" attribute="1" defaultMemberUniqueName="[Merge Total Tasks].[Manager].[All]" allUniqueName="[Merge Total Tasks].[Manager].[All]" dimensionUniqueName="[Merge Total Tasks]" displayFolder="" count="0" memberValueDatatype="130" unbalanced="0"/>
    <cacheHierarchy uniqueName="[Merge Total Tasks].[Task]" caption="Task" attribute="1" defaultMemberUniqueName="[Merge Total Tasks].[Task].[All]" allUniqueName="[Merge Total Tasks].[Task].[All]" dimensionUniqueName="[Merge Total Tasks]" displayFolder="" count="0" memberValueDatatype="130" unbalanced="0"/>
    <cacheHierarchy uniqueName="[Merge Total Tasks].[Frequancy]" caption="Frequancy" attribute="1" defaultMemberUniqueName="[Merge Total Tasks].[Frequancy].[All]" allUniqueName="[Merge Total Tasks].[Frequancy].[All]" dimensionUniqueName="[Merge Total Tasks]" displayFolder="" count="0" memberValueDatatype="130" unbalanced="0"/>
    <cacheHierarchy uniqueName="[Merge Total Tasks].[Period]" caption="Period" attribute="1" defaultMemberUniqueName="[Merge Total Tasks].[Period].[All]" allUniqueName="[Merge Total Tasks].[Period].[All]" dimensionUniqueName="[Merge Total Tasks]" displayFolder="" count="0" memberValueDatatype="130" unbalanced="0"/>
    <cacheHierarchy uniqueName="[Merge Total Tasks].[Group]" caption="Group" attribute="1" defaultMemberUniqueName="[Merge Total Tasks].[Group].[All]" allUniqueName="[Merge Total Tasks].[Group].[All]" dimensionUniqueName="[Merge Total Tasks]" displayFolder="" count="0" memberValueDatatype="130" unbalanced="0"/>
    <cacheHierarchy uniqueName="[Merge Total Tasks].[Completed (✔/✖)]" caption="Completed (✔/✖)" attribute="1" defaultMemberUniqueName="[Merge Total Tasks].[Completed (✔/✖)].[All]" allUniqueName="[Merge Total Tasks].[Completed (✔/✖)].[All]" dimensionUniqueName="[Merge Total Tasks]" displayFolder="" count="0" memberValueDatatype="11" unbalanced="0"/>
    <cacheHierarchy uniqueName="[Merge Total Tasks].[Status]" caption="Status" attribute="1" defaultMemberUniqueName="[Merge Total Tasks].[Status].[All]" allUniqueName="[Merge Total Tasks].[Status].[All]" dimensionUniqueName="[Merge Total Tasks]" displayFolder="" count="0" memberValueDatatype="130" unbalanced="0"/>
    <cacheHierarchy uniqueName="[Merge Total Tasks].[Notes]" caption="Notes" attribute="1" defaultMemberUniqueName="[Merge Total Tasks].[Notes].[All]" allUniqueName="[Merge Total Tasks].[Notes].[All]" dimensionUniqueName="[Merge Total Tasks]" displayFolder="" count="0" memberValueDatatype="130" unbalanced="0"/>
    <cacheHierarchy uniqueName="[Merge Total Tasks].[Total Tasks by Dep]" caption="Total Tasks by Dep" attribute="1" defaultMemberUniqueName="[Merge Total Tasks].[Total Tasks by Dep].[All]" allUniqueName="[Merge Total Tasks].[Total Tasks by Dep].[All]" dimensionUniqueName="[Merge Total Tasks]" displayFolder="" count="0" memberValueDatatype="5" unbalanced="0"/>
    <cacheHierarchy uniqueName="[Merge Total Tasks].[Completion Of Freq %]" caption="Completion Of Freq %" attribute="1" defaultMemberUniqueName="[Merge Total Tasks].[Completion Of Freq %].[All]" allUniqueName="[Merge Total Tasks].[Completion Of Freq %].[All]" dimensionUniqueName="[Merge Total Tasks]" displayFolder="" count="0" memberValueDatatype="5" unbalanced="0"/>
    <cacheHierarchy uniqueName="[Merge_Annu].[Department]" caption="Department" attribute="1" defaultMemberUniqueName="[Merge_Annu].[Department].[All]" allUniqueName="[Merge_Annu].[Department].[All]" dimensionUniqueName="[Merge_Annu]" displayFolder="" count="0" memberValueDatatype="130" unbalanced="0"/>
    <cacheHierarchy uniqueName="[Merge_Annu].[Manager]" caption="Manager" attribute="1" defaultMemberUniqueName="[Merge_Annu].[Manager].[All]" allUniqueName="[Merge_Annu].[Manager].[All]" dimensionUniqueName="[Merge_Annu]" displayFolder="" count="0" memberValueDatatype="130" unbalanced="0"/>
    <cacheHierarchy uniqueName="[Merge_Annu].[Requirement]" caption="Requirement" attribute="1" defaultMemberUniqueName="[Merge_Annu].[Requirement].[All]" allUniqueName="[Merge_Annu].[Requirement].[All]" dimensionUniqueName="[Merge_Annu]" displayFolder="" count="0" memberValueDatatype="130" unbalanced="0"/>
    <cacheHierarchy uniqueName="[Merge_Annu].[Year]" caption="Year" attribute="1" defaultMemberUniqueName="[Merge_Annu].[Year].[All]" allUniqueName="[Merge_Annu].[Year].[All]" dimensionUniqueName="[Merge_Annu]" displayFolder="" count="0" memberValueDatatype="20" unbalanced="0"/>
    <cacheHierarchy uniqueName="[Merge_Annu].[Month]" caption="Month" attribute="1" defaultMemberUniqueName="[Merge_Annu].[Month].[All]" allUniqueName="[Merge_Annu].[Month].[All]" dimensionUniqueName="[Merge_Annu]" displayFolder="" count="0" memberValueDatatype="130" unbalanced="0"/>
    <cacheHierarchy uniqueName="[Merge_Annu].[Total Annual Points]" caption="Total Annual Points" attribute="1" defaultMemberUniqueName="[Merge_Annu].[Total Annual Points].[All]" allUniqueName="[Merge_Annu].[Total Annual Points].[All]" dimensionUniqueName="[Merge_Annu]" displayFolder="" count="0" memberValueDatatype="130" unbalanced="0"/>
    <cacheHierarchy uniqueName="[Merge_Annu].[Monthly Target]" caption="Monthly Target" attribute="1" defaultMemberUniqueName="[Merge_Annu].[Monthly Target].[All]" allUniqueName="[Merge_Annu].[Monthly Target].[All]" dimensionUniqueName="[Merge_Annu]" displayFolder="" count="0" memberValueDatatype="130" unbalanced="0"/>
    <cacheHierarchy uniqueName="[Merge_Annu].[Completed]" caption="Completed" attribute="1" defaultMemberUniqueName="[Merge_Annu].[Completed].[All]" allUniqueName="[Merge_Annu].[Completed].[All]" dimensionUniqueName="[Merge_Annu]" displayFolder="" count="0" memberValueDatatype="130" unbalanced="0"/>
    <cacheHierarchy uniqueName="[Merge_Annu].[Pending]" caption="Pending" attribute="1" defaultMemberUniqueName="[Merge_Annu].[Pending].[All]" allUniqueName="[Merge_Annu].[Pending].[All]" dimensionUniqueName="[Merge_Annu]" displayFolder="" count="0" memberValueDatatype="20" unbalanced="0"/>
    <cacheHierarchy uniqueName="[Merge_Annu].[Notes]" caption="Notes" attribute="1" defaultMemberUniqueName="[Merge_Annu].[Notes].[All]" allUniqueName="[Merge_Annu].[Notes].[All]" dimensionUniqueName="[Merge_Annu]" displayFolder="" count="0" memberValueDatatype="130" unbalanced="0"/>
    <cacheHierarchy uniqueName="[Merge_Annu].[Month(Update)]" caption="Month(Update)" attribute="1" defaultMemberUniqueName="[Merge_Annu].[Month(Update)].[All]" allUniqueName="[Merge_Annu].[Month(Update)].[All]" dimensionUniqueName="[Merge_Annu]" displayFolder="" count="0" memberValueDatatype="130" unbalanced="0"/>
    <cacheHierarchy uniqueName="[Merge_Annu].[Total Annual Points.2]" caption="Total Annual Points.2" attribute="1" defaultMemberUniqueName="[Merge_Annu].[Total Annual Points.2].[All]" allUniqueName="[Merge_Annu].[Total Annual Points.2].[All]" dimensionUniqueName="[Merge_Annu]" displayFolder="" count="0" memberValueDatatype="20" unbalanced="0"/>
    <cacheHierarchy uniqueName="[Merge_Annu].[Notes.1]" caption="Notes.1" attribute="1" defaultMemberUniqueName="[Merge_Annu].[Notes.1].[All]" allUniqueName="[Merge_Annu].[Notes.1].[All]" dimensionUniqueName="[Merge_Annu]" displayFolder="" count="0" memberValueDatatype="130" unbalanced="0"/>
    <cacheHierarchy uniqueName="[Merge_Annu].[CompletionOfReqByMonth%]" caption="CompletionOfReqByMonth%" attribute="1" defaultMemberUniqueName="[Merge_Annu].[CompletionOfReqByMonth%].[All]" allUniqueName="[Merge_Annu].[CompletionOfReqByMonth%].[All]" dimensionUniqueName="[Merge_Annu]" displayFolder="" count="0" memberValueDatatype="5" unbalanced="0"/>
    <cacheHierarchy uniqueName="[Merge_Annu  2].[Department]" caption="Department" attribute="1" defaultMemberUniqueName="[Merge_Annu  2].[Department].[All]" allUniqueName="[Merge_Annu  2].[Department].[All]" dimensionUniqueName="[Merge_Annu  2]" displayFolder="" count="0" memberValueDatatype="130" unbalanced="0"/>
    <cacheHierarchy uniqueName="[Merge_Annu  2].[Requirement]" caption="Requirement" attribute="1" defaultMemberUniqueName="[Merge_Annu  2].[Requirement].[All]" allUniqueName="[Merge_Annu  2].[Requirement].[All]" dimensionUniqueName="[Merge_Annu  2]" displayFolder="" count="0" memberValueDatatype="130" unbalanced="0"/>
    <cacheHierarchy uniqueName="[Merge_Annu  2].[TotalMonthlyTarget]" caption="TotalMonthlyTarget" attribute="1" defaultMemberUniqueName="[Merge_Annu  2].[TotalMonthlyTarget].[All]" allUniqueName="[Merge_Annu  2].[TotalMonthlyTarget].[All]" dimensionUniqueName="[Merge_Annu  2]" displayFolder="" count="0" memberValueDatatype="5" unbalanced="0"/>
    <cacheHierarchy uniqueName="[Merge_Annu  2].[TotalCompletedPoints]" caption="TotalCompletedPoints" attribute="1" defaultMemberUniqueName="[Merge_Annu  2].[TotalCompletedPoints].[All]" allUniqueName="[Merge_Annu  2].[TotalCompletedPoints].[All]" dimensionUniqueName="[Merge_Annu  2]" displayFolder="" count="0" memberValueDatatype="5" unbalanced="0"/>
    <cacheHierarchy uniqueName="[Merge_Annu  2].[CompletionReq %]" caption="CompletionReq %" attribute="1" defaultMemberUniqueName="[Merge_Annu  2].[CompletionReq %].[All]" allUniqueName="[Merge_Annu  2].[CompletionReq %].[All]" dimensionUniqueName="[Merge_Annu  2]" displayFolder="" count="0" memberValueDatatype="5" unbalanced="0"/>
    <cacheHierarchy uniqueName="[Measures].[Pending Tasks]" caption="Pending Tasks" measure="1" displayFolder="" measureGroup="All_Checklist" count="0"/>
    <cacheHierarchy uniqueName="[Measures].[__XL_Count Merge_Annu  2]" caption="__XL_Count Merge_Annu  2" measure="1" displayFolder="" measureGroup="Merge_Annu  2" count="0" hidden="1"/>
    <cacheHierarchy uniqueName="[Measures].[__XL_Count Merge Total Tasks]" caption="__XL_Count Merge Total Tasks" measure="1" displayFolder="" measureGroup="Merge Total Tasks" count="0" hidden="1"/>
    <cacheHierarchy uniqueName="[Measures].[__XL_Count All_Checklist]" caption="__XL_Count All_Checklist" measure="1" displayFolder="" measureGroup="All_Checklist" count="0" hidden="1"/>
    <cacheHierarchy uniqueName="[Measures].[__XL_Count All_Checklist  2]" caption="__XL_Count All_Checklist  2" measure="1" displayFolder="" measureGroup="All_Checklist  2" count="0" hidden="1"/>
    <cacheHierarchy uniqueName="[Measures].[__XL_Count completion By Dep]" caption="__XL_Count completion By Dep" measure="1" displayFolder="" measureGroup="completion By Dep" count="0" hidden="1"/>
    <cacheHierarchy uniqueName="[Measures].[__XL_Count LastUpdateMonthMerge]" caption="__XL_Count LastUpdateMonthMerge" measure="1" displayFolder="" measureGroup="LastUpdateMonthMerge" count="0" hidden="1"/>
    <cacheHierarchy uniqueName="[Measures].[__XL_Count Merge_Annu]" caption="__XL_Count Merge_Annu" measure="1" displayFolder="" measureGroup="Merge_Annu" count="0" hidden="1"/>
    <cacheHierarchy uniqueName="[Measures].[__XL_Count CompletionOfDepByReq]" caption="__XL_Count CompletionOfDepByReq" measure="1" displayFolder="" measureGroup="CompletionOfDepByReq" count="0" hidden="1"/>
    <cacheHierarchy uniqueName="[Measures].[__No measures defined]" caption="__No measures defined" measure="1" displayFolder="" count="0" hidden="1"/>
    <cacheHierarchy uniqueName="[Measures].[Sum of Completed Tasks]" caption="Sum of Completed Tasks" measure="1" displayFolder="" measureGroup="All_Checklist" count="0" hidden="1">
      <extLst>
        <ext xmlns:x15="http://schemas.microsoft.com/office/spreadsheetml/2010/11/main" uri="{B97F6D7D-B522-45F9-BDA1-12C45D357490}">
          <x15:cacheHierarchy aggregatedColumn="3"/>
        </ext>
      </extLst>
    </cacheHierarchy>
    <cacheHierarchy uniqueName="[Measures].[Sum of Total Tasks]" caption="Sum of Total Tasks" measure="1" displayFolder="" measureGroup="All_Checklist"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All_Checklist  2" count="0" hidden="1">
      <extLst>
        <ext xmlns:x15="http://schemas.microsoft.com/office/spreadsheetml/2010/11/main" uri="{B97F6D7D-B522-45F9-BDA1-12C45D357490}">
          <x15:cacheHierarchy aggregatedColumn="12"/>
        </ext>
      </extLst>
    </cacheHierarchy>
    <cacheHierarchy uniqueName="[Measures].[Count of Notes]" caption="Count of Notes" measure="1" displayFolder="" measureGroup="All_Checklist  2" count="0" hidden="1">
      <extLst>
        <ext xmlns:x15="http://schemas.microsoft.com/office/spreadsheetml/2010/11/main" uri="{B97F6D7D-B522-45F9-BDA1-12C45D357490}">
          <x15:cacheHierarchy aggregatedColumn="13"/>
        </ext>
      </extLst>
    </cacheHierarchy>
    <cacheHierarchy uniqueName="[Measures].[Sum of completion By Dep %]" caption="Sum of completion By Dep %" measure="1" displayFolder="" measureGroup="completion By Dep" count="0" hidden="1">
      <extLst>
        <ext xmlns:x15="http://schemas.microsoft.com/office/spreadsheetml/2010/11/main" uri="{B97F6D7D-B522-45F9-BDA1-12C45D357490}">
          <x15:cacheHierarchy aggregatedColumn="17"/>
        </ext>
      </extLst>
    </cacheHierarchy>
    <cacheHierarchy uniqueName="[Measures].[Sum of Completed Tasks By Dep]" caption="Sum of Completed Tasks By Dep" measure="1" displayFolder="" measureGroup="completion By Dep" count="0" hidden="1">
      <extLst>
        <ext xmlns:x15="http://schemas.microsoft.com/office/spreadsheetml/2010/11/main" uri="{B97F6D7D-B522-45F9-BDA1-12C45D357490}">
          <x15:cacheHierarchy aggregatedColumn="15"/>
        </ext>
      </extLst>
    </cacheHierarchy>
    <cacheHierarchy uniqueName="[Measures].[Sum of Total Tasks by Dep]" caption="Sum of Total Tasks by Dep" measure="1" displayFolder="" measureGroup="completion By Dep" count="0" hidden="1">
      <extLst>
        <ext xmlns:x15="http://schemas.microsoft.com/office/spreadsheetml/2010/11/main" uri="{B97F6D7D-B522-45F9-BDA1-12C45D357490}">
          <x15:cacheHierarchy aggregatedColumn="16"/>
        </ext>
      </extLst>
    </cacheHierarchy>
    <cacheHierarchy uniqueName="[Measures].[Sum of Completion Of Freq %]" caption="Sum of Completion Of Freq %" measure="1" displayFolder="" measureGroup="Merge Total Tasks" count="0" hidden="1">
      <extLst>
        <ext xmlns:x15="http://schemas.microsoft.com/office/spreadsheetml/2010/11/main" uri="{B97F6D7D-B522-45F9-BDA1-12C45D357490}">
          <x15:cacheHierarchy aggregatedColumn="39"/>
        </ext>
      </extLst>
    </cacheHierarchy>
    <cacheHierarchy uniqueName="[Measures].[Sum of CompletionOfDepByReq%]" caption="Sum of CompletionOfDepByReq%" measure="1" displayFolder="" measureGroup="CompletionOfDepByReq" count="0" hidden="1">
      <extLst>
        <ext xmlns:x15="http://schemas.microsoft.com/office/spreadsheetml/2010/11/main" uri="{B97F6D7D-B522-45F9-BDA1-12C45D357490}">
          <x15:cacheHierarchy aggregatedColumn="21"/>
        </ext>
      </extLst>
    </cacheHierarchy>
    <cacheHierarchy uniqueName="[Measures].[Sum of CompletionOfReqByMonth%]" caption="Sum of CompletionOfReqByMonth%" measure="1" displayFolder="" measureGroup="Merge_Annu" count="0" hidden="1">
      <extLst>
        <ext xmlns:x15="http://schemas.microsoft.com/office/spreadsheetml/2010/11/main" uri="{B97F6D7D-B522-45F9-BDA1-12C45D357490}">
          <x15:cacheHierarchy aggregatedColumn="53"/>
        </ext>
      </extLst>
    </cacheHierarchy>
    <cacheHierarchy uniqueName="[Measures].[Sum of CompletionReq %]" caption="Sum of CompletionReq %" measure="1" displayFolder="" measureGroup="Merge_Annu  2" count="0" hidden="1">
      <extLst>
        <ext xmlns:x15="http://schemas.microsoft.com/office/spreadsheetml/2010/11/main" uri="{B97F6D7D-B522-45F9-BDA1-12C45D357490}">
          <x15:cacheHierarchy aggregatedColumn="58"/>
        </ext>
      </extLst>
    </cacheHierarchy>
    <cacheHierarchy uniqueName="[Measures].[Count of LastUpdateMonth]" caption="Count of LastUpdateMonth" measure="1" displayFolder="" measureGroup="LastUpdateMonthMerge" count="0" hidden="1">
      <extLst>
        <ext xmlns:x15="http://schemas.microsoft.com/office/spreadsheetml/2010/11/main" uri="{B97F6D7D-B522-45F9-BDA1-12C45D357490}">
          <x15:cacheHierarchy aggregatedColumn="24"/>
        </ext>
      </extLst>
    </cacheHierarchy>
    <cacheHierarchy uniqueName="[Measures].[Sum of LastUpdatePoints]" caption="Sum of LastUpdatePoints" measure="1" displayFolder="" measureGroup="LastUpdateMonthMerge" count="0" hidden="1">
      <extLst>
        <ext xmlns:x15="http://schemas.microsoft.com/office/spreadsheetml/2010/11/main" uri="{B97F6D7D-B522-45F9-BDA1-12C45D357490}">
          <x15:cacheHierarchy aggregatedColumn="25"/>
        </ext>
      </extLst>
    </cacheHierarchy>
    <cacheHierarchy uniqueName="[Measures].[Sum of #CompletedPoints]" caption="Sum of #CompletedPoints" measure="1" displayFolder="" measureGroup="LastUpdateMonthMerge"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PendingPoints]" caption="Sum of #PendingPoints" measure="1" displayFolder="" measureGroup="LastUpdateMonthMerge"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AnnuCompleted%]" caption="Sum of AnnuCompleted%" measure="1" displayFolder="" measureGroup="LastUpdateMonthMerge" count="0" hidden="1">
      <extLst>
        <ext xmlns:x15="http://schemas.microsoft.com/office/spreadsheetml/2010/11/main" uri="{B97F6D7D-B522-45F9-BDA1-12C45D357490}">
          <x15:cacheHierarchy aggregatedColumn="28"/>
        </ext>
      </extLst>
    </cacheHierarchy>
    <cacheHierarchy uniqueName="[Measures].[Sum of Completion%]" caption="Sum of Completion%" measure="1" displayFolder="" measureGroup="All_Checklist" count="0" hidden="1">
      <extLst>
        <ext xmlns:x15="http://schemas.microsoft.com/office/spreadsheetml/2010/11/main" uri="{B97F6D7D-B522-45F9-BDA1-12C45D357490}">
          <x15:cacheHierarchy aggregatedColumn="4"/>
        </ext>
      </extLst>
    </cacheHierarchy>
  </cacheHierarchies>
  <kpis count="0"/>
  <dimensions count="9">
    <dimension name="All_Checklist" uniqueName="[All_Checklist]" caption="All_Checklist"/>
    <dimension name="All_Checklist  2" uniqueName="[All_Checklist  2]" caption="All_Checklist  2"/>
    <dimension name="completion By Dep" uniqueName="[completion By Dep]" caption="completion By Dep"/>
    <dimension name="CompletionOfDepByReq" uniqueName="[CompletionOfDepByReq]" caption="CompletionOfDepByReq"/>
    <dimension name="LastUpdateMonthMerge" uniqueName="[LastUpdateMonthMerge]" caption="LastUpdateMonthMerge"/>
    <dimension measure="1" name="Measures" uniqueName="[Measures]" caption="Measures"/>
    <dimension name="Merge Total Tasks" uniqueName="[Merge Total Tasks]" caption="Merge Total Tasks"/>
    <dimension name="Merge_Annu" uniqueName="[Merge_Annu]" caption="Merge_Annu"/>
    <dimension name="Merge_Annu  2" uniqueName="[Merge_Annu  2]" caption="Merge_Annu  2"/>
  </dimensions>
  <measureGroups count="8">
    <measureGroup name="All_Checklist" caption="All_Checklist"/>
    <measureGroup name="All_Checklist  2" caption="All_Checklist  2"/>
    <measureGroup name="completion By Dep" caption="completion By Dep"/>
    <measureGroup name="CompletionOfDepByReq" caption="CompletionOfDepByReq"/>
    <measureGroup name="LastUpdateMonthMerge" caption="LastUpdateMonthMerge"/>
    <measureGroup name="Merge Total Tasks" caption="Merge Total Tasks"/>
    <measureGroup name="Merge_Annu" caption="Merge_Annu"/>
    <measureGroup name="Merge_Annu  2" caption="Merge_Annu  2"/>
  </measureGroups>
  <maps count="15">
    <map measureGroup="0" dimension="0"/>
    <map measureGroup="0" dimension="3"/>
    <map measureGroup="1" dimension="1"/>
    <map measureGroup="1" dimension="3"/>
    <map measureGroup="2" dimension="2"/>
    <map measureGroup="2" dimension="3"/>
    <map measureGroup="3" dimension="3"/>
    <map measureGroup="4" dimension="3"/>
    <map measureGroup="4" dimension="4"/>
    <map measureGroup="5" dimension="3"/>
    <map measureGroup="5" dimension="6"/>
    <map measureGroup="6" dimension="3"/>
    <map measureGroup="6" dimension="7"/>
    <map measureGroup="7" dimension="3"/>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70.623975115741" backgroundQuery="1" createdVersion="8" refreshedVersion="8" minRefreshableVersion="3" recordCount="0" supportSubquery="1" supportAdvancedDrill="1" xr:uid="{74472E21-21D8-4618-B9BE-66F14642E0D8}">
  <cacheSource type="external" connectionId="34"/>
  <cacheFields count="4">
    <cacheField name="[All_Checklist].[Department].[Department]" caption="Department" numFmtId="0" level="1">
      <sharedItems count="1">
        <s v="South_Service"/>
      </sharedItems>
    </cacheField>
    <cacheField name="[CompletionOfDepByReq].[Department].[Department]" caption="Department" numFmtId="0" hierarchy="18" level="1">
      <sharedItems containsSemiMixedTypes="0" containsNonDate="0" containsString="0"/>
    </cacheField>
    <cacheField name="[All_Checklist].[Frequancy].[Frequancy]" caption="Frequancy" numFmtId="0" hierarchy="1" level="1">
      <sharedItems containsBlank="1" count="4">
        <m/>
        <s v="Monthly"/>
        <s v="Quarterly"/>
        <s v="Weekly"/>
      </sharedItems>
    </cacheField>
    <cacheField name="[Measures].[Pending Tasks]" caption="Pending Tasks" numFmtId="0" hierarchy="59" level="32767"/>
  </cacheFields>
  <cacheHierarchies count="86">
    <cacheHierarchy uniqueName="[All_Checklist].[Department]" caption="Department" attribute="1" defaultMemberUniqueName="[All_Checklist].[Department].[All]" allUniqueName="[All_Checklist].[Department].[All]" dimensionUniqueName="[All_Checklist]" displayFolder="" count="2" memberValueDatatype="130" unbalanced="0">
      <fieldsUsage count="2">
        <fieldUsage x="-1"/>
        <fieldUsage x="0"/>
      </fieldsUsage>
    </cacheHierarchy>
    <cacheHierarchy uniqueName="[All_Checklist].[Frequancy]" caption="Frequancy" attribute="1" defaultMemberUniqueName="[All_Checklist].[Frequancy].[All]" allUniqueName="[All_Checklist].[Frequancy].[All]" dimensionUniqueName="[All_Checklist]" displayFolder="" count="2" memberValueDatatype="130" unbalanced="0">
      <fieldsUsage count="2">
        <fieldUsage x="-1"/>
        <fieldUsage x="2"/>
      </fieldsUsage>
    </cacheHierarchy>
    <cacheHierarchy uniqueName="[All_Checklist].[Total Tasks]" caption="Total Tasks" attribute="1" defaultMemberUniqueName="[All_Checklist].[Total Tasks].[All]" allUniqueName="[All_Checklist].[Total Tasks].[All]" dimensionUniqueName="[All_Checklist]" displayFolder="" count="0" memberValueDatatype="20" unbalanced="0"/>
    <cacheHierarchy uniqueName="[All_Checklist].[Completed Tasks]" caption="Completed Tasks" attribute="1" defaultMemberUniqueName="[All_Checklist].[Completed Tasks].[All]" allUniqueName="[All_Checklist].[Completed Tasks].[All]" dimensionUniqueName="[All_Checklist]" displayFolder="" count="0" memberValueDatatype="5" unbalanced="0"/>
    <cacheHierarchy uniqueName="[All_Checklist].[Completion%]" caption="Completion%" attribute="1" defaultMemberUniqueName="[All_Checklist].[Completion%].[All]" allUniqueName="[All_Checklist].[Completion%].[All]" dimensionUniqueName="[All_Checklist]" displayFolder="" count="0" memberValueDatatype="5" unbalanced="0"/>
    <cacheHierarchy uniqueName="[All_Checklist  2].[Department]" caption="Department" attribute="1" defaultMemberUniqueName="[All_Checklist  2].[Department].[All]" allUniqueName="[All_Checklist  2].[Department].[All]" dimensionUniqueName="[All_Checklist  2]" displayFolder="" count="0" memberValueDatatype="130" unbalanced="0"/>
    <cacheHierarchy uniqueName="[All_Checklist  2].[Manager]" caption="Manager" attribute="1" defaultMemberUniqueName="[All_Checklist  2].[Manager].[All]" allUniqueName="[All_Checklist  2].[Manager].[All]" dimensionUniqueName="[All_Checklist  2]" displayFolder="" count="0" memberValueDatatype="130" unbalanced="0"/>
    <cacheHierarchy uniqueName="[All_Checklist  2].[Task]" caption="Task" attribute="1" defaultMemberUniqueName="[All_Checklist  2].[Task].[All]" allUniqueName="[All_Checklist  2].[Task].[All]" dimensionUniqueName="[All_Checklist  2]" displayFolder="" count="0" memberValueDatatype="130" unbalanced="0"/>
    <cacheHierarchy uniqueName="[All_Checklist  2].[Frequancy]" caption="Frequancy" attribute="1" defaultMemberUniqueName="[All_Checklist  2].[Frequancy].[All]" allUniqueName="[All_Checklist  2].[Frequancy].[All]" dimensionUniqueName="[All_Checklist  2]" displayFolder="" count="0" memberValueDatatype="130" unbalanced="0"/>
    <cacheHierarchy uniqueName="[All_Checklist  2].[Period]" caption="Period" attribute="1" defaultMemberUniqueName="[All_Checklist  2].[Period].[All]" allUniqueName="[All_Checklist  2].[Period].[All]" dimensionUniqueName="[All_Checklist  2]" displayFolder="" count="0" memberValueDatatype="130" unbalanced="0"/>
    <cacheHierarchy uniqueName="[All_Checklist  2].[Group]" caption="Group" attribute="1" defaultMemberUniqueName="[All_Checklist  2].[Group].[All]" allUniqueName="[All_Checklist  2].[Group].[All]" dimensionUniqueName="[All_Checklist  2]" displayFolder="" count="0" memberValueDatatype="130" unbalanced="0"/>
    <cacheHierarchy uniqueName="[All_Checklist  2].[Completed (✔/✖)]" caption="Completed (✔/✖)" attribute="1" defaultMemberUniqueName="[All_Checklist  2].[Completed (✔/✖)].[All]" allUniqueName="[All_Checklist  2].[Completed (✔/✖)].[All]" dimensionUniqueName="[All_Checklist  2]" displayFolder="" count="0" memberValueDatatype="11" unbalanced="0"/>
    <cacheHierarchy uniqueName="[All_Checklist  2].[Status]" caption="Status" attribute="1" defaultMemberUniqueName="[All_Checklist  2].[Status].[All]" allUniqueName="[All_Checklist  2].[Status].[All]" dimensionUniqueName="[All_Checklist  2]" displayFolder="" count="0" memberValueDatatype="130" unbalanced="0"/>
    <cacheHierarchy uniqueName="[All_Checklist  2].[Notes]" caption="Notes" attribute="1" defaultMemberUniqueName="[All_Checklist  2].[Notes].[All]" allUniqueName="[All_Checklist  2].[Notes].[All]" dimensionUniqueName="[All_Checklist  2]" displayFolder="" count="0" memberValueDatatype="130" unbalanced="0"/>
    <cacheHierarchy uniqueName="[completion By Dep].[Department]" caption="Department" attribute="1" defaultMemberUniqueName="[completion By Dep].[Department].[All]" allUniqueName="[completion By Dep].[Department].[All]" dimensionUniqueName="[completion By Dep]" displayFolder="" count="0" memberValueDatatype="130" unbalanced="0"/>
    <cacheHierarchy uniqueName="[completion By Dep].[Completed Tasks By Dep]" caption="Completed Tasks By Dep" attribute="1" defaultMemberUniqueName="[completion By Dep].[Completed Tasks By Dep].[All]" allUniqueName="[completion By Dep].[Completed Tasks By Dep].[All]" dimensionUniqueName="[completion By Dep]" displayFolder="" count="0" memberValueDatatype="5" unbalanced="0"/>
    <cacheHierarchy uniqueName="[completion By Dep].[Total Tasks by Dep]" caption="Total Tasks by Dep" attribute="1" defaultMemberUniqueName="[completion By Dep].[Total Tasks by Dep].[All]" allUniqueName="[completion By Dep].[Total Tasks by Dep].[All]" dimensionUniqueName="[completion By Dep]" displayFolder="" count="0" memberValueDatatype="5" unbalanced="0"/>
    <cacheHierarchy uniqueName="[completion By Dep].[completion By Dep %]" caption="completion By Dep %" attribute="1" defaultMemberUniqueName="[completion By Dep].[completion By Dep %].[All]" allUniqueName="[completion By Dep].[completion By Dep %].[All]" dimensionUniqueName="[completion By Dep]" displayFolder="" count="0" memberValueDatatype="5" unbalanced="0"/>
    <cacheHierarchy uniqueName="[CompletionOfDepByReq].[Department]" caption="Department" attribute="1" defaultMemberUniqueName="[CompletionOfDepByReq].[Department].[All]" allUniqueName="[CompletionOfDepByReq].[Department].[All]" dimensionUniqueName="[CompletionOfDepByReq]" displayFolder="" count="2" memberValueDatatype="130" unbalanced="0">
      <fieldsUsage count="2">
        <fieldUsage x="-1"/>
        <fieldUsage x="1"/>
      </fieldsUsage>
    </cacheHierarchy>
    <cacheHierarchy uniqueName="[CompletionOfDepByReq].[SumTarget]" caption="SumTarget" attribute="1" defaultMemberUniqueName="[CompletionOfDepByReq].[SumTarget].[All]" allUniqueName="[CompletionOfDepByReq].[SumTarget].[All]" dimensionUniqueName="[CompletionOfDepByReq]" displayFolder="" count="0" memberValueDatatype="5" unbalanced="0"/>
    <cacheHierarchy uniqueName="[CompletionOfDepByReq].[SumCompleted]" caption="SumCompleted" attribute="1" defaultMemberUniqueName="[CompletionOfDepByReq].[SumCompleted].[All]" allUniqueName="[CompletionOfDepByReq].[SumCompleted].[All]" dimensionUniqueName="[CompletionOfDepByReq]" displayFolder="" count="0" memberValueDatatype="5" unbalanced="0"/>
    <cacheHierarchy uniqueName="[CompletionOfDepByReq].[CompletionOfDepByReq%]" caption="CompletionOfDepByReq%" attribute="1" defaultMemberUniqueName="[CompletionOfDepByReq].[CompletionOfDepByReq%].[All]" allUniqueName="[CompletionOfDepByReq].[CompletionOfDepByReq%].[All]" dimensionUniqueName="[CompletionOfDepByReq]" displayFolder="" count="0" memberValueDatatype="5" unbalanced="0"/>
    <cacheHierarchy uniqueName="[LastUpdateMonthMerge].[Department]" caption="Department" attribute="1" defaultMemberUniqueName="[LastUpdateMonthMerge].[Department].[All]" allUniqueName="[LastUpdateMonthMerge].[Department].[All]" dimensionUniqueName="[LastUpdateMonthMerge]" displayFolder="" count="0" memberValueDatatype="130" unbalanced="0"/>
    <cacheHierarchy uniqueName="[LastUpdateMonthMerge].[Requirement]" caption="Requirement" attribute="1" defaultMemberUniqueName="[LastUpdateMonthMerge].[Requirement].[All]" allUniqueName="[LastUpdateMonthMerge].[Requirement].[All]" dimensionUniqueName="[LastUpdateMonthMerge]" displayFolder="" count="2" memberValueDatatype="130" unbalanced="0"/>
    <cacheHierarchy uniqueName="[LastUpdateMonthMerge].[LastUpdateMonth]" caption="LastUpdateMonth" attribute="1" defaultMemberUniqueName="[LastUpdateMonthMerge].[LastUpdateMonth].[All]" allUniqueName="[LastUpdateMonthMerge].[LastUpdateMonth].[All]" dimensionUniqueName="[LastUpdateMonthMerge]" displayFolder="" count="0" memberValueDatatype="130" unbalanced="0"/>
    <cacheHierarchy uniqueName="[LastUpdateMonthMerge].[LastUpdatePoints]" caption="LastUpdatePoints" attribute="1" defaultMemberUniqueName="[LastUpdateMonthMerge].[LastUpdatePoints].[All]" allUniqueName="[LastUpdateMonthMerge].[LastUpdatePoints].[All]" dimensionUniqueName="[LastUpdateMonthMerge]" displayFolder="" count="0" memberValueDatatype="20" unbalanced="0"/>
    <cacheHierarchy uniqueName="[LastUpdateMonthMerge].[#CompletedPoints]" caption="#CompletedPoints" attribute="1" defaultMemberUniqueName="[LastUpdateMonthMerge].[#CompletedPoints].[All]" allUniqueName="[LastUpdateMonthMerge].[#CompletedPoints].[All]" dimensionUniqueName="[LastUpdateMonthMerge]" displayFolder="" count="0" memberValueDatatype="20" unbalanced="0"/>
    <cacheHierarchy uniqueName="[LastUpdateMonthMerge].[#PendingPoints]" caption="#PendingPoints" attribute="1" defaultMemberUniqueName="[LastUpdateMonthMerge].[#PendingPoints].[All]" allUniqueName="[LastUpdateMonthMerge].[#PendingPoints].[All]" dimensionUniqueName="[LastUpdateMonthMerge]" displayFolder="" count="0" memberValueDatatype="20" unbalanced="0"/>
    <cacheHierarchy uniqueName="[LastUpdateMonthMerge].[AnnuCompleted%]" caption="AnnuCompleted%" attribute="1" defaultMemberUniqueName="[LastUpdateMonthMerge].[AnnuCompleted%].[All]" allUniqueName="[LastUpdateMonthMerge].[AnnuCompleted%].[All]" dimensionUniqueName="[LastUpdateMonthMerge]" displayFolder="" count="0" memberValueDatatype="5" unbalanced="0"/>
    <cacheHierarchy uniqueName="[Merge Total Tasks].[Department]" caption="Department" attribute="1" defaultMemberUniqueName="[Merge Total Tasks].[Department].[All]" allUniqueName="[Merge Total Tasks].[Department].[All]" dimensionUniqueName="[Merge Total Tasks]" displayFolder="" count="0" memberValueDatatype="130" unbalanced="0"/>
    <cacheHierarchy uniqueName="[Merge Total Tasks].[Manager]" caption="Manager" attribute="1" defaultMemberUniqueName="[Merge Total Tasks].[Manager].[All]" allUniqueName="[Merge Total Tasks].[Manager].[All]" dimensionUniqueName="[Merge Total Tasks]" displayFolder="" count="0" memberValueDatatype="130" unbalanced="0"/>
    <cacheHierarchy uniqueName="[Merge Total Tasks].[Task]" caption="Task" attribute="1" defaultMemberUniqueName="[Merge Total Tasks].[Task].[All]" allUniqueName="[Merge Total Tasks].[Task].[All]" dimensionUniqueName="[Merge Total Tasks]" displayFolder="" count="0" memberValueDatatype="130" unbalanced="0"/>
    <cacheHierarchy uniqueName="[Merge Total Tasks].[Frequancy]" caption="Frequancy" attribute="1" defaultMemberUniqueName="[Merge Total Tasks].[Frequancy].[All]" allUniqueName="[Merge Total Tasks].[Frequancy].[All]" dimensionUniqueName="[Merge Total Tasks]" displayFolder="" count="0" memberValueDatatype="130" unbalanced="0"/>
    <cacheHierarchy uniqueName="[Merge Total Tasks].[Period]" caption="Period" attribute="1" defaultMemberUniqueName="[Merge Total Tasks].[Period].[All]" allUniqueName="[Merge Total Tasks].[Period].[All]" dimensionUniqueName="[Merge Total Tasks]" displayFolder="" count="0" memberValueDatatype="130" unbalanced="0"/>
    <cacheHierarchy uniqueName="[Merge Total Tasks].[Group]" caption="Group" attribute="1" defaultMemberUniqueName="[Merge Total Tasks].[Group].[All]" allUniqueName="[Merge Total Tasks].[Group].[All]" dimensionUniqueName="[Merge Total Tasks]" displayFolder="" count="0" memberValueDatatype="130" unbalanced="0"/>
    <cacheHierarchy uniqueName="[Merge Total Tasks].[Completed (✔/✖)]" caption="Completed (✔/✖)" attribute="1" defaultMemberUniqueName="[Merge Total Tasks].[Completed (✔/✖)].[All]" allUniqueName="[Merge Total Tasks].[Completed (✔/✖)].[All]" dimensionUniqueName="[Merge Total Tasks]" displayFolder="" count="0" memberValueDatatype="11" unbalanced="0"/>
    <cacheHierarchy uniqueName="[Merge Total Tasks].[Status]" caption="Status" attribute="1" defaultMemberUniqueName="[Merge Total Tasks].[Status].[All]" allUniqueName="[Merge Total Tasks].[Status].[All]" dimensionUniqueName="[Merge Total Tasks]" displayFolder="" count="0" memberValueDatatype="130" unbalanced="0"/>
    <cacheHierarchy uniqueName="[Merge Total Tasks].[Notes]" caption="Notes" attribute="1" defaultMemberUniqueName="[Merge Total Tasks].[Notes].[All]" allUniqueName="[Merge Total Tasks].[Notes].[All]" dimensionUniqueName="[Merge Total Tasks]" displayFolder="" count="0" memberValueDatatype="130" unbalanced="0"/>
    <cacheHierarchy uniqueName="[Merge Total Tasks].[Total Tasks by Dep]" caption="Total Tasks by Dep" attribute="1" defaultMemberUniqueName="[Merge Total Tasks].[Total Tasks by Dep].[All]" allUniqueName="[Merge Total Tasks].[Total Tasks by Dep].[All]" dimensionUniqueName="[Merge Total Tasks]" displayFolder="" count="0" memberValueDatatype="5" unbalanced="0"/>
    <cacheHierarchy uniqueName="[Merge Total Tasks].[Completion Of Freq %]" caption="Completion Of Freq %" attribute="1" defaultMemberUniqueName="[Merge Total Tasks].[Completion Of Freq %].[All]" allUniqueName="[Merge Total Tasks].[Completion Of Freq %].[All]" dimensionUniqueName="[Merge Total Tasks]" displayFolder="" count="0" memberValueDatatype="5" unbalanced="0"/>
    <cacheHierarchy uniqueName="[Merge_Annu].[Department]" caption="Department" attribute="1" defaultMemberUniqueName="[Merge_Annu].[Department].[All]" allUniqueName="[Merge_Annu].[Department].[All]" dimensionUniqueName="[Merge_Annu]" displayFolder="" count="0" memberValueDatatype="130" unbalanced="0"/>
    <cacheHierarchy uniqueName="[Merge_Annu].[Manager]" caption="Manager" attribute="1" defaultMemberUniqueName="[Merge_Annu].[Manager].[All]" allUniqueName="[Merge_Annu].[Manager].[All]" dimensionUniqueName="[Merge_Annu]" displayFolder="" count="0" memberValueDatatype="130" unbalanced="0"/>
    <cacheHierarchy uniqueName="[Merge_Annu].[Requirement]" caption="Requirement" attribute="1" defaultMemberUniqueName="[Merge_Annu].[Requirement].[All]" allUniqueName="[Merge_Annu].[Requirement].[All]" dimensionUniqueName="[Merge_Annu]" displayFolder="" count="0" memberValueDatatype="130" unbalanced="0"/>
    <cacheHierarchy uniqueName="[Merge_Annu].[Year]" caption="Year" attribute="1" defaultMemberUniqueName="[Merge_Annu].[Year].[All]" allUniqueName="[Merge_Annu].[Year].[All]" dimensionUniqueName="[Merge_Annu]" displayFolder="" count="0" memberValueDatatype="20" unbalanced="0"/>
    <cacheHierarchy uniqueName="[Merge_Annu].[Month]" caption="Month" attribute="1" defaultMemberUniqueName="[Merge_Annu].[Month].[All]" allUniqueName="[Merge_Annu].[Month].[All]" dimensionUniqueName="[Merge_Annu]" displayFolder="" count="0" memberValueDatatype="130" unbalanced="0"/>
    <cacheHierarchy uniqueName="[Merge_Annu].[Total Annual Points]" caption="Total Annual Points" attribute="1" defaultMemberUniqueName="[Merge_Annu].[Total Annual Points].[All]" allUniqueName="[Merge_Annu].[Total Annual Points].[All]" dimensionUniqueName="[Merge_Annu]" displayFolder="" count="0" memberValueDatatype="130" unbalanced="0"/>
    <cacheHierarchy uniqueName="[Merge_Annu].[Monthly Target]" caption="Monthly Target" attribute="1" defaultMemberUniqueName="[Merge_Annu].[Monthly Target].[All]" allUniqueName="[Merge_Annu].[Monthly Target].[All]" dimensionUniqueName="[Merge_Annu]" displayFolder="" count="0" memberValueDatatype="130" unbalanced="0"/>
    <cacheHierarchy uniqueName="[Merge_Annu].[Completed]" caption="Completed" attribute="1" defaultMemberUniqueName="[Merge_Annu].[Completed].[All]" allUniqueName="[Merge_Annu].[Completed].[All]" dimensionUniqueName="[Merge_Annu]" displayFolder="" count="0" memberValueDatatype="130" unbalanced="0"/>
    <cacheHierarchy uniqueName="[Merge_Annu].[Pending]" caption="Pending" attribute="1" defaultMemberUniqueName="[Merge_Annu].[Pending].[All]" allUniqueName="[Merge_Annu].[Pending].[All]" dimensionUniqueName="[Merge_Annu]" displayFolder="" count="0" memberValueDatatype="20" unbalanced="0"/>
    <cacheHierarchy uniqueName="[Merge_Annu].[Notes]" caption="Notes" attribute="1" defaultMemberUniqueName="[Merge_Annu].[Notes].[All]" allUniqueName="[Merge_Annu].[Notes].[All]" dimensionUniqueName="[Merge_Annu]" displayFolder="" count="0" memberValueDatatype="130" unbalanced="0"/>
    <cacheHierarchy uniqueName="[Merge_Annu].[Month(Update)]" caption="Month(Update)" attribute="1" defaultMemberUniqueName="[Merge_Annu].[Month(Update)].[All]" allUniqueName="[Merge_Annu].[Month(Update)].[All]" dimensionUniqueName="[Merge_Annu]" displayFolder="" count="0" memberValueDatatype="130" unbalanced="0"/>
    <cacheHierarchy uniqueName="[Merge_Annu].[Total Annual Points.2]" caption="Total Annual Points.2" attribute="1" defaultMemberUniqueName="[Merge_Annu].[Total Annual Points.2].[All]" allUniqueName="[Merge_Annu].[Total Annual Points.2].[All]" dimensionUniqueName="[Merge_Annu]" displayFolder="" count="0" memberValueDatatype="20" unbalanced="0"/>
    <cacheHierarchy uniqueName="[Merge_Annu].[Notes.1]" caption="Notes.1" attribute="1" defaultMemberUniqueName="[Merge_Annu].[Notes.1].[All]" allUniqueName="[Merge_Annu].[Notes.1].[All]" dimensionUniqueName="[Merge_Annu]" displayFolder="" count="0" memberValueDatatype="130" unbalanced="0"/>
    <cacheHierarchy uniqueName="[Merge_Annu].[CompletionOfReqByMonth%]" caption="CompletionOfReqByMonth%" attribute="1" defaultMemberUniqueName="[Merge_Annu].[CompletionOfReqByMonth%].[All]" allUniqueName="[Merge_Annu].[CompletionOfReqByMonth%].[All]" dimensionUniqueName="[Merge_Annu]" displayFolder="" count="0" memberValueDatatype="5" unbalanced="0"/>
    <cacheHierarchy uniqueName="[Merge_Annu  2].[Department]" caption="Department" attribute="1" defaultMemberUniqueName="[Merge_Annu  2].[Department].[All]" allUniqueName="[Merge_Annu  2].[Department].[All]" dimensionUniqueName="[Merge_Annu  2]" displayFolder="" count="0" memberValueDatatype="130" unbalanced="0"/>
    <cacheHierarchy uniqueName="[Merge_Annu  2].[Requirement]" caption="Requirement" attribute="1" defaultMemberUniqueName="[Merge_Annu  2].[Requirement].[All]" allUniqueName="[Merge_Annu  2].[Requirement].[All]" dimensionUniqueName="[Merge_Annu  2]" displayFolder="" count="0" memberValueDatatype="130" unbalanced="0"/>
    <cacheHierarchy uniqueName="[Merge_Annu  2].[TotalMonthlyTarget]" caption="TotalMonthlyTarget" attribute="1" defaultMemberUniqueName="[Merge_Annu  2].[TotalMonthlyTarget].[All]" allUniqueName="[Merge_Annu  2].[TotalMonthlyTarget].[All]" dimensionUniqueName="[Merge_Annu  2]" displayFolder="" count="0" memberValueDatatype="5" unbalanced="0"/>
    <cacheHierarchy uniqueName="[Merge_Annu  2].[TotalCompletedPoints]" caption="TotalCompletedPoints" attribute="1" defaultMemberUniqueName="[Merge_Annu  2].[TotalCompletedPoints].[All]" allUniqueName="[Merge_Annu  2].[TotalCompletedPoints].[All]" dimensionUniqueName="[Merge_Annu  2]" displayFolder="" count="0" memberValueDatatype="5" unbalanced="0"/>
    <cacheHierarchy uniqueName="[Merge_Annu  2].[CompletionReq %]" caption="CompletionReq %" attribute="1" defaultMemberUniqueName="[Merge_Annu  2].[CompletionReq %].[All]" allUniqueName="[Merge_Annu  2].[CompletionReq %].[All]" dimensionUniqueName="[Merge_Annu  2]" displayFolder="" count="0" memberValueDatatype="5" unbalanced="0"/>
    <cacheHierarchy uniqueName="[Measures].[Pending Tasks]" caption="Pending Tasks" measure="1" displayFolder="" measureGroup="All_Checklist" count="0" oneField="1">
      <fieldsUsage count="1">
        <fieldUsage x="3"/>
      </fieldsUsage>
    </cacheHierarchy>
    <cacheHierarchy uniqueName="[Measures].[__XL_Count Merge_Annu  2]" caption="__XL_Count Merge_Annu  2" measure="1" displayFolder="" measureGroup="Merge_Annu  2" count="0" hidden="1"/>
    <cacheHierarchy uniqueName="[Measures].[__XL_Count Merge Total Tasks]" caption="__XL_Count Merge Total Tasks" measure="1" displayFolder="" measureGroup="Merge Total Tasks" count="0" hidden="1"/>
    <cacheHierarchy uniqueName="[Measures].[__XL_Count All_Checklist]" caption="__XL_Count All_Checklist" measure="1" displayFolder="" measureGroup="All_Checklist" count="0" hidden="1"/>
    <cacheHierarchy uniqueName="[Measures].[__XL_Count All_Checklist  2]" caption="__XL_Count All_Checklist  2" measure="1" displayFolder="" measureGroup="All_Checklist  2" count="0" hidden="1"/>
    <cacheHierarchy uniqueName="[Measures].[__XL_Count completion By Dep]" caption="__XL_Count completion By Dep" measure="1" displayFolder="" measureGroup="completion By Dep" count="0" hidden="1"/>
    <cacheHierarchy uniqueName="[Measures].[__XL_Count LastUpdateMonthMerge]" caption="__XL_Count LastUpdateMonthMerge" measure="1" displayFolder="" measureGroup="LastUpdateMonthMerge" count="0" hidden="1"/>
    <cacheHierarchy uniqueName="[Measures].[__XL_Count Merge_Annu]" caption="__XL_Count Merge_Annu" measure="1" displayFolder="" measureGroup="Merge_Annu" count="0" hidden="1"/>
    <cacheHierarchy uniqueName="[Measures].[__XL_Count CompletionOfDepByReq]" caption="__XL_Count CompletionOfDepByReq" measure="1" displayFolder="" measureGroup="CompletionOfDepByReq" count="0" hidden="1"/>
    <cacheHierarchy uniqueName="[Measures].[__No measures defined]" caption="__No measures defined" measure="1" displayFolder="" count="0" hidden="1"/>
    <cacheHierarchy uniqueName="[Measures].[Sum of Completed Tasks]" caption="Sum of Completed Tasks" measure="1" displayFolder="" measureGroup="All_Checklist" count="0" hidden="1">
      <extLst>
        <ext xmlns:x15="http://schemas.microsoft.com/office/spreadsheetml/2010/11/main" uri="{B97F6D7D-B522-45F9-BDA1-12C45D357490}">
          <x15:cacheHierarchy aggregatedColumn="3"/>
        </ext>
      </extLst>
    </cacheHierarchy>
    <cacheHierarchy uniqueName="[Measures].[Sum of Total Tasks]" caption="Sum of Total Tasks" measure="1" displayFolder="" measureGroup="All_Checklist"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All_Checklist  2" count="0" hidden="1">
      <extLst>
        <ext xmlns:x15="http://schemas.microsoft.com/office/spreadsheetml/2010/11/main" uri="{B97F6D7D-B522-45F9-BDA1-12C45D357490}">
          <x15:cacheHierarchy aggregatedColumn="12"/>
        </ext>
      </extLst>
    </cacheHierarchy>
    <cacheHierarchy uniqueName="[Measures].[Count of Notes]" caption="Count of Notes" measure="1" displayFolder="" measureGroup="All_Checklist  2" count="0" hidden="1">
      <extLst>
        <ext xmlns:x15="http://schemas.microsoft.com/office/spreadsheetml/2010/11/main" uri="{B97F6D7D-B522-45F9-BDA1-12C45D357490}">
          <x15:cacheHierarchy aggregatedColumn="13"/>
        </ext>
      </extLst>
    </cacheHierarchy>
    <cacheHierarchy uniqueName="[Measures].[Sum of completion By Dep %]" caption="Sum of completion By Dep %" measure="1" displayFolder="" measureGroup="completion By Dep" count="0" hidden="1">
      <extLst>
        <ext xmlns:x15="http://schemas.microsoft.com/office/spreadsheetml/2010/11/main" uri="{B97F6D7D-B522-45F9-BDA1-12C45D357490}">
          <x15:cacheHierarchy aggregatedColumn="17"/>
        </ext>
      </extLst>
    </cacheHierarchy>
    <cacheHierarchy uniqueName="[Measures].[Sum of Completed Tasks By Dep]" caption="Sum of Completed Tasks By Dep" measure="1" displayFolder="" measureGroup="completion By Dep" count="0" hidden="1">
      <extLst>
        <ext xmlns:x15="http://schemas.microsoft.com/office/spreadsheetml/2010/11/main" uri="{B97F6D7D-B522-45F9-BDA1-12C45D357490}">
          <x15:cacheHierarchy aggregatedColumn="15"/>
        </ext>
      </extLst>
    </cacheHierarchy>
    <cacheHierarchy uniqueName="[Measures].[Sum of Total Tasks by Dep]" caption="Sum of Total Tasks by Dep" measure="1" displayFolder="" measureGroup="completion By Dep" count="0" hidden="1">
      <extLst>
        <ext xmlns:x15="http://schemas.microsoft.com/office/spreadsheetml/2010/11/main" uri="{B97F6D7D-B522-45F9-BDA1-12C45D357490}">
          <x15:cacheHierarchy aggregatedColumn="16"/>
        </ext>
      </extLst>
    </cacheHierarchy>
    <cacheHierarchy uniqueName="[Measures].[Sum of Completion Of Freq %]" caption="Sum of Completion Of Freq %" measure="1" displayFolder="" measureGroup="Merge Total Tasks" count="0" hidden="1">
      <extLst>
        <ext xmlns:x15="http://schemas.microsoft.com/office/spreadsheetml/2010/11/main" uri="{B97F6D7D-B522-45F9-BDA1-12C45D357490}">
          <x15:cacheHierarchy aggregatedColumn="39"/>
        </ext>
      </extLst>
    </cacheHierarchy>
    <cacheHierarchy uniqueName="[Measures].[Sum of CompletionOfDepByReq%]" caption="Sum of CompletionOfDepByReq%" measure="1" displayFolder="" measureGroup="CompletionOfDepByReq" count="0" hidden="1">
      <extLst>
        <ext xmlns:x15="http://schemas.microsoft.com/office/spreadsheetml/2010/11/main" uri="{B97F6D7D-B522-45F9-BDA1-12C45D357490}">
          <x15:cacheHierarchy aggregatedColumn="21"/>
        </ext>
      </extLst>
    </cacheHierarchy>
    <cacheHierarchy uniqueName="[Measures].[Sum of CompletionOfReqByMonth%]" caption="Sum of CompletionOfReqByMonth%" measure="1" displayFolder="" measureGroup="Merge_Annu" count="0" hidden="1">
      <extLst>
        <ext xmlns:x15="http://schemas.microsoft.com/office/spreadsheetml/2010/11/main" uri="{B97F6D7D-B522-45F9-BDA1-12C45D357490}">
          <x15:cacheHierarchy aggregatedColumn="53"/>
        </ext>
      </extLst>
    </cacheHierarchy>
    <cacheHierarchy uniqueName="[Measures].[Sum of CompletionReq %]" caption="Sum of CompletionReq %" measure="1" displayFolder="" measureGroup="Merge_Annu  2" count="0" hidden="1">
      <extLst>
        <ext xmlns:x15="http://schemas.microsoft.com/office/spreadsheetml/2010/11/main" uri="{B97F6D7D-B522-45F9-BDA1-12C45D357490}">
          <x15:cacheHierarchy aggregatedColumn="58"/>
        </ext>
      </extLst>
    </cacheHierarchy>
    <cacheHierarchy uniqueName="[Measures].[Count of LastUpdateMonth]" caption="Count of LastUpdateMonth" measure="1" displayFolder="" measureGroup="LastUpdateMonthMerge" count="0" hidden="1">
      <extLst>
        <ext xmlns:x15="http://schemas.microsoft.com/office/spreadsheetml/2010/11/main" uri="{B97F6D7D-B522-45F9-BDA1-12C45D357490}">
          <x15:cacheHierarchy aggregatedColumn="24"/>
        </ext>
      </extLst>
    </cacheHierarchy>
    <cacheHierarchy uniqueName="[Measures].[Sum of LastUpdatePoints]" caption="Sum of LastUpdatePoints" measure="1" displayFolder="" measureGroup="LastUpdateMonthMerge" count="0" hidden="1">
      <extLst>
        <ext xmlns:x15="http://schemas.microsoft.com/office/spreadsheetml/2010/11/main" uri="{B97F6D7D-B522-45F9-BDA1-12C45D357490}">
          <x15:cacheHierarchy aggregatedColumn="25"/>
        </ext>
      </extLst>
    </cacheHierarchy>
    <cacheHierarchy uniqueName="[Measures].[Sum of #CompletedPoints]" caption="Sum of #CompletedPoints" measure="1" displayFolder="" measureGroup="LastUpdateMonthMerge" count="0" hidden="1">
      <extLst>
        <ext xmlns:x15="http://schemas.microsoft.com/office/spreadsheetml/2010/11/main" uri="{B97F6D7D-B522-45F9-BDA1-12C45D357490}">
          <x15:cacheHierarchy aggregatedColumn="26"/>
        </ext>
      </extLst>
    </cacheHierarchy>
    <cacheHierarchy uniqueName="[Measures].[Sum of #PendingPoints]" caption="Sum of #PendingPoints" measure="1" displayFolder="" measureGroup="LastUpdateMonthMerge" count="0" hidden="1">
      <extLst>
        <ext xmlns:x15="http://schemas.microsoft.com/office/spreadsheetml/2010/11/main" uri="{B97F6D7D-B522-45F9-BDA1-12C45D357490}">
          <x15:cacheHierarchy aggregatedColumn="27"/>
        </ext>
      </extLst>
    </cacheHierarchy>
    <cacheHierarchy uniqueName="[Measures].[Sum of AnnuCompleted%]" caption="Sum of AnnuCompleted%" measure="1" displayFolder="" measureGroup="LastUpdateMonthMerge" count="0" hidden="1">
      <extLst>
        <ext xmlns:x15="http://schemas.microsoft.com/office/spreadsheetml/2010/11/main" uri="{B97F6D7D-B522-45F9-BDA1-12C45D357490}">
          <x15:cacheHierarchy aggregatedColumn="28"/>
        </ext>
      </extLst>
    </cacheHierarchy>
    <cacheHierarchy uniqueName="[Measures].[Sum of Completion%]" caption="Sum of Completion%" measure="1" displayFolder="" measureGroup="All_Checklist" count="0" hidden="1">
      <extLst>
        <ext xmlns:x15="http://schemas.microsoft.com/office/spreadsheetml/2010/11/main" uri="{B97F6D7D-B522-45F9-BDA1-12C45D357490}">
          <x15:cacheHierarchy aggregatedColumn="4"/>
        </ext>
      </extLst>
    </cacheHierarchy>
  </cacheHierarchies>
  <kpis count="0"/>
  <dimensions count="9">
    <dimension name="All_Checklist" uniqueName="[All_Checklist]" caption="All_Checklist"/>
    <dimension name="All_Checklist  2" uniqueName="[All_Checklist  2]" caption="All_Checklist  2"/>
    <dimension name="completion By Dep" uniqueName="[completion By Dep]" caption="completion By Dep"/>
    <dimension name="CompletionOfDepByReq" uniqueName="[CompletionOfDepByReq]" caption="CompletionOfDepByReq"/>
    <dimension name="LastUpdateMonthMerge" uniqueName="[LastUpdateMonthMerge]" caption="LastUpdateMonthMerge"/>
    <dimension measure="1" name="Measures" uniqueName="[Measures]" caption="Measures"/>
    <dimension name="Merge Total Tasks" uniqueName="[Merge Total Tasks]" caption="Merge Total Tasks"/>
    <dimension name="Merge_Annu" uniqueName="[Merge_Annu]" caption="Merge_Annu"/>
    <dimension name="Merge_Annu  2" uniqueName="[Merge_Annu  2]" caption="Merge_Annu  2"/>
  </dimensions>
  <measureGroups count="8">
    <measureGroup name="All_Checklist" caption="All_Checklist"/>
    <measureGroup name="All_Checklist  2" caption="All_Checklist  2"/>
    <measureGroup name="completion By Dep" caption="completion By Dep"/>
    <measureGroup name="CompletionOfDepByReq" caption="CompletionOfDepByReq"/>
    <measureGroup name="LastUpdateMonthMerge" caption="LastUpdateMonthMerge"/>
    <measureGroup name="Merge Total Tasks" caption="Merge Total Tasks"/>
    <measureGroup name="Merge_Annu" caption="Merge_Annu"/>
    <measureGroup name="Merge_Annu  2" caption="Merge_Annu  2"/>
  </measureGroups>
  <maps count="15">
    <map measureGroup="0" dimension="0"/>
    <map measureGroup="0" dimension="3"/>
    <map measureGroup="1" dimension="1"/>
    <map measureGroup="1" dimension="3"/>
    <map measureGroup="2" dimension="2"/>
    <map measureGroup="2" dimension="3"/>
    <map measureGroup="3" dimension="3"/>
    <map measureGroup="4" dimension="3"/>
    <map measureGroup="4" dimension="4"/>
    <map measureGroup="5" dimension="3"/>
    <map measureGroup="5" dimension="6"/>
    <map measureGroup="6" dimension="3"/>
    <map measureGroup="6" dimension="7"/>
    <map measureGroup="7" dimension="3"/>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70.623709259256" backgroundQuery="1" createdVersion="3" refreshedVersion="8" minRefreshableVersion="3" recordCount="0" supportSubquery="1" supportAdvancedDrill="1" xr:uid="{3A9C5B20-3755-4097-9675-59A258B37CF9}">
  <cacheSource type="external" connectionId="34">
    <extLst>
      <ext xmlns:x14="http://schemas.microsoft.com/office/spreadsheetml/2009/9/main" uri="{F057638F-6D5F-4e77-A914-E7F072B9BCA8}">
        <x14:sourceConnection name="ThisWorkbookDataModel"/>
      </ext>
    </extLst>
  </cacheSource>
  <cacheFields count="0"/>
  <cacheHierarchies count="86">
    <cacheHierarchy uniqueName="[All_Checklist].[Department]" caption="Department" attribute="1" defaultMemberUniqueName="[All_Checklist].[Department].[All]" allUniqueName="[All_Checklist].[Department].[All]" dimensionUniqueName="[All_Checklist]" displayFolder="" count="0" memberValueDatatype="130" unbalanced="0"/>
    <cacheHierarchy uniqueName="[All_Checklist].[Frequancy]" caption="Frequancy" attribute="1" defaultMemberUniqueName="[All_Checklist].[Frequancy].[All]" allUniqueName="[All_Checklist].[Frequancy].[All]" dimensionUniqueName="[All_Checklist]" displayFolder="" count="2" memberValueDatatype="130" unbalanced="0"/>
    <cacheHierarchy uniqueName="[All_Checklist].[Total Tasks]" caption="Total Tasks" attribute="1" defaultMemberUniqueName="[All_Checklist].[Total Tasks].[All]" allUniqueName="[All_Checklist].[Total Tasks].[All]" dimensionUniqueName="[All_Checklist]" displayFolder="" count="0" memberValueDatatype="20" unbalanced="0"/>
    <cacheHierarchy uniqueName="[All_Checklist].[Completed Tasks]" caption="Completed Tasks" attribute="1" defaultMemberUniqueName="[All_Checklist].[Completed Tasks].[All]" allUniqueName="[All_Checklist].[Completed Tasks].[All]" dimensionUniqueName="[All_Checklist]" displayFolder="" count="0" memberValueDatatype="5" unbalanced="0"/>
    <cacheHierarchy uniqueName="[All_Checklist].[Completion%]" caption="Completion%" attribute="1" defaultMemberUniqueName="[All_Checklist].[Completion%].[All]" allUniqueName="[All_Checklist].[Completion%].[All]" dimensionUniqueName="[All_Checklist]" displayFolder="" count="0" memberValueDatatype="5" unbalanced="0"/>
    <cacheHierarchy uniqueName="[All_Checklist  2].[Department]" caption="Department" attribute="1" defaultMemberUniqueName="[All_Checklist  2].[Department].[All]" allUniqueName="[All_Checklist  2].[Department].[All]" dimensionUniqueName="[All_Checklist  2]" displayFolder="" count="0" memberValueDatatype="130" unbalanced="0"/>
    <cacheHierarchy uniqueName="[All_Checklist  2].[Manager]" caption="Manager" attribute="1" defaultMemberUniqueName="[All_Checklist  2].[Manager].[All]" allUniqueName="[All_Checklist  2].[Manager].[All]" dimensionUniqueName="[All_Checklist  2]" displayFolder="" count="0" memberValueDatatype="130" unbalanced="0"/>
    <cacheHierarchy uniqueName="[All_Checklist  2].[Task]" caption="Task" attribute="1" defaultMemberUniqueName="[All_Checklist  2].[Task].[All]" allUniqueName="[All_Checklist  2].[Task].[All]" dimensionUniqueName="[All_Checklist  2]" displayFolder="" count="0" memberValueDatatype="130" unbalanced="0"/>
    <cacheHierarchy uniqueName="[All_Checklist  2].[Frequancy]" caption="Frequancy" attribute="1" defaultMemberUniqueName="[All_Checklist  2].[Frequancy].[All]" allUniqueName="[All_Checklist  2].[Frequancy].[All]" dimensionUniqueName="[All_Checklist  2]" displayFolder="" count="0" memberValueDatatype="130" unbalanced="0"/>
    <cacheHierarchy uniqueName="[All_Checklist  2].[Period]" caption="Period" attribute="1" defaultMemberUniqueName="[All_Checklist  2].[Period].[All]" allUniqueName="[All_Checklist  2].[Period].[All]" dimensionUniqueName="[All_Checklist  2]" displayFolder="" count="0" memberValueDatatype="130" unbalanced="0"/>
    <cacheHierarchy uniqueName="[All_Checklist  2].[Group]" caption="Group" attribute="1" defaultMemberUniqueName="[All_Checklist  2].[Group].[All]" allUniqueName="[All_Checklist  2].[Group].[All]" dimensionUniqueName="[All_Checklist  2]" displayFolder="" count="0" memberValueDatatype="130" unbalanced="0"/>
    <cacheHierarchy uniqueName="[All_Checklist  2].[Completed (✔/✖)]" caption="Completed (✔/✖)" attribute="1" defaultMemberUniqueName="[All_Checklist  2].[Completed (✔/✖)].[All]" allUniqueName="[All_Checklist  2].[Completed (✔/✖)].[All]" dimensionUniqueName="[All_Checklist  2]" displayFolder="" count="0" memberValueDatatype="11" unbalanced="0"/>
    <cacheHierarchy uniqueName="[All_Checklist  2].[Status]" caption="Status" attribute="1" defaultMemberUniqueName="[All_Checklist  2].[Status].[All]" allUniqueName="[All_Checklist  2].[Status].[All]" dimensionUniqueName="[All_Checklist  2]" displayFolder="" count="0" memberValueDatatype="130" unbalanced="0"/>
    <cacheHierarchy uniqueName="[All_Checklist  2].[Notes]" caption="Notes" attribute="1" defaultMemberUniqueName="[All_Checklist  2].[Notes].[All]" allUniqueName="[All_Checklist  2].[Notes].[All]" dimensionUniqueName="[All_Checklist  2]" displayFolder="" count="0" memberValueDatatype="130" unbalanced="0"/>
    <cacheHierarchy uniqueName="[completion By Dep].[Department]" caption="Department" attribute="1" defaultMemberUniqueName="[completion By Dep].[Department].[All]" allUniqueName="[completion By Dep].[Department].[All]" dimensionUniqueName="[completion By Dep]" displayFolder="" count="0" memberValueDatatype="130" unbalanced="0"/>
    <cacheHierarchy uniqueName="[completion By Dep].[Completed Tasks By Dep]" caption="Completed Tasks By Dep" attribute="1" defaultMemberUniqueName="[completion By Dep].[Completed Tasks By Dep].[All]" allUniqueName="[completion By Dep].[Completed Tasks By Dep].[All]" dimensionUniqueName="[completion By Dep]" displayFolder="" count="0" memberValueDatatype="5" unbalanced="0"/>
    <cacheHierarchy uniqueName="[completion By Dep].[Total Tasks by Dep]" caption="Total Tasks by Dep" attribute="1" defaultMemberUniqueName="[completion By Dep].[Total Tasks by Dep].[All]" allUniqueName="[completion By Dep].[Total Tasks by Dep].[All]" dimensionUniqueName="[completion By Dep]" displayFolder="" count="0" memberValueDatatype="5" unbalanced="0"/>
    <cacheHierarchy uniqueName="[completion By Dep].[completion By Dep %]" caption="completion By Dep %" attribute="1" defaultMemberUniqueName="[completion By Dep].[completion By Dep %].[All]" allUniqueName="[completion By Dep].[completion By Dep %].[All]" dimensionUniqueName="[completion By Dep]" displayFolder="" count="0" memberValueDatatype="5" unbalanced="0"/>
    <cacheHierarchy uniqueName="[CompletionOfDepByReq].[Department]" caption="Department" attribute="1" defaultMemberUniqueName="[CompletionOfDepByReq].[Department].[All]" allUniqueName="[CompletionOfDepByReq].[Department].[All]" dimensionUniqueName="[CompletionOfDepByReq]" displayFolder="" count="2" memberValueDatatype="130" unbalanced="0"/>
    <cacheHierarchy uniqueName="[CompletionOfDepByReq].[SumTarget]" caption="SumTarget" attribute="1" defaultMemberUniqueName="[CompletionOfDepByReq].[SumTarget].[All]" allUniqueName="[CompletionOfDepByReq].[SumTarget].[All]" dimensionUniqueName="[CompletionOfDepByReq]" displayFolder="" count="0" memberValueDatatype="5" unbalanced="0"/>
    <cacheHierarchy uniqueName="[CompletionOfDepByReq].[SumCompleted]" caption="SumCompleted" attribute="1" defaultMemberUniqueName="[CompletionOfDepByReq].[SumCompleted].[All]" allUniqueName="[CompletionOfDepByReq].[SumCompleted].[All]" dimensionUniqueName="[CompletionOfDepByReq]" displayFolder="" count="0" memberValueDatatype="5" unbalanced="0"/>
    <cacheHierarchy uniqueName="[CompletionOfDepByReq].[CompletionOfDepByReq%]" caption="CompletionOfDepByReq%" attribute="1" defaultMemberUniqueName="[CompletionOfDepByReq].[CompletionOfDepByReq%].[All]" allUniqueName="[CompletionOfDepByReq].[CompletionOfDepByReq%].[All]" dimensionUniqueName="[CompletionOfDepByReq]" displayFolder="" count="0" memberValueDatatype="5" unbalanced="0"/>
    <cacheHierarchy uniqueName="[LastUpdateMonthMerge].[Department]" caption="Department" attribute="1" defaultMemberUniqueName="[LastUpdateMonthMerge].[Department].[All]" allUniqueName="[LastUpdateMonthMerge].[Department].[All]" dimensionUniqueName="[LastUpdateMonthMerge]" displayFolder="" count="0" memberValueDatatype="130" unbalanced="0"/>
    <cacheHierarchy uniqueName="[LastUpdateMonthMerge].[Requirement]" caption="Requirement" attribute="1" defaultMemberUniqueName="[LastUpdateMonthMerge].[Requirement].[All]" allUniqueName="[LastUpdateMonthMerge].[Requirement].[All]" dimensionUniqueName="[LastUpdateMonthMerge]" displayFolder="" count="2" memberValueDatatype="130" unbalanced="0"/>
    <cacheHierarchy uniqueName="[LastUpdateMonthMerge].[LastUpdateMonth]" caption="LastUpdateMonth" attribute="1" defaultMemberUniqueName="[LastUpdateMonthMerge].[LastUpdateMonth].[All]" allUniqueName="[LastUpdateMonthMerge].[LastUpdateMonth].[All]" dimensionUniqueName="[LastUpdateMonthMerge]" displayFolder="" count="0" memberValueDatatype="130" unbalanced="0"/>
    <cacheHierarchy uniqueName="[LastUpdateMonthMerge].[LastUpdatePoints]" caption="LastUpdatePoints" attribute="1" defaultMemberUniqueName="[LastUpdateMonthMerge].[LastUpdatePoints].[All]" allUniqueName="[LastUpdateMonthMerge].[LastUpdatePoints].[All]" dimensionUniqueName="[LastUpdateMonthMerge]" displayFolder="" count="0" memberValueDatatype="20" unbalanced="0"/>
    <cacheHierarchy uniqueName="[LastUpdateMonthMerge].[#CompletedPoints]" caption="#CompletedPoints" attribute="1" defaultMemberUniqueName="[LastUpdateMonthMerge].[#CompletedPoints].[All]" allUniqueName="[LastUpdateMonthMerge].[#CompletedPoints].[All]" dimensionUniqueName="[LastUpdateMonthMerge]" displayFolder="" count="0" memberValueDatatype="20" unbalanced="0"/>
    <cacheHierarchy uniqueName="[LastUpdateMonthMerge].[#PendingPoints]" caption="#PendingPoints" attribute="1" defaultMemberUniqueName="[LastUpdateMonthMerge].[#PendingPoints].[All]" allUniqueName="[LastUpdateMonthMerge].[#PendingPoints].[All]" dimensionUniqueName="[LastUpdateMonthMerge]" displayFolder="" count="0" memberValueDatatype="20" unbalanced="0"/>
    <cacheHierarchy uniqueName="[LastUpdateMonthMerge].[AnnuCompleted%]" caption="AnnuCompleted%" attribute="1" defaultMemberUniqueName="[LastUpdateMonthMerge].[AnnuCompleted%].[All]" allUniqueName="[LastUpdateMonthMerge].[AnnuCompleted%].[All]" dimensionUniqueName="[LastUpdateMonthMerge]" displayFolder="" count="0" memberValueDatatype="5" unbalanced="0"/>
    <cacheHierarchy uniqueName="[Merge Total Tasks].[Department]" caption="Department" attribute="1" defaultMemberUniqueName="[Merge Total Tasks].[Department].[All]" allUniqueName="[Merge Total Tasks].[Department].[All]" dimensionUniqueName="[Merge Total Tasks]" displayFolder="" count="0" memberValueDatatype="130" unbalanced="0"/>
    <cacheHierarchy uniqueName="[Merge Total Tasks].[Manager]" caption="Manager" attribute="1" defaultMemberUniqueName="[Merge Total Tasks].[Manager].[All]" allUniqueName="[Merge Total Tasks].[Manager].[All]" dimensionUniqueName="[Merge Total Tasks]" displayFolder="" count="0" memberValueDatatype="130" unbalanced="0"/>
    <cacheHierarchy uniqueName="[Merge Total Tasks].[Task]" caption="Task" attribute="1" defaultMemberUniqueName="[Merge Total Tasks].[Task].[All]" allUniqueName="[Merge Total Tasks].[Task].[All]" dimensionUniqueName="[Merge Total Tasks]" displayFolder="" count="0" memberValueDatatype="130" unbalanced="0"/>
    <cacheHierarchy uniqueName="[Merge Total Tasks].[Frequancy]" caption="Frequancy" attribute="1" defaultMemberUniqueName="[Merge Total Tasks].[Frequancy].[All]" allUniqueName="[Merge Total Tasks].[Frequancy].[All]" dimensionUniqueName="[Merge Total Tasks]" displayFolder="" count="0" memberValueDatatype="130" unbalanced="0"/>
    <cacheHierarchy uniqueName="[Merge Total Tasks].[Period]" caption="Period" attribute="1" defaultMemberUniqueName="[Merge Total Tasks].[Period].[All]" allUniqueName="[Merge Total Tasks].[Period].[All]" dimensionUniqueName="[Merge Total Tasks]" displayFolder="" count="0" memberValueDatatype="130" unbalanced="0"/>
    <cacheHierarchy uniqueName="[Merge Total Tasks].[Group]" caption="Group" attribute="1" defaultMemberUniqueName="[Merge Total Tasks].[Group].[All]" allUniqueName="[Merge Total Tasks].[Group].[All]" dimensionUniqueName="[Merge Total Tasks]" displayFolder="" count="0" memberValueDatatype="130" unbalanced="0"/>
    <cacheHierarchy uniqueName="[Merge Total Tasks].[Completed (✔/✖)]" caption="Completed (✔/✖)" attribute="1" defaultMemberUniqueName="[Merge Total Tasks].[Completed (✔/✖)].[All]" allUniqueName="[Merge Total Tasks].[Completed (✔/✖)].[All]" dimensionUniqueName="[Merge Total Tasks]" displayFolder="" count="0" memberValueDatatype="11" unbalanced="0"/>
    <cacheHierarchy uniqueName="[Merge Total Tasks].[Status]" caption="Status" attribute="1" defaultMemberUniqueName="[Merge Total Tasks].[Status].[All]" allUniqueName="[Merge Total Tasks].[Status].[All]" dimensionUniqueName="[Merge Total Tasks]" displayFolder="" count="0" memberValueDatatype="130" unbalanced="0"/>
    <cacheHierarchy uniqueName="[Merge Total Tasks].[Notes]" caption="Notes" attribute="1" defaultMemberUniqueName="[Merge Total Tasks].[Notes].[All]" allUniqueName="[Merge Total Tasks].[Notes].[All]" dimensionUniqueName="[Merge Total Tasks]" displayFolder="" count="0" memberValueDatatype="130" unbalanced="0"/>
    <cacheHierarchy uniqueName="[Merge Total Tasks].[Total Tasks by Dep]" caption="Total Tasks by Dep" attribute="1" defaultMemberUniqueName="[Merge Total Tasks].[Total Tasks by Dep].[All]" allUniqueName="[Merge Total Tasks].[Total Tasks by Dep].[All]" dimensionUniqueName="[Merge Total Tasks]" displayFolder="" count="0" memberValueDatatype="5" unbalanced="0"/>
    <cacheHierarchy uniqueName="[Merge Total Tasks].[Completion Of Freq %]" caption="Completion Of Freq %" attribute="1" defaultMemberUniqueName="[Merge Total Tasks].[Completion Of Freq %].[All]" allUniqueName="[Merge Total Tasks].[Completion Of Freq %].[All]" dimensionUniqueName="[Merge Total Tasks]" displayFolder="" count="0" memberValueDatatype="5" unbalanced="0"/>
    <cacheHierarchy uniqueName="[Merge_Annu].[Department]" caption="Department" attribute="1" defaultMemberUniqueName="[Merge_Annu].[Department].[All]" allUniqueName="[Merge_Annu].[Department].[All]" dimensionUniqueName="[Merge_Annu]" displayFolder="" count="0" memberValueDatatype="130" unbalanced="0"/>
    <cacheHierarchy uniqueName="[Merge_Annu].[Manager]" caption="Manager" attribute="1" defaultMemberUniqueName="[Merge_Annu].[Manager].[All]" allUniqueName="[Merge_Annu].[Manager].[All]" dimensionUniqueName="[Merge_Annu]" displayFolder="" count="0" memberValueDatatype="130" unbalanced="0"/>
    <cacheHierarchy uniqueName="[Merge_Annu].[Requirement]" caption="Requirement" attribute="1" defaultMemberUniqueName="[Merge_Annu].[Requirement].[All]" allUniqueName="[Merge_Annu].[Requirement].[All]" dimensionUniqueName="[Merge_Annu]" displayFolder="" count="0" memberValueDatatype="130" unbalanced="0"/>
    <cacheHierarchy uniqueName="[Merge_Annu].[Year]" caption="Year" attribute="1" defaultMemberUniqueName="[Merge_Annu].[Year].[All]" allUniqueName="[Merge_Annu].[Year].[All]" dimensionUniqueName="[Merge_Annu]" displayFolder="" count="0" memberValueDatatype="20" unbalanced="0"/>
    <cacheHierarchy uniqueName="[Merge_Annu].[Month]" caption="Month" attribute="1" defaultMemberUniqueName="[Merge_Annu].[Month].[All]" allUniqueName="[Merge_Annu].[Month].[All]" dimensionUniqueName="[Merge_Annu]" displayFolder="" count="0" memberValueDatatype="130" unbalanced="0"/>
    <cacheHierarchy uniqueName="[Merge_Annu].[Total Annual Points]" caption="Total Annual Points" attribute="1" defaultMemberUniqueName="[Merge_Annu].[Total Annual Points].[All]" allUniqueName="[Merge_Annu].[Total Annual Points].[All]" dimensionUniqueName="[Merge_Annu]" displayFolder="" count="0" memberValueDatatype="130" unbalanced="0"/>
    <cacheHierarchy uniqueName="[Merge_Annu].[Monthly Target]" caption="Monthly Target" attribute="1" defaultMemberUniqueName="[Merge_Annu].[Monthly Target].[All]" allUniqueName="[Merge_Annu].[Monthly Target].[All]" dimensionUniqueName="[Merge_Annu]" displayFolder="" count="0" memberValueDatatype="130" unbalanced="0"/>
    <cacheHierarchy uniqueName="[Merge_Annu].[Completed]" caption="Completed" attribute="1" defaultMemberUniqueName="[Merge_Annu].[Completed].[All]" allUniqueName="[Merge_Annu].[Completed].[All]" dimensionUniqueName="[Merge_Annu]" displayFolder="" count="0" memberValueDatatype="130" unbalanced="0"/>
    <cacheHierarchy uniqueName="[Merge_Annu].[Pending]" caption="Pending" attribute="1" defaultMemberUniqueName="[Merge_Annu].[Pending].[All]" allUniqueName="[Merge_Annu].[Pending].[All]" dimensionUniqueName="[Merge_Annu]" displayFolder="" count="0" memberValueDatatype="20" unbalanced="0"/>
    <cacheHierarchy uniqueName="[Merge_Annu].[Notes]" caption="Notes" attribute="1" defaultMemberUniqueName="[Merge_Annu].[Notes].[All]" allUniqueName="[Merge_Annu].[Notes].[All]" dimensionUniqueName="[Merge_Annu]" displayFolder="" count="0" memberValueDatatype="130" unbalanced="0"/>
    <cacheHierarchy uniqueName="[Merge_Annu].[Month(Update)]" caption="Month(Update)" attribute="1" defaultMemberUniqueName="[Merge_Annu].[Month(Update)].[All]" allUniqueName="[Merge_Annu].[Month(Update)].[All]" dimensionUniqueName="[Merge_Annu]" displayFolder="" count="0" memberValueDatatype="130" unbalanced="0"/>
    <cacheHierarchy uniqueName="[Merge_Annu].[Total Annual Points.2]" caption="Total Annual Points.2" attribute="1" defaultMemberUniqueName="[Merge_Annu].[Total Annual Points.2].[All]" allUniqueName="[Merge_Annu].[Total Annual Points.2].[All]" dimensionUniqueName="[Merge_Annu]" displayFolder="" count="0" memberValueDatatype="20" unbalanced="0"/>
    <cacheHierarchy uniqueName="[Merge_Annu].[Notes.1]" caption="Notes.1" attribute="1" defaultMemberUniqueName="[Merge_Annu].[Notes.1].[All]" allUniqueName="[Merge_Annu].[Notes.1].[All]" dimensionUniqueName="[Merge_Annu]" displayFolder="" count="0" memberValueDatatype="130" unbalanced="0"/>
    <cacheHierarchy uniqueName="[Merge_Annu].[CompletionOfReqByMonth%]" caption="CompletionOfReqByMonth%" attribute="1" defaultMemberUniqueName="[Merge_Annu].[CompletionOfReqByMonth%].[All]" allUniqueName="[Merge_Annu].[CompletionOfReqByMonth%].[All]" dimensionUniqueName="[Merge_Annu]" displayFolder="" count="0" memberValueDatatype="5" unbalanced="0"/>
    <cacheHierarchy uniqueName="[Merge_Annu  2].[Department]" caption="Department" attribute="1" defaultMemberUniqueName="[Merge_Annu  2].[Department].[All]" allUniqueName="[Merge_Annu  2].[Department].[All]" dimensionUniqueName="[Merge_Annu  2]" displayFolder="" count="0" memberValueDatatype="130" unbalanced="0"/>
    <cacheHierarchy uniqueName="[Merge_Annu  2].[Requirement]" caption="Requirement" attribute="1" defaultMemberUniqueName="[Merge_Annu  2].[Requirement].[All]" allUniqueName="[Merge_Annu  2].[Requirement].[All]" dimensionUniqueName="[Merge_Annu  2]" displayFolder="" count="0" memberValueDatatype="130" unbalanced="0"/>
    <cacheHierarchy uniqueName="[Merge_Annu  2].[TotalMonthlyTarget]" caption="TotalMonthlyTarget" attribute="1" defaultMemberUniqueName="[Merge_Annu  2].[TotalMonthlyTarget].[All]" allUniqueName="[Merge_Annu  2].[TotalMonthlyTarget].[All]" dimensionUniqueName="[Merge_Annu  2]" displayFolder="" count="0" memberValueDatatype="5" unbalanced="0"/>
    <cacheHierarchy uniqueName="[Merge_Annu  2].[TotalCompletedPoints]" caption="TotalCompletedPoints" attribute="1" defaultMemberUniqueName="[Merge_Annu  2].[TotalCompletedPoints].[All]" allUniqueName="[Merge_Annu  2].[TotalCompletedPoints].[All]" dimensionUniqueName="[Merge_Annu  2]" displayFolder="" count="0" memberValueDatatype="5" unbalanced="0"/>
    <cacheHierarchy uniqueName="[Merge_Annu  2].[CompletionReq %]" caption="CompletionReq %" attribute="1" defaultMemberUniqueName="[Merge_Annu  2].[CompletionReq %].[All]" allUniqueName="[Merge_Annu  2].[CompletionReq %].[All]" dimensionUniqueName="[Merge_Annu  2]" displayFolder="" count="0" memberValueDatatype="5" unbalanced="0"/>
    <cacheHierarchy uniqueName="[Measures].[Pending Tasks]" caption="Pending Tasks" measure="1" displayFolder="" measureGroup="All_Checklist" count="0"/>
    <cacheHierarchy uniqueName="[Measures].[__XL_Count Merge_Annu  2]" caption="__XL_Count Merge_Annu  2" measure="1" displayFolder="" measureGroup="Merge_Annu  2" count="0" hidden="1"/>
    <cacheHierarchy uniqueName="[Measures].[__XL_Count Merge Total Tasks]" caption="__XL_Count Merge Total Tasks" measure="1" displayFolder="" measureGroup="Merge Total Tasks" count="0" hidden="1"/>
    <cacheHierarchy uniqueName="[Measures].[__XL_Count All_Checklist]" caption="__XL_Count All_Checklist" measure="1" displayFolder="" measureGroup="All_Checklist" count="0" hidden="1"/>
    <cacheHierarchy uniqueName="[Measures].[__XL_Count All_Checklist  2]" caption="__XL_Count All_Checklist  2" measure="1" displayFolder="" measureGroup="All_Checklist  2" count="0" hidden="1"/>
    <cacheHierarchy uniqueName="[Measures].[__XL_Count completion By Dep]" caption="__XL_Count completion By Dep" measure="1" displayFolder="" measureGroup="completion By Dep" count="0" hidden="1"/>
    <cacheHierarchy uniqueName="[Measures].[__XL_Count LastUpdateMonthMerge]" caption="__XL_Count LastUpdateMonthMerge" measure="1" displayFolder="" measureGroup="LastUpdateMonthMerge" count="0" hidden="1"/>
    <cacheHierarchy uniqueName="[Measures].[__XL_Count Merge_Annu]" caption="__XL_Count Merge_Annu" measure="1" displayFolder="" measureGroup="Merge_Annu" count="0" hidden="1"/>
    <cacheHierarchy uniqueName="[Measures].[__XL_Count CompletionOfDepByReq]" caption="__XL_Count CompletionOfDepByReq" measure="1" displayFolder="" measureGroup="CompletionOfDepByReq" count="0" hidden="1"/>
    <cacheHierarchy uniqueName="[Measures].[__No measures defined]" caption="__No measures defined" measure="1" displayFolder="" count="0" hidden="1"/>
    <cacheHierarchy uniqueName="[Measures].[Sum of Completed Tasks]" caption="Sum of Completed Tasks" measure="1" displayFolder="" measureGroup="All_Checklist" count="0" hidden="1">
      <extLst>
        <ext xmlns:x15="http://schemas.microsoft.com/office/spreadsheetml/2010/11/main" uri="{B97F6D7D-B522-45F9-BDA1-12C45D357490}">
          <x15:cacheHierarchy aggregatedColumn="3"/>
        </ext>
      </extLst>
    </cacheHierarchy>
    <cacheHierarchy uniqueName="[Measures].[Sum of Total Tasks]" caption="Sum of Total Tasks" measure="1" displayFolder="" measureGroup="All_Checklist"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All_Checklist  2" count="0" hidden="1">
      <extLst>
        <ext xmlns:x15="http://schemas.microsoft.com/office/spreadsheetml/2010/11/main" uri="{B97F6D7D-B522-45F9-BDA1-12C45D357490}">
          <x15:cacheHierarchy aggregatedColumn="12"/>
        </ext>
      </extLst>
    </cacheHierarchy>
    <cacheHierarchy uniqueName="[Measures].[Count of Notes]" caption="Count of Notes" measure="1" displayFolder="" measureGroup="All_Checklist  2" count="0" hidden="1">
      <extLst>
        <ext xmlns:x15="http://schemas.microsoft.com/office/spreadsheetml/2010/11/main" uri="{B97F6D7D-B522-45F9-BDA1-12C45D357490}">
          <x15:cacheHierarchy aggregatedColumn="13"/>
        </ext>
      </extLst>
    </cacheHierarchy>
    <cacheHierarchy uniqueName="[Measures].[Sum of completion By Dep %]" caption="Sum of completion By Dep %" measure="1" displayFolder="" measureGroup="completion By Dep" count="0" hidden="1">
      <extLst>
        <ext xmlns:x15="http://schemas.microsoft.com/office/spreadsheetml/2010/11/main" uri="{B97F6D7D-B522-45F9-BDA1-12C45D357490}">
          <x15:cacheHierarchy aggregatedColumn="17"/>
        </ext>
      </extLst>
    </cacheHierarchy>
    <cacheHierarchy uniqueName="[Measures].[Sum of Completed Tasks By Dep]" caption="Sum of Completed Tasks By Dep" measure="1" displayFolder="" measureGroup="completion By Dep" count="0" hidden="1">
      <extLst>
        <ext xmlns:x15="http://schemas.microsoft.com/office/spreadsheetml/2010/11/main" uri="{B97F6D7D-B522-45F9-BDA1-12C45D357490}">
          <x15:cacheHierarchy aggregatedColumn="15"/>
        </ext>
      </extLst>
    </cacheHierarchy>
    <cacheHierarchy uniqueName="[Measures].[Sum of Total Tasks by Dep]" caption="Sum of Total Tasks by Dep" measure="1" displayFolder="" measureGroup="completion By Dep" count="0" hidden="1">
      <extLst>
        <ext xmlns:x15="http://schemas.microsoft.com/office/spreadsheetml/2010/11/main" uri="{B97F6D7D-B522-45F9-BDA1-12C45D357490}">
          <x15:cacheHierarchy aggregatedColumn="16"/>
        </ext>
      </extLst>
    </cacheHierarchy>
    <cacheHierarchy uniqueName="[Measures].[Sum of Completion Of Freq %]" caption="Sum of Completion Of Freq %" measure="1" displayFolder="" measureGroup="Merge Total Tasks" count="0" hidden="1">
      <extLst>
        <ext xmlns:x15="http://schemas.microsoft.com/office/spreadsheetml/2010/11/main" uri="{B97F6D7D-B522-45F9-BDA1-12C45D357490}">
          <x15:cacheHierarchy aggregatedColumn="39"/>
        </ext>
      </extLst>
    </cacheHierarchy>
    <cacheHierarchy uniqueName="[Measures].[Sum of CompletionOfDepByReq%]" caption="Sum of CompletionOfDepByReq%" measure="1" displayFolder="" measureGroup="CompletionOfDepByReq" count="0" hidden="1">
      <extLst>
        <ext xmlns:x15="http://schemas.microsoft.com/office/spreadsheetml/2010/11/main" uri="{B97F6D7D-B522-45F9-BDA1-12C45D357490}">
          <x15:cacheHierarchy aggregatedColumn="21"/>
        </ext>
      </extLst>
    </cacheHierarchy>
    <cacheHierarchy uniqueName="[Measures].[Sum of CompletionOfReqByMonth%]" caption="Sum of CompletionOfReqByMonth%" measure="1" displayFolder="" measureGroup="Merge_Annu" count="0" hidden="1">
      <extLst>
        <ext xmlns:x15="http://schemas.microsoft.com/office/spreadsheetml/2010/11/main" uri="{B97F6D7D-B522-45F9-BDA1-12C45D357490}">
          <x15:cacheHierarchy aggregatedColumn="53"/>
        </ext>
      </extLst>
    </cacheHierarchy>
    <cacheHierarchy uniqueName="[Measures].[Sum of CompletionReq %]" caption="Sum of CompletionReq %" measure="1" displayFolder="" measureGroup="Merge_Annu  2" count="0" hidden="1">
      <extLst>
        <ext xmlns:x15="http://schemas.microsoft.com/office/spreadsheetml/2010/11/main" uri="{B97F6D7D-B522-45F9-BDA1-12C45D357490}">
          <x15:cacheHierarchy aggregatedColumn="58"/>
        </ext>
      </extLst>
    </cacheHierarchy>
    <cacheHierarchy uniqueName="[Measures].[Count of LastUpdateMonth]" caption="Count of LastUpdateMonth" measure="1" displayFolder="" measureGroup="LastUpdateMonthMerge" count="0" hidden="1">
      <extLst>
        <ext xmlns:x15="http://schemas.microsoft.com/office/spreadsheetml/2010/11/main" uri="{B97F6D7D-B522-45F9-BDA1-12C45D357490}">
          <x15:cacheHierarchy aggregatedColumn="24"/>
        </ext>
      </extLst>
    </cacheHierarchy>
    <cacheHierarchy uniqueName="[Measures].[Sum of LastUpdatePoints]" caption="Sum of LastUpdatePoints" measure="1" displayFolder="" measureGroup="LastUpdateMonthMerge" count="0" hidden="1">
      <extLst>
        <ext xmlns:x15="http://schemas.microsoft.com/office/spreadsheetml/2010/11/main" uri="{B97F6D7D-B522-45F9-BDA1-12C45D357490}">
          <x15:cacheHierarchy aggregatedColumn="25"/>
        </ext>
      </extLst>
    </cacheHierarchy>
    <cacheHierarchy uniqueName="[Measures].[Sum of #CompletedPoints]" caption="Sum of #CompletedPoints" measure="1" displayFolder="" measureGroup="LastUpdateMonthMerge" count="0" hidden="1">
      <extLst>
        <ext xmlns:x15="http://schemas.microsoft.com/office/spreadsheetml/2010/11/main" uri="{B97F6D7D-B522-45F9-BDA1-12C45D357490}">
          <x15:cacheHierarchy aggregatedColumn="26"/>
        </ext>
      </extLst>
    </cacheHierarchy>
    <cacheHierarchy uniqueName="[Measures].[Sum of #PendingPoints]" caption="Sum of #PendingPoints" measure="1" displayFolder="" measureGroup="LastUpdateMonthMerge" count="0" hidden="1">
      <extLst>
        <ext xmlns:x15="http://schemas.microsoft.com/office/spreadsheetml/2010/11/main" uri="{B97F6D7D-B522-45F9-BDA1-12C45D357490}">
          <x15:cacheHierarchy aggregatedColumn="27"/>
        </ext>
      </extLst>
    </cacheHierarchy>
    <cacheHierarchy uniqueName="[Measures].[Sum of AnnuCompleted%]" caption="Sum of AnnuCompleted%" measure="1" displayFolder="" measureGroup="LastUpdateMonthMerge" count="0" hidden="1">
      <extLst>
        <ext xmlns:x15="http://schemas.microsoft.com/office/spreadsheetml/2010/11/main" uri="{B97F6D7D-B522-45F9-BDA1-12C45D357490}">
          <x15:cacheHierarchy aggregatedColumn="28"/>
        </ext>
      </extLst>
    </cacheHierarchy>
    <cacheHierarchy uniqueName="[Measures].[Sum of Completion%]" caption="Sum of Completion%" measure="1" displayFolder="" measureGroup="All_Checklist"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93712466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x v="0"/>
    <x v="0"/>
    <x v="0"/>
  </r>
  <r>
    <x v="0"/>
    <x v="1"/>
    <x v="1"/>
    <x v="1"/>
    <x v="1"/>
    <x v="1"/>
    <x v="1"/>
  </r>
  <r>
    <x v="1"/>
    <x v="2"/>
    <x v="2"/>
    <x v="2"/>
    <x v="2"/>
    <x v="2"/>
    <x v="2"/>
  </r>
  <r>
    <x v="0"/>
    <x v="3"/>
    <x v="0"/>
    <x v="3"/>
    <x v="2"/>
    <x v="2"/>
    <x v="3"/>
  </r>
  <r>
    <x v="1"/>
    <x v="4"/>
    <x v="3"/>
    <x v="4"/>
    <x v="3"/>
    <x v="3"/>
    <x v="4"/>
  </r>
  <r>
    <x v="2"/>
    <x v="1"/>
    <x v="4"/>
    <x v="5"/>
    <x v="0"/>
    <x v="0"/>
    <x v="5"/>
  </r>
  <r>
    <x v="2"/>
    <x v="0"/>
    <x v="5"/>
    <x v="2"/>
    <x v="1"/>
    <x v="3"/>
    <x v="6"/>
  </r>
  <r>
    <x v="2"/>
    <x v="3"/>
    <x v="6"/>
    <x v="3"/>
    <x v="2"/>
    <x v="3"/>
    <x v="3"/>
  </r>
  <r>
    <x v="3"/>
    <x v="5"/>
    <x v="4"/>
    <x v="3"/>
    <x v="4"/>
    <x v="4"/>
    <x v="7"/>
  </r>
  <r>
    <x v="3"/>
    <x v="2"/>
    <x v="5"/>
    <x v="6"/>
    <x v="5"/>
    <x v="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Merge Total Tasks" cacheId="6" applyNumberFormats="0" applyBorderFormats="0" applyFontFormats="0" applyPatternFormats="0" applyAlignmentFormats="0" applyWidthHeightFormats="1" dataCaption="Values" tag="78873c0a-3c37-4e36-a8d7-f07f0afe7b58" updatedVersion="8" minRefreshableVersion="3" useAutoFormatting="1" subtotalHiddenItems="1" itemPrintTitles="1" createdVersion="8" indent="0" outline="1" outlineData="1" multipleFieldFilters="0" chartFormat="5">
  <location ref="Q1:R7" firstHeaderRow="1" firstDataRow="1" firstDataCol="1"/>
  <pivotFields count="3">
    <pivotField axis="axisRow" allDrilled="1" subtotalTop="0" showAll="0" dataSourceSort="1" defaultSubtotal="0" defaultAttributeDrillState="1">
      <items count="4">
        <item s="1"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6">
    <i>
      <x/>
    </i>
    <i r="1">
      <x/>
    </i>
    <i r="1">
      <x v="1"/>
    </i>
    <i r="1">
      <x v="2"/>
    </i>
    <i r="1">
      <x v="3"/>
    </i>
    <i t="grand">
      <x/>
    </i>
  </rowItems>
  <colItems count="1">
    <i/>
  </colItems>
  <dataFields count="1">
    <dataField name="Sum of Completion Of Freq %" fld="2" baseField="0" baseItem="0" numFmtId="10"/>
  </dataFields>
  <formats count="2">
    <format dxfId="1">
      <pivotArea outline="0" collapsedLevelsAreSubtotals="1" fieldPosition="0"/>
    </format>
    <format dxfId="0">
      <pivotArea dataOnly="0" labelOnly="1" outline="0" axis="axisValues" fieldPosition="0"/>
    </format>
  </format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1"/>
          </reference>
          <reference field="1" count="1" selected="0">
            <x v="2"/>
          </reference>
        </references>
      </pivotArea>
    </chartFormat>
    <chartFormat chart="0" format="2">
      <pivotArea type="data" outline="0" fieldPosition="0">
        <references count="3">
          <reference field="4294967294" count="1" selected="0">
            <x v="0"/>
          </reference>
          <reference field="0" count="1" selected="0">
            <x v="1"/>
          </reference>
          <reference field="1" count="1" selected="0">
            <x v="1"/>
          </reference>
        </references>
      </pivotArea>
    </chartFormat>
    <chartFormat chart="0" format="3">
      <pivotArea type="data" outline="0" fieldPosition="0">
        <references count="3">
          <reference field="4294967294" count="1" selected="0">
            <x v="0"/>
          </reference>
          <reference field="0" count="1" selected="0">
            <x v="0"/>
          </reference>
          <reference field="1" count="1" selected="0">
            <x v="1"/>
          </reference>
        </references>
      </pivotArea>
    </chartFormat>
    <chartFormat chart="0" format="4">
      <pivotArea type="data" outline="0" fieldPosition="0">
        <references count="3">
          <reference field="4294967294" count="1" selected="0">
            <x v="0"/>
          </reference>
          <reference field="0" count="1" selected="0">
            <x v="0"/>
          </reference>
          <reference field="1" count="1" selected="0">
            <x v="3"/>
          </reference>
        </references>
      </pivotArea>
    </chartFormat>
    <chartFormat chart="0" format="5">
      <pivotArea type="data" outline="0" fieldPosition="0">
        <references count="3">
          <reference field="4294967294" count="1" selected="0">
            <x v="0"/>
          </reference>
          <reference field="0" count="1" selected="0">
            <x v="0"/>
          </reference>
          <reference field="1" count="1" selected="0">
            <x v="2"/>
          </reference>
        </references>
      </pivotArea>
    </chartFormat>
    <chartFormat chart="0" format="6">
      <pivotArea type="data" outline="0" fieldPosition="0">
        <references count="3">
          <reference field="4294967294" count="1" selected="0">
            <x v="0"/>
          </reference>
          <reference field="0" count="1" selected="0">
            <x v="1"/>
          </reference>
          <reference field="1" count="1" selected="0">
            <x v="3"/>
          </reference>
        </references>
      </pivotArea>
    </chartFormat>
    <chartFormat chart="0" format="7">
      <pivotArea type="data" outline="0" fieldPosition="0">
        <references count="3">
          <reference field="4294967294" count="1" selected="0">
            <x v="0"/>
          </reference>
          <reference field="0" count="1" selected="0">
            <x v="3"/>
          </reference>
          <reference field="1" count="1" selected="0">
            <x v="3"/>
          </reference>
        </references>
      </pivotArea>
    </chartFormat>
    <chartFormat chart="0" format="8">
      <pivotArea type="data" outline="0" fieldPosition="0">
        <references count="3">
          <reference field="4294967294" count="1" selected="0">
            <x v="0"/>
          </reference>
          <reference field="0" count="1" selected="0">
            <x v="3"/>
          </reference>
          <reference field="1" count="1" selected="0">
            <x v="2"/>
          </reference>
        </references>
      </pivotArea>
    </chartFormat>
    <chartFormat chart="0" format="9">
      <pivotArea type="data" outline="0" fieldPosition="0">
        <references count="3">
          <reference field="4294967294" count="1" selected="0">
            <x v="0"/>
          </reference>
          <reference field="0" count="1" selected="0">
            <x v="3"/>
          </reference>
          <reference field="1" count="1" selected="0">
            <x v="1"/>
          </reference>
        </references>
      </pivotArea>
    </chartFormat>
    <chartFormat chart="0" format="10">
      <pivotArea type="data" outline="0" fieldPosition="0">
        <references count="3">
          <reference field="4294967294" count="1" selected="0">
            <x v="0"/>
          </reference>
          <reference field="0" count="1" selected="0">
            <x v="2"/>
          </reference>
          <reference field="1" count="1" selected="0">
            <x v="3"/>
          </reference>
        </references>
      </pivotArea>
    </chartFormat>
    <chartFormat chart="0" format="11">
      <pivotArea type="data" outline="0" fieldPosition="0">
        <references count="3">
          <reference field="4294967294" count="1" selected="0">
            <x v="0"/>
          </reference>
          <reference field="0" count="1" selected="0">
            <x v="2"/>
          </reference>
          <reference field="1" count="1" selected="0">
            <x v="2"/>
          </reference>
        </references>
      </pivotArea>
    </chartFormat>
    <chartFormat chart="0" format="12">
      <pivotArea type="data" outline="0" fieldPosition="0">
        <references count="3">
          <reference field="4294967294" count="1" selected="0">
            <x v="0"/>
          </reference>
          <reference field="0" count="1" selected="0">
            <x v="2"/>
          </reference>
          <reference field="1" count="1" selected="0">
            <x v="1"/>
          </reference>
        </references>
      </pivotArea>
    </chartFormat>
    <chartFormat chart="4" format="26" series="1">
      <pivotArea type="data" outline="0" fieldPosition="0">
        <references count="1">
          <reference field="4294967294" count="1" selected="0">
            <x v="0"/>
          </reference>
        </references>
      </pivotArea>
    </chartFormat>
    <chartFormat chart="4" format="27">
      <pivotArea type="data" outline="0" fieldPosition="0">
        <references count="3">
          <reference field="4294967294" count="1" selected="0">
            <x v="0"/>
          </reference>
          <reference field="0" count="1" selected="0">
            <x v="1"/>
          </reference>
          <reference field="1" count="1" selected="0">
            <x v="1"/>
          </reference>
        </references>
      </pivotArea>
    </chartFormat>
    <chartFormat chart="4" format="28">
      <pivotArea type="data" outline="0" fieldPosition="0">
        <references count="3">
          <reference field="4294967294" count="1" selected="0">
            <x v="0"/>
          </reference>
          <reference field="0" count="1" selected="0">
            <x v="1"/>
          </reference>
          <reference field="1" count="1" selected="0">
            <x v="2"/>
          </reference>
        </references>
      </pivotArea>
    </chartFormat>
    <chartFormat chart="4" format="29">
      <pivotArea type="data" outline="0" fieldPosition="0">
        <references count="3">
          <reference field="4294967294" count="1" selected="0">
            <x v="0"/>
          </reference>
          <reference field="0" count="1" selected="0">
            <x v="1"/>
          </reference>
          <reference field="1" count="1" selected="0">
            <x v="3"/>
          </reference>
        </references>
      </pivotArea>
    </chartFormat>
    <chartFormat chart="4" format="30">
      <pivotArea type="data" outline="0" fieldPosition="0">
        <references count="3">
          <reference field="4294967294" count="1" selected="0">
            <x v="0"/>
          </reference>
          <reference field="0" count="1" selected="0">
            <x v="2"/>
          </reference>
          <reference field="1" count="1" selected="0">
            <x v="1"/>
          </reference>
        </references>
      </pivotArea>
    </chartFormat>
    <chartFormat chart="4" format="31">
      <pivotArea type="data" outline="0" fieldPosition="0">
        <references count="3">
          <reference field="4294967294" count="1" selected="0">
            <x v="0"/>
          </reference>
          <reference field="0" count="1" selected="0">
            <x v="2"/>
          </reference>
          <reference field="1" count="1" selected="0">
            <x v="2"/>
          </reference>
        </references>
      </pivotArea>
    </chartFormat>
    <chartFormat chart="4" format="32">
      <pivotArea type="data" outline="0" fieldPosition="0">
        <references count="3">
          <reference field="4294967294" count="1" selected="0">
            <x v="0"/>
          </reference>
          <reference field="0" count="1" selected="0">
            <x v="2"/>
          </reference>
          <reference field="1" count="1" selected="0">
            <x v="3"/>
          </reference>
        </references>
      </pivotArea>
    </chartFormat>
    <chartFormat chart="4" format="33">
      <pivotArea type="data" outline="0" fieldPosition="0">
        <references count="3">
          <reference field="4294967294" count="1" selected="0">
            <x v="0"/>
          </reference>
          <reference field="0" count="1" selected="0">
            <x v="3"/>
          </reference>
          <reference field="1" count="1" selected="0">
            <x v="1"/>
          </reference>
        </references>
      </pivotArea>
    </chartFormat>
    <chartFormat chart="4" format="34">
      <pivotArea type="data" outline="0" fieldPosition="0">
        <references count="3">
          <reference field="4294967294" count="1" selected="0">
            <x v="0"/>
          </reference>
          <reference field="0" count="1" selected="0">
            <x v="3"/>
          </reference>
          <reference field="1" count="1" selected="0">
            <x v="2"/>
          </reference>
        </references>
      </pivotArea>
    </chartFormat>
    <chartFormat chart="4" format="35">
      <pivotArea type="data" outline="0" fieldPosition="0">
        <references count="3">
          <reference field="4294967294" count="1" selected="0">
            <x v="0"/>
          </reference>
          <reference field="0" count="1" selected="0">
            <x v="3"/>
          </reference>
          <reference field="1" count="1" selected="0">
            <x v="3"/>
          </reference>
        </references>
      </pivotArea>
    </chartFormat>
    <chartFormat chart="4" format="36">
      <pivotArea type="data" outline="0" fieldPosition="0">
        <references count="3">
          <reference field="4294967294" count="1" selected="0">
            <x v="0"/>
          </reference>
          <reference field="0" count="1" selected="0">
            <x v="0"/>
          </reference>
          <reference field="1" count="1" selected="0">
            <x v="1"/>
          </reference>
        </references>
      </pivotArea>
    </chartFormat>
    <chartFormat chart="4" format="37">
      <pivotArea type="data" outline="0" fieldPosition="0">
        <references count="3">
          <reference field="4294967294" count="1" selected="0">
            <x v="0"/>
          </reference>
          <reference field="0" count="1" selected="0">
            <x v="0"/>
          </reference>
          <reference field="1" count="1" selected="0">
            <x v="2"/>
          </reference>
        </references>
      </pivotArea>
    </chartFormat>
    <chartFormat chart="4" format="38">
      <pivotArea type="data" outline="0" fieldPosition="0">
        <references count="3">
          <reference field="4294967294" count="1" selected="0">
            <x v="0"/>
          </reference>
          <reference field="0" count="1" selected="0">
            <x v="0"/>
          </reference>
          <reference field="1" count="1" selected="0">
            <x v="3"/>
          </reference>
        </references>
      </pivotArea>
    </chartFormat>
    <chartFormat chart="0" format="13">
      <pivotArea type="data" outline="0" fieldPosition="0">
        <references count="3">
          <reference field="4294967294" count="1" selected="0">
            <x v="0"/>
          </reference>
          <reference field="0" count="1" selected="0">
            <x v="2"/>
          </reference>
          <reference field="1" count="1" selected="0">
            <x v="0"/>
          </reference>
        </references>
      </pivotArea>
    </chartFormat>
    <chartFormat chart="4" format="39">
      <pivotArea type="data" outline="0" fieldPosition="0">
        <references count="3">
          <reference field="4294967294" count="1" selected="0">
            <x v="0"/>
          </reference>
          <reference field="0" count="1" selected="0">
            <x v="3"/>
          </reference>
          <reference field="1" count="1" selected="0">
            <x v="0"/>
          </reference>
        </references>
      </pivotArea>
    </chartFormat>
    <chartFormat chart="4" format="40">
      <pivotArea type="data" outline="0" fieldPosition="0">
        <references count="3">
          <reference field="4294967294" count="1" selected="0">
            <x v="0"/>
          </reference>
          <reference field="0" count="1" selected="0">
            <x v="2"/>
          </reference>
          <reference field="1" count="1" selected="0">
            <x v="0"/>
          </reference>
        </references>
      </pivotArea>
    </chartFormat>
    <chartFormat chart="0" format="14">
      <pivotArea type="data" outline="0" fieldPosition="0">
        <references count="3">
          <reference field="4294967294" count="1" selected="0">
            <x v="0"/>
          </reference>
          <reference field="0" count="1" selected="0">
            <x v="1"/>
          </reference>
          <reference field="1" count="1" selected="0">
            <x v="0"/>
          </reference>
        </references>
      </pivotArea>
    </chartFormat>
    <chartFormat chart="4" format="41">
      <pivotArea type="data" outline="0" fieldPosition="0">
        <references count="3">
          <reference field="4294967294" count="1" selected="0">
            <x v="0"/>
          </reference>
          <reference field="0" count="1" selected="0">
            <x v="1"/>
          </reference>
          <reference field="1" count="1" selected="0">
            <x v="0"/>
          </reference>
        </references>
      </pivotArea>
    </chartFormat>
    <chartFormat chart="4" format="42">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Total Tasks]"/>
        <x15:activeTabTopLevelEntity name="[CompletionOfDepByReq]"/>
        <x15:activeTabTopLevelEntity name="[All_Check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BN30:BO32" firstHeaderRow="1" firstDataRow="1" firstDataCol="1"/>
  <pivotFields count="7">
    <pivotField axis="axisRow" multipleItemSelectionAllowed="1" showAll="0">
      <items count="5">
        <item h="1" x="0"/>
        <item h="1" x="1"/>
        <item h="1" x="2"/>
        <item x="3"/>
        <item t="default"/>
      </items>
    </pivotField>
    <pivotField showAll="0"/>
    <pivotField showAll="0"/>
    <pivotField showAll="0"/>
    <pivotField showAll="0"/>
    <pivotField dataField="1" showAll="0"/>
    <pivotField showAll="0"/>
  </pivotFields>
  <rowFields count="1">
    <field x="0"/>
  </rowFields>
  <rowItems count="2">
    <i>
      <x v="3"/>
    </i>
    <i t="grand">
      <x/>
    </i>
  </rowItems>
  <colItems count="1">
    <i/>
  </colItems>
  <dataFields count="1">
    <dataField name="Sum of #PendingPoin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Merge_Annu" cacheId="7" applyNumberFormats="0" applyBorderFormats="0" applyFontFormats="0" applyPatternFormats="0" applyAlignmentFormats="0" applyWidthHeightFormats="1" dataCaption="Values" tag="7d4b9d75-8dcc-442e-a605-0526f8288df5" updatedVersion="8" minRefreshableVersion="3" useAutoFormatting="1" subtotalHiddenItems="1" itemPrintTitles="1" createdVersion="8" indent="0" outline="1" outlineData="1" multipleFieldFilters="0" chartFormat="4">
  <location ref="AF3:AG3" firstHeaderRow="1"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s>
  <rowFields count="3">
    <field x="0"/>
    <field x="1"/>
    <field x="4"/>
  </rowFields>
  <dataFields count="1">
    <dataField name="Sum of CompletionOfDepByReq%" fld="2" baseField="0" baseItem="0"/>
  </dataFields>
  <formats count="2">
    <format dxfId="3">
      <pivotArea outline="0" collapsedLevelsAreSubtotals="1" fieldPosition="0"/>
    </format>
    <format dxfId="2">
      <pivotArea dataOnly="0" labelOnly="1" outline="0" axis="axisValues"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mpletionOfDepByReq].[Department].&amp;[South_Servi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40"/>
    <rowHierarchyUsage hierarchyUsage="42"/>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erge_Annu]"/>
        <x15:activeTabTopLevelEntity name="[CompletionOfDepByReq]"/>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9000000}" name="PivotTable24" cacheId="9" applyNumberFormats="0" applyBorderFormats="0" applyFontFormats="0" applyPatternFormats="0" applyAlignmentFormats="0" applyWidthHeightFormats="1" dataCaption="Values" tag="8c5405c1-d447-4302-8d82-50183a9a8c36" updatedVersion="8" minRefreshableVersion="3" useAutoFormatting="1" subtotalHiddenItems="1" itemPrintTitles="1" createdVersion="8" indent="0" outline="1" outlineData="1" multipleFieldFilters="0">
  <location ref="K31:M33" firstHeaderRow="0" firstDataRow="1" firstDataCol="1"/>
  <pivotFields count="4">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name="Sum of Total Tasks by Dep" fld="2" baseField="0" baseItem="0" numFmtId="1"/>
    <dataField name="Sum of Completed Tasks By Dep" fld="1" baseField="0" baseItem="0" numFmtId="1"/>
  </dataFields>
  <formats count="4">
    <format dxfId="7">
      <pivotArea outline="0" collapsedLevelsAreSubtotals="1" fieldPosition="0"/>
    </format>
    <format dxfId="6">
      <pivotArea dataOnly="0" labelOnly="1" outline="0" axis="axisValues" fieldPosition="0"/>
    </format>
    <format dxfId="5">
      <pivotArea outline="0" fieldPosition="0">
        <references count="1">
          <reference field="4294967294" count="1">
            <x v="0"/>
          </reference>
        </references>
      </pivotArea>
    </format>
    <format dxfId="4">
      <pivotArea outline="0" fieldPosition="0">
        <references count="1">
          <reference field="4294967294" count="1">
            <x v="1"/>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mpletionOfDepByReq].[Department].&amp;[South_Servi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letion By Dep]"/>
        <x15:activeTabTopLevelEntity name="[CompletionOfDepByReq]"/>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All_Checklist" cacheId="2" applyNumberFormats="0" applyBorderFormats="0" applyFontFormats="0" applyPatternFormats="0" applyAlignmentFormats="0" applyWidthHeightFormats="1" dataCaption="Values" tag="c6971b12-8908-4e68-b80d-75b28401f069" updatedVersion="8" minRefreshableVersion="3" useAutoFormatting="1" subtotalHiddenItems="1" itemPrintTitles="1" createdVersion="8" indent="0" outline="1" outlineData="1" multipleFieldFilters="0" chartFormat="16">
  <location ref="A3:D9" firstHeaderRow="0" firstDataRow="1" firstDataCol="1"/>
  <pivotFields count="6">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4"/>
  </rowFields>
  <rowItems count="6">
    <i>
      <x/>
    </i>
    <i r="1">
      <x/>
    </i>
    <i r="1">
      <x v="1"/>
    </i>
    <i r="1">
      <x v="2"/>
    </i>
    <i r="1">
      <x v="3"/>
    </i>
    <i t="grand">
      <x/>
    </i>
  </rowItems>
  <colFields count="1">
    <field x="-2"/>
  </colFields>
  <colItems count="3">
    <i>
      <x/>
    </i>
    <i i="1">
      <x v="1"/>
    </i>
    <i i="2">
      <x v="2"/>
    </i>
  </colItems>
  <dataFields count="3">
    <dataField name="Sum of Completed Tasks" fld="1" baseField="0" baseItem="0"/>
    <dataField name="Sum of Total Tasks" fld="2" baseField="0" baseItem="0"/>
    <dataField name="Sum of Completion%" fld="5" baseField="0" baseItem="0" numFmtId="10"/>
  </dataFields>
  <formats count="2">
    <format dxfId="9">
      <pivotArea outline="0" collapsedLevelsAreSubtotals="1" fieldPosition="0">
        <references count="1">
          <reference field="4294967294" count="1" selected="0">
            <x v="2"/>
          </reference>
        </references>
      </pivotArea>
    </format>
    <format dxfId="8">
      <pivotArea dataOnly="0" labelOnly="1" outline="0" fieldPosition="0">
        <references count="1">
          <reference field="4294967294" count="1">
            <x v="2"/>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2"/>
          </reference>
        </references>
      </pivotArea>
    </chartFormat>
  </chartFormat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mpletionOfDepByReq].[Department].&amp;[South_Servi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Checklist]"/>
        <x15:activeTabTopLevelEntity name="[CompletionOfDepByReq]"/>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8000000}" name="All_Checklist (2)" cacheId="3" applyNumberFormats="0" applyBorderFormats="0" applyFontFormats="0" applyPatternFormats="0" applyAlignmentFormats="0" applyWidthHeightFormats="1" dataCaption="Values" tag="53c10333-8429-4ce9-92f9-869bafbd4179" updatedVersion="8" minRefreshableVersion="3" useAutoFormatting="1" subtotalHiddenItems="1" itemPrintTitles="1" createdVersion="8" indent="0" outline="1" outlineData="1" multipleFieldFilters="0">
  <location ref="F2:G18" firstHeaderRow="1" firstDataRow="1" firstDataCol="1"/>
  <pivotFields count="5">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3">
    <field x="0"/>
    <field x="1"/>
    <field x="2"/>
  </rowFields>
  <rowItems count="16">
    <i>
      <x/>
    </i>
    <i r="1">
      <x/>
    </i>
    <i r="2">
      <x/>
    </i>
    <i r="1">
      <x v="1"/>
    </i>
    <i r="2">
      <x v="1"/>
    </i>
    <i r="2">
      <x v="2"/>
    </i>
    <i r="2">
      <x v="3"/>
    </i>
    <i r="1">
      <x v="2"/>
    </i>
    <i r="2">
      <x v="1"/>
    </i>
    <i r="2">
      <x v="2"/>
    </i>
    <i r="2">
      <x v="3"/>
    </i>
    <i r="1">
      <x v="3"/>
    </i>
    <i r="2">
      <x v="1"/>
    </i>
    <i r="2">
      <x v="2"/>
    </i>
    <i r="2">
      <x v="3"/>
    </i>
    <i t="grand">
      <x/>
    </i>
  </rowItems>
  <colItems count="1">
    <i/>
  </colItems>
  <dataFields count="1">
    <dataField name="Count of Status" fld="3" subtotal="count" baseField="0" baseItem="0"/>
  </dataField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mpletionOfDepByReq].[Department].&amp;[South_Servi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5"/>
    <rowHierarchyUsage hierarchyUsage="8"/>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Checklist  2]"/>
        <x15:activeTabTopLevelEntity name="[CompletionOfDepByReq]"/>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BN38:BO40" firstHeaderRow="1" firstDataRow="1" firstDataCol="1"/>
  <pivotFields count="7">
    <pivotField axis="axisRow" multipleItemSelectionAllowed="1" showAll="0">
      <items count="5">
        <item h="1" x="0"/>
        <item h="1" x="1"/>
        <item h="1" x="2"/>
        <item x="3"/>
        <item t="default"/>
      </items>
    </pivotField>
    <pivotField showAll="0"/>
    <pivotField showAll="0"/>
    <pivotField showAll="0"/>
    <pivotField dataField="1" showAll="0"/>
    <pivotField showAll="0"/>
    <pivotField showAll="0"/>
  </pivotFields>
  <rowFields count="1">
    <field x="0"/>
  </rowFields>
  <rowItems count="2">
    <i>
      <x v="3"/>
    </i>
    <i t="grand">
      <x/>
    </i>
  </rowItems>
  <colItems count="1">
    <i/>
  </colItems>
  <dataFields count="1">
    <dataField name="Sum of #CompletedPoint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completion By Dep %" cacheId="4" applyNumberFormats="0" applyBorderFormats="0" applyFontFormats="0" applyPatternFormats="0" applyAlignmentFormats="0" applyWidthHeightFormats="1" dataCaption="Values" tag="f9478418-0801-4d00-982d-07341829204e" updatedVersion="8" minRefreshableVersion="3" useAutoFormatting="1" subtotalHiddenItems="1" itemPrintTitles="1" createdVersion="8" indent="0" outline="1" outlineData="1" multipleFieldFilters="0">
  <location ref="K3:L5"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completion By Dep %" fld="1" baseField="0" baseItem="0" numFmtId="10"/>
  </dataFields>
  <formats count="2">
    <format dxfId="11">
      <pivotArea outline="0" collapsedLevelsAreSubtotals="1" fieldPosition="0"/>
    </format>
    <format dxfId="10">
      <pivotArea dataOnly="0" labelOnly="1" outline="0" axis="axisValues" fieldPosition="0"/>
    </format>
  </format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mpletionOfDepByReq].[Department].&amp;[South_Servi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letion By Dep]"/>
        <x15:activeTabTopLevelEntity name="[CompletionOfDepByReq]"/>
        <x15:activeTabTopLevelEntity name="[All_Check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E7984C-8312-469C-8CE5-06A616A5D045}" name="PivotTable1" cacheId="11" applyNumberFormats="0" applyBorderFormats="0" applyFontFormats="0" applyPatternFormats="0" applyAlignmentFormats="0" applyWidthHeightFormats="1" dataCaption="Values" tag="c1bda3d2-eee1-481e-9c3a-7c912ae29a13" updatedVersion="8" minRefreshableVersion="3" useAutoFormatting="1" subtotalHiddenItems="1" itemPrintTitles="1" createdVersion="8" indent="0" outline="1" outlineData="1" multipleFieldFilters="0" chartFormat="12">
  <location ref="A32:B38" firstHeaderRow="1" firstDataRow="1" firstDataCol="1"/>
  <pivotFields count="4">
    <pivotField axis="axisRow" allDrilled="1" subtotalTop="0" showAll="0" dataSourceSort="1" defaultSubtotal="0" defaultAttributeDrillState="1">
      <items count="1">
        <item x="0"/>
      </items>
    </pivotField>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2"/>
  </rowFields>
  <rowItems count="6">
    <i>
      <x/>
    </i>
    <i r="1">
      <x/>
    </i>
    <i r="1">
      <x v="1"/>
    </i>
    <i r="1">
      <x v="2"/>
    </i>
    <i r="1">
      <x v="3"/>
    </i>
    <i t="grand">
      <x/>
    </i>
  </rowItems>
  <colItems count="1">
    <i/>
  </colItems>
  <dataFields count="1">
    <dataField fld="3" subtotal="count" baseField="0" baseItem="0"/>
  </dataFields>
  <chartFormats count="2">
    <chartFormat chart="2"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mpletionOfDepByReq].[Department].&amp;[South_Servi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Checklist]"/>
        <x15:activeTabTopLevelEntity name="[CompletionOfDepByReq]"/>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600-00000B000000}" name="CompletionOfDepByReq" cacheId="1" applyNumberFormats="0" applyBorderFormats="0" applyFontFormats="0" applyPatternFormats="0" applyAlignmentFormats="0" applyWidthHeightFormats="1" dataCaption="Values" tag="22224203-4037-4b8e-8291-dc192a08aea9" updatedVersion="8" minRefreshableVersion="3" useAutoFormatting="1" subtotalHiddenItems="1" itemPrintTitles="1" createdVersion="8" indent="0" outline="1" outlineData="1" multipleFieldFilters="0">
  <location ref="W3:X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dataFields count="1">
    <dataField name="Sum of CompletionOfDepByReq%" fld="1" baseField="0" baseItem="0" numFmtId="10"/>
  </dataFields>
  <formats count="2">
    <format dxfId="13">
      <pivotArea outline="0" collapsedLevelsAreSubtotals="1" fieldPosition="0"/>
    </format>
    <format dxfId="12">
      <pivotArea dataOnly="0" labelOnly="1" outline="0" axis="axisValues"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CompletionOfDepByReq1">
        <x15:activeTabTopLevelEntity name="[CompletionOfDepByReq]"/>
        <x15:activeTabTopLevelEntity name="[Merge_Annu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25" cacheId="10" applyNumberFormats="0" applyBorderFormats="0" applyFontFormats="0" applyPatternFormats="0" applyAlignmentFormats="0" applyWidthHeightFormats="1" dataCaption="Values" tag="88ac447b-64c3-48f0-bc08-f50ac1376e46" updatedVersion="8" minRefreshableVersion="3" useAutoFormatting="1" subtotalHiddenItems="1" itemPrintTitles="1" createdVersion="8" indent="0" outline="1" outlineData="1" multipleFieldFilters="0" chartFormat="4">
  <location ref="BJ13:BL2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2">
    <field x="1"/>
    <field x="4"/>
  </rowFields>
  <rowItems count="9">
    <i>
      <x/>
    </i>
    <i r="1">
      <x/>
    </i>
    <i r="1">
      <x v="1"/>
    </i>
    <i r="1">
      <x v="2"/>
    </i>
    <i r="1">
      <x v="3"/>
    </i>
    <i r="1">
      <x v="4"/>
    </i>
    <i r="1">
      <x v="5"/>
    </i>
    <i r="1">
      <x v="6"/>
    </i>
    <i t="grand">
      <x/>
    </i>
  </rowItems>
  <colFields count="1">
    <field x="-2"/>
  </colFields>
  <colItems count="2">
    <i>
      <x/>
    </i>
    <i i="1">
      <x v="1"/>
    </i>
  </colItems>
  <dataFields count="2">
    <dataField name="Sum of #CompletedPoints" fld="2" baseField="0" baseItem="0"/>
    <dataField name="Sum of #PendingPoints" fld="3" baseField="0" baseItem="0"/>
  </dataFields>
  <formats count="2">
    <format dxfId="15">
      <pivotArea outline="0" collapsedLevelsAreSubtotals="1" fieldPosition="0">
        <references count="1">
          <reference field="4294967294" count="1" selected="0">
            <x v="1"/>
          </reference>
        </references>
      </pivotArea>
    </format>
    <format dxfId="14">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mpletionOfDepByReq].[Department].&amp;[South_Servi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UpdateMonthMerge]"/>
        <x15:activeTabTopLevelEntity name="[CompletionOfDepByReq]"/>
        <x15:activeTabTopLevelEntity name="[Merge_Annu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LastUpdateMonthMerge" cacheId="5" applyNumberFormats="0" applyBorderFormats="0" applyFontFormats="0" applyPatternFormats="0" applyAlignmentFormats="0" applyWidthHeightFormats="1" dataCaption="Values" tag="f4cca25c-7cad-4ad5-8dfa-01ef7e0ee3c4" updatedVersion="8" minRefreshableVersion="3" useAutoFormatting="1" subtotalHiddenItems="1" itemPrintTitles="1" createdVersion="8" indent="0" outline="1" outlineData="1" multipleFieldFilters="0">
  <location ref="BJ4:BN6" firstHeaderRow="0" firstDataRow="1" firstDataCol="1"/>
  <pivotFields count="6">
    <pivotField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2">
    <i>
      <x/>
    </i>
    <i t="grand">
      <x/>
    </i>
  </rowItems>
  <colFields count="1">
    <field x="-2"/>
  </colFields>
  <colItems count="4">
    <i>
      <x/>
    </i>
    <i i="1">
      <x v="1"/>
    </i>
    <i i="2">
      <x v="2"/>
    </i>
    <i i="3">
      <x v="3"/>
    </i>
  </colItems>
  <dataFields count="4">
    <dataField name="Sum of LastUpdatePoints" fld="2" baseField="0" baseItem="0"/>
    <dataField name="Sum of #CompletedPoints" fld="3" baseField="0" baseItem="0"/>
    <dataField name="Sum of #PendingPoints" fld="4" baseField="0" baseItem="0"/>
    <dataField name="Sum of AnnuCompleted%" fld="5" baseField="0" baseItem="0" numFmtId="10"/>
  </dataFields>
  <formats count="2">
    <format dxfId="17">
      <pivotArea outline="0" collapsedLevelsAreSubtotals="1" fieldPosition="0">
        <references count="1">
          <reference field="4294967294" count="1" selected="0">
            <x v="2"/>
          </reference>
        </references>
      </pivotArea>
    </format>
    <format dxfId="16">
      <pivotArea dataOnly="0" labelOnly="1" outline="0" fieldPosition="0">
        <references count="1">
          <reference field="4294967294" count="1">
            <x v="2"/>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mpletionOfDepByReq].[Department].&amp;[South_Servi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UpdateMonthMerge]"/>
        <x15:activeTabTopLevelEntity name="[CompletionOfDepByReq]"/>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600-00000A000000}" name="Merge_Annu (2)" cacheId="8" applyNumberFormats="0" applyBorderFormats="0" applyFontFormats="0" applyPatternFormats="0" applyAlignmentFormats="0" applyWidthHeightFormats="1" dataCaption="Values" tag="cd22611d-cb02-4858-ba6c-a428ea7afea5" updatedVersion="8" minRefreshableVersion="3" useAutoFormatting="1" subtotalHiddenItems="1" itemPrintTitles="1" createdVersion="8" indent="0" outline="1" outlineData="1" multipleFieldFilters="0" chartFormat="5">
  <location ref="BA4:BB4" firstHeaderRow="1"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2">
    <field x="0"/>
    <field x="1"/>
  </rowFields>
  <dataFields count="1">
    <dataField name="Sum of CompletionReq %" fld="2" baseField="0" baseItem="0" numFmtId="10"/>
  </dataFields>
  <formats count="9">
    <format dxfId="26">
      <pivotArea collapsedLevelsAreSubtotals="1" fieldPosition="0">
        <references count="1">
          <reference field="0" count="1">
            <x v="2"/>
          </reference>
        </references>
      </pivotArea>
    </format>
    <format dxfId="25">
      <pivotArea collapsedLevelsAreSubtotals="1" fieldPosition="0">
        <references count="2">
          <reference field="0" count="1" selected="0">
            <x v="2"/>
          </reference>
          <reference field="1" count="2">
            <x v="4"/>
            <x v="5"/>
          </reference>
        </references>
      </pivotArea>
    </format>
    <format dxfId="24">
      <pivotArea collapsedLevelsAreSubtotals="1" fieldPosition="0">
        <references count="1">
          <reference field="0" count="1">
            <x v="1"/>
          </reference>
        </references>
      </pivotArea>
    </format>
    <format dxfId="23">
      <pivotArea collapsedLevelsAreSubtotals="1" fieldPosition="0">
        <references count="1">
          <reference field="0" count="1">
            <x v="3"/>
          </reference>
        </references>
      </pivotArea>
    </format>
    <format dxfId="22">
      <pivotArea collapsedLevelsAreSubtotals="1" fieldPosition="0">
        <references count="2">
          <reference field="0" count="1" selected="0">
            <x v="3"/>
          </reference>
          <reference field="1" count="2">
            <x v="4"/>
            <x v="5"/>
          </reference>
        </references>
      </pivotArea>
    </format>
    <format dxfId="21">
      <pivotArea collapsedLevelsAreSubtotals="1" fieldPosition="0">
        <references count="1">
          <reference field="0" count="1">
            <x v="0"/>
          </reference>
        </references>
      </pivotArea>
    </format>
    <format dxfId="20">
      <pivotArea collapsedLevelsAreSubtotals="1" fieldPosition="0">
        <references count="2">
          <reference field="0" count="1" selected="0">
            <x v="0"/>
          </reference>
          <reference field="1" count="1">
            <x v="3"/>
          </reference>
        </references>
      </pivotArea>
    </format>
    <format dxfId="19">
      <pivotArea outline="0" collapsedLevelsAreSubtotals="1" fieldPosition="0"/>
    </format>
    <format dxfId="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mpletionOfDepByReq].[Department].&amp;[South_Servi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4"/>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_Annu  2]"/>
        <x15:activeTabTopLevelEntity name="[CompletionOfDepByReq]"/>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CompletionOfDepByReq].[Department]">
  <pivotTables>
    <pivotTable tabId="22" name="CompletionOfDepByReq"/>
    <pivotTable tabId="22" name="All_Checklist"/>
    <pivotTable tabId="22" name="All_Checklist (2)"/>
    <pivotTable tabId="22" name="completion By Dep %"/>
    <pivotTable tabId="22" name="LastUpdateMonthMerge"/>
    <pivotTable tabId="22" name="Merge Total Tasks"/>
    <pivotTable tabId="22" name="Merge_Annu"/>
    <pivotTable tabId="22" name="Merge_Annu (2)"/>
    <pivotTable tabId="22" name="PivotTable24"/>
    <pivotTable tabId="22" name="PivotTable25"/>
    <pivotTable tabId="22" name="PivotTable1"/>
  </pivotTables>
  <data>
    <olap pivotCacheId="937124669">
      <levels count="2">
        <level uniqueName="[CompletionOfDepByReq].[Department].[(All)]" sourceCaption="(All)" count="0"/>
        <level uniqueName="[CompletionOfDepByReq].[Department].[Department]" sourceCaption="Department" count="4">
          <ranges>
            <range startItem="0">
              <i n="[CompletionOfDepByReq].[Department].&amp;[North_Operation]" c="North_Operation"/>
              <i n="[CompletionOfDepByReq].[Department].&amp;[North_Service]" c="North_Service"/>
              <i n="[CompletionOfDepByReq].[Department].&amp;[South_Operation]" c="South_Operation"/>
              <i n="[CompletionOfDepByReq].[Department].&amp;[South_Service]" c="South_Service"/>
            </range>
          </ranges>
        </level>
      </levels>
      <selections count="1">
        <selection n="[CompletionOfDepByReq].[Department].&amp;[South_Servic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ancy" xr10:uid="{529DCFF8-2F2C-4046-9C2F-58E2A570249A}" sourceName="[All_Checklist].[Frequancy]">
  <pivotTables>
    <pivotTable tabId="22" name="All_Checklist"/>
    <pivotTable tabId="22" name="All_Checklist (2)"/>
    <pivotTable tabId="22" name="completion By Dep %"/>
    <pivotTable tabId="22" name="Merge Total Tasks"/>
    <pivotTable tabId="22" name="PivotTable1"/>
  </pivotTables>
  <data>
    <olap pivotCacheId="937124669">
      <levels count="2">
        <level uniqueName="[All_Checklist].[Frequancy].[(All)]" sourceCaption="(All)" count="0"/>
        <level uniqueName="[All_Checklist].[Frequancy].[Frequancy]" sourceCaption="Frequancy" count="4">
          <ranges>
            <range startItem="0">
              <i n="[All_Checklist].[Frequancy].&amp;" c="(blank)"/>
              <i n="[All_Checklist].[Frequancy].&amp;[Monthly]" c="Monthly"/>
              <i n="[All_Checklist].[Frequancy].&amp;[Quarterly]" c="Quarterly"/>
              <i n="[All_Checklist].[Frequancy].&amp;[Weekly]" c="Weekly"/>
            </range>
          </ranges>
        </level>
      </levels>
      <selections count="1">
        <selection n="[All_Checklist].[Frequanc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rement1" xr10:uid="{96C68898-6B91-45D3-BCF5-A1CFC54891A5}" sourceName="[LastUpdateMonthMerge].[Requirement]">
  <pivotTables>
    <pivotTable tabId="22" name="PivotTable25"/>
    <pivotTable tabId="22" name="CompletionOfDepByReq"/>
    <pivotTable tabId="22" name="LastUpdateMonthMerge"/>
    <pivotTable tabId="22" name="Merge_Annu"/>
    <pivotTable tabId="22" name="Merge_Annu (2)"/>
    <pivotTable tabId="22" name="PivotTable1"/>
    <pivotTable tabId="22" name="PivotTable24"/>
  </pivotTables>
  <data>
    <olap pivotCacheId="937124669">
      <levels count="2">
        <level uniqueName="[LastUpdateMonthMerge].[Requirement].[(All)]" sourceCaption="(All)" count="0"/>
        <level uniqueName="[LastUpdateMonthMerge].[Requirement].[Requirement]" sourceCaption="Requirement" count="10">
          <ranges>
            <range startItem="0">
              <i n="[LastUpdateMonthMerge].[Requirement].&amp;[ANNLI]" c="ANNLI"/>
              <i n="[LastUpdateMonthMerge].[Requirement].&amp;[ANSI]" c="ANSI"/>
              <i n="[LastUpdateMonthMerge].[Requirement].&amp;[Scraper]" c="Scraper"/>
              <i n="[LastUpdateMonthMerge].[Requirement].&amp;[SSSV]" c="SSSV"/>
              <i n="[LastUpdateMonthMerge].[Requirement].&amp;[SSV]" c="SSV"/>
              <i n="[LastUpdateMonthMerge].[Requirement].&amp;[WELI]" c="WELI"/>
              <i n="[LastUpdateMonthMerge].[Requirement].&amp;[WHIT/WHGR]" c="WHIT/WHGR"/>
              <i n="[LastUpdateMonthMerge].[Requirement].&amp;[ICV Stroking]" c="ICV Stroking"/>
              <i n="[LastUpdateMonthMerge].[Requirement].&amp;[PDHMS]" c="PDHMS"/>
              <i n="[LastUpdateMonthMerge].[Requirement].&amp;[Well Testing]" c="Well Testing"/>
            </range>
          </ranges>
        </level>
      </levels>
      <selections count="1">
        <selection n="[LastUpdateMonthMerge].[Require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requancy" xr10:uid="{655E7DF7-F79F-453A-87CA-9A789106B539}" cache="Slicer_Frequancy" caption="Frequancy" level="1" rowHeight="234950"/>
  <slicer name="Requirement" xr10:uid="{A4300DDB-EB00-4C98-B143-5C301D6196C6}" cache="Slicer_Requirement1" caption="Requiremen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 caption="Department" columnCount="4" showCaption="0" level="1" style="SlicerStyleLight6" rowHeight="360000"/>
  <slicer name="Frequancy 1" xr10:uid="{0BFDF7EE-F855-4367-819B-DFAA98920719}" cache="Slicer_Frequancy" caption="Frequancy" level="1" style="SlicerStyleLight6" rowHeight="365760"/>
  <slicer name="Requirement 1" xr10:uid="{41DC209E-EA6D-4544-B95A-8705FC09A277}" cache="Slicer_Requirement1" caption="Requirement" level="1" style="SlicerStyleLight6"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Requirements1" displayName="tbl_Requirements1" ref="A3:B13" totalsRowShown="0" headerRowBorderDxfId="266" tableBorderDxfId="265">
  <autoFilter ref="A3:B13" xr:uid="{00000000-0009-0000-0100-000001000000}"/>
  <tableColumns count="2">
    <tableColumn id="1" xr3:uid="{00000000-0010-0000-0000-000001000000}" name="#" dataDxfId="264"/>
    <tableColumn id="2" xr3:uid="{00000000-0010-0000-0000-000002000000}" name="Requirement" dataDxfId="2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bl_Monthly1" displayName="tbl_Monthly1" ref="E3:F13" totalsRowShown="0" headerRowBorderDxfId="262" tableBorderDxfId="261">
  <autoFilter ref="E3:F13" xr:uid="{00000000-0009-0000-0100-000004000000}"/>
  <tableColumns count="2">
    <tableColumn id="1" xr3:uid="{00000000-0010-0000-0100-000001000000}" name="#" dataDxfId="260"/>
    <tableColumn id="2" xr3:uid="{00000000-0010-0000-0100-000002000000}" name="Monthly Tasks" dataDxfId="25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bl_Quarterly1" displayName="tbl_Quarterly1" ref="G3:H13" totalsRowShown="0" headerRowBorderDxfId="258" tableBorderDxfId="257">
  <autoFilter ref="G3:H13" xr:uid="{00000000-0009-0000-0100-000005000000}"/>
  <tableColumns count="2">
    <tableColumn id="1" xr3:uid="{00000000-0010-0000-0200-000001000000}" name="#" dataDxfId="256"/>
    <tableColumn id="2" xr3:uid="{00000000-0010-0000-0200-000002000000}" name="Quartarly Tasks" dataDxfId="25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bl_Weekly1" displayName="tbl_Weekly1" ref="C3:D13" totalsRowShown="0" tableBorderDxfId="254">
  <autoFilter ref="C3:D13" xr:uid="{00000000-0009-0000-0100-000006000000}"/>
  <tableColumns count="2">
    <tableColumn id="1" xr3:uid="{00000000-0010-0000-0300-000001000000}" name="#" dataDxfId="253"/>
    <tableColumn id="2" xr3:uid="{00000000-0010-0000-0300-000002000000}" name="Weekly Tasks" dataDxfId="25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bl_Requirements2" displayName="tbl_Requirements2" ref="A31:B41" totalsRowShown="0" tableBorderDxfId="251">
  <autoFilter ref="A31:B41" xr:uid="{00000000-0009-0000-0100-000007000000}"/>
  <tableColumns count="2">
    <tableColumn id="1" xr3:uid="{00000000-0010-0000-0400-000001000000}" name="#" dataDxfId="250"/>
    <tableColumn id="2" xr3:uid="{00000000-0010-0000-0400-000002000000}" name="Requireme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bl_Weekly2" displayName="tbl_Weekly2" ref="C31:D41" totalsRowShown="0" tableBorderDxfId="249">
  <autoFilter ref="C31:D41" xr:uid="{00000000-0009-0000-0100-000008000000}"/>
  <tableColumns count="2">
    <tableColumn id="1" xr3:uid="{00000000-0010-0000-0500-000001000000}" name="#" dataDxfId="248"/>
    <tableColumn id="2" xr3:uid="{00000000-0010-0000-0500-000002000000}" name="Weekly Tasks" dataDxfId="24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bl_Monthly2" displayName="tbl_Monthly2" ref="E31:F41" totalsRowShown="0" tableBorderDxfId="246">
  <autoFilter ref="E31:F41" xr:uid="{00000000-0009-0000-0100-000009000000}"/>
  <tableColumns count="2">
    <tableColumn id="1" xr3:uid="{00000000-0010-0000-0600-000001000000}" name="#" dataDxfId="245"/>
    <tableColumn id="2" xr3:uid="{00000000-0010-0000-0600-000002000000}" name="Monthly Tasks" dataDxfId="24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bl_Quarterly2" displayName="tbl_Quarterly2" ref="G31:H41" totalsRowShown="0">
  <autoFilter ref="G31:H41" xr:uid="{00000000-0009-0000-0100-00000A000000}"/>
  <tableColumns count="2">
    <tableColumn id="1" xr3:uid="{00000000-0010-0000-0700-000001000000}" name="#" dataDxfId="243"/>
    <tableColumn id="2" xr3:uid="{00000000-0010-0000-0700-000002000000}" name="Quartarly Tasks" dataDxfId="24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8000000}" name="tbl_Year" displayName="tbl_Year" ref="P3:P19" totalsRowShown="0" headerRowDxfId="241" dataDxfId="240">
  <autoFilter ref="P3:P19" xr:uid="{00000000-0009-0000-0100-00000C000000}"/>
  <tableColumns count="1">
    <tableColumn id="1" xr3:uid="{00000000-0010-0000-0800-000001000000}" name="Year" dataDxfId="23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9000000}" name="tbl_Month" displayName="tbl_Month" ref="Q3:Q19" totalsRowShown="0" headerRowDxfId="238" dataDxfId="237">
  <autoFilter ref="Q3:Q19" xr:uid="{00000000-0009-0000-0100-00000D000000}"/>
  <tableColumns count="1">
    <tableColumn id="1" xr3:uid="{00000000-0010-0000-0900-000001000000}" name="Month" dataDxfId="23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A000000}" name="tbl_Group" displayName="tbl_Group" ref="R3:R19" totalsRowShown="0" headerRowDxfId="235" dataDxfId="234">
  <autoFilter ref="R3:R19" xr:uid="{00000000-0009-0000-0100-00000E000000}"/>
  <tableColumns count="1">
    <tableColumn id="1" xr3:uid="{00000000-0010-0000-0A00-000001000000}" name="Group" dataDxfId="23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B000000}" name="tbl_Quarter" displayName="tbl_Quarter" ref="S3:S19" totalsRowShown="0" headerRowDxfId="232" dataDxfId="231">
  <autoFilter ref="S3:S19" xr:uid="{00000000-0009-0000-0100-00000F000000}"/>
  <tableColumns count="1">
    <tableColumn id="1" xr3:uid="{00000000-0010-0000-0B00-000001000000}" name="Quarter" dataDxfId="23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C000000}" name="tbl_Week" displayName="tbl_Week" ref="T3:T55" totalsRowShown="0" headerRowDxfId="229" dataDxfId="228">
  <autoFilter ref="T3:T55" xr:uid="{00000000-0009-0000-0100-000010000000}"/>
  <tableColumns count="1">
    <tableColumn id="1" xr3:uid="{00000000-0010-0000-0C00-000001000000}" name="Week" dataDxfId="22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D000000}" name="tbl_Frequancey" displayName="tbl_Frequancey" ref="U3:U6" totalsRowShown="0" headerRowDxfId="226" dataDxfId="225">
  <autoFilter ref="U3:U6" xr:uid="{00000000-0009-0000-0100-000011000000}"/>
  <tableColumns count="1">
    <tableColumn id="1" xr3:uid="{00000000-0010-0000-0D00-000001000000}" name="Frequancy" dataDxfId="22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E000000}" name="tblManagers" displayName="tblManagers" ref="K3:M7" totalsRowShown="0" tableBorderDxfId="223">
  <autoFilter ref="K3:M7" xr:uid="{00000000-0009-0000-0100-000012000000}"/>
  <tableColumns count="3">
    <tableColumn id="1" xr3:uid="{00000000-0010-0000-0E00-000001000000}" name="#" dataDxfId="222"/>
    <tableColumn id="2" xr3:uid="{00000000-0010-0000-0E00-000002000000}" name="Department"/>
    <tableColumn id="3" xr3:uid="{00000000-0010-0000-0E00-000003000000}" name="Manager"/>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F000000}" name="tbl_Check" displayName="tbl_Check" ref="V3:V5" totalsRowShown="0" headerRowDxfId="221">
  <autoFilter ref="V3:V5" xr:uid="{00000000-0009-0000-0100-000003000000}"/>
  <tableColumns count="1">
    <tableColumn id="1" xr3:uid="{00000000-0010-0000-0F00-000001000000}" name="Check"/>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10000000}" name="ANN_POINT" displayName="ANN_POINT" ref="B4:G31" totalsRowShown="0" headerRowDxfId="220" dataDxfId="218" headerRowBorderDxfId="219" tableBorderDxfId="217">
  <autoFilter ref="B4:G31" xr:uid="{00000000-0009-0000-0100-000002000000}"/>
  <sortState xmlns:xlrd2="http://schemas.microsoft.com/office/spreadsheetml/2017/richdata2" ref="B5:G31">
    <sortCondition ref="B4:B31"/>
  </sortState>
  <tableColumns count="6">
    <tableColumn id="1" xr3:uid="{00000000-0010-0000-1000-000001000000}" name="Department" dataDxfId="216"/>
    <tableColumn id="2" xr3:uid="{00000000-0010-0000-1000-000002000000}" name="Requirement" dataDxfId="215"/>
    <tableColumn id="3" xr3:uid="{00000000-0010-0000-1000-000003000000}" name="Year" dataDxfId="214"/>
    <tableColumn id="4" xr3:uid="{00000000-0010-0000-1000-000004000000}" name="Month(Update)" dataDxfId="213"/>
    <tableColumn id="5" xr3:uid="{00000000-0010-0000-1000-000005000000}" name="Total Annual Points" dataDxfId="212"/>
    <tableColumn id="6" xr3:uid="{00000000-0010-0000-1000-000006000000}" name="Notes" dataDxfId="211"/>
  </tableColumns>
  <tableStyleInfo name="TableStyleMedium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1000000}" name="SSW" displayName="SSW" ref="AC15:AJ230" totalsRowShown="0" headerRowDxfId="210" dataDxfId="208" headerRowBorderDxfId="209" tableBorderDxfId="207">
  <autoFilter ref="AC15:AJ230" xr:uid="{00000000-0009-0000-0100-000022000000}"/>
  <sortState xmlns:xlrd2="http://schemas.microsoft.com/office/spreadsheetml/2017/richdata2" ref="AC16:AJ232">
    <sortCondition ref="AE15:AE232"/>
  </sortState>
  <tableColumns count="8">
    <tableColumn id="1" xr3:uid="{00000000-0010-0000-1100-000001000000}" name="Department" dataDxfId="206">
      <calculatedColumnFormula>$S$3</calculatedColumnFormula>
    </tableColumn>
    <tableColumn id="2" xr3:uid="{00000000-0010-0000-1100-000002000000}" name="Manager" dataDxfId="205">
      <calculatedColumnFormula>IFERROR(VLOOKUP(SSW[[#This Row],[Department]], Lists!$L$4:$M$7, 2, FALSE), "")</calculatedColumnFormula>
    </tableColumn>
    <tableColumn id="3" xr3:uid="{00000000-0010-0000-1100-000003000000}" name="Task" dataDxfId="204"/>
    <tableColumn id="10" xr3:uid="{00000000-0010-0000-1100-00000A000000}" name="Frequancy" dataDxfId="203"/>
    <tableColumn id="4" xr3:uid="{00000000-0010-0000-1100-000004000000}" name="Period" dataDxfId="202"/>
    <tableColumn id="5" xr3:uid="{00000000-0010-0000-1100-000005000000}" name="Group" dataDxfId="201"/>
    <tableColumn id="6" xr3:uid="{00000000-0010-0000-1100-000006000000}" name=" Completed (✔/✖)" dataDxfId="200"/>
    <tableColumn id="7" xr3:uid="{00000000-0010-0000-1100-000007000000}" name="Notes" dataDxfId="199"/>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12000000}" name="SSM" displayName="SSM" ref="BA15:BH52" totalsRowShown="0" headerRowDxfId="198" dataDxfId="197" tableBorderDxfId="196">
  <autoFilter ref="BA15:BH52" xr:uid="{00000000-0009-0000-0100-000023000000}"/>
  <sortState xmlns:xlrd2="http://schemas.microsoft.com/office/spreadsheetml/2017/richdata2" ref="BA16:BH55">
    <sortCondition ref="BC15:BC55"/>
  </sortState>
  <tableColumns count="8">
    <tableColumn id="1" xr3:uid="{00000000-0010-0000-1200-000001000000}" name="Department" dataDxfId="195">
      <calculatedColumnFormula>$S$3</calculatedColumnFormula>
    </tableColumn>
    <tableColumn id="2" xr3:uid="{00000000-0010-0000-1200-000002000000}" name="Manager" dataDxfId="194">
      <calculatedColumnFormula>IFERROR(VLOOKUP(SSM[[#This Row],[Department]], Lists!$L$4:$M$7, 2, FALSE), "")</calculatedColumnFormula>
    </tableColumn>
    <tableColumn id="3" xr3:uid="{00000000-0010-0000-1200-000003000000}" name="Task" dataDxfId="193"/>
    <tableColumn id="8" xr3:uid="{00000000-0010-0000-1200-000008000000}" name="Frequancy" dataDxfId="192"/>
    <tableColumn id="4" xr3:uid="{00000000-0010-0000-1200-000004000000}" name="Period" dataDxfId="191"/>
    <tableColumn id="5" xr3:uid="{00000000-0010-0000-1200-000005000000}" name="Group" dataDxfId="190"/>
    <tableColumn id="6" xr3:uid="{00000000-0010-0000-1200-000006000000}" name=" Completed (✔/✖)" dataDxfId="189"/>
    <tableColumn id="7" xr3:uid="{00000000-0010-0000-1200-000007000000}" name="Notes" dataDxfId="188"/>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13000000}" name="SSQ" displayName="SSQ" ref="BW15:CD23" totalsRowShown="0" headerRowDxfId="187" dataDxfId="186" tableBorderDxfId="185">
  <autoFilter ref="BW15:CD23" xr:uid="{00000000-0009-0000-0100-000024000000}"/>
  <sortState xmlns:xlrd2="http://schemas.microsoft.com/office/spreadsheetml/2017/richdata2" ref="BW16:CD32">
    <sortCondition ref="BY15:BY32"/>
  </sortState>
  <tableColumns count="8">
    <tableColumn id="1" xr3:uid="{00000000-0010-0000-1300-000001000000}" name="Department" dataDxfId="184">
      <calculatedColumnFormula>$S$3</calculatedColumnFormula>
    </tableColumn>
    <tableColumn id="2" xr3:uid="{00000000-0010-0000-1300-000002000000}" name="Manager" dataDxfId="183">
      <calculatedColumnFormula>IFERROR(VLOOKUP(SSQ[[#This Row],[Department]], Lists!$L$4:$M$7, 2, FALSE), "")</calculatedColumnFormula>
    </tableColumn>
    <tableColumn id="3" xr3:uid="{00000000-0010-0000-1300-000003000000}" name="Task" dataDxfId="182"/>
    <tableColumn id="8" xr3:uid="{00000000-0010-0000-1300-000008000000}" name="Frequancy" dataDxfId="181"/>
    <tableColumn id="4" xr3:uid="{00000000-0010-0000-1300-000004000000}" name="Period" dataDxfId="180"/>
    <tableColumn id="5" xr3:uid="{00000000-0010-0000-1300-000005000000}" name="Group" dataDxfId="179"/>
    <tableColumn id="6" xr3:uid="{00000000-0010-0000-1300-000006000000}" name=" Completed (✔/✖)" dataDxfId="178"/>
    <tableColumn id="7" xr3:uid="{00000000-0010-0000-1300-000007000000}" name="Notes" dataDxfId="177"/>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14000000}" name="SSR" displayName="SSR" ref="E15:N99" totalsRowShown="0" headerRowDxfId="176" dataDxfId="175">
  <autoFilter ref="E15:N99" xr:uid="{00000000-0009-0000-0100-000025000000}"/>
  <sortState xmlns:xlrd2="http://schemas.microsoft.com/office/spreadsheetml/2017/richdata2" ref="E16:N112">
    <sortCondition ref="G15:G112"/>
  </sortState>
  <tableColumns count="10">
    <tableColumn id="1" xr3:uid="{00000000-0010-0000-1400-000001000000}" name="Department" dataDxfId="174">
      <calculatedColumnFormula>$S$3</calculatedColumnFormula>
    </tableColumn>
    <tableColumn id="2" xr3:uid="{00000000-0010-0000-1400-000002000000}" name="Manager" dataDxfId="173">
      <calculatedColumnFormula>IFERROR(VLOOKUP(SSR[[#This Row],[Department]], Lists!$L$4:$M$7, 2, FALSE), "")</calculatedColumnFormula>
    </tableColumn>
    <tableColumn id="3" xr3:uid="{00000000-0010-0000-1400-000003000000}" name="Requirement" dataDxfId="172"/>
    <tableColumn id="4" xr3:uid="{00000000-0010-0000-1400-000004000000}" name="Year" dataDxfId="171"/>
    <tableColumn id="5" xr3:uid="{00000000-0010-0000-1400-000005000000}" name="Month" dataDxfId="170"/>
    <tableColumn id="6" xr3:uid="{00000000-0010-0000-1400-000006000000}" name="Total Annual Points" dataDxfId="169">
      <calculatedColumnFormula array="1">IFERROR(
  LOOKUP(
    2,1/(
      ('Total Annual Points'!$B$5:$B$1000=E16)*
      ('Total Annual Points'!$C$5:$C$1000=G16)*
      ('Total Annual Points'!$D$5:$D$1000=H16)*
      (MATCH('Total Annual Points'!$E$5:$E$1000,{"January","February","March","April","May","June","July","August","September","October","November","December"},0)
       &lt;=MATCH(I16,{"January","February","March","April","May","June","July","August","September","October","November","December"},0))
    ),
    'Total Annual Points'!$F$5:$F$1000
  ),
"")</calculatedColumnFormula>
    </tableColumn>
    <tableColumn id="7" xr3:uid="{00000000-0010-0000-1400-000007000000}" name="Monthly Target" dataDxfId="168"/>
    <tableColumn id="8" xr3:uid="{00000000-0010-0000-1400-000008000000}" name="Completed" dataDxfId="167"/>
    <tableColumn id="9" xr3:uid="{00000000-0010-0000-1400-000009000000}" name="Pending" dataDxfId="166">
      <calculatedColumnFormula>South_Service!$K16-South_Service!$L16</calculatedColumnFormula>
    </tableColumn>
    <tableColumn id="10" xr3:uid="{00000000-0010-0000-1400-00000A000000}" name="Notes" dataDxfId="165"/>
  </tableColumns>
  <tableStyleInfo name="Table Style 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15000000}" name="NSW" displayName="NSW" ref="AC15:AJ223" totalsRowShown="0" headerRowDxfId="164" dataDxfId="162" headerRowBorderDxfId="163" tableBorderDxfId="161">
  <autoFilter ref="AC15:AJ223" xr:uid="{00000000-0009-0000-0100-00002E000000}"/>
  <sortState xmlns:xlrd2="http://schemas.microsoft.com/office/spreadsheetml/2017/richdata2" ref="AC16:AJ224">
    <sortCondition ref="AE15:AE224"/>
  </sortState>
  <tableColumns count="8">
    <tableColumn id="1" xr3:uid="{00000000-0010-0000-1500-000001000000}" name="Department" dataDxfId="160">
      <calculatedColumnFormula>$S$3</calculatedColumnFormula>
    </tableColumn>
    <tableColumn id="2" xr3:uid="{00000000-0010-0000-1500-000002000000}" name="Manager" dataDxfId="159">
      <calculatedColumnFormula>IFERROR(VLOOKUP(NSW[[#This Row],[Department]], Lists!$L$4:$M$7, 2, FALSE), "")</calculatedColumnFormula>
    </tableColumn>
    <tableColumn id="3" xr3:uid="{00000000-0010-0000-1500-000003000000}" name="Task" dataDxfId="158"/>
    <tableColumn id="8" xr3:uid="{00000000-0010-0000-1500-000008000000}" name="Frequancy" dataDxfId="157"/>
    <tableColumn id="4" xr3:uid="{00000000-0010-0000-1500-000004000000}" name="Period" dataDxfId="156"/>
    <tableColumn id="5" xr3:uid="{00000000-0010-0000-1500-000005000000}" name="Group" dataDxfId="155"/>
    <tableColumn id="6" xr3:uid="{00000000-0010-0000-1500-000006000000}" name=" Completed (✔/✖)" dataDxfId="154"/>
    <tableColumn id="7" xr3:uid="{00000000-0010-0000-1500-000007000000}" name="Notes" dataDxfId="15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16000000}" name="NSM" displayName="NSM" ref="BA15:BH51" totalsRowShown="0" headerRowDxfId="152" dataDxfId="151" tableBorderDxfId="150">
  <autoFilter ref="BA15:BH51" xr:uid="{00000000-0009-0000-0100-00002F000000}"/>
  <sortState xmlns:xlrd2="http://schemas.microsoft.com/office/spreadsheetml/2017/richdata2" ref="BA16:BH63">
    <sortCondition ref="BC15:BC63"/>
  </sortState>
  <tableColumns count="8">
    <tableColumn id="1" xr3:uid="{00000000-0010-0000-1600-000001000000}" name="Department" dataDxfId="149">
      <calculatedColumnFormula>$S$3</calculatedColumnFormula>
    </tableColumn>
    <tableColumn id="2" xr3:uid="{00000000-0010-0000-1600-000002000000}" name="Manager" dataDxfId="148">
      <calculatedColumnFormula>IFERROR(VLOOKUP(NSM[[#This Row],[Department]], Lists!$L$4:$M$7, 2, FALSE), "")</calculatedColumnFormula>
    </tableColumn>
    <tableColumn id="3" xr3:uid="{00000000-0010-0000-1600-000003000000}" name="Task" dataDxfId="147"/>
    <tableColumn id="8" xr3:uid="{00000000-0010-0000-1600-000008000000}" name="Frequancy" dataDxfId="146"/>
    <tableColumn id="4" xr3:uid="{00000000-0010-0000-1600-000004000000}" name="Period" dataDxfId="145"/>
    <tableColumn id="5" xr3:uid="{00000000-0010-0000-1600-000005000000}" name="Group" dataDxfId="144"/>
    <tableColumn id="6" xr3:uid="{00000000-0010-0000-1600-000006000000}" name=" Completed (✔/✖)" dataDxfId="143"/>
    <tableColumn id="7" xr3:uid="{00000000-0010-0000-1600-000007000000}" name="Notes" dataDxfId="142"/>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17000000}" name="NSQ" displayName="NSQ" ref="BW15:CD23" totalsRowShown="0" headerRowDxfId="141" dataDxfId="140" tableBorderDxfId="139">
  <autoFilter ref="BW15:CD23" xr:uid="{00000000-0009-0000-0100-000030000000}"/>
  <sortState xmlns:xlrd2="http://schemas.microsoft.com/office/spreadsheetml/2017/richdata2" ref="BW16:CD24">
    <sortCondition ref="BY15:BY24"/>
  </sortState>
  <tableColumns count="8">
    <tableColumn id="1" xr3:uid="{00000000-0010-0000-1700-000001000000}" name="Department" dataDxfId="138">
      <calculatedColumnFormula>$S$3</calculatedColumnFormula>
    </tableColumn>
    <tableColumn id="2" xr3:uid="{00000000-0010-0000-1700-000002000000}" name="Manager" dataDxfId="137">
      <calculatedColumnFormula>IFERROR(VLOOKUP(NSQ[[#This Row],[Department]], Lists!$L$4:$M$7, 2, FALSE), "")</calculatedColumnFormula>
    </tableColumn>
    <tableColumn id="3" xr3:uid="{00000000-0010-0000-1700-000003000000}" name="Task" dataDxfId="136"/>
    <tableColumn id="8" xr3:uid="{00000000-0010-0000-1700-000008000000}" name="Frequancy" dataDxfId="135"/>
    <tableColumn id="4" xr3:uid="{00000000-0010-0000-1700-000004000000}" name="Period" dataDxfId="134"/>
    <tableColumn id="5" xr3:uid="{00000000-0010-0000-1700-000005000000}" name="Group" dataDxfId="133"/>
    <tableColumn id="6" xr3:uid="{00000000-0010-0000-1700-000006000000}" name=" Completed (✔/✖)" dataDxfId="132"/>
    <tableColumn id="7" xr3:uid="{00000000-0010-0000-1700-000007000000}" name="Notes" dataDxfId="13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18000000}" name="NSR" displayName="NSR" ref="E15:N99" totalsRowShown="0" headerRowDxfId="130" dataDxfId="129">
  <autoFilter ref="E15:N99" xr:uid="{00000000-0009-0000-0100-000031000000}"/>
  <sortState xmlns:xlrd2="http://schemas.microsoft.com/office/spreadsheetml/2017/richdata2" ref="E16:N104">
    <sortCondition ref="G15:G104"/>
  </sortState>
  <tableColumns count="10">
    <tableColumn id="1" xr3:uid="{00000000-0010-0000-1800-000001000000}" name="Department" dataDxfId="128">
      <calculatedColumnFormula>$S$3</calculatedColumnFormula>
    </tableColumn>
    <tableColumn id="2" xr3:uid="{00000000-0010-0000-1800-000002000000}" name="Manager" dataDxfId="127">
      <calculatedColumnFormula>IFERROR(VLOOKUP(NSR[[#This Row],[Department]], Lists!$L$4:$M$7, 2, FALSE), "")</calculatedColumnFormula>
    </tableColumn>
    <tableColumn id="3" xr3:uid="{00000000-0010-0000-1800-000003000000}" name="Requirement" dataDxfId="126"/>
    <tableColumn id="4" xr3:uid="{00000000-0010-0000-1800-000004000000}" name="Year" dataDxfId="125"/>
    <tableColumn id="5" xr3:uid="{00000000-0010-0000-1800-000005000000}" name="Month" dataDxfId="124"/>
    <tableColumn id="6" xr3:uid="{00000000-0010-0000-1800-000006000000}" name="Total Annual Points" dataDxfId="123">
      <calculatedColumnFormula array="1">IFERROR(
  LOOKUP(
    2,1/(
      ('Total Annual Points'!$B$5:$B$1000=E16)*
      ('Total Annual Points'!$C$5:$C$1000=G16)*
      ('Total Annual Points'!$D$5:$D$1000=H16)*
      (MATCH('Total Annual Points'!$E$5:$E$1000,{"January","February","March","April","May","June","July","August","September","October","November","December"},0)
       &lt;=MATCH(I16,{"January","February","March","April","May","June","July","August","September","October","November","December"},0))
    ),
    'Total Annual Points'!$F$5:$F$1000
  ),
"")</calculatedColumnFormula>
    </tableColumn>
    <tableColumn id="7" xr3:uid="{00000000-0010-0000-1800-000007000000}" name="Monthly Target" dataDxfId="122"/>
    <tableColumn id="8" xr3:uid="{00000000-0010-0000-1800-000008000000}" name="Completed" dataDxfId="121"/>
    <tableColumn id="9" xr3:uid="{00000000-0010-0000-1800-000009000000}" name="Pending" dataDxfId="120">
      <calculatedColumnFormula>North_Service!$K16-North_Service!$L16</calculatedColumnFormula>
    </tableColumn>
    <tableColumn id="10" xr3:uid="{00000000-0010-0000-1800-00000A000000}" name="Notes" dataDxfId="119"/>
  </tableColumns>
  <tableStyleInfo name="Table Style 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19000000}" name="SOW" displayName="SOW" ref="AC15:AJ275" totalsRowShown="0" headerRowDxfId="118" dataDxfId="116" headerRowBorderDxfId="117" tableBorderDxfId="115">
  <autoFilter ref="AC15:AJ275" xr:uid="{00000000-0009-0000-0100-000032000000}"/>
  <sortState xmlns:xlrd2="http://schemas.microsoft.com/office/spreadsheetml/2017/richdata2" ref="AC16:AJ279">
    <sortCondition ref="AE15:AE279"/>
  </sortState>
  <tableColumns count="8">
    <tableColumn id="1" xr3:uid="{00000000-0010-0000-1900-000001000000}" name="Department" dataDxfId="114">
      <calculatedColumnFormula>$S$3</calculatedColumnFormula>
    </tableColumn>
    <tableColumn id="2" xr3:uid="{00000000-0010-0000-1900-000002000000}" name="Manager" dataDxfId="113">
      <calculatedColumnFormula>IFERROR(VLOOKUP(SOW[[#This Row],[Department]], Lists!$L$4:$M$7, 2, FALSE), "")</calculatedColumnFormula>
    </tableColumn>
    <tableColumn id="3" xr3:uid="{00000000-0010-0000-1900-000003000000}" name="Task" dataDxfId="112"/>
    <tableColumn id="8" xr3:uid="{00000000-0010-0000-1900-000008000000}" name="Frequancy" dataDxfId="111"/>
    <tableColumn id="4" xr3:uid="{00000000-0010-0000-1900-000004000000}" name="Period" dataDxfId="110"/>
    <tableColumn id="5" xr3:uid="{00000000-0010-0000-1900-000005000000}" name="Group" dataDxfId="109"/>
    <tableColumn id="6" xr3:uid="{00000000-0010-0000-1900-000006000000}" name=" Completed (✔/✖)" dataDxfId="108"/>
    <tableColumn id="7" xr3:uid="{00000000-0010-0000-1900-000007000000}" name="Notes" dataDxfId="107"/>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1A000000}" name="SOM" displayName="SOM" ref="BA15:BH123" totalsRowShown="0" headerRowDxfId="106" dataDxfId="105" tableBorderDxfId="104">
  <autoFilter ref="BA15:BH123" xr:uid="{00000000-0009-0000-0100-000033000000}"/>
  <sortState xmlns:xlrd2="http://schemas.microsoft.com/office/spreadsheetml/2017/richdata2" ref="BA16:BH123">
    <sortCondition ref="BC15:BC123"/>
  </sortState>
  <tableColumns count="8">
    <tableColumn id="1" xr3:uid="{00000000-0010-0000-1A00-000001000000}" name="Department" dataDxfId="103">
      <calculatedColumnFormula>$S$3</calculatedColumnFormula>
    </tableColumn>
    <tableColumn id="2" xr3:uid="{00000000-0010-0000-1A00-000002000000}" name="Manager" dataDxfId="102">
      <calculatedColumnFormula>IFERROR(VLOOKUP(SOM[[#This Row],[Department]], Lists!$L$4:$M$7, 2, FALSE), "")</calculatedColumnFormula>
    </tableColumn>
    <tableColumn id="3" xr3:uid="{00000000-0010-0000-1A00-000003000000}" name="Task" dataDxfId="101"/>
    <tableColumn id="8" xr3:uid="{00000000-0010-0000-1A00-000008000000}" name="Frequancy" dataDxfId="100"/>
    <tableColumn id="4" xr3:uid="{00000000-0010-0000-1A00-000004000000}" name="Period" dataDxfId="99"/>
    <tableColumn id="5" xr3:uid="{00000000-0010-0000-1A00-000005000000}" name="Group" dataDxfId="98"/>
    <tableColumn id="6" xr3:uid="{00000000-0010-0000-1A00-000006000000}" name=" Completed (✔/✖)" dataDxfId="97"/>
    <tableColumn id="7" xr3:uid="{00000000-0010-0000-1A00-000007000000}" name="Notes" dataDxfId="96"/>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1B000000}" name="SOQ" displayName="SOQ" ref="BW15:CD19" totalsRowShown="0" headerRowDxfId="95" dataDxfId="94" tableBorderDxfId="93">
  <autoFilter ref="BW15:CD19" xr:uid="{00000000-0009-0000-0100-000034000000}"/>
  <tableColumns count="8">
    <tableColumn id="1" xr3:uid="{00000000-0010-0000-1B00-000001000000}" name="Department" dataDxfId="92">
      <calculatedColumnFormula>$S$3</calculatedColumnFormula>
    </tableColumn>
    <tableColumn id="2" xr3:uid="{00000000-0010-0000-1B00-000002000000}" name="Manager" dataDxfId="91">
      <calculatedColumnFormula>IFERROR(VLOOKUP(SOQ[[#This Row],[Department]], Lists!$L$4:$M$7, 2, FALSE), "")</calculatedColumnFormula>
    </tableColumn>
    <tableColumn id="3" xr3:uid="{00000000-0010-0000-1B00-000003000000}" name="Task" dataDxfId="90"/>
    <tableColumn id="8" xr3:uid="{00000000-0010-0000-1B00-000008000000}" name="Frequancy" dataDxfId="89"/>
    <tableColumn id="4" xr3:uid="{00000000-0010-0000-1B00-000004000000}" name="Period" dataDxfId="88"/>
    <tableColumn id="5" xr3:uid="{00000000-0010-0000-1B00-000005000000}" name="Group" dataDxfId="87"/>
    <tableColumn id="6" xr3:uid="{00000000-0010-0000-1B00-000006000000}" name=" Completed (✔/✖)" dataDxfId="86"/>
    <tableColumn id="7" xr3:uid="{00000000-0010-0000-1B00-000007000000}" name="Notes" dataDxfId="8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1C000000}" name="SOR" displayName="SOR" ref="E15:N51" totalsRowShown="0" headerRowDxfId="84" dataDxfId="83">
  <autoFilter ref="E15:N51" xr:uid="{00000000-0009-0000-0100-000035000000}"/>
  <sortState xmlns:xlrd2="http://schemas.microsoft.com/office/spreadsheetml/2017/richdata2" ref="E16:N55">
    <sortCondition ref="G15:G55"/>
  </sortState>
  <tableColumns count="10">
    <tableColumn id="1" xr3:uid="{00000000-0010-0000-1C00-000001000000}" name="Department" dataDxfId="82">
      <calculatedColumnFormula>$S$3</calculatedColumnFormula>
    </tableColumn>
    <tableColumn id="2" xr3:uid="{00000000-0010-0000-1C00-000002000000}" name="Manager" dataDxfId="81">
      <calculatedColumnFormula>IFERROR(VLOOKUP(SOR[[#This Row],[Department]], Lists!$L$4:$M$7, 2, FALSE), "")</calculatedColumnFormula>
    </tableColumn>
    <tableColumn id="3" xr3:uid="{00000000-0010-0000-1C00-000003000000}" name="Requirement" dataDxfId="80"/>
    <tableColumn id="4" xr3:uid="{00000000-0010-0000-1C00-000004000000}" name="Year" dataDxfId="79"/>
    <tableColumn id="5" xr3:uid="{00000000-0010-0000-1C00-000005000000}" name="Month" dataDxfId="78"/>
    <tableColumn id="6" xr3:uid="{00000000-0010-0000-1C00-000006000000}" name="Total Annual Points" dataDxfId="77">
      <calculatedColumnFormula array="1">IFERROR(
  LOOKUP(
    2,1/(
      ('Total Annual Points'!$B$5:$B$1000=E16)*
      ('Total Annual Points'!$C$5:$C$1000=G16)*
      ('Total Annual Points'!$D$5:$D$1000=H16)*
      (MATCH('Total Annual Points'!$E$5:$E$1000,{"January","February","March","April","May","June","July","August","September","October","November","December"},0)
       &lt;=MATCH(I16,{"January","February","March","April","May","June","July","August","September","October","November","December"},0))
    ),
    'Total Annual Points'!$F$5:$F$1000
  ),
"")</calculatedColumnFormula>
    </tableColumn>
    <tableColumn id="7" xr3:uid="{00000000-0010-0000-1C00-000007000000}" name="Monthly Target" dataDxfId="76"/>
    <tableColumn id="8" xr3:uid="{00000000-0010-0000-1C00-000008000000}" name="Completed" dataDxfId="75"/>
    <tableColumn id="9" xr3:uid="{00000000-0010-0000-1C00-000009000000}" name="Pending" dataDxfId="74">
      <calculatedColumnFormula>South_Operation!$K16-South_Operation!$L16</calculatedColumnFormula>
    </tableColumn>
    <tableColumn id="10" xr3:uid="{00000000-0010-0000-1C00-00000A000000}" name="Notes" dataDxfId="73"/>
  </tableColumns>
  <tableStyleInfo name="Table Style 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1D000000}" name="NOW" displayName="NOW" ref="AC15:AJ275" totalsRowShown="0" headerRowDxfId="72" dataDxfId="70" headerRowBorderDxfId="71" tableBorderDxfId="69">
  <autoFilter ref="AC15:AJ275" xr:uid="{00000000-0009-0000-0100-000036000000}"/>
  <sortState xmlns:xlrd2="http://schemas.microsoft.com/office/spreadsheetml/2017/richdata2" ref="AC16:AJ280">
    <sortCondition ref="AE15:AE280"/>
  </sortState>
  <tableColumns count="8">
    <tableColumn id="1" xr3:uid="{00000000-0010-0000-1D00-000001000000}" name="Department" dataDxfId="68">
      <calculatedColumnFormula>$S$3</calculatedColumnFormula>
    </tableColumn>
    <tableColumn id="2" xr3:uid="{00000000-0010-0000-1D00-000002000000}" name="Manager" dataDxfId="67">
      <calculatedColumnFormula>IFERROR(VLOOKUP(NOW[[#This Row],[Department]], Lists!$L$4:$M$7, 2, FALSE), "")</calculatedColumnFormula>
    </tableColumn>
    <tableColumn id="3" xr3:uid="{00000000-0010-0000-1D00-000003000000}" name="Task" dataDxfId="66"/>
    <tableColumn id="8" xr3:uid="{00000000-0010-0000-1D00-000008000000}" name="Frequancy" dataDxfId="65"/>
    <tableColumn id="4" xr3:uid="{00000000-0010-0000-1D00-000004000000}" name="Period" dataDxfId="64"/>
    <tableColumn id="5" xr3:uid="{00000000-0010-0000-1D00-000005000000}" name="Group" dataDxfId="63"/>
    <tableColumn id="6" xr3:uid="{00000000-0010-0000-1D00-000006000000}" name=" Completed (✔/✖)" dataDxfId="62"/>
    <tableColumn id="7" xr3:uid="{00000000-0010-0000-1D00-000007000000}" name="Notes" dataDxfId="61"/>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1E000000}" name="NOM" displayName="NOM" ref="BA15:BH123" totalsRowShown="0" headerRowDxfId="60" dataDxfId="59" tableBorderDxfId="58">
  <autoFilter ref="BA15:BH123" xr:uid="{00000000-0009-0000-0100-000037000000}"/>
  <sortState xmlns:xlrd2="http://schemas.microsoft.com/office/spreadsheetml/2017/richdata2" ref="BA16:BH123">
    <sortCondition ref="BC15:BC123"/>
  </sortState>
  <tableColumns count="8">
    <tableColumn id="1" xr3:uid="{00000000-0010-0000-1E00-000001000000}" name="Department" dataDxfId="57">
      <calculatedColumnFormula>$S$3</calculatedColumnFormula>
    </tableColumn>
    <tableColumn id="2" xr3:uid="{00000000-0010-0000-1E00-000002000000}" name="Manager" dataDxfId="56">
      <calculatedColumnFormula>IFERROR(VLOOKUP(NOM[[#This Row],[Department]], Lists!$L$4:$M$7, 2, FALSE), "")</calculatedColumnFormula>
    </tableColumn>
    <tableColumn id="3" xr3:uid="{00000000-0010-0000-1E00-000003000000}" name="Task" dataDxfId="55"/>
    <tableColumn id="8" xr3:uid="{00000000-0010-0000-1E00-000008000000}" name="Frequancy" dataDxfId="54"/>
    <tableColumn id="4" xr3:uid="{00000000-0010-0000-1E00-000004000000}" name="Period" dataDxfId="53"/>
    <tableColumn id="5" xr3:uid="{00000000-0010-0000-1E00-000005000000}" name="Group" dataDxfId="52"/>
    <tableColumn id="6" xr3:uid="{00000000-0010-0000-1E00-000006000000}" name=" Completed (✔/✖)" dataDxfId="51"/>
    <tableColumn id="7" xr3:uid="{00000000-0010-0000-1E00-000007000000}" name="Notes" dataDxfId="50"/>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1F000000}" name="NOQ" displayName="NOQ" ref="BW15:CD19" totalsRowShown="0" headerRowDxfId="49" dataDxfId="48" tableBorderDxfId="47">
  <autoFilter ref="BW15:CD19" xr:uid="{00000000-0009-0000-0100-000038000000}"/>
  <tableColumns count="8">
    <tableColumn id="1" xr3:uid="{00000000-0010-0000-1F00-000001000000}" name="Department" dataDxfId="46">
      <calculatedColumnFormula>$S$3</calculatedColumnFormula>
    </tableColumn>
    <tableColumn id="2" xr3:uid="{00000000-0010-0000-1F00-000002000000}" name="Manager" dataDxfId="45">
      <calculatedColumnFormula>IFERROR(VLOOKUP(NOQ[[#This Row],[Department]], Lists!$L$4:$M$7, 2, FALSE), "")</calculatedColumnFormula>
    </tableColumn>
    <tableColumn id="3" xr3:uid="{00000000-0010-0000-1F00-000003000000}" name="Task" dataDxfId="44"/>
    <tableColumn id="8" xr3:uid="{00000000-0010-0000-1F00-000008000000}" name="Frequancy" dataDxfId="43"/>
    <tableColumn id="4" xr3:uid="{00000000-0010-0000-1F00-000004000000}" name="Period" dataDxfId="42"/>
    <tableColumn id="5" xr3:uid="{00000000-0010-0000-1F00-000005000000}" name="Group" dataDxfId="41"/>
    <tableColumn id="6" xr3:uid="{00000000-0010-0000-1F00-000006000000}" name=" Completed (✔/✖)" dataDxfId="40"/>
    <tableColumn id="7" xr3:uid="{00000000-0010-0000-1F00-000007000000}" name="Notes" dataDxfId="39"/>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20000000}" name="NOR" displayName="NOR" ref="E15:N51" totalsRowShown="0" headerRowDxfId="38" dataDxfId="37">
  <autoFilter ref="E15:N51" xr:uid="{00000000-0009-0000-0100-000039000000}"/>
  <sortState xmlns:xlrd2="http://schemas.microsoft.com/office/spreadsheetml/2017/richdata2" ref="E16:N54">
    <sortCondition ref="G15:G54"/>
  </sortState>
  <tableColumns count="10">
    <tableColumn id="1" xr3:uid="{00000000-0010-0000-2000-000001000000}" name="Department" dataDxfId="36">
      <calculatedColumnFormula>$S$3</calculatedColumnFormula>
    </tableColumn>
    <tableColumn id="2" xr3:uid="{00000000-0010-0000-2000-000002000000}" name="Manager" dataDxfId="35">
      <calculatedColumnFormula>IFERROR(VLOOKUP(NOR[[#This Row],[Department]], Lists!$L$4:$M$7, 2, FALSE), "")</calculatedColumnFormula>
    </tableColumn>
    <tableColumn id="3" xr3:uid="{00000000-0010-0000-2000-000003000000}" name="Requirement" dataDxfId="34"/>
    <tableColumn id="4" xr3:uid="{00000000-0010-0000-2000-000004000000}" name="Year" dataDxfId="33"/>
    <tableColumn id="5" xr3:uid="{00000000-0010-0000-2000-000005000000}" name="Month" dataDxfId="32"/>
    <tableColumn id="6" xr3:uid="{00000000-0010-0000-2000-000006000000}" name="Total Annual Points" dataDxfId="31">
      <calculatedColumnFormula array="1">IFERROR(
  LOOKUP(
    2,1/(
      ('Total Annual Points'!$B$5:$B$1000=E16)*
      ('Total Annual Points'!$C$5:$C$1000=G16)*
      ('Total Annual Points'!$D$5:$D$1000=H16)*
      (MATCH('Total Annual Points'!$E$5:$E$1000,{"January","February","March","April","May","June","July","August","September","October","November","December"},0)
       &lt;=MATCH(I16,{"January","February","March","April","May","June","July","August","September","October","November","December"},0))
    ),
    'Total Annual Points'!$F$5:$F$1000
  ),
"")</calculatedColumnFormula>
    </tableColumn>
    <tableColumn id="7" xr3:uid="{00000000-0010-0000-2000-000007000000}" name="Monthly Target" dataDxfId="30"/>
    <tableColumn id="8" xr3:uid="{00000000-0010-0000-2000-000008000000}" name="Completed" dataDxfId="29"/>
    <tableColumn id="9" xr3:uid="{00000000-0010-0000-2000-000009000000}" name="Pending" dataDxfId="28">
      <calculatedColumnFormula>North_Operation!$K16-North_Operation!$L16</calculatedColumnFormula>
    </tableColumn>
    <tableColumn id="10" xr3:uid="{00000000-0010-0000-2000-00000A000000}" name="Notes" dataDxfId="27"/>
  </tableColumns>
  <tableStyleInfo name="Table Style 1" showFirstColumn="0" showLastColumn="0" showRowStripes="1" showColumnStripes="0"/>
</table>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xml"/><Relationship Id="rId5" Type="http://schemas.openxmlformats.org/officeDocument/2006/relationships/table" Target="../tables/table21.xml"/><Relationship Id="rId4" Type="http://schemas.openxmlformats.org/officeDocument/2006/relationships/table" Target="../tables/table20.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2.xml"/><Relationship Id="rId5" Type="http://schemas.openxmlformats.org/officeDocument/2006/relationships/table" Target="../tables/table25.xml"/><Relationship Id="rId4" Type="http://schemas.openxmlformats.org/officeDocument/2006/relationships/table" Target="../tables/table2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3.xml"/><Relationship Id="rId5" Type="http://schemas.openxmlformats.org/officeDocument/2006/relationships/table" Target="../tables/table29.xml"/><Relationship Id="rId4" Type="http://schemas.openxmlformats.org/officeDocument/2006/relationships/table" Target="../tables/table28.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4.xml"/><Relationship Id="rId5" Type="http://schemas.openxmlformats.org/officeDocument/2006/relationships/table" Target="../tables/table33.xml"/><Relationship Id="rId4" Type="http://schemas.openxmlformats.org/officeDocument/2006/relationships/table" Target="../tables/table3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2"/>
  <sheetViews>
    <sheetView topLeftCell="Q25" zoomScale="85" zoomScaleNormal="85" workbookViewId="0">
      <selection activeCell="U55" sqref="U55"/>
    </sheetView>
  </sheetViews>
  <sheetFormatPr defaultRowHeight="13.8"/>
  <cols>
    <col min="1" max="1" width="4.76171875" customWidth="1"/>
    <col min="2" max="2" width="18.85546875" bestFit="1" customWidth="1"/>
    <col min="3" max="3" width="4.76171875" customWidth="1"/>
    <col min="4" max="4" width="25.140625" customWidth="1"/>
    <col min="5" max="5" width="4.76171875" customWidth="1"/>
    <col min="6" max="6" width="20.37890625" bestFit="1" customWidth="1"/>
    <col min="7" max="7" width="4.76171875" customWidth="1"/>
    <col min="8" max="8" width="21.85546875" bestFit="1" customWidth="1"/>
    <col min="10" max="10" width="20" customWidth="1"/>
    <col min="11" max="11" width="3.234375" customWidth="1"/>
    <col min="12" max="13" width="17.234375" customWidth="1"/>
    <col min="16" max="16" width="9.6171875" bestFit="1" customWidth="1"/>
    <col min="17" max="17" width="10.47265625" bestFit="1" customWidth="1"/>
    <col min="18" max="18" width="10.234375" bestFit="1" customWidth="1"/>
    <col min="19" max="19" width="11.37890625" bestFit="1" customWidth="1"/>
    <col min="20" max="20" width="9.85546875" bestFit="1" customWidth="1"/>
    <col min="21" max="21" width="15.140625" bestFit="1" customWidth="1"/>
  </cols>
  <sheetData>
    <row r="1" spans="1:26" ht="57" customHeight="1">
      <c r="B1" s="79" t="s">
        <v>0</v>
      </c>
      <c r="D1" s="6"/>
      <c r="E1" s="105" t="s">
        <v>1</v>
      </c>
      <c r="F1" s="105"/>
      <c r="G1" s="105"/>
      <c r="H1" s="6"/>
      <c r="I1" s="6"/>
      <c r="J1" s="6"/>
      <c r="K1" s="6"/>
      <c r="L1" s="6"/>
    </row>
    <row r="2" spans="1:26" ht="26.4">
      <c r="D2" s="6"/>
      <c r="E2" s="48"/>
      <c r="F2" s="48"/>
      <c r="G2" s="48"/>
      <c r="H2" s="6"/>
      <c r="I2" s="6"/>
      <c r="J2" s="6"/>
      <c r="K2" s="6"/>
      <c r="L2" s="6"/>
    </row>
    <row r="3" spans="1:26" ht="18.3">
      <c r="A3" s="50" t="s">
        <v>2</v>
      </c>
      <c r="B3" s="51" t="s">
        <v>3</v>
      </c>
      <c r="C3" s="59" t="s">
        <v>2</v>
      </c>
      <c r="D3" s="60" t="s">
        <v>4</v>
      </c>
      <c r="E3" s="50" t="s">
        <v>2</v>
      </c>
      <c r="F3" s="53" t="s">
        <v>5</v>
      </c>
      <c r="G3" s="50" t="s">
        <v>2</v>
      </c>
      <c r="H3" s="53" t="s">
        <v>6</v>
      </c>
      <c r="I3" s="47"/>
      <c r="J3" s="67"/>
      <c r="K3" s="72" t="s">
        <v>2</v>
      </c>
      <c r="L3" s="68" t="s">
        <v>7</v>
      </c>
      <c r="M3" s="73" t="s">
        <v>8</v>
      </c>
      <c r="N3" s="64"/>
      <c r="P3" s="65" t="s">
        <v>9</v>
      </c>
      <c r="Q3" s="55" t="s">
        <v>10</v>
      </c>
      <c r="R3" s="55" t="s">
        <v>11</v>
      </c>
      <c r="S3" s="55" t="s">
        <v>157</v>
      </c>
      <c r="T3" s="55" t="s">
        <v>12</v>
      </c>
      <c r="U3" s="66" t="s">
        <v>13</v>
      </c>
      <c r="V3" s="96" t="s">
        <v>156</v>
      </c>
      <c r="W3" s="6"/>
      <c r="X3" s="6"/>
      <c r="Y3" s="6"/>
      <c r="Z3" s="6"/>
    </row>
    <row r="4" spans="1:26" ht="15.6">
      <c r="A4" s="49">
        <v>1</v>
      </c>
      <c r="B4" s="7" t="s">
        <v>14</v>
      </c>
      <c r="C4" s="52">
        <v>1</v>
      </c>
      <c r="D4" s="57" t="s">
        <v>15</v>
      </c>
      <c r="E4" s="49">
        <v>1</v>
      </c>
      <c r="F4" s="6" t="s">
        <v>16</v>
      </c>
      <c r="G4" s="49">
        <v>1</v>
      </c>
      <c r="H4" s="6" t="s">
        <v>17</v>
      </c>
      <c r="I4" s="6"/>
      <c r="J4" s="6"/>
      <c r="K4" s="49">
        <v>1</v>
      </c>
      <c r="L4" s="69" t="s">
        <v>18</v>
      </c>
      <c r="M4" s="74" t="s">
        <v>19</v>
      </c>
      <c r="P4" s="8">
        <v>2025</v>
      </c>
      <c r="Q4" s="31" t="s">
        <v>20</v>
      </c>
      <c r="R4" s="8" t="s">
        <v>21</v>
      </c>
      <c r="S4" s="8" t="s">
        <v>22</v>
      </c>
      <c r="T4" s="8" t="s">
        <v>23</v>
      </c>
      <c r="U4" s="8" t="s">
        <v>24</v>
      </c>
      <c r="V4" s="95" t="b">
        <v>1</v>
      </c>
      <c r="W4" s="9"/>
      <c r="X4" s="6"/>
      <c r="Y4" s="6"/>
      <c r="Z4" s="6"/>
    </row>
    <row r="5" spans="1:26">
      <c r="A5" s="49">
        <v>2</v>
      </c>
      <c r="B5" s="7" t="s">
        <v>25</v>
      </c>
      <c r="C5" s="52">
        <v>2</v>
      </c>
      <c r="D5" s="58" t="s">
        <v>26</v>
      </c>
      <c r="E5" s="49">
        <v>2</v>
      </c>
      <c r="F5" s="6" t="s">
        <v>27</v>
      </c>
      <c r="G5" s="49">
        <v>2</v>
      </c>
      <c r="H5" s="6" t="s">
        <v>28</v>
      </c>
      <c r="I5" s="6"/>
      <c r="J5" s="6"/>
      <c r="K5" s="49">
        <v>2</v>
      </c>
      <c r="L5" s="70" t="s">
        <v>29</v>
      </c>
      <c r="M5" s="75" t="s">
        <v>30</v>
      </c>
      <c r="P5" s="8">
        <v>2026</v>
      </c>
      <c r="Q5" s="31" t="s">
        <v>31</v>
      </c>
      <c r="R5" s="8" t="s">
        <v>32</v>
      </c>
      <c r="S5" s="8" t="s">
        <v>33</v>
      </c>
      <c r="T5" s="8" t="s">
        <v>34</v>
      </c>
      <c r="U5" s="8" t="s">
        <v>35</v>
      </c>
      <c r="V5" s="6" t="b">
        <v>0</v>
      </c>
      <c r="W5" s="6"/>
      <c r="X5" s="6"/>
      <c r="Y5" s="6"/>
    </row>
    <row r="6" spans="1:26">
      <c r="A6" s="49">
        <v>3</v>
      </c>
      <c r="B6" s="7" t="s">
        <v>36</v>
      </c>
      <c r="C6" s="52">
        <v>3</v>
      </c>
      <c r="D6" s="58" t="s">
        <v>37</v>
      </c>
      <c r="E6" s="49">
        <v>3</v>
      </c>
      <c r="F6" s="6" t="s">
        <v>38</v>
      </c>
      <c r="G6" s="49">
        <v>3</v>
      </c>
      <c r="H6" s="6"/>
      <c r="I6" s="6"/>
      <c r="J6" s="6"/>
      <c r="K6" s="49">
        <v>3</v>
      </c>
      <c r="L6" s="69" t="s">
        <v>39</v>
      </c>
      <c r="M6" s="76" t="s">
        <v>40</v>
      </c>
      <c r="P6" s="8">
        <v>2027</v>
      </c>
      <c r="Q6" s="31" t="s">
        <v>41</v>
      </c>
      <c r="R6" s="8" t="s">
        <v>42</v>
      </c>
      <c r="S6" s="8" t="s">
        <v>43</v>
      </c>
      <c r="T6" s="8" t="s">
        <v>44</v>
      </c>
      <c r="U6" s="8" t="s">
        <v>45</v>
      </c>
      <c r="V6" s="7"/>
      <c r="W6" s="6"/>
      <c r="X6" s="6"/>
      <c r="Y6" s="6"/>
    </row>
    <row r="7" spans="1:26">
      <c r="A7" s="49">
        <v>4</v>
      </c>
      <c r="B7" s="7" t="s">
        <v>46</v>
      </c>
      <c r="C7" s="52">
        <v>4</v>
      </c>
      <c r="D7" s="58" t="s">
        <v>47</v>
      </c>
      <c r="E7" s="49">
        <v>4</v>
      </c>
      <c r="F7" s="6"/>
      <c r="G7" s="49">
        <v>4</v>
      </c>
      <c r="H7" s="6"/>
      <c r="I7" s="6"/>
      <c r="J7" s="6"/>
      <c r="K7" s="54">
        <v>4</v>
      </c>
      <c r="L7" s="71" t="s">
        <v>48</v>
      </c>
      <c r="M7" s="77" t="s">
        <v>49</v>
      </c>
      <c r="P7" s="8">
        <v>2028</v>
      </c>
      <c r="Q7" s="31" t="s">
        <v>50</v>
      </c>
      <c r="R7" s="6"/>
      <c r="S7" s="8" t="s">
        <v>51</v>
      </c>
      <c r="T7" s="8" t="s">
        <v>52</v>
      </c>
      <c r="U7" s="6"/>
      <c r="V7" s="7"/>
      <c r="W7" s="6"/>
      <c r="X7" s="6"/>
      <c r="Y7" s="6"/>
    </row>
    <row r="8" spans="1:26">
      <c r="A8" s="49">
        <v>5</v>
      </c>
      <c r="B8" s="7" t="s">
        <v>53</v>
      </c>
      <c r="C8" s="52">
        <v>5</v>
      </c>
      <c r="D8" s="58"/>
      <c r="E8" s="49">
        <v>5</v>
      </c>
      <c r="F8" s="6"/>
      <c r="G8" s="49">
        <v>5</v>
      </c>
      <c r="H8" s="6"/>
      <c r="I8" s="6"/>
      <c r="J8" s="6"/>
      <c r="K8" s="62"/>
      <c r="L8" s="6"/>
      <c r="P8" s="8">
        <v>2029</v>
      </c>
      <c r="Q8" s="31" t="s">
        <v>54</v>
      </c>
      <c r="R8" s="6"/>
      <c r="S8" s="6"/>
      <c r="T8" s="8" t="s">
        <v>55</v>
      </c>
      <c r="U8" s="6"/>
      <c r="V8" s="7"/>
      <c r="W8" s="6"/>
      <c r="X8" s="6"/>
      <c r="Y8" s="6"/>
    </row>
    <row r="9" spans="1:26">
      <c r="A9" s="49">
        <v>6</v>
      </c>
      <c r="B9" s="7" t="s">
        <v>56</v>
      </c>
      <c r="C9" s="52">
        <v>6</v>
      </c>
      <c r="D9" s="58"/>
      <c r="E9" s="49">
        <v>6</v>
      </c>
      <c r="F9" s="6"/>
      <c r="G9" s="49">
        <v>6</v>
      </c>
      <c r="H9" s="6"/>
      <c r="I9" s="6"/>
      <c r="J9" s="6"/>
      <c r="K9" s="63"/>
      <c r="L9" s="6"/>
      <c r="P9" s="8">
        <v>2030</v>
      </c>
      <c r="Q9" s="31" t="s">
        <v>57</v>
      </c>
      <c r="R9" s="6"/>
      <c r="S9" s="6"/>
      <c r="T9" s="8" t="s">
        <v>58</v>
      </c>
      <c r="U9" s="6"/>
      <c r="V9" s="7"/>
      <c r="W9" s="6"/>
      <c r="X9" s="6"/>
      <c r="Y9" s="6"/>
      <c r="Z9" s="6"/>
    </row>
    <row r="10" spans="1:26">
      <c r="A10" s="49">
        <v>7</v>
      </c>
      <c r="B10" s="6" t="s">
        <v>59</v>
      </c>
      <c r="C10" s="52">
        <v>7</v>
      </c>
      <c r="D10" s="58"/>
      <c r="E10" s="49">
        <v>7</v>
      </c>
      <c r="F10" s="6"/>
      <c r="G10" s="49">
        <v>7</v>
      </c>
      <c r="H10" s="6"/>
      <c r="I10" s="6"/>
      <c r="J10" s="6"/>
      <c r="K10" s="63"/>
      <c r="L10" s="6"/>
      <c r="P10" s="8">
        <v>2031</v>
      </c>
      <c r="Q10" s="31" t="s">
        <v>60</v>
      </c>
      <c r="R10" s="6"/>
      <c r="S10" s="6"/>
      <c r="T10" s="8" t="s">
        <v>61</v>
      </c>
      <c r="U10" s="6"/>
      <c r="V10" s="6"/>
      <c r="W10" s="6"/>
      <c r="X10" s="6"/>
      <c r="Y10" s="6"/>
      <c r="Z10" s="6"/>
    </row>
    <row r="11" spans="1:26">
      <c r="A11" s="49">
        <v>8</v>
      </c>
      <c r="B11" s="6"/>
      <c r="C11" s="52">
        <v>8</v>
      </c>
      <c r="D11" s="58"/>
      <c r="E11" s="49">
        <v>8</v>
      </c>
      <c r="F11" s="6"/>
      <c r="G11" s="49">
        <v>8</v>
      </c>
      <c r="H11" s="6"/>
      <c r="I11" s="6"/>
      <c r="J11" s="6"/>
      <c r="K11" s="63"/>
      <c r="L11" s="6"/>
      <c r="P11" s="8">
        <v>2032</v>
      </c>
      <c r="Q11" s="31" t="s">
        <v>62</v>
      </c>
      <c r="R11" s="6"/>
      <c r="S11" s="6"/>
      <c r="T11" s="8" t="s">
        <v>63</v>
      </c>
      <c r="U11" s="6"/>
      <c r="V11" s="6"/>
      <c r="W11" s="6"/>
      <c r="X11" s="6"/>
      <c r="Y11" s="6"/>
      <c r="Z11" s="6"/>
    </row>
    <row r="12" spans="1:26">
      <c r="A12" s="49">
        <v>9</v>
      </c>
      <c r="B12" s="6"/>
      <c r="C12" s="52">
        <v>9</v>
      </c>
      <c r="D12" s="58"/>
      <c r="E12" s="49">
        <v>9</v>
      </c>
      <c r="F12" s="6"/>
      <c r="G12" s="49">
        <v>9</v>
      </c>
      <c r="H12" s="6"/>
      <c r="I12" s="6"/>
      <c r="J12" s="6"/>
      <c r="K12" s="63"/>
      <c r="L12" s="6"/>
      <c r="P12" s="8">
        <v>2033</v>
      </c>
      <c r="Q12" s="31" t="s">
        <v>64</v>
      </c>
      <c r="R12" s="6"/>
      <c r="S12" s="6"/>
      <c r="T12" s="8" t="s">
        <v>65</v>
      </c>
      <c r="U12" s="6"/>
      <c r="V12" s="6"/>
      <c r="W12" s="6"/>
      <c r="X12" s="6"/>
      <c r="Y12" s="6"/>
      <c r="Z12" s="6"/>
    </row>
    <row r="13" spans="1:26">
      <c r="A13" s="54">
        <v>10</v>
      </c>
      <c r="B13" s="6"/>
      <c r="C13" s="61">
        <v>10</v>
      </c>
      <c r="D13" s="58"/>
      <c r="E13" s="54">
        <v>10</v>
      </c>
      <c r="F13" s="6"/>
      <c r="G13" s="54">
        <v>10</v>
      </c>
      <c r="H13" s="6"/>
      <c r="I13" s="6"/>
      <c r="J13" s="6"/>
      <c r="K13" s="63"/>
      <c r="L13" s="6"/>
      <c r="P13" s="8">
        <v>2034</v>
      </c>
      <c r="Q13" s="31" t="s">
        <v>66</v>
      </c>
      <c r="R13" s="6"/>
      <c r="S13" s="6"/>
      <c r="T13" s="8" t="s">
        <v>67</v>
      </c>
      <c r="U13" s="6"/>
      <c r="V13" s="6"/>
      <c r="W13" s="6"/>
      <c r="X13" s="6"/>
      <c r="Y13" s="6"/>
      <c r="Z13" s="6"/>
    </row>
    <row r="14" spans="1:26">
      <c r="A14" s="63"/>
      <c r="B14" s="6"/>
      <c r="C14" s="63"/>
      <c r="D14" s="6"/>
      <c r="E14" s="63"/>
      <c r="F14" s="6"/>
      <c r="G14" s="63"/>
      <c r="H14" s="6"/>
      <c r="I14" s="6"/>
      <c r="J14" s="6"/>
      <c r="K14" s="6"/>
      <c r="L14" s="6"/>
      <c r="P14" s="8">
        <v>2035</v>
      </c>
      <c r="Q14" s="31" t="s">
        <v>68</v>
      </c>
      <c r="R14" s="6"/>
      <c r="S14" s="6"/>
      <c r="T14" s="8" t="s">
        <v>69</v>
      </c>
      <c r="U14" s="6"/>
      <c r="V14" s="6"/>
      <c r="W14" s="6"/>
      <c r="X14" s="6"/>
      <c r="Y14" s="6"/>
      <c r="Z14" s="6"/>
    </row>
    <row r="15" spans="1:26">
      <c r="A15" s="63"/>
      <c r="B15" s="6"/>
      <c r="C15" s="63"/>
      <c r="D15" s="6"/>
      <c r="E15" s="63"/>
      <c r="F15" s="6"/>
      <c r="G15" s="63"/>
      <c r="H15" s="6"/>
      <c r="I15" s="6"/>
      <c r="J15" s="6"/>
      <c r="K15" s="6"/>
      <c r="L15" s="6"/>
      <c r="P15" s="8">
        <v>2036</v>
      </c>
      <c r="Q15" s="31" t="s">
        <v>70</v>
      </c>
      <c r="R15" s="6"/>
      <c r="S15" s="6"/>
      <c r="T15" s="8" t="s">
        <v>71</v>
      </c>
      <c r="U15" s="6"/>
      <c r="V15" s="6"/>
      <c r="W15" s="6"/>
      <c r="X15" s="6"/>
      <c r="Y15" s="6"/>
      <c r="Z15" s="6"/>
    </row>
    <row r="16" spans="1:26">
      <c r="A16" s="63"/>
      <c r="B16" s="6"/>
      <c r="C16" s="63"/>
      <c r="D16" s="6"/>
      <c r="E16" s="63"/>
      <c r="F16" s="6"/>
      <c r="G16" s="63"/>
      <c r="H16" s="6"/>
      <c r="I16" s="6"/>
      <c r="J16" s="6"/>
      <c r="K16" s="6"/>
      <c r="L16" s="6"/>
      <c r="P16" s="8">
        <v>2037</v>
      </c>
      <c r="Q16" s="6"/>
      <c r="R16" s="6"/>
      <c r="S16" s="6"/>
      <c r="T16" s="8" t="s">
        <v>72</v>
      </c>
      <c r="U16" s="6"/>
      <c r="V16" s="6"/>
      <c r="W16" s="6"/>
      <c r="X16" s="6"/>
      <c r="Y16" s="6"/>
      <c r="Z16" s="6"/>
    </row>
    <row r="17" spans="1:26">
      <c r="A17" s="63"/>
      <c r="B17" s="6"/>
      <c r="C17" s="63"/>
      <c r="D17" s="6"/>
      <c r="E17" s="63"/>
      <c r="F17" s="6"/>
      <c r="G17" s="63"/>
      <c r="H17" s="6"/>
      <c r="I17" s="6"/>
      <c r="J17" s="6"/>
      <c r="K17" s="6"/>
      <c r="L17" s="6"/>
      <c r="P17" s="8">
        <v>2038</v>
      </c>
      <c r="Q17" s="6"/>
      <c r="R17" s="6"/>
      <c r="S17" s="6"/>
      <c r="T17" s="8" t="s">
        <v>73</v>
      </c>
      <c r="U17" s="6"/>
      <c r="V17" s="6"/>
      <c r="W17" s="6"/>
      <c r="X17" s="6"/>
      <c r="Y17" s="6"/>
      <c r="Z17" s="6"/>
    </row>
    <row r="18" spans="1:26">
      <c r="A18" s="63"/>
      <c r="B18" s="6"/>
      <c r="C18" s="63"/>
      <c r="D18" s="6"/>
      <c r="E18" s="63"/>
      <c r="F18" s="6"/>
      <c r="G18" s="63"/>
      <c r="H18" s="6"/>
      <c r="P18" s="8">
        <v>2039</v>
      </c>
      <c r="Q18" s="6"/>
      <c r="R18" s="6"/>
      <c r="S18" s="6"/>
      <c r="T18" s="8" t="s">
        <v>74</v>
      </c>
      <c r="U18" s="6"/>
      <c r="V18" s="6"/>
      <c r="W18" s="6"/>
      <c r="X18" s="6"/>
      <c r="Y18" s="6"/>
      <c r="Z18" s="6"/>
    </row>
    <row r="19" spans="1:26">
      <c r="A19" s="63"/>
      <c r="B19" s="6"/>
      <c r="C19" s="63"/>
      <c r="D19" s="6"/>
      <c r="E19" s="63"/>
      <c r="F19" s="6"/>
      <c r="G19" s="63"/>
      <c r="H19" s="6"/>
      <c r="P19" s="8">
        <v>2040</v>
      </c>
      <c r="Q19" s="6"/>
      <c r="R19" s="6"/>
      <c r="S19" s="6"/>
      <c r="T19" s="8" t="s">
        <v>75</v>
      </c>
      <c r="U19" s="6"/>
      <c r="V19" s="6"/>
      <c r="W19" s="6"/>
      <c r="X19" s="6"/>
      <c r="Y19" s="6"/>
      <c r="Z19" s="6"/>
    </row>
    <row r="20" spans="1:26">
      <c r="A20" s="63"/>
      <c r="B20" s="6"/>
      <c r="C20" s="63"/>
      <c r="D20" s="6"/>
      <c r="E20" s="63"/>
      <c r="F20" s="6"/>
      <c r="G20" s="63"/>
      <c r="H20" s="6"/>
      <c r="P20" s="6"/>
      <c r="Q20" s="6"/>
      <c r="R20" s="6"/>
      <c r="S20" s="6"/>
      <c r="T20" s="8" t="s">
        <v>76</v>
      </c>
      <c r="U20" s="6"/>
      <c r="V20" s="6"/>
      <c r="W20" s="6"/>
      <c r="X20" s="6"/>
      <c r="Y20" s="6"/>
      <c r="Z20" s="6"/>
    </row>
    <row r="21" spans="1:26">
      <c r="A21" s="63"/>
      <c r="B21" s="6"/>
      <c r="C21" s="63"/>
      <c r="D21" s="6"/>
      <c r="E21" s="63"/>
      <c r="F21" s="6"/>
      <c r="G21" s="63"/>
      <c r="H21" s="6"/>
      <c r="T21" s="8" t="s">
        <v>77</v>
      </c>
    </row>
    <row r="22" spans="1:26">
      <c r="A22" s="63"/>
      <c r="B22" s="6"/>
      <c r="C22" s="63"/>
      <c r="D22" s="6"/>
      <c r="E22" s="63"/>
      <c r="F22" s="6"/>
      <c r="G22" s="63"/>
      <c r="H22" s="6"/>
      <c r="T22" s="8" t="s">
        <v>78</v>
      </c>
    </row>
    <row r="23" spans="1:26">
      <c r="A23" s="63"/>
      <c r="B23" s="6"/>
      <c r="C23" s="63"/>
      <c r="D23" s="6"/>
      <c r="E23" s="63"/>
      <c r="F23" s="6"/>
      <c r="G23" s="63"/>
      <c r="H23" s="6"/>
      <c r="T23" s="8" t="s">
        <v>79</v>
      </c>
    </row>
    <row r="24" spans="1:26">
      <c r="A24" s="63"/>
      <c r="B24" s="6"/>
      <c r="C24" s="63"/>
      <c r="D24" s="6"/>
      <c r="E24" s="63"/>
      <c r="F24" s="6"/>
      <c r="T24" s="8" t="s">
        <v>80</v>
      </c>
    </row>
    <row r="25" spans="1:26">
      <c r="A25" s="63"/>
      <c r="B25" s="6"/>
      <c r="T25" s="8" t="s">
        <v>81</v>
      </c>
    </row>
    <row r="26" spans="1:26">
      <c r="A26" s="63"/>
      <c r="B26" s="6"/>
      <c r="T26" s="8" t="s">
        <v>82</v>
      </c>
    </row>
    <row r="27" spans="1:26">
      <c r="A27" s="63"/>
      <c r="B27" s="6"/>
      <c r="T27" s="8" t="s">
        <v>83</v>
      </c>
    </row>
    <row r="28" spans="1:26">
      <c r="B28" s="6"/>
      <c r="E28" s="104" t="s">
        <v>84</v>
      </c>
      <c r="F28" s="104"/>
      <c r="G28" s="104"/>
      <c r="T28" s="8" t="s">
        <v>85</v>
      </c>
    </row>
    <row r="29" spans="1:26">
      <c r="C29" s="6"/>
      <c r="D29" s="6"/>
      <c r="E29" s="104"/>
      <c r="F29" s="104"/>
      <c r="G29" s="104"/>
      <c r="H29" s="6"/>
      <c r="I29" s="6"/>
      <c r="J29" s="6"/>
      <c r="K29" s="6"/>
      <c r="L29" s="6"/>
      <c r="T29" s="8" t="s">
        <v>86</v>
      </c>
    </row>
    <row r="30" spans="1:26">
      <c r="C30" s="6"/>
      <c r="D30" s="6"/>
      <c r="E30" s="6"/>
      <c r="F30" s="6"/>
      <c r="G30" s="6"/>
      <c r="H30" s="6"/>
      <c r="I30" s="6"/>
      <c r="J30" s="6"/>
      <c r="K30" s="6"/>
      <c r="L30" s="6"/>
      <c r="T30" s="8" t="s">
        <v>87</v>
      </c>
    </row>
    <row r="31" spans="1:26" ht="18.3">
      <c r="A31" s="49" t="s">
        <v>2</v>
      </c>
      <c r="B31" s="56" t="s">
        <v>3</v>
      </c>
      <c r="C31" s="49" t="s">
        <v>2</v>
      </c>
      <c r="D31" s="56" t="s">
        <v>4</v>
      </c>
      <c r="E31" s="49" t="s">
        <v>2</v>
      </c>
      <c r="F31" s="56" t="s">
        <v>5</v>
      </c>
      <c r="G31" s="49" t="s">
        <v>2</v>
      </c>
      <c r="H31" s="56" t="s">
        <v>6</v>
      </c>
      <c r="I31" s="6"/>
      <c r="J31" s="6"/>
      <c r="K31" s="6"/>
      <c r="L31" s="6"/>
      <c r="T31" s="8" t="s">
        <v>88</v>
      </c>
    </row>
    <row r="32" spans="1:26">
      <c r="A32" s="49">
        <v>1</v>
      </c>
      <c r="B32" s="6" t="s">
        <v>89</v>
      </c>
      <c r="C32" s="49">
        <v>1</v>
      </c>
      <c r="D32" s="6" t="s">
        <v>15</v>
      </c>
      <c r="E32" s="49">
        <v>1</v>
      </c>
      <c r="F32" s="6" t="s">
        <v>90</v>
      </c>
      <c r="G32" s="49">
        <v>1</v>
      </c>
      <c r="H32" s="6" t="s">
        <v>91</v>
      </c>
      <c r="I32" s="6"/>
      <c r="J32" s="6"/>
      <c r="K32" s="6"/>
      <c r="L32" s="6"/>
      <c r="T32" s="8" t="s">
        <v>92</v>
      </c>
    </row>
    <row r="33" spans="1:20">
      <c r="A33" s="49">
        <v>2</v>
      </c>
      <c r="B33" s="6" t="s">
        <v>93</v>
      </c>
      <c r="C33" s="49">
        <v>2</v>
      </c>
      <c r="D33" s="6" t="s">
        <v>26</v>
      </c>
      <c r="E33" s="49">
        <v>2</v>
      </c>
      <c r="F33" s="6" t="s">
        <v>94</v>
      </c>
      <c r="G33" s="49">
        <v>2</v>
      </c>
      <c r="H33" s="6"/>
      <c r="I33" s="6"/>
      <c r="J33" s="6"/>
      <c r="K33" s="6"/>
      <c r="L33" s="6"/>
      <c r="T33" s="8" t="s">
        <v>95</v>
      </c>
    </row>
    <row r="34" spans="1:20">
      <c r="A34" s="49">
        <v>3</v>
      </c>
      <c r="B34" s="6" t="s">
        <v>96</v>
      </c>
      <c r="C34" s="49">
        <v>3</v>
      </c>
      <c r="D34" s="6" t="s">
        <v>37</v>
      </c>
      <c r="E34" s="49">
        <v>3</v>
      </c>
      <c r="F34" s="6" t="s">
        <v>97</v>
      </c>
      <c r="G34" s="49">
        <v>3</v>
      </c>
      <c r="H34" s="6"/>
      <c r="I34" s="6"/>
      <c r="J34" s="6"/>
      <c r="K34" s="6"/>
      <c r="L34" s="6"/>
      <c r="T34" s="8" t="s">
        <v>98</v>
      </c>
    </row>
    <row r="35" spans="1:20">
      <c r="A35" s="49">
        <v>4</v>
      </c>
      <c r="B35" s="6"/>
      <c r="C35" s="49">
        <v>4</v>
      </c>
      <c r="D35" s="6" t="s">
        <v>47</v>
      </c>
      <c r="E35" s="49">
        <v>4</v>
      </c>
      <c r="F35" s="6" t="s">
        <v>99</v>
      </c>
      <c r="G35" s="49">
        <v>4</v>
      </c>
      <c r="H35" s="6"/>
      <c r="I35" s="6"/>
      <c r="J35" s="6"/>
      <c r="K35" s="6"/>
      <c r="L35" s="6"/>
      <c r="T35" s="8" t="s">
        <v>100</v>
      </c>
    </row>
    <row r="36" spans="1:20">
      <c r="A36" s="49">
        <v>5</v>
      </c>
      <c r="C36" s="49">
        <v>5</v>
      </c>
      <c r="D36" s="6" t="s">
        <v>101</v>
      </c>
      <c r="E36" s="49">
        <v>5</v>
      </c>
      <c r="F36" s="6" t="s">
        <v>102</v>
      </c>
      <c r="G36" s="49">
        <v>5</v>
      </c>
      <c r="H36" s="6"/>
      <c r="I36" s="6"/>
      <c r="J36" s="6"/>
      <c r="K36" s="6"/>
      <c r="L36" s="6"/>
      <c r="T36" s="8" t="s">
        <v>103</v>
      </c>
    </row>
    <row r="37" spans="1:20">
      <c r="A37" s="49">
        <v>6</v>
      </c>
      <c r="C37" s="49">
        <v>6</v>
      </c>
      <c r="D37" s="6"/>
      <c r="E37" s="49">
        <v>6</v>
      </c>
      <c r="F37" s="6" t="s">
        <v>104</v>
      </c>
      <c r="G37" s="49">
        <v>6</v>
      </c>
      <c r="H37" s="6"/>
      <c r="I37" s="6"/>
      <c r="J37" s="6"/>
      <c r="K37" s="6"/>
      <c r="L37" s="6"/>
      <c r="T37" s="8" t="s">
        <v>105</v>
      </c>
    </row>
    <row r="38" spans="1:20">
      <c r="A38" s="49">
        <v>7</v>
      </c>
      <c r="C38" s="49">
        <v>7</v>
      </c>
      <c r="D38" s="6"/>
      <c r="E38" s="49">
        <v>7</v>
      </c>
      <c r="F38" s="6" t="s">
        <v>106</v>
      </c>
      <c r="G38" s="49">
        <v>7</v>
      </c>
      <c r="H38" s="6"/>
      <c r="I38" s="6"/>
      <c r="J38" s="6"/>
      <c r="K38" s="6"/>
      <c r="L38" s="6"/>
      <c r="T38" s="8" t="s">
        <v>107</v>
      </c>
    </row>
    <row r="39" spans="1:20">
      <c r="A39" s="49">
        <v>8</v>
      </c>
      <c r="C39" s="49">
        <v>8</v>
      </c>
      <c r="D39" s="6"/>
      <c r="E39" s="49">
        <v>8</v>
      </c>
      <c r="F39" s="6" t="s">
        <v>108</v>
      </c>
      <c r="G39" s="49">
        <v>8</v>
      </c>
      <c r="H39" s="6"/>
      <c r="I39" s="6"/>
      <c r="J39" s="6"/>
      <c r="K39" s="6"/>
      <c r="L39" s="6"/>
      <c r="T39" s="8" t="s">
        <v>109</v>
      </c>
    </row>
    <row r="40" spans="1:20">
      <c r="A40" s="49">
        <v>9</v>
      </c>
      <c r="C40" s="49">
        <v>9</v>
      </c>
      <c r="D40" s="6"/>
      <c r="E40" s="49">
        <v>9</v>
      </c>
      <c r="F40" s="6" t="s">
        <v>110</v>
      </c>
      <c r="G40" s="49">
        <v>9</v>
      </c>
      <c r="H40" s="6"/>
      <c r="I40" s="6"/>
      <c r="J40" s="6"/>
      <c r="K40" s="6"/>
      <c r="L40" s="6"/>
      <c r="T40" s="8" t="s">
        <v>111</v>
      </c>
    </row>
    <row r="41" spans="1:20">
      <c r="A41" s="54">
        <v>10</v>
      </c>
      <c r="C41" s="54">
        <v>10</v>
      </c>
      <c r="D41" s="6"/>
      <c r="E41" s="54">
        <v>10</v>
      </c>
      <c r="F41" s="6"/>
      <c r="G41" s="54">
        <v>10</v>
      </c>
      <c r="H41" s="6"/>
      <c r="I41" s="6"/>
      <c r="J41" s="6"/>
      <c r="K41" s="6"/>
      <c r="L41" s="6"/>
      <c r="T41" s="8" t="s">
        <v>112</v>
      </c>
    </row>
    <row r="42" spans="1:20">
      <c r="A42" s="62"/>
      <c r="C42" s="63"/>
      <c r="D42" s="6"/>
      <c r="E42" s="63"/>
      <c r="F42" s="6"/>
      <c r="G42" s="63"/>
      <c r="H42" s="6"/>
      <c r="I42" s="6"/>
      <c r="J42" s="6"/>
      <c r="K42" s="6"/>
      <c r="L42" s="6"/>
      <c r="T42" s="8" t="s">
        <v>113</v>
      </c>
    </row>
    <row r="43" spans="1:20">
      <c r="C43" s="63"/>
      <c r="D43" s="6"/>
      <c r="E43" s="63"/>
      <c r="F43" s="6"/>
      <c r="G43" s="63"/>
      <c r="H43" s="6"/>
      <c r="I43" s="6"/>
      <c r="J43" s="6"/>
      <c r="K43" s="6"/>
      <c r="L43" s="6"/>
      <c r="T43" s="8" t="s">
        <v>114</v>
      </c>
    </row>
    <row r="44" spans="1:20">
      <c r="C44" s="63"/>
      <c r="D44" s="6"/>
      <c r="E44" s="63"/>
      <c r="F44" s="6"/>
      <c r="G44" s="63"/>
      <c r="H44" s="6"/>
      <c r="I44" s="6"/>
      <c r="J44" s="6"/>
      <c r="K44" s="6"/>
      <c r="L44" s="6"/>
      <c r="T44" s="8" t="s">
        <v>115</v>
      </c>
    </row>
    <row r="45" spans="1:20">
      <c r="C45" s="63"/>
      <c r="D45" s="6"/>
      <c r="E45" s="63"/>
      <c r="F45" s="6"/>
      <c r="G45" s="63"/>
      <c r="H45" s="6"/>
      <c r="I45" s="6"/>
      <c r="J45" s="6"/>
      <c r="K45" s="6"/>
      <c r="L45" s="6"/>
      <c r="T45" s="8" t="s">
        <v>116</v>
      </c>
    </row>
    <row r="46" spans="1:20">
      <c r="C46" s="63"/>
      <c r="D46" s="6"/>
      <c r="E46" s="63"/>
      <c r="F46" s="6"/>
      <c r="G46" s="63"/>
      <c r="H46" s="6"/>
      <c r="I46" s="6"/>
      <c r="J46" s="6"/>
      <c r="K46" s="6"/>
      <c r="L46" s="6"/>
      <c r="T46" s="8" t="s">
        <v>117</v>
      </c>
    </row>
    <row r="47" spans="1:20">
      <c r="C47" s="63"/>
      <c r="D47" s="6"/>
      <c r="E47" s="63"/>
      <c r="F47" s="6"/>
      <c r="G47" s="63"/>
      <c r="H47" s="6"/>
      <c r="I47" s="6"/>
      <c r="J47" s="6"/>
      <c r="K47" s="6"/>
      <c r="L47" s="6"/>
      <c r="T47" s="8" t="s">
        <v>118</v>
      </c>
    </row>
    <row r="48" spans="1:20">
      <c r="C48" s="63"/>
      <c r="D48" s="6"/>
      <c r="E48" s="63"/>
      <c r="F48" s="6"/>
      <c r="G48" s="63"/>
      <c r="H48" s="6"/>
      <c r="I48" s="6"/>
      <c r="J48" s="6"/>
      <c r="K48" s="6"/>
      <c r="L48" s="6"/>
      <c r="T48" s="8" t="s">
        <v>119</v>
      </c>
    </row>
    <row r="49" spans="3:20">
      <c r="C49" s="63"/>
      <c r="D49" s="6"/>
      <c r="E49" s="63"/>
      <c r="F49" s="6"/>
      <c r="G49" s="63"/>
      <c r="H49" s="6"/>
      <c r="I49" s="6"/>
      <c r="J49" s="6"/>
      <c r="K49" s="6"/>
      <c r="L49" s="6"/>
      <c r="T49" s="8" t="s">
        <v>120</v>
      </c>
    </row>
    <row r="50" spans="3:20">
      <c r="C50" s="63"/>
      <c r="D50" s="6"/>
      <c r="E50" s="63"/>
      <c r="F50" s="6"/>
      <c r="G50" s="63"/>
      <c r="H50" s="6"/>
      <c r="I50" s="6"/>
      <c r="J50" s="6"/>
      <c r="K50" s="6"/>
      <c r="L50" s="6"/>
      <c r="T50" s="8" t="s">
        <v>121</v>
      </c>
    </row>
    <row r="51" spans="3:20">
      <c r="C51" s="6"/>
      <c r="D51" s="6"/>
      <c r="E51" s="6"/>
      <c r="F51" s="6"/>
      <c r="G51" s="6"/>
      <c r="H51" s="6"/>
      <c r="I51" s="6"/>
      <c r="J51" s="6"/>
      <c r="K51" s="6"/>
      <c r="L51" s="6"/>
      <c r="T51" s="8" t="s">
        <v>122</v>
      </c>
    </row>
    <row r="52" spans="3:20">
      <c r="C52" s="6"/>
      <c r="D52" s="6"/>
      <c r="E52" s="6"/>
      <c r="F52" s="6"/>
      <c r="G52" s="6"/>
      <c r="H52" s="6"/>
      <c r="I52" s="6"/>
      <c r="J52" s="6"/>
      <c r="K52" s="6"/>
      <c r="L52" s="6"/>
      <c r="T52" s="8" t="s">
        <v>123</v>
      </c>
    </row>
    <row r="53" spans="3:20">
      <c r="C53" s="6"/>
      <c r="D53" s="6"/>
      <c r="E53" s="6"/>
      <c r="F53" s="6"/>
      <c r="G53" s="6"/>
      <c r="H53" s="6"/>
      <c r="I53" s="6"/>
      <c r="J53" s="6"/>
      <c r="K53" s="6"/>
      <c r="L53" s="6"/>
      <c r="T53" s="8" t="s">
        <v>124</v>
      </c>
    </row>
    <row r="54" spans="3:20">
      <c r="C54" s="6"/>
      <c r="D54" s="6"/>
      <c r="E54" s="6"/>
      <c r="F54" s="6"/>
      <c r="G54" s="6"/>
      <c r="H54" s="6"/>
      <c r="I54" s="6"/>
      <c r="J54" s="6"/>
      <c r="K54" s="6"/>
      <c r="L54" s="6"/>
      <c r="T54" s="8" t="s">
        <v>125</v>
      </c>
    </row>
    <row r="55" spans="3:20">
      <c r="C55" s="6"/>
      <c r="D55" s="6"/>
      <c r="E55" s="6"/>
      <c r="F55" s="6"/>
      <c r="G55" s="6"/>
      <c r="H55" s="6"/>
      <c r="I55" s="6"/>
      <c r="J55" s="6"/>
      <c r="K55" s="6"/>
      <c r="L55" s="6"/>
      <c r="T55" s="8" t="s">
        <v>126</v>
      </c>
    </row>
    <row r="56" spans="3:20">
      <c r="C56" s="6"/>
      <c r="D56" s="6"/>
      <c r="E56" s="6"/>
      <c r="F56" s="6"/>
      <c r="G56" s="6"/>
      <c r="H56" s="6"/>
      <c r="I56" s="6"/>
      <c r="J56" s="6"/>
      <c r="K56" s="6"/>
      <c r="L56" s="6"/>
    </row>
    <row r="57" spans="3:20">
      <c r="C57" s="6"/>
      <c r="D57" s="6"/>
      <c r="E57" s="6"/>
      <c r="F57" s="6"/>
      <c r="G57" s="6"/>
      <c r="H57" s="6"/>
      <c r="I57" s="6"/>
      <c r="J57" s="6"/>
      <c r="K57" s="6"/>
      <c r="L57" s="6"/>
    </row>
    <row r="58" spans="3:20">
      <c r="C58" s="6"/>
      <c r="D58" s="6"/>
      <c r="E58" s="6"/>
      <c r="F58" s="6"/>
      <c r="G58" s="6"/>
      <c r="H58" s="6"/>
      <c r="I58" s="6"/>
      <c r="J58" s="6"/>
      <c r="K58" s="6"/>
      <c r="L58" s="6"/>
    </row>
    <row r="59" spans="3:20">
      <c r="C59" s="6"/>
      <c r="D59" s="6"/>
      <c r="E59" s="6"/>
      <c r="F59" s="6"/>
      <c r="G59" s="6"/>
      <c r="H59" s="6"/>
      <c r="I59" s="6"/>
      <c r="J59" s="6"/>
      <c r="K59" s="6"/>
      <c r="L59" s="6"/>
    </row>
    <row r="60" spans="3:20">
      <c r="C60" s="6"/>
      <c r="D60" s="6"/>
      <c r="E60" s="6"/>
      <c r="F60" s="6"/>
      <c r="G60" s="6"/>
      <c r="H60" s="6"/>
      <c r="I60" s="6"/>
      <c r="J60" s="6"/>
      <c r="K60" s="6"/>
      <c r="L60" s="6"/>
    </row>
    <row r="61" spans="3:20">
      <c r="C61" s="6"/>
      <c r="D61" s="6"/>
      <c r="E61" s="6"/>
      <c r="F61" s="6"/>
      <c r="G61" s="6"/>
      <c r="H61" s="6"/>
      <c r="I61" s="6"/>
      <c r="J61" s="6"/>
      <c r="K61" s="6"/>
      <c r="L61" s="6"/>
    </row>
    <row r="62" spans="3:20">
      <c r="C62" s="6"/>
      <c r="D62" s="6"/>
      <c r="E62" s="6"/>
      <c r="F62" s="6"/>
      <c r="G62" s="6"/>
      <c r="H62" s="6"/>
      <c r="I62" s="6"/>
      <c r="J62" s="6"/>
      <c r="K62" s="6"/>
      <c r="L62" s="6"/>
    </row>
    <row r="63" spans="3:20">
      <c r="C63" s="6"/>
      <c r="D63" s="6"/>
      <c r="E63" s="6"/>
      <c r="F63" s="6"/>
      <c r="G63" s="6"/>
      <c r="H63" s="6"/>
      <c r="I63" s="6"/>
      <c r="J63" s="6"/>
      <c r="K63" s="6"/>
      <c r="L63" s="6"/>
    </row>
    <row r="64" spans="3:20">
      <c r="C64" s="6"/>
      <c r="D64" s="6"/>
      <c r="E64" s="6"/>
      <c r="F64" s="6"/>
      <c r="G64" s="6"/>
      <c r="H64" s="6"/>
      <c r="I64" s="6"/>
      <c r="J64" s="6"/>
      <c r="K64" s="6"/>
      <c r="L64" s="6"/>
    </row>
    <row r="65" spans="3:12">
      <c r="C65" s="6"/>
      <c r="D65" s="6"/>
      <c r="E65" s="6"/>
      <c r="F65" s="6"/>
      <c r="G65" s="6"/>
      <c r="H65" s="6"/>
      <c r="I65" s="6"/>
      <c r="J65" s="6"/>
      <c r="K65" s="6"/>
      <c r="L65" s="6"/>
    </row>
    <row r="66" spans="3:12">
      <c r="C66" s="6"/>
      <c r="D66" s="6"/>
      <c r="E66" s="6"/>
      <c r="F66" s="6"/>
      <c r="G66" s="6"/>
      <c r="H66" s="6"/>
      <c r="I66" s="6"/>
      <c r="J66" s="6"/>
      <c r="K66" s="6"/>
      <c r="L66" s="6"/>
    </row>
    <row r="67" spans="3:12">
      <c r="C67" s="6"/>
      <c r="D67" s="6"/>
      <c r="E67" s="6"/>
      <c r="F67" s="6"/>
      <c r="G67" s="6"/>
      <c r="H67" s="6"/>
      <c r="I67" s="6"/>
      <c r="J67" s="6"/>
      <c r="K67" s="6"/>
      <c r="L67" s="6"/>
    </row>
    <row r="68" spans="3:12">
      <c r="C68" s="6"/>
      <c r="D68" s="6"/>
      <c r="E68" s="6"/>
      <c r="F68" s="6"/>
      <c r="G68" s="6"/>
      <c r="H68" s="6"/>
      <c r="I68" s="6"/>
      <c r="J68" s="6"/>
      <c r="K68" s="6"/>
      <c r="L68" s="6"/>
    </row>
    <row r="69" spans="3:12">
      <c r="C69" s="6"/>
      <c r="D69" s="6"/>
      <c r="E69" s="6"/>
      <c r="F69" s="6"/>
      <c r="G69" s="6"/>
      <c r="H69" s="6"/>
      <c r="I69" s="6"/>
      <c r="J69" s="6"/>
      <c r="K69" s="6"/>
      <c r="L69" s="6"/>
    </row>
    <row r="70" spans="3:12">
      <c r="C70" s="6"/>
      <c r="D70" s="6"/>
      <c r="E70" s="6"/>
      <c r="F70" s="6"/>
      <c r="G70" s="6"/>
      <c r="H70" s="6"/>
      <c r="I70" s="6"/>
      <c r="J70" s="6"/>
      <c r="K70" s="6"/>
      <c r="L70" s="6"/>
    </row>
    <row r="71" spans="3:12">
      <c r="C71" s="6"/>
      <c r="D71" s="6"/>
      <c r="E71" s="6"/>
      <c r="F71" s="6"/>
      <c r="G71" s="6"/>
      <c r="H71" s="6"/>
      <c r="I71" s="6"/>
      <c r="J71" s="6"/>
      <c r="K71" s="6"/>
      <c r="L71" s="6"/>
    </row>
    <row r="72" spans="3:12">
      <c r="C72" s="6"/>
      <c r="D72" s="6"/>
      <c r="E72" s="6"/>
      <c r="F72" s="6"/>
      <c r="G72" s="6"/>
      <c r="H72" s="6"/>
      <c r="I72" s="6"/>
      <c r="J72" s="6"/>
      <c r="K72" s="6"/>
      <c r="L72" s="6"/>
    </row>
    <row r="73" spans="3:12">
      <c r="C73" s="6"/>
      <c r="D73" s="6"/>
      <c r="E73" s="6"/>
      <c r="F73" s="6"/>
      <c r="G73" s="6"/>
      <c r="H73" s="6"/>
      <c r="I73" s="6"/>
      <c r="J73" s="6"/>
      <c r="K73" s="6"/>
      <c r="L73" s="6"/>
    </row>
    <row r="74" spans="3:12">
      <c r="C74" s="6"/>
      <c r="D74" s="6"/>
      <c r="E74" s="6"/>
      <c r="F74" s="6"/>
      <c r="G74" s="6"/>
      <c r="H74" s="6"/>
      <c r="I74" s="6"/>
      <c r="J74" s="6"/>
      <c r="K74" s="6"/>
      <c r="L74" s="6"/>
    </row>
    <row r="75" spans="3:12">
      <c r="C75" s="6"/>
      <c r="D75" s="6"/>
      <c r="E75" s="6"/>
      <c r="F75" s="6"/>
      <c r="G75" s="6"/>
      <c r="H75" s="6"/>
      <c r="I75" s="6"/>
      <c r="J75" s="6"/>
      <c r="K75" s="6"/>
      <c r="L75" s="6"/>
    </row>
    <row r="76" spans="3:12">
      <c r="C76" s="6"/>
      <c r="D76" s="6"/>
      <c r="E76" s="6"/>
      <c r="F76" s="6"/>
      <c r="G76" s="6"/>
      <c r="H76" s="6"/>
      <c r="I76" s="6"/>
      <c r="J76" s="6"/>
      <c r="K76" s="6"/>
      <c r="L76" s="6"/>
    </row>
    <row r="77" spans="3:12">
      <c r="C77" s="6"/>
      <c r="D77" s="6"/>
      <c r="E77" s="6"/>
      <c r="F77" s="6"/>
      <c r="G77" s="6"/>
      <c r="H77" s="6"/>
      <c r="I77" s="6"/>
      <c r="J77" s="6"/>
      <c r="K77" s="6"/>
      <c r="L77" s="6"/>
    </row>
    <row r="78" spans="3:12">
      <c r="C78" s="6"/>
      <c r="D78" s="6"/>
      <c r="E78" s="6"/>
      <c r="F78" s="6"/>
      <c r="G78" s="6"/>
      <c r="H78" s="6"/>
      <c r="I78" s="6"/>
      <c r="J78" s="6"/>
      <c r="K78" s="6"/>
      <c r="L78" s="6"/>
    </row>
    <row r="79" spans="3:12">
      <c r="C79" s="6"/>
      <c r="D79" s="6"/>
      <c r="E79" s="6"/>
      <c r="F79" s="6"/>
      <c r="G79" s="6"/>
      <c r="H79" s="6"/>
      <c r="I79" s="6"/>
      <c r="J79" s="6"/>
      <c r="K79" s="6"/>
      <c r="L79" s="6"/>
    </row>
    <row r="80" spans="3:12">
      <c r="C80" s="6"/>
      <c r="D80" s="6"/>
      <c r="E80" s="6"/>
      <c r="F80" s="6"/>
      <c r="G80" s="6"/>
      <c r="H80" s="6"/>
      <c r="I80" s="6"/>
      <c r="J80" s="6"/>
      <c r="K80" s="6"/>
      <c r="L80" s="6"/>
    </row>
    <row r="81" spans="2:12">
      <c r="B81" s="6"/>
      <c r="C81" s="6"/>
      <c r="D81" s="6"/>
      <c r="E81" s="6"/>
      <c r="F81" s="6"/>
      <c r="G81" s="6"/>
      <c r="H81" s="6"/>
      <c r="I81" s="6"/>
      <c r="J81" s="6"/>
      <c r="K81" s="6"/>
      <c r="L81" s="6"/>
    </row>
    <row r="82" spans="2:12">
      <c r="C82" s="6"/>
      <c r="D82" s="6"/>
      <c r="E82" s="6"/>
      <c r="F82" s="6"/>
      <c r="G82" s="6"/>
      <c r="H82" s="6"/>
      <c r="I82" s="6"/>
      <c r="J82" s="6"/>
      <c r="K82" s="6"/>
      <c r="L82" s="6"/>
    </row>
    <row r="83" spans="2:12">
      <c r="C83" s="6"/>
      <c r="D83" s="6"/>
      <c r="E83" s="6"/>
      <c r="F83" s="6"/>
      <c r="G83" s="6"/>
      <c r="H83" s="6"/>
      <c r="I83" s="6"/>
      <c r="J83" s="6"/>
      <c r="K83" s="6"/>
      <c r="L83" s="6"/>
    </row>
    <row r="84" spans="2:12">
      <c r="C84" s="6"/>
      <c r="D84" s="6"/>
      <c r="E84" s="6"/>
      <c r="F84" s="6"/>
      <c r="G84" s="6"/>
      <c r="H84" s="6"/>
      <c r="I84" s="6"/>
      <c r="J84" s="6"/>
      <c r="K84" s="6"/>
      <c r="L84" s="6"/>
    </row>
    <row r="85" spans="2:12">
      <c r="C85" s="6"/>
      <c r="D85" s="6"/>
      <c r="E85" s="6"/>
      <c r="F85" s="6"/>
      <c r="G85" s="6"/>
      <c r="H85" s="6"/>
      <c r="I85" s="6"/>
      <c r="J85" s="6"/>
      <c r="K85" s="6"/>
      <c r="L85" s="6"/>
    </row>
    <row r="86" spans="2:12">
      <c r="C86" s="6"/>
      <c r="D86" s="6"/>
      <c r="E86" s="6"/>
      <c r="F86" s="6"/>
      <c r="G86" s="6"/>
      <c r="H86" s="6"/>
      <c r="I86" s="6"/>
      <c r="J86" s="6"/>
      <c r="K86" s="6"/>
      <c r="L86" s="6"/>
    </row>
    <row r="87" spans="2:12">
      <c r="C87" s="6"/>
      <c r="D87" s="6"/>
      <c r="E87" s="6"/>
      <c r="F87" s="6"/>
      <c r="G87" s="6"/>
      <c r="H87" s="6"/>
      <c r="I87" s="6"/>
      <c r="J87" s="6"/>
      <c r="K87" s="6"/>
      <c r="L87" s="6"/>
    </row>
    <row r="88" spans="2:12">
      <c r="C88" s="6"/>
      <c r="D88" s="6"/>
      <c r="E88" s="6"/>
      <c r="F88" s="6"/>
      <c r="G88" s="6"/>
      <c r="H88" s="6"/>
      <c r="I88" s="6"/>
      <c r="J88" s="6"/>
      <c r="K88" s="6"/>
      <c r="L88" s="6"/>
    </row>
    <row r="89" spans="2:12">
      <c r="C89" s="6"/>
      <c r="D89" s="6"/>
      <c r="E89" s="6"/>
      <c r="F89" s="6"/>
      <c r="G89" s="6"/>
      <c r="H89" s="6"/>
      <c r="I89" s="6"/>
      <c r="J89" s="6"/>
      <c r="K89" s="6"/>
      <c r="L89" s="6"/>
    </row>
    <row r="90" spans="2:12">
      <c r="C90" s="6"/>
      <c r="D90" s="6"/>
      <c r="E90" s="6"/>
      <c r="F90" s="6"/>
      <c r="G90" s="6"/>
      <c r="H90" s="6"/>
      <c r="I90" s="6"/>
      <c r="J90" s="6"/>
      <c r="K90" s="6"/>
      <c r="L90" s="6"/>
    </row>
    <row r="91" spans="2:12">
      <c r="C91" s="6"/>
      <c r="D91" s="6"/>
      <c r="E91" s="6"/>
      <c r="F91" s="6"/>
      <c r="G91" s="6"/>
      <c r="H91" s="6"/>
      <c r="I91" s="6"/>
      <c r="J91" s="6"/>
      <c r="K91" s="6"/>
      <c r="L91" s="6"/>
    </row>
    <row r="92" spans="2:12">
      <c r="C92" s="6"/>
      <c r="D92" s="6"/>
      <c r="E92" s="6"/>
      <c r="F92" s="6"/>
      <c r="G92" s="6"/>
      <c r="H92" s="6"/>
      <c r="I92" s="6"/>
      <c r="J92" s="6"/>
      <c r="K92" s="6"/>
      <c r="L92" s="6"/>
    </row>
  </sheetData>
  <mergeCells count="2">
    <mergeCell ref="E28:G29"/>
    <mergeCell ref="E1:G1"/>
  </mergeCells>
  <phoneticPr fontId="3" type="noConversion"/>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51"/>
  <sheetViews>
    <sheetView topLeftCell="A7" workbookViewId="0">
      <selection activeCell="G15" sqref="G15"/>
    </sheetView>
  </sheetViews>
  <sheetFormatPr defaultRowHeight="13.8"/>
  <cols>
    <col min="2" max="5" width="18.76171875" customWidth="1"/>
    <col min="6" max="6" width="18.85546875" customWidth="1"/>
    <col min="7" max="7" width="18.76171875" customWidth="1"/>
  </cols>
  <sheetData>
    <row r="1" spans="2:7">
      <c r="B1" s="106" t="s">
        <v>127</v>
      </c>
      <c r="C1" s="106"/>
      <c r="D1" s="106"/>
      <c r="E1" s="106"/>
      <c r="F1" s="106"/>
      <c r="G1" s="106"/>
    </row>
    <row r="2" spans="2:7">
      <c r="B2" s="106"/>
      <c r="C2" s="106"/>
      <c r="D2" s="106"/>
      <c r="E2" s="106"/>
      <c r="F2" s="106"/>
      <c r="G2" s="106"/>
    </row>
    <row r="3" spans="2:7">
      <c r="B3" s="106"/>
      <c r="C3" s="106"/>
      <c r="D3" s="106"/>
      <c r="E3" s="106"/>
      <c r="F3" s="106"/>
      <c r="G3" s="106"/>
    </row>
    <row r="4" spans="2:7" ht="15">
      <c r="B4" s="10" t="s">
        <v>7</v>
      </c>
      <c r="C4" s="11" t="s">
        <v>3</v>
      </c>
      <c r="D4" s="11" t="s">
        <v>9</v>
      </c>
      <c r="E4" s="11" t="s">
        <v>128</v>
      </c>
      <c r="F4" s="11" t="s">
        <v>127</v>
      </c>
      <c r="G4" s="12" t="s">
        <v>129</v>
      </c>
    </row>
    <row r="5" spans="2:7">
      <c r="B5" s="2" t="s">
        <v>48</v>
      </c>
      <c r="C5" s="2" t="s">
        <v>89</v>
      </c>
      <c r="D5" s="2">
        <v>2025</v>
      </c>
      <c r="E5" s="82"/>
      <c r="F5" s="2"/>
      <c r="G5" s="2"/>
    </row>
    <row r="6" spans="2:7">
      <c r="B6" s="2" t="s">
        <v>48</v>
      </c>
      <c r="C6" s="2" t="s">
        <v>93</v>
      </c>
      <c r="D6" s="2">
        <v>2025</v>
      </c>
      <c r="E6" s="82"/>
      <c r="F6" s="2"/>
      <c r="G6" s="2"/>
    </row>
    <row r="7" spans="2:7">
      <c r="B7" s="2" t="s">
        <v>48</v>
      </c>
      <c r="C7" s="2" t="s">
        <v>96</v>
      </c>
      <c r="D7" s="2">
        <v>2025</v>
      </c>
      <c r="E7" s="82"/>
      <c r="F7" s="2"/>
      <c r="G7" s="2"/>
    </row>
    <row r="8" spans="2:7">
      <c r="B8" s="2" t="s">
        <v>29</v>
      </c>
      <c r="C8" s="2" t="s">
        <v>14</v>
      </c>
      <c r="D8" s="2">
        <v>2025</v>
      </c>
      <c r="E8" s="82"/>
      <c r="F8" s="2"/>
      <c r="G8" s="2"/>
    </row>
    <row r="9" spans="2:7">
      <c r="B9" s="2" t="s">
        <v>29</v>
      </c>
      <c r="C9" s="2" t="s">
        <v>25</v>
      </c>
      <c r="D9" s="2">
        <v>2025</v>
      </c>
      <c r="E9" s="82"/>
      <c r="F9" s="2"/>
      <c r="G9" s="2"/>
    </row>
    <row r="10" spans="2:7">
      <c r="B10" s="2" t="s">
        <v>29</v>
      </c>
      <c r="C10" s="2" t="s">
        <v>36</v>
      </c>
      <c r="D10" s="2">
        <v>2025</v>
      </c>
      <c r="E10" s="82"/>
      <c r="F10" s="2"/>
      <c r="G10" s="2"/>
    </row>
    <row r="11" spans="2:7">
      <c r="B11" s="2" t="s">
        <v>29</v>
      </c>
      <c r="C11" s="2" t="s">
        <v>46</v>
      </c>
      <c r="D11" s="2">
        <v>2025</v>
      </c>
      <c r="E11" s="82"/>
      <c r="F11" s="2"/>
      <c r="G11" s="2"/>
    </row>
    <row r="12" spans="2:7">
      <c r="B12" s="2" t="s">
        <v>29</v>
      </c>
      <c r="C12" s="2" t="s">
        <v>53</v>
      </c>
      <c r="D12" s="2">
        <v>2025</v>
      </c>
      <c r="E12" s="82"/>
      <c r="F12" s="2"/>
      <c r="G12" s="2"/>
    </row>
    <row r="13" spans="2:7">
      <c r="B13" s="2" t="s">
        <v>29</v>
      </c>
      <c r="C13" s="2" t="s">
        <v>56</v>
      </c>
      <c r="D13" s="2">
        <v>2025</v>
      </c>
      <c r="E13" s="82"/>
      <c r="F13" s="2"/>
      <c r="G13" s="2"/>
    </row>
    <row r="14" spans="2:7">
      <c r="B14" s="2" t="s">
        <v>29</v>
      </c>
      <c r="C14" s="2" t="s">
        <v>59</v>
      </c>
      <c r="D14" s="2">
        <v>2025</v>
      </c>
      <c r="E14" s="82"/>
      <c r="F14" s="2"/>
      <c r="G14" s="2"/>
    </row>
    <row r="15" spans="2:7">
      <c r="B15" s="2" t="s">
        <v>39</v>
      </c>
      <c r="C15" s="2" t="s">
        <v>89</v>
      </c>
      <c r="D15" s="2">
        <v>2025</v>
      </c>
      <c r="E15" s="82"/>
      <c r="F15" s="2"/>
      <c r="G15" s="2"/>
    </row>
    <row r="16" spans="2:7">
      <c r="B16" s="2" t="s">
        <v>39</v>
      </c>
      <c r="C16" s="2" t="s">
        <v>93</v>
      </c>
      <c r="D16" s="2">
        <v>2025</v>
      </c>
      <c r="E16" s="82"/>
      <c r="F16" s="2"/>
      <c r="G16" s="2"/>
    </row>
    <row r="17" spans="2:7">
      <c r="B17" s="2" t="s">
        <v>39</v>
      </c>
      <c r="C17" s="2" t="s">
        <v>96</v>
      </c>
      <c r="D17" s="2">
        <v>2025</v>
      </c>
      <c r="E17" s="82"/>
      <c r="F17" s="2"/>
      <c r="G17" s="2"/>
    </row>
    <row r="18" spans="2:7">
      <c r="B18" s="2" t="s">
        <v>18</v>
      </c>
      <c r="C18" s="2" t="s">
        <v>14</v>
      </c>
      <c r="D18" s="2">
        <v>2025</v>
      </c>
      <c r="E18" s="82"/>
      <c r="F18" s="2"/>
      <c r="G18" s="2"/>
    </row>
    <row r="19" spans="2:7">
      <c r="B19" s="2" t="s">
        <v>18</v>
      </c>
      <c r="C19" s="2" t="s">
        <v>25</v>
      </c>
      <c r="D19" s="2">
        <v>2025</v>
      </c>
      <c r="E19" s="82"/>
      <c r="F19" s="2"/>
      <c r="G19" s="2"/>
    </row>
    <row r="20" spans="2:7">
      <c r="B20" s="2" t="s">
        <v>18</v>
      </c>
      <c r="C20" s="2" t="s">
        <v>36</v>
      </c>
      <c r="D20" s="2">
        <v>2025</v>
      </c>
      <c r="E20" s="82"/>
      <c r="F20" s="2"/>
      <c r="G20" s="2"/>
    </row>
    <row r="21" spans="2:7">
      <c r="B21" s="2" t="s">
        <v>18</v>
      </c>
      <c r="C21" s="2" t="s">
        <v>46</v>
      </c>
      <c r="D21" s="2">
        <v>2025</v>
      </c>
      <c r="E21" s="82"/>
      <c r="F21" s="2"/>
      <c r="G21" s="2"/>
    </row>
    <row r="22" spans="2:7">
      <c r="B22" s="2" t="s">
        <v>18</v>
      </c>
      <c r="C22" s="2" t="s">
        <v>53</v>
      </c>
      <c r="D22" s="2">
        <v>2025</v>
      </c>
      <c r="E22" s="82"/>
      <c r="F22" s="2"/>
      <c r="G22" s="2"/>
    </row>
    <row r="23" spans="2:7">
      <c r="B23" s="2" t="s">
        <v>18</v>
      </c>
      <c r="C23" s="2" t="s">
        <v>56</v>
      </c>
      <c r="D23" s="2">
        <v>2025</v>
      </c>
      <c r="E23" s="82"/>
      <c r="F23" s="2"/>
      <c r="G23" s="2"/>
    </row>
    <row r="24" spans="2:7">
      <c r="B24" s="2" t="s">
        <v>18</v>
      </c>
      <c r="C24" s="2" t="s">
        <v>59</v>
      </c>
      <c r="D24" s="2">
        <v>2025</v>
      </c>
      <c r="E24" s="82"/>
      <c r="F24" s="2"/>
      <c r="G24" s="2"/>
    </row>
    <row r="25" spans="2:7">
      <c r="B25" s="2"/>
      <c r="C25" s="2"/>
      <c r="D25" s="2"/>
      <c r="E25" s="82"/>
      <c r="F25" s="2"/>
      <c r="G25" s="2"/>
    </row>
    <row r="26" spans="2:7">
      <c r="B26" s="2"/>
      <c r="C26" s="2"/>
      <c r="D26" s="2"/>
      <c r="E26" s="82"/>
      <c r="F26" s="2"/>
      <c r="G26" s="2"/>
    </row>
    <row r="27" spans="2:7">
      <c r="B27" s="2"/>
      <c r="C27" s="2"/>
      <c r="D27" s="2"/>
      <c r="E27" s="82"/>
      <c r="F27" s="2"/>
      <c r="G27" s="2"/>
    </row>
    <row r="28" spans="2:7">
      <c r="B28" s="2"/>
      <c r="C28" s="2"/>
      <c r="D28" s="2"/>
      <c r="E28" s="82"/>
      <c r="F28" s="2"/>
      <c r="G28" s="2"/>
    </row>
    <row r="29" spans="2:7">
      <c r="B29" s="2"/>
      <c r="C29" s="2"/>
      <c r="D29" s="2"/>
      <c r="E29" s="82"/>
      <c r="F29" s="2"/>
      <c r="G29" s="2"/>
    </row>
    <row r="30" spans="2:7">
      <c r="B30" s="2"/>
      <c r="C30" s="2"/>
      <c r="D30" s="2"/>
      <c r="E30" s="82"/>
      <c r="F30" s="2"/>
      <c r="G30" s="2"/>
    </row>
    <row r="31" spans="2:7">
      <c r="B31" s="2"/>
      <c r="C31" s="2"/>
      <c r="D31" s="2"/>
      <c r="E31" s="82"/>
      <c r="F31" s="2"/>
      <c r="G31" s="2"/>
    </row>
    <row r="32" spans="2:7">
      <c r="B32" s="2"/>
      <c r="C32" s="2"/>
      <c r="D32" s="2"/>
      <c r="E32" s="82"/>
      <c r="F32" s="2"/>
      <c r="G32" s="2"/>
    </row>
    <row r="33" spans="2:7">
      <c r="B33" s="2"/>
      <c r="C33" s="2"/>
      <c r="D33" s="2"/>
      <c r="E33" s="82"/>
      <c r="F33" s="2"/>
      <c r="G33" s="2"/>
    </row>
    <row r="34" spans="2:7">
      <c r="B34" s="2"/>
      <c r="C34" s="2"/>
      <c r="D34" s="2"/>
      <c r="E34" s="82"/>
      <c r="F34" s="2"/>
      <c r="G34" s="2"/>
    </row>
    <row r="35" spans="2:7">
      <c r="B35" s="2"/>
      <c r="C35" s="2"/>
      <c r="D35" s="2"/>
      <c r="E35" s="82"/>
      <c r="F35" s="2"/>
      <c r="G35" s="2"/>
    </row>
    <row r="36" spans="2:7">
      <c r="B36" s="2"/>
      <c r="C36" s="2"/>
      <c r="D36" s="2"/>
      <c r="E36" s="82"/>
      <c r="F36" s="2"/>
      <c r="G36" s="2"/>
    </row>
    <row r="37" spans="2:7">
      <c r="B37" s="2"/>
      <c r="C37" s="2"/>
      <c r="D37" s="2"/>
      <c r="E37" s="82"/>
      <c r="F37" s="2"/>
      <c r="G37" s="2"/>
    </row>
    <row r="38" spans="2:7">
      <c r="B38" s="2"/>
      <c r="C38" s="2"/>
      <c r="D38" s="2"/>
      <c r="E38" s="82"/>
      <c r="F38" s="2"/>
      <c r="G38" s="2"/>
    </row>
    <row r="39" spans="2:7">
      <c r="B39" s="2"/>
      <c r="C39" s="2"/>
      <c r="D39" s="2"/>
      <c r="E39" s="82"/>
      <c r="F39" s="2"/>
      <c r="G39" s="2"/>
    </row>
    <row r="40" spans="2:7">
      <c r="B40" s="2"/>
      <c r="C40" s="2"/>
      <c r="D40" s="2"/>
      <c r="E40" s="82"/>
      <c r="F40" s="2"/>
      <c r="G40" s="2"/>
    </row>
    <row r="41" spans="2:7">
      <c r="B41" s="2"/>
      <c r="C41" s="2"/>
      <c r="D41" s="2"/>
      <c r="E41" s="82"/>
      <c r="F41" s="2"/>
      <c r="G41" s="2"/>
    </row>
    <row r="42" spans="2:7">
      <c r="B42" s="2"/>
      <c r="C42" s="2"/>
      <c r="D42" s="2"/>
      <c r="E42" s="82"/>
      <c r="F42" s="2"/>
      <c r="G42" s="2"/>
    </row>
    <row r="43" spans="2:7">
      <c r="B43" s="2"/>
      <c r="C43" s="2"/>
      <c r="D43" s="2"/>
      <c r="E43" s="82"/>
      <c r="F43" s="2"/>
      <c r="G43" s="2"/>
    </row>
    <row r="44" spans="2:7">
      <c r="B44" s="2"/>
      <c r="C44" s="2"/>
      <c r="D44" s="2"/>
      <c r="E44" s="82"/>
      <c r="F44" s="2"/>
      <c r="G44" s="2"/>
    </row>
    <row r="45" spans="2:7">
      <c r="B45" s="2"/>
      <c r="C45" s="2"/>
      <c r="D45" s="2"/>
      <c r="E45" s="82"/>
      <c r="F45" s="2"/>
      <c r="G45" s="2"/>
    </row>
    <row r="46" spans="2:7">
      <c r="B46" s="2"/>
      <c r="C46" s="2"/>
      <c r="D46" s="2"/>
      <c r="E46" s="82"/>
      <c r="F46" s="2"/>
      <c r="G46" s="2"/>
    </row>
    <row r="47" spans="2:7">
      <c r="B47" s="2"/>
      <c r="C47" s="2"/>
      <c r="D47" s="2"/>
      <c r="E47" s="82"/>
      <c r="F47" s="2"/>
      <c r="G47" s="2"/>
    </row>
    <row r="48" spans="2:7">
      <c r="B48" s="2"/>
      <c r="C48" s="2"/>
      <c r="D48" s="2"/>
      <c r="E48" s="82"/>
      <c r="F48" s="2"/>
      <c r="G48" s="2"/>
    </row>
    <row r="49" spans="2:7">
      <c r="B49" s="2"/>
      <c r="C49" s="2"/>
      <c r="D49" s="2"/>
      <c r="E49" s="82"/>
      <c r="F49" s="2"/>
      <c r="G49" s="2"/>
    </row>
    <row r="50" spans="2:7">
      <c r="B50" s="2"/>
      <c r="C50" s="2"/>
      <c r="D50" s="2"/>
      <c r="E50" s="82"/>
      <c r="F50" s="2"/>
      <c r="G50" s="2"/>
    </row>
    <row r="51" spans="2:7">
      <c r="B51" s="2"/>
      <c r="C51" s="2"/>
      <c r="D51" s="2"/>
      <c r="E51" s="82"/>
      <c r="F51" s="2"/>
      <c r="G51" s="2"/>
    </row>
  </sheetData>
  <mergeCells count="1">
    <mergeCell ref="B1:G3"/>
  </mergeCells>
  <phoneticPr fontId="3" type="noConversion"/>
  <dataValidations count="2">
    <dataValidation type="list" allowBlank="1" showInputMessage="1" showErrorMessage="1" sqref="C5:C31" xr:uid="{00000000-0002-0000-0100-000000000000}">
      <formula1>INDIRECT(B5)</formula1>
    </dataValidation>
    <dataValidation type="list" allowBlank="1" showInputMessage="1" showErrorMessage="1" sqref="B5:B31" xr:uid="{00000000-0002-0000-0100-000001000000}">
      <formula1>INDIRECT("tblManagers[Department]")</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2000000}">
          <x14:formula1>
            <xm:f>Lists!$P$4:$P$19</xm:f>
          </x14:formula1>
          <xm:sqref>D5:D31</xm:sqref>
        </x14:dataValidation>
        <x14:dataValidation type="list" allowBlank="1" showInputMessage="1" showErrorMessage="1" xr:uid="{00000000-0002-0000-0100-000003000000}">
          <x14:formula1>
            <xm:f>Lists!$Q$4:$Q$15</xm:f>
          </x14:formula1>
          <xm:sqref>E5:E31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E2:CD236"/>
  <sheetViews>
    <sheetView topLeftCell="BP1" zoomScale="85" zoomScaleNormal="85" workbookViewId="0">
      <selection activeCell="CC29" sqref="CC29"/>
    </sheetView>
  </sheetViews>
  <sheetFormatPr defaultRowHeight="13.8"/>
  <cols>
    <col min="4" max="4" width="13.76171875" customWidth="1"/>
    <col min="5" max="5" width="12.47265625" hidden="1" customWidth="1"/>
    <col min="6" max="6" width="13.234375" hidden="1" customWidth="1"/>
    <col min="7" max="7" width="19.76171875" bestFit="1" customWidth="1"/>
    <col min="8" max="8" width="11.6171875" bestFit="1" customWidth="1"/>
    <col min="9" max="9" width="10.6171875" bestFit="1" customWidth="1"/>
    <col min="10" max="10" width="21.6171875" bestFit="1" customWidth="1"/>
    <col min="11" max="11" width="17.76171875" bestFit="1" customWidth="1"/>
    <col min="12" max="12" width="14.234375" bestFit="1" customWidth="1"/>
    <col min="13" max="13" width="12.140625" bestFit="1" customWidth="1"/>
    <col min="14" max="14" width="20.6171875" customWidth="1"/>
    <col min="17" max="17" width="13.47265625" bestFit="1" customWidth="1"/>
    <col min="19" max="19" width="8.76171875" customWidth="1"/>
    <col min="28" max="28" width="17.234375" customWidth="1"/>
    <col min="29" max="29" width="15" hidden="1" customWidth="1"/>
    <col min="30" max="30" width="8.76171875" hidden="1" customWidth="1"/>
    <col min="31" max="32" width="25.234375" customWidth="1"/>
    <col min="33" max="33" width="9.85546875" bestFit="1" customWidth="1"/>
    <col min="34" max="34" width="10.6171875" bestFit="1" customWidth="1"/>
    <col min="35" max="35" width="19.76171875" bestFit="1" customWidth="1"/>
    <col min="36" max="36" width="27.76171875" customWidth="1"/>
    <col min="48" max="48" width="8.76171875" customWidth="1"/>
    <col min="52" max="52" width="2" customWidth="1"/>
    <col min="53" max="53" width="15" hidden="1" customWidth="1"/>
    <col min="54" max="54" width="13.47265625" hidden="1" customWidth="1"/>
    <col min="55" max="56" width="21.76171875" customWidth="1"/>
    <col min="57" max="57" width="10.47265625" bestFit="1" customWidth="1"/>
    <col min="58" max="58" width="10.6171875" bestFit="1" customWidth="1"/>
    <col min="59" max="59" width="19.76171875" bestFit="1" customWidth="1"/>
    <col min="60" max="60" width="26.140625" customWidth="1"/>
    <col min="65" max="65" width="8.76171875" customWidth="1"/>
    <col min="70" max="71" width="8.76171875" customWidth="1"/>
    <col min="72" max="72" width="9.234375" customWidth="1"/>
    <col min="73" max="73" width="8.76171875" customWidth="1"/>
    <col min="74" max="74" width="1.6171875" customWidth="1"/>
    <col min="75" max="75" width="15" hidden="1" customWidth="1"/>
    <col min="76" max="76" width="13.47265625" hidden="1" customWidth="1"/>
    <col min="77" max="78" width="25.37890625" customWidth="1"/>
    <col min="79" max="79" width="11.6171875" bestFit="1" customWidth="1"/>
    <col min="80" max="80" width="10.6171875" bestFit="1" customWidth="1"/>
    <col min="81" max="81" width="21.6171875" bestFit="1" customWidth="1"/>
    <col min="82" max="82" width="32.37890625" customWidth="1"/>
  </cols>
  <sheetData>
    <row r="2" spans="5:82">
      <c r="S2" t="str">
        <f>IFERROR(VLOOKUP(E16, Lists!$L$4:$M$7, 2, FALSE), "")</f>
        <v>Amri, Abdulrahman A</v>
      </c>
      <c r="T2" s="3"/>
    </row>
    <row r="3" spans="5:82">
      <c r="S3" t="str">
        <f>"South_Service"</f>
        <v>South_Service</v>
      </c>
      <c r="T3" s="3"/>
    </row>
    <row r="14" spans="5:82">
      <c r="O14" s="5"/>
    </row>
    <row r="15" spans="5:82" ht="14.1">
      <c r="E15" s="21" t="s">
        <v>7</v>
      </c>
      <c r="F15" s="21" t="s">
        <v>8</v>
      </c>
      <c r="G15" s="21" t="s">
        <v>3</v>
      </c>
      <c r="H15" s="21" t="s">
        <v>9</v>
      </c>
      <c r="I15" s="32" t="s">
        <v>10</v>
      </c>
      <c r="J15" s="21" t="s">
        <v>127</v>
      </c>
      <c r="K15" s="21" t="s">
        <v>130</v>
      </c>
      <c r="L15" s="21" t="s">
        <v>131</v>
      </c>
      <c r="M15" s="21" t="s">
        <v>132</v>
      </c>
      <c r="N15" s="21" t="s">
        <v>129</v>
      </c>
      <c r="AC15" s="14" t="s">
        <v>7</v>
      </c>
      <c r="AD15" s="15" t="s">
        <v>8</v>
      </c>
      <c r="AE15" s="15" t="s">
        <v>133</v>
      </c>
      <c r="AF15" s="15" t="s">
        <v>13</v>
      </c>
      <c r="AG15" s="15" t="s">
        <v>134</v>
      </c>
      <c r="AH15" s="15" t="s">
        <v>11</v>
      </c>
      <c r="AI15" s="15" t="s">
        <v>135</v>
      </c>
      <c r="AJ15" s="15" t="s">
        <v>129</v>
      </c>
      <c r="BA15" s="18" t="s">
        <v>7</v>
      </c>
      <c r="BB15" s="18" t="s">
        <v>8</v>
      </c>
      <c r="BC15" s="18" t="s">
        <v>133</v>
      </c>
      <c r="BD15" s="21" t="s">
        <v>13</v>
      </c>
      <c r="BE15" s="15" t="s">
        <v>134</v>
      </c>
      <c r="BF15" s="18" t="s">
        <v>11</v>
      </c>
      <c r="BG15" s="18" t="s">
        <v>135</v>
      </c>
      <c r="BH15" s="19" t="s">
        <v>129</v>
      </c>
      <c r="BW15" s="18" t="s">
        <v>7</v>
      </c>
      <c r="BX15" s="18" t="s">
        <v>8</v>
      </c>
      <c r="BY15" s="18" t="s">
        <v>133</v>
      </c>
      <c r="BZ15" s="21" t="s">
        <v>13</v>
      </c>
      <c r="CA15" s="15" t="s">
        <v>134</v>
      </c>
      <c r="CB15" s="18" t="s">
        <v>11</v>
      </c>
      <c r="CC15" s="18" t="s">
        <v>135</v>
      </c>
      <c r="CD15" s="19" t="s">
        <v>129</v>
      </c>
    </row>
    <row r="16" spans="5:82">
      <c r="E16" s="24" t="str">
        <f t="shared" ref="E16:E47" si="0">$S$3</f>
        <v>South_Service</v>
      </c>
      <c r="F16" s="78" t="str">
        <f>IFERROR(VLOOKUP(SSR[[#This Row],[Department]], Lists!$L$4:$M$7, 2, FALSE), "")</f>
        <v>Amri, Abdulrahman A</v>
      </c>
      <c r="G16" s="24" t="s">
        <v>53</v>
      </c>
      <c r="H16" s="24">
        <v>2025</v>
      </c>
      <c r="I16" s="80" t="s">
        <v>20</v>
      </c>
      <c r="J16" s="24" t="str" cm="1">
        <f t="array" ref="J16">IFERROR(
  LOOKUP(
    2,1/(
      ('Total Annual Points'!$B$5:$B$1000=E16)*
      ('Total Annual Points'!$C$5:$C$1000=G16)*
      ('Total Annual Points'!$D$5:$D$1000=H16)*
      (MATCH('Total Annual Points'!$E$5:$E$1000,{"January","February","March","April","May","June","July","August","September","October","November","December"},0)
       &lt;=MATCH(I16,{"January","February","March","April","May","June","July","August","September","October","November","December"},0))
    ),
    'Total Annual Points'!$F$5:$F$1000
  ),
"")</f>
        <v/>
      </c>
      <c r="K16" s="24"/>
      <c r="L16" s="24"/>
      <c r="M16" s="24">
        <f>South_Service!$K16-South_Service!$L16</f>
        <v>0</v>
      </c>
      <c r="N16" s="24"/>
      <c r="AC16" s="1" t="str">
        <f t="shared" ref="AC16:AC79" si="1">$S$3</f>
        <v>South_Service</v>
      </c>
      <c r="AD16" s="78" t="str">
        <f>IFERROR(VLOOKUP(SSW[[#This Row],[Department]], Lists!$L$4:$M$7, 2, FALSE), "")</f>
        <v>Amri, Abdulrahman A</v>
      </c>
      <c r="AE16" s="1" t="s">
        <v>15</v>
      </c>
      <c r="AF16" s="1" t="s">
        <v>24</v>
      </c>
      <c r="AG16" s="1" t="s">
        <v>23</v>
      </c>
      <c r="AH16" s="1" t="s">
        <v>21</v>
      </c>
      <c r="AI16" s="16" t="b">
        <v>0</v>
      </c>
      <c r="AJ16" s="1"/>
      <c r="BA16" s="23" t="str">
        <f t="shared" ref="BA16:BA55" si="2">$S$3</f>
        <v>South_Service</v>
      </c>
      <c r="BB16" s="78" t="str">
        <f>IFERROR(VLOOKUP(SSM[[#This Row],[Department]], Lists!$L$4:$M$7, 2, FALSE), "")</f>
        <v>Amri, Abdulrahman A</v>
      </c>
      <c r="BC16" s="27" t="s">
        <v>16</v>
      </c>
      <c r="BD16" s="25" t="s">
        <v>35</v>
      </c>
      <c r="BE16" s="33" t="s">
        <v>20</v>
      </c>
      <c r="BF16" s="25" t="s">
        <v>21</v>
      </c>
      <c r="BG16" s="26" t="b">
        <v>0</v>
      </c>
      <c r="BH16" s="25"/>
      <c r="BW16" s="22" t="str">
        <f t="shared" ref="BW16:BW32" si="3">$S$3</f>
        <v>South_Service</v>
      </c>
      <c r="BX16" t="str">
        <f>IFERROR(VLOOKUP(SSQ[[#This Row],[Department]], Lists!$L$4:$M$7, 2, FALSE), "")</f>
        <v>Amri, Abdulrahman A</v>
      </c>
      <c r="BY16" s="2" t="s">
        <v>17</v>
      </c>
      <c r="BZ16" s="38" t="s">
        <v>45</v>
      </c>
      <c r="CA16" s="1" t="s">
        <v>22</v>
      </c>
      <c r="CB16" s="1" t="s">
        <v>21</v>
      </c>
      <c r="CC16" s="16" t="b">
        <v>0</v>
      </c>
      <c r="CD16" s="1"/>
    </row>
    <row r="17" spans="5:82">
      <c r="E17" s="24" t="str">
        <f t="shared" si="0"/>
        <v>South_Service</v>
      </c>
      <c r="F17" s="24" t="str">
        <f>IFERROR(VLOOKUP(SSR[[#This Row],[Department]], Lists!$L$4:$M$7, 2, FALSE), "")</f>
        <v>Amri, Abdulrahman A</v>
      </c>
      <c r="G17" s="24" t="s">
        <v>53</v>
      </c>
      <c r="H17" s="24">
        <v>2025</v>
      </c>
      <c r="I17" s="80" t="s">
        <v>31</v>
      </c>
      <c r="J17" s="24" t="str" cm="1">
        <f t="array" ref="J17">IFERROR(
  LOOKUP(
    2,1/(
      ('Total Annual Points'!$B$5:$B$1000=E17)*
      ('Total Annual Points'!$C$5:$C$1000=G17)*
      ('Total Annual Points'!$D$5:$D$1000=H17)*
      (MATCH('Total Annual Points'!$E$5:$E$1000,{"January","February","March","April","May","June","July","August","September","October","November","December"},0)
       &lt;=MATCH(I17,{"January","February","March","April","May","June","July","August","September","October","November","December"},0))
    ),
    'Total Annual Points'!$F$5:$F$1000
  ),
"")</f>
        <v/>
      </c>
      <c r="K17" s="24"/>
      <c r="L17" s="24"/>
      <c r="M17" s="24">
        <f>South_Service!$K17-South_Service!$L17</f>
        <v>0</v>
      </c>
      <c r="N17" s="24"/>
      <c r="AC17" s="1" t="str">
        <f t="shared" si="1"/>
        <v>South_Service</v>
      </c>
      <c r="AD17" s="78" t="str">
        <f>IFERROR(VLOOKUP(SSW[[#This Row],[Department]], Lists!$L$4:$M$7, 2, FALSE), "")</f>
        <v>Amri, Abdulrahman A</v>
      </c>
      <c r="AE17" s="1" t="s">
        <v>15</v>
      </c>
      <c r="AF17" s="1" t="s">
        <v>24</v>
      </c>
      <c r="AG17" s="1" t="s">
        <v>34</v>
      </c>
      <c r="AH17" s="1" t="s">
        <v>32</v>
      </c>
      <c r="AI17" s="16" t="b">
        <v>0</v>
      </c>
      <c r="AJ17" s="1"/>
      <c r="BA17" s="22" t="str">
        <f t="shared" si="2"/>
        <v>South_Service</v>
      </c>
      <c r="BB17" s="22" t="str">
        <f>IFERROR(VLOOKUP(SSM[[#This Row],[Department]], Lists!$L$4:$M$7, 2, FALSE), "")</f>
        <v>Amri, Abdulrahman A</v>
      </c>
      <c r="BC17" s="30" t="s">
        <v>16</v>
      </c>
      <c r="BD17" s="28" t="s">
        <v>35</v>
      </c>
      <c r="BE17" s="81" t="s">
        <v>31</v>
      </c>
      <c r="BF17" s="28" t="s">
        <v>32</v>
      </c>
      <c r="BG17" s="29" t="b">
        <v>0</v>
      </c>
      <c r="BH17" s="28"/>
      <c r="BW17" s="22" t="str">
        <f t="shared" si="3"/>
        <v>South_Service</v>
      </c>
      <c r="BX17" t="str">
        <f>IFERROR(VLOOKUP(SSQ[[#This Row],[Department]], Lists!$L$4:$M$7, 2, FALSE), "")</f>
        <v>Amri, Abdulrahman A</v>
      </c>
      <c r="BY17" s="2" t="s">
        <v>17</v>
      </c>
      <c r="BZ17" s="38" t="s">
        <v>45</v>
      </c>
      <c r="CA17" s="1" t="s">
        <v>33</v>
      </c>
      <c r="CB17" s="1" t="s">
        <v>32</v>
      </c>
      <c r="CC17" s="84" t="b">
        <v>0</v>
      </c>
      <c r="CD17" s="1"/>
    </row>
    <row r="18" spans="5:82">
      <c r="E18" s="24" t="str">
        <f t="shared" si="0"/>
        <v>South_Service</v>
      </c>
      <c r="F18" s="24" t="str">
        <f>IFERROR(VLOOKUP(SSR[[#This Row],[Department]], Lists!$L$4:$M$7, 2, FALSE), "")</f>
        <v>Amri, Abdulrahman A</v>
      </c>
      <c r="G18" s="24" t="s">
        <v>53</v>
      </c>
      <c r="H18" s="24">
        <v>2025</v>
      </c>
      <c r="I18" s="80" t="s">
        <v>41</v>
      </c>
      <c r="J18" s="24" t="str" cm="1">
        <f t="array" ref="J18">IFERROR(
  LOOKUP(
    2,1/(
      ('Total Annual Points'!$B$5:$B$1000=E18)*
      ('Total Annual Points'!$C$5:$C$1000=G18)*
      ('Total Annual Points'!$D$5:$D$1000=H18)*
      (MATCH('Total Annual Points'!$E$5:$E$1000,{"January","February","March","April","May","June","July","August","September","October","November","December"},0)
       &lt;=MATCH(I18,{"January","February","March","April","May","June","July","August","September","October","November","December"},0))
    ),
    'Total Annual Points'!$F$5:$F$1000
  ),
"")</f>
        <v/>
      </c>
      <c r="K18" s="24"/>
      <c r="L18" s="24"/>
      <c r="M18" s="24">
        <f>South_Service!$K18-South_Service!$L18</f>
        <v>0</v>
      </c>
      <c r="N18" s="24"/>
      <c r="AC18" s="1" t="str">
        <f t="shared" si="1"/>
        <v>South_Service</v>
      </c>
      <c r="AD18" s="1" t="str">
        <f>$S$2</f>
        <v>Amri, Abdulrahman A</v>
      </c>
      <c r="AE18" s="1" t="s">
        <v>15</v>
      </c>
      <c r="AF18" s="1" t="s">
        <v>24</v>
      </c>
      <c r="AG18" s="1" t="s">
        <v>44</v>
      </c>
      <c r="AH18" s="1" t="s">
        <v>42</v>
      </c>
      <c r="AI18" s="16" t="b">
        <v>0</v>
      </c>
      <c r="AJ18" s="1"/>
      <c r="BA18" s="22" t="str">
        <f t="shared" si="2"/>
        <v>South_Service</v>
      </c>
      <c r="BB18" s="22" t="str">
        <f>IFERROR(VLOOKUP(SSM[[#This Row],[Department]], Lists!$L$4:$M$7, 2, FALSE), "")</f>
        <v>Amri, Abdulrahman A</v>
      </c>
      <c r="BC18" s="30" t="s">
        <v>16</v>
      </c>
      <c r="BD18" s="28" t="s">
        <v>35</v>
      </c>
      <c r="BE18" s="81" t="s">
        <v>41</v>
      </c>
      <c r="BF18" s="28" t="s">
        <v>42</v>
      </c>
      <c r="BG18" s="29" t="b">
        <v>0</v>
      </c>
      <c r="BH18" s="28"/>
      <c r="BW18" s="22" t="str">
        <f t="shared" si="3"/>
        <v>South_Service</v>
      </c>
      <c r="BX18" t="str">
        <f>IFERROR(VLOOKUP(SSQ[[#This Row],[Department]], Lists!$L$4:$M$7, 2, FALSE), "")</f>
        <v>Amri, Abdulrahman A</v>
      </c>
      <c r="BY18" s="2" t="s">
        <v>17</v>
      </c>
      <c r="BZ18" s="38" t="s">
        <v>45</v>
      </c>
      <c r="CA18" s="1" t="s">
        <v>43</v>
      </c>
      <c r="CB18" s="1" t="s">
        <v>42</v>
      </c>
      <c r="CC18" s="84" t="b">
        <v>0</v>
      </c>
      <c r="CD18" s="1"/>
    </row>
    <row r="19" spans="5:82">
      <c r="E19" s="24" t="str">
        <f t="shared" si="0"/>
        <v>South_Service</v>
      </c>
      <c r="F19" s="24" t="str">
        <f>IFERROR(VLOOKUP(SSR[[#This Row],[Department]], Lists!$L$4:$M$7, 2, FALSE), "")</f>
        <v>Amri, Abdulrahman A</v>
      </c>
      <c r="G19" s="24" t="s">
        <v>53</v>
      </c>
      <c r="H19" s="24">
        <v>2025</v>
      </c>
      <c r="I19" s="80" t="s">
        <v>50</v>
      </c>
      <c r="J19" s="24" t="str" cm="1">
        <f t="array" ref="J19">IFERROR(
  LOOKUP(
    2,1/(
      ('Total Annual Points'!$B$5:$B$1000=E19)*
      ('Total Annual Points'!$C$5:$C$1000=G19)*
      ('Total Annual Points'!$D$5:$D$1000=H19)*
      (MATCH('Total Annual Points'!$E$5:$E$1000,{"January","February","March","April","May","June","July","August","September","October","November","December"},0)
       &lt;=MATCH(I19,{"January","February","March","April","May","June","July","August","September","October","November","December"},0))
    ),
    'Total Annual Points'!$F$5:$F$1000
  ),
"")</f>
        <v/>
      </c>
      <c r="K19" s="24"/>
      <c r="L19" s="24"/>
      <c r="M19" s="24">
        <f>South_Service!$K19-South_Service!$L19</f>
        <v>0</v>
      </c>
      <c r="N19" s="24"/>
      <c r="AC19" s="1" t="str">
        <f t="shared" si="1"/>
        <v>South_Service</v>
      </c>
      <c r="AD19" s="1" t="str">
        <f>IFERROR(VLOOKUP(SSW[[#This Row],[Department]], Lists!$L$4:$M$7, 2, FALSE), "")</f>
        <v>Amri, Abdulrahman A</v>
      </c>
      <c r="AE19" s="1" t="s">
        <v>15</v>
      </c>
      <c r="AF19" s="1" t="s">
        <v>24</v>
      </c>
      <c r="AG19" s="1" t="s">
        <v>52</v>
      </c>
      <c r="AH19" s="1" t="s">
        <v>21</v>
      </c>
      <c r="AI19" s="16" t="b">
        <v>0</v>
      </c>
      <c r="AJ19" s="1"/>
      <c r="BA19" s="22" t="str">
        <f t="shared" si="2"/>
        <v>South_Service</v>
      </c>
      <c r="BB19" s="22" t="str">
        <f>IFERROR(VLOOKUP(SSM[[#This Row],[Department]], Lists!$L$4:$M$7, 2, FALSE), "")</f>
        <v>Amri, Abdulrahman A</v>
      </c>
      <c r="BC19" s="30" t="s">
        <v>16</v>
      </c>
      <c r="BD19" s="28" t="s">
        <v>35</v>
      </c>
      <c r="BE19" s="81" t="s">
        <v>50</v>
      </c>
      <c r="BF19" s="28" t="s">
        <v>21</v>
      </c>
      <c r="BG19" s="29" t="b">
        <v>0</v>
      </c>
      <c r="BH19" s="28"/>
      <c r="BW19" s="22" t="str">
        <f t="shared" si="3"/>
        <v>South_Service</v>
      </c>
      <c r="BX19" t="str">
        <f>IFERROR(VLOOKUP(SSQ[[#This Row],[Department]], Lists!$L$4:$M$7, 2, FALSE), "")</f>
        <v>Amri, Abdulrahman A</v>
      </c>
      <c r="BY19" s="2" t="s">
        <v>17</v>
      </c>
      <c r="BZ19" s="38" t="s">
        <v>45</v>
      </c>
      <c r="CA19" s="1" t="s">
        <v>51</v>
      </c>
      <c r="CB19" s="1" t="s">
        <v>21</v>
      </c>
      <c r="CC19" s="84" t="b">
        <v>0</v>
      </c>
      <c r="CD19" s="1"/>
    </row>
    <row r="20" spans="5:82">
      <c r="E20" s="24" t="str">
        <f t="shared" si="0"/>
        <v>South_Service</v>
      </c>
      <c r="F20" s="24" t="str">
        <f>IFERROR(VLOOKUP(SSR[[#This Row],[Department]], Lists!$L$4:$M$7, 2, FALSE), "")</f>
        <v>Amri, Abdulrahman A</v>
      </c>
      <c r="G20" s="24" t="s">
        <v>53</v>
      </c>
      <c r="H20" s="24">
        <v>2025</v>
      </c>
      <c r="I20" s="80" t="s">
        <v>54</v>
      </c>
      <c r="J20" s="24" t="str" cm="1">
        <f t="array" ref="J20">IFERROR(
  LOOKUP(
    2,1/(
      ('Total Annual Points'!$B$5:$B$1000=E20)*
      ('Total Annual Points'!$C$5:$C$1000=G20)*
      ('Total Annual Points'!$D$5:$D$1000=H20)*
      (MATCH('Total Annual Points'!$E$5:$E$1000,{"January","February","March","April","May","June","July","August","September","October","November","December"},0)
       &lt;=MATCH(I20,{"January","February","March","April","May","June","July","August","September","October","November","December"},0))
    ),
    'Total Annual Points'!$F$5:$F$1000
  ),
"")</f>
        <v/>
      </c>
      <c r="K20" s="24"/>
      <c r="L20" s="24"/>
      <c r="M20" s="24">
        <f>South_Service!$K20-South_Service!$L20</f>
        <v>0</v>
      </c>
      <c r="N20" s="24"/>
      <c r="AC20" s="1" t="str">
        <f t="shared" si="1"/>
        <v>South_Service</v>
      </c>
      <c r="AD20" s="1" t="str">
        <f>IFERROR(VLOOKUP(SSW[[#This Row],[Department]], Lists!$L$4:$M$7, 2, FALSE), "")</f>
        <v>Amri, Abdulrahman A</v>
      </c>
      <c r="AE20" s="1" t="s">
        <v>15</v>
      </c>
      <c r="AF20" s="1" t="s">
        <v>24</v>
      </c>
      <c r="AG20" s="1" t="s">
        <v>55</v>
      </c>
      <c r="AH20" s="1" t="s">
        <v>32</v>
      </c>
      <c r="AI20" s="16" t="b">
        <v>0</v>
      </c>
      <c r="AJ20" s="1"/>
      <c r="BA20" s="22" t="str">
        <f t="shared" si="2"/>
        <v>South_Service</v>
      </c>
      <c r="BB20" s="22" t="str">
        <f>IFERROR(VLOOKUP(SSM[[#This Row],[Department]], Lists!$L$4:$M$7, 2, FALSE), "")</f>
        <v>Amri, Abdulrahman A</v>
      </c>
      <c r="BC20" s="30" t="s">
        <v>16</v>
      </c>
      <c r="BD20" s="28" t="s">
        <v>35</v>
      </c>
      <c r="BE20" s="81" t="s">
        <v>54</v>
      </c>
      <c r="BF20" s="28" t="s">
        <v>32</v>
      </c>
      <c r="BG20" s="29" t="b">
        <v>0</v>
      </c>
      <c r="BH20" s="28"/>
      <c r="BW20" s="22" t="str">
        <f t="shared" si="3"/>
        <v>South_Service</v>
      </c>
      <c r="BX20" t="str">
        <f>IFERROR(VLOOKUP(SSQ[[#This Row],[Department]], Lists!$L$4:$M$7, 2, FALSE), "")</f>
        <v>Amri, Abdulrahman A</v>
      </c>
      <c r="BY20" s="2" t="s">
        <v>28</v>
      </c>
      <c r="BZ20" s="38" t="s">
        <v>45</v>
      </c>
      <c r="CA20" s="1" t="s">
        <v>22</v>
      </c>
      <c r="CB20" s="1" t="s">
        <v>21</v>
      </c>
      <c r="CC20" s="84" t="b">
        <v>0</v>
      </c>
      <c r="CD20" s="1"/>
    </row>
    <row r="21" spans="5:82">
      <c r="E21" s="24" t="str">
        <f t="shared" si="0"/>
        <v>South_Service</v>
      </c>
      <c r="F21" s="24" t="str">
        <f>IFERROR(VLOOKUP(SSR[[#This Row],[Department]], Lists!$L$4:$M$7, 2, FALSE), "")</f>
        <v>Amri, Abdulrahman A</v>
      </c>
      <c r="G21" s="24" t="s">
        <v>53</v>
      </c>
      <c r="H21" s="24">
        <v>2025</v>
      </c>
      <c r="I21" s="80" t="s">
        <v>57</v>
      </c>
      <c r="J21" s="24" t="str" cm="1">
        <f t="array" ref="J21">IFERROR(
  LOOKUP(
    2,1/(
      ('Total Annual Points'!$B$5:$B$1000=E21)*
      ('Total Annual Points'!$C$5:$C$1000=G21)*
      ('Total Annual Points'!$D$5:$D$1000=H21)*
      (MATCH('Total Annual Points'!$E$5:$E$1000,{"January","February","March","April","May","June","July","August","September","October","November","December"},0)
       &lt;=MATCH(I21,{"January","February","March","April","May","June","July","August","September","October","November","December"},0))
    ),
    'Total Annual Points'!$F$5:$F$1000
  ),
"")</f>
        <v/>
      </c>
      <c r="K21" s="24"/>
      <c r="L21" s="24"/>
      <c r="M21" s="24">
        <f>South_Service!$K21-South_Service!$L21</f>
        <v>0</v>
      </c>
      <c r="N21" s="24"/>
      <c r="AC21" s="1" t="str">
        <f t="shared" si="1"/>
        <v>South_Service</v>
      </c>
      <c r="AD21" s="1" t="str">
        <f>IFERROR(VLOOKUP(SSW[[#This Row],[Department]], Lists!$L$4:$M$7, 2, FALSE), "")</f>
        <v>Amri, Abdulrahman A</v>
      </c>
      <c r="AE21" s="1" t="s">
        <v>15</v>
      </c>
      <c r="AF21" s="1" t="s">
        <v>24</v>
      </c>
      <c r="AG21" s="1" t="s">
        <v>58</v>
      </c>
      <c r="AH21" s="1" t="s">
        <v>42</v>
      </c>
      <c r="AI21" s="16" t="b">
        <v>0</v>
      </c>
      <c r="AJ21" s="1"/>
      <c r="BA21" s="22" t="str">
        <f t="shared" si="2"/>
        <v>South_Service</v>
      </c>
      <c r="BB21" s="22" t="str">
        <f>IFERROR(VLOOKUP(SSM[[#This Row],[Department]], Lists!$L$4:$M$7, 2, FALSE), "")</f>
        <v>Amri, Abdulrahman A</v>
      </c>
      <c r="BC21" s="30" t="s">
        <v>16</v>
      </c>
      <c r="BD21" s="28" t="s">
        <v>35</v>
      </c>
      <c r="BE21" s="81" t="s">
        <v>57</v>
      </c>
      <c r="BF21" s="28" t="s">
        <v>42</v>
      </c>
      <c r="BG21" s="29" t="b">
        <v>0</v>
      </c>
      <c r="BH21" s="28"/>
      <c r="BW21" s="22" t="str">
        <f t="shared" si="3"/>
        <v>South_Service</v>
      </c>
      <c r="BX21" t="str">
        <f>IFERROR(VLOOKUP(SSQ[[#This Row],[Department]], Lists!$L$4:$M$7, 2, FALSE), "")</f>
        <v>Amri, Abdulrahman A</v>
      </c>
      <c r="BY21" s="2" t="s">
        <v>28</v>
      </c>
      <c r="BZ21" s="38" t="s">
        <v>45</v>
      </c>
      <c r="CA21" s="1" t="s">
        <v>33</v>
      </c>
      <c r="CB21" s="1" t="s">
        <v>32</v>
      </c>
      <c r="CC21" s="84" t="b">
        <v>0</v>
      </c>
      <c r="CD21" s="1"/>
    </row>
    <row r="22" spans="5:82">
      <c r="E22" s="24" t="str">
        <f t="shared" si="0"/>
        <v>South_Service</v>
      </c>
      <c r="F22" s="24" t="str">
        <f>IFERROR(VLOOKUP(SSR[[#This Row],[Department]], Lists!$L$4:$M$7, 2, FALSE), "")</f>
        <v>Amri, Abdulrahman A</v>
      </c>
      <c r="G22" s="24" t="s">
        <v>53</v>
      </c>
      <c r="H22" s="24">
        <v>2025</v>
      </c>
      <c r="I22" s="80" t="s">
        <v>60</v>
      </c>
      <c r="J22" s="24" t="str" cm="1">
        <f t="array" ref="J22">IFERROR(
  LOOKUP(
    2,1/(
      ('Total Annual Points'!$B$5:$B$1000=E22)*
      ('Total Annual Points'!$C$5:$C$1000=G22)*
      ('Total Annual Points'!$D$5:$D$1000=H22)*
      (MATCH('Total Annual Points'!$E$5:$E$1000,{"January","February","March","April","May","June","July","August","September","October","November","December"},0)
       &lt;=MATCH(I22,{"January","February","March","April","May","June","July","August","September","October","November","December"},0))
    ),
    'Total Annual Points'!$F$5:$F$1000
  ),
"")</f>
        <v/>
      </c>
      <c r="K22" s="24"/>
      <c r="L22" s="24"/>
      <c r="M22" s="24">
        <f>South_Service!$K22-South_Service!$L22</f>
        <v>0</v>
      </c>
      <c r="N22" s="24"/>
      <c r="Q22" s="45"/>
      <c r="AC22" s="1" t="str">
        <f t="shared" si="1"/>
        <v>South_Service</v>
      </c>
      <c r="AD22" s="1" t="str">
        <f>IFERROR(VLOOKUP(SSW[[#This Row],[Department]], Lists!$L$4:$M$7, 2, FALSE), "")</f>
        <v>Amri, Abdulrahman A</v>
      </c>
      <c r="AE22" s="1" t="s">
        <v>15</v>
      </c>
      <c r="AF22" s="1" t="s">
        <v>24</v>
      </c>
      <c r="AG22" s="1" t="s">
        <v>61</v>
      </c>
      <c r="AH22" s="1" t="s">
        <v>21</v>
      </c>
      <c r="AI22" s="16" t="b">
        <v>0</v>
      </c>
      <c r="AJ22" s="1"/>
      <c r="BA22" s="22" t="str">
        <f t="shared" si="2"/>
        <v>South_Service</v>
      </c>
      <c r="BB22" s="22" t="str">
        <f>IFERROR(VLOOKUP(SSM[[#This Row],[Department]], Lists!$L$4:$M$7, 2, FALSE), "")</f>
        <v>Amri, Abdulrahman A</v>
      </c>
      <c r="BC22" s="30" t="s">
        <v>16</v>
      </c>
      <c r="BD22" s="28" t="s">
        <v>35</v>
      </c>
      <c r="BE22" s="81" t="s">
        <v>60</v>
      </c>
      <c r="BF22" s="28" t="s">
        <v>21</v>
      </c>
      <c r="BG22" s="29" t="b">
        <v>0</v>
      </c>
      <c r="BH22" s="28"/>
      <c r="BW22" s="22" t="str">
        <f t="shared" si="3"/>
        <v>South_Service</v>
      </c>
      <c r="BX22" t="str">
        <f>IFERROR(VLOOKUP(SSQ[[#This Row],[Department]], Lists!$L$4:$M$7, 2, FALSE), "")</f>
        <v>Amri, Abdulrahman A</v>
      </c>
      <c r="BY22" s="2" t="s">
        <v>28</v>
      </c>
      <c r="BZ22" s="38" t="s">
        <v>45</v>
      </c>
      <c r="CA22" s="1" t="s">
        <v>43</v>
      </c>
      <c r="CB22" s="1" t="s">
        <v>42</v>
      </c>
      <c r="CC22" s="84" t="b">
        <v>0</v>
      </c>
      <c r="CD22" s="1"/>
    </row>
    <row r="23" spans="5:82">
      <c r="E23" s="24" t="str">
        <f t="shared" si="0"/>
        <v>South_Service</v>
      </c>
      <c r="F23" s="24" t="str">
        <f>IFERROR(VLOOKUP(SSR[[#This Row],[Department]], Lists!$L$4:$M$7, 2, FALSE), "")</f>
        <v>Amri, Abdulrahman A</v>
      </c>
      <c r="G23" s="24" t="s">
        <v>53</v>
      </c>
      <c r="H23" s="24">
        <v>2025</v>
      </c>
      <c r="I23" s="80" t="s">
        <v>62</v>
      </c>
      <c r="J23" s="24" t="str" cm="1">
        <f t="array" ref="J23">IFERROR(
  LOOKUP(
    2,1/(
      ('Total Annual Points'!$B$5:$B$1000=E23)*
      ('Total Annual Points'!$C$5:$C$1000=G23)*
      ('Total Annual Points'!$D$5:$D$1000=H23)*
      (MATCH('Total Annual Points'!$E$5:$E$1000,{"January","February","March","April","May","June","July","August","September","October","November","December"},0)
       &lt;=MATCH(I23,{"January","February","March","April","May","June","July","August","September","October","November","December"},0))
    ),
    'Total Annual Points'!$F$5:$F$1000
  ),
"")</f>
        <v/>
      </c>
      <c r="K23" s="24"/>
      <c r="L23" s="24"/>
      <c r="M23" s="24">
        <f>South_Service!$K23-South_Service!$L23</f>
        <v>0</v>
      </c>
      <c r="N23" s="24"/>
      <c r="AC23" s="1" t="str">
        <f t="shared" si="1"/>
        <v>South_Service</v>
      </c>
      <c r="AD23" s="1" t="str">
        <f>IFERROR(VLOOKUP(SSW[[#This Row],[Department]], Lists!$L$4:$M$7, 2, FALSE), "")</f>
        <v>Amri, Abdulrahman A</v>
      </c>
      <c r="AE23" s="1" t="s">
        <v>15</v>
      </c>
      <c r="AF23" s="1" t="s">
        <v>24</v>
      </c>
      <c r="AG23" s="1" t="s">
        <v>63</v>
      </c>
      <c r="AH23" s="1" t="s">
        <v>32</v>
      </c>
      <c r="AI23" s="16" t="b">
        <v>0</v>
      </c>
      <c r="AJ23" s="1"/>
      <c r="BA23" s="22" t="str">
        <f t="shared" si="2"/>
        <v>South_Service</v>
      </c>
      <c r="BB23" s="22" t="str">
        <f>IFERROR(VLOOKUP(SSM[[#This Row],[Department]], Lists!$L$4:$M$7, 2, FALSE), "")</f>
        <v>Amri, Abdulrahman A</v>
      </c>
      <c r="BC23" s="30" t="s">
        <v>16</v>
      </c>
      <c r="BD23" s="28" t="s">
        <v>35</v>
      </c>
      <c r="BE23" s="81" t="s">
        <v>62</v>
      </c>
      <c r="BF23" s="28" t="s">
        <v>32</v>
      </c>
      <c r="BG23" s="29" t="b">
        <v>0</v>
      </c>
      <c r="BH23" s="28"/>
      <c r="BW23" s="22" t="str">
        <f t="shared" si="3"/>
        <v>South_Service</v>
      </c>
      <c r="BX23" t="str">
        <f>IFERROR(VLOOKUP(SSQ[[#This Row],[Department]], Lists!$L$4:$M$7, 2, FALSE), "")</f>
        <v>Amri, Abdulrahman A</v>
      </c>
      <c r="BY23" s="2" t="s">
        <v>28</v>
      </c>
      <c r="BZ23" s="38" t="s">
        <v>45</v>
      </c>
      <c r="CA23" s="1" t="s">
        <v>51</v>
      </c>
      <c r="CB23" s="1" t="s">
        <v>21</v>
      </c>
      <c r="CC23" s="84" t="b">
        <v>0</v>
      </c>
      <c r="CD23" s="1"/>
    </row>
    <row r="24" spans="5:82">
      <c r="E24" s="24" t="str">
        <f t="shared" si="0"/>
        <v>South_Service</v>
      </c>
      <c r="F24" s="24" t="str">
        <f>IFERROR(VLOOKUP(SSR[[#This Row],[Department]], Lists!$L$4:$M$7, 2, FALSE), "")</f>
        <v>Amri, Abdulrahman A</v>
      </c>
      <c r="G24" s="24" t="s">
        <v>53</v>
      </c>
      <c r="H24" s="24">
        <v>2025</v>
      </c>
      <c r="I24" s="80" t="s">
        <v>64</v>
      </c>
      <c r="J24" s="24" t="str" cm="1">
        <f t="array" ref="J24">IFERROR(
  LOOKUP(
    2,1/(
      ('Total Annual Points'!$B$5:$B$1000=E24)*
      ('Total Annual Points'!$C$5:$C$1000=G24)*
      ('Total Annual Points'!$D$5:$D$1000=H24)*
      (MATCH('Total Annual Points'!$E$5:$E$1000,{"January","February","March","April","May","June","July","August","September","October","November","December"},0)
       &lt;=MATCH(I24,{"January","February","March","April","May","June","July","August","September","October","November","December"},0))
    ),
    'Total Annual Points'!$F$5:$F$1000
  ),
"")</f>
        <v/>
      </c>
      <c r="K24" s="24"/>
      <c r="L24" s="24"/>
      <c r="M24" s="24">
        <f>South_Service!$K24-South_Service!$L24</f>
        <v>0</v>
      </c>
      <c r="N24" s="24"/>
      <c r="AC24" s="1" t="str">
        <f t="shared" si="1"/>
        <v>South_Service</v>
      </c>
      <c r="AD24" s="1" t="str">
        <f>IFERROR(VLOOKUP(SSW[[#This Row],[Department]], Lists!$L$4:$M$7, 2, FALSE), "")</f>
        <v>Amri, Abdulrahman A</v>
      </c>
      <c r="AE24" s="1" t="s">
        <v>15</v>
      </c>
      <c r="AF24" s="1" t="s">
        <v>24</v>
      </c>
      <c r="AG24" s="1" t="s">
        <v>65</v>
      </c>
      <c r="AH24" s="1" t="s">
        <v>42</v>
      </c>
      <c r="AI24" s="16" t="b">
        <v>0</v>
      </c>
      <c r="AJ24" s="1"/>
      <c r="BA24" s="22" t="str">
        <f t="shared" si="2"/>
        <v>South_Service</v>
      </c>
      <c r="BB24" s="22" t="str">
        <f>IFERROR(VLOOKUP(SSM[[#This Row],[Department]], Lists!$L$4:$M$7, 2, FALSE), "")</f>
        <v>Amri, Abdulrahman A</v>
      </c>
      <c r="BC24" s="30" t="s">
        <v>16</v>
      </c>
      <c r="BD24" s="28" t="s">
        <v>35</v>
      </c>
      <c r="BE24" s="81" t="s">
        <v>64</v>
      </c>
      <c r="BF24" s="28" t="s">
        <v>42</v>
      </c>
      <c r="BG24" s="29" t="b">
        <v>0</v>
      </c>
      <c r="BH24" s="28"/>
      <c r="BW24" s="22" t="str">
        <f t="shared" si="3"/>
        <v>South_Service</v>
      </c>
      <c r="BX24" t="str">
        <f>IFERROR(VLOOKUP(SSQ[[#This Row],[Department]], Lists!$L$4:$M$7, 2, FALSE), "")</f>
        <v/>
      </c>
      <c r="BY24" s="2"/>
      <c r="BZ24" s="38"/>
      <c r="CA24" s="1"/>
      <c r="CB24" s="1"/>
      <c r="CC24" s="16"/>
      <c r="CD24" s="1"/>
    </row>
    <row r="25" spans="5:82">
      <c r="E25" s="24" t="str">
        <f t="shared" si="0"/>
        <v>South_Service</v>
      </c>
      <c r="F25" s="24" t="str">
        <f>IFERROR(VLOOKUP(SSR[[#This Row],[Department]], Lists!$L$4:$M$7, 2, FALSE), "")</f>
        <v>Amri, Abdulrahman A</v>
      </c>
      <c r="G25" s="24" t="s">
        <v>53</v>
      </c>
      <c r="H25" s="24">
        <v>2025</v>
      </c>
      <c r="I25" s="80" t="s">
        <v>66</v>
      </c>
      <c r="J25" s="24" t="str" cm="1">
        <f t="array" ref="J25">IFERROR(
  LOOKUP(
    2,1/(
      ('Total Annual Points'!$B$5:$B$1000=E25)*
      ('Total Annual Points'!$C$5:$C$1000=G25)*
      ('Total Annual Points'!$D$5:$D$1000=H25)*
      (MATCH('Total Annual Points'!$E$5:$E$1000,{"January","February","March","April","May","June","July","August","September","October","November","December"},0)
       &lt;=MATCH(I25,{"January","February","March","April","May","June","July","August","September","October","November","December"},0))
    ),
    'Total Annual Points'!$F$5:$F$1000
  ),
"")</f>
        <v/>
      </c>
      <c r="K25" s="24"/>
      <c r="L25" s="24"/>
      <c r="M25" s="24">
        <f>South_Service!$K25-South_Service!$L25</f>
        <v>0</v>
      </c>
      <c r="N25" s="24"/>
      <c r="AC25" s="1" t="str">
        <f t="shared" si="1"/>
        <v>South_Service</v>
      </c>
      <c r="AD25" s="1" t="str">
        <f>IFERROR(VLOOKUP(SSW[[#This Row],[Department]], Lists!$L$4:$M$7, 2, FALSE), "")</f>
        <v>Amri, Abdulrahman A</v>
      </c>
      <c r="AE25" s="1" t="s">
        <v>15</v>
      </c>
      <c r="AF25" s="1" t="s">
        <v>24</v>
      </c>
      <c r="AG25" s="1" t="s">
        <v>67</v>
      </c>
      <c r="AH25" s="1" t="s">
        <v>21</v>
      </c>
      <c r="AI25" s="16" t="b">
        <v>0</v>
      </c>
      <c r="AJ25" s="1"/>
      <c r="BA25" s="22" t="str">
        <f t="shared" si="2"/>
        <v>South_Service</v>
      </c>
      <c r="BB25" s="22" t="str">
        <f>IFERROR(VLOOKUP(SSM[[#This Row],[Department]], Lists!$L$4:$M$7, 2, FALSE), "")</f>
        <v>Amri, Abdulrahman A</v>
      </c>
      <c r="BC25" s="30" t="s">
        <v>16</v>
      </c>
      <c r="BD25" s="28" t="s">
        <v>35</v>
      </c>
      <c r="BE25" s="81" t="s">
        <v>66</v>
      </c>
      <c r="BF25" s="28" t="s">
        <v>21</v>
      </c>
      <c r="BG25" s="29" t="b">
        <v>0</v>
      </c>
      <c r="BH25" s="28"/>
      <c r="BW25" s="22" t="str">
        <f t="shared" si="3"/>
        <v>South_Service</v>
      </c>
      <c r="BX25" t="str">
        <f>IFERROR(VLOOKUP(SSQ[[#This Row],[Department]], Lists!$L$4:$M$7, 2, FALSE), "")</f>
        <v/>
      </c>
      <c r="BY25" s="2"/>
      <c r="BZ25" s="38"/>
      <c r="CA25" s="1"/>
      <c r="CB25" s="1"/>
      <c r="CC25" s="16"/>
      <c r="CD25" s="1"/>
    </row>
    <row r="26" spans="5:82">
      <c r="E26" s="24" t="str">
        <f t="shared" si="0"/>
        <v>South_Service</v>
      </c>
      <c r="F26" s="24" t="str">
        <f>IFERROR(VLOOKUP(SSR[[#This Row],[Department]], Lists!$L$4:$M$7, 2, FALSE), "")</f>
        <v>Amri, Abdulrahman A</v>
      </c>
      <c r="G26" s="24" t="s">
        <v>53</v>
      </c>
      <c r="H26" s="24">
        <v>2025</v>
      </c>
      <c r="I26" s="80" t="s">
        <v>68</v>
      </c>
      <c r="J26" s="24" t="str" cm="1">
        <f t="array" ref="J26">IFERROR(
  LOOKUP(
    2,1/(
      ('Total Annual Points'!$B$5:$B$1000=E26)*
      ('Total Annual Points'!$C$5:$C$1000=G26)*
      ('Total Annual Points'!$D$5:$D$1000=H26)*
      (MATCH('Total Annual Points'!$E$5:$E$1000,{"January","February","March","April","May","June","July","August","September","October","November","December"},0)
       &lt;=MATCH(I26,{"January","February","March","April","May","June","July","August","September","October","November","December"},0))
    ),
    'Total Annual Points'!$F$5:$F$1000
  ),
"")</f>
        <v/>
      </c>
      <c r="K26" s="24"/>
      <c r="L26" s="24"/>
      <c r="M26" s="24">
        <f>South_Service!$K26-South_Service!$L26</f>
        <v>0</v>
      </c>
      <c r="N26" s="24"/>
      <c r="AC26" s="1" t="str">
        <f t="shared" si="1"/>
        <v>South_Service</v>
      </c>
      <c r="AD26" s="1" t="str">
        <f>IFERROR(VLOOKUP(SSW[[#This Row],[Department]], Lists!$L$4:$M$7, 2, FALSE), "")</f>
        <v>Amri, Abdulrahman A</v>
      </c>
      <c r="AE26" s="1" t="s">
        <v>15</v>
      </c>
      <c r="AF26" s="1" t="s">
        <v>24</v>
      </c>
      <c r="AG26" s="1" t="s">
        <v>69</v>
      </c>
      <c r="AH26" s="1" t="s">
        <v>32</v>
      </c>
      <c r="AI26" s="16" t="b">
        <v>0</v>
      </c>
      <c r="AJ26" s="1"/>
      <c r="BA26" s="22" t="str">
        <f t="shared" si="2"/>
        <v>South_Service</v>
      </c>
      <c r="BB26" s="22" t="str">
        <f>IFERROR(VLOOKUP(SSM[[#This Row],[Department]], Lists!$L$4:$M$7, 2, FALSE), "")</f>
        <v>Amri, Abdulrahman A</v>
      </c>
      <c r="BC26" s="30" t="s">
        <v>16</v>
      </c>
      <c r="BD26" s="28" t="s">
        <v>35</v>
      </c>
      <c r="BE26" s="81" t="s">
        <v>68</v>
      </c>
      <c r="BF26" s="28" t="s">
        <v>32</v>
      </c>
      <c r="BG26" s="29" t="b">
        <v>0</v>
      </c>
      <c r="BH26" s="28"/>
      <c r="BW26" s="22" t="str">
        <f t="shared" si="3"/>
        <v>South_Service</v>
      </c>
      <c r="BX26" t="str">
        <f>IFERROR(VLOOKUP(SSQ[[#This Row],[Department]], Lists!$L$4:$M$7, 2, FALSE), "")</f>
        <v/>
      </c>
      <c r="BY26" s="2"/>
      <c r="BZ26" s="38"/>
      <c r="CA26" s="1"/>
      <c r="CB26" s="1"/>
      <c r="CC26" s="16"/>
      <c r="CD26" s="1"/>
    </row>
    <row r="27" spans="5:82">
      <c r="E27" s="24" t="str">
        <f t="shared" si="0"/>
        <v>South_Service</v>
      </c>
      <c r="F27" s="24" t="str">
        <f>IFERROR(VLOOKUP(SSR[[#This Row],[Department]], Lists!$L$4:$M$7, 2, FALSE), "")</f>
        <v>Amri, Abdulrahman A</v>
      </c>
      <c r="G27" s="24" t="s">
        <v>53</v>
      </c>
      <c r="H27" s="24">
        <v>2025</v>
      </c>
      <c r="I27" s="80" t="s">
        <v>70</v>
      </c>
      <c r="J27" s="24" t="str" cm="1">
        <f t="array" ref="J27">IFERROR(
  LOOKUP(
    2,1/(
      ('Total Annual Points'!$B$5:$B$1000=E27)*
      ('Total Annual Points'!$C$5:$C$1000=G27)*
      ('Total Annual Points'!$D$5:$D$1000=H27)*
      (MATCH('Total Annual Points'!$E$5:$E$1000,{"January","February","March","April","May","June","July","August","September","October","November","December"},0)
       &lt;=MATCH(I27,{"January","February","March","April","May","June","July","August","September","October","November","December"},0))
    ),
    'Total Annual Points'!$F$5:$F$1000
  ),
"")</f>
        <v/>
      </c>
      <c r="K27" s="24"/>
      <c r="L27" s="24"/>
      <c r="M27" s="24">
        <f>South_Service!$K27-South_Service!$L27</f>
        <v>0</v>
      </c>
      <c r="N27" s="24"/>
      <c r="AC27" s="1" t="str">
        <f t="shared" si="1"/>
        <v>South_Service</v>
      </c>
      <c r="AD27" s="1" t="str">
        <f>IFERROR(VLOOKUP(SSW[[#This Row],[Department]], Lists!$L$4:$M$7, 2, FALSE), "")</f>
        <v>Amri, Abdulrahman A</v>
      </c>
      <c r="AE27" s="1" t="s">
        <v>15</v>
      </c>
      <c r="AF27" s="1" t="s">
        <v>24</v>
      </c>
      <c r="AG27" s="1" t="s">
        <v>71</v>
      </c>
      <c r="AH27" s="1" t="s">
        <v>21</v>
      </c>
      <c r="AI27" s="16" t="b">
        <v>0</v>
      </c>
      <c r="AJ27" s="1"/>
      <c r="BA27" s="22" t="str">
        <f t="shared" si="2"/>
        <v>South_Service</v>
      </c>
      <c r="BB27" s="22" t="str">
        <f>IFERROR(VLOOKUP(SSM[[#This Row],[Department]], Lists!$L$4:$M$7, 2, FALSE), "")</f>
        <v>Amri, Abdulrahman A</v>
      </c>
      <c r="BC27" s="30" t="s">
        <v>16</v>
      </c>
      <c r="BD27" s="28" t="s">
        <v>35</v>
      </c>
      <c r="BE27" s="81" t="s">
        <v>70</v>
      </c>
      <c r="BF27" s="28" t="s">
        <v>42</v>
      </c>
      <c r="BG27" s="29" t="b">
        <v>0</v>
      </c>
      <c r="BH27" s="28"/>
      <c r="BW27" s="22" t="str">
        <f t="shared" si="3"/>
        <v>South_Service</v>
      </c>
      <c r="BX27" t="str">
        <f>IFERROR(VLOOKUP(SSQ[[#This Row],[Department]], Lists!$L$4:$M$7, 2, FALSE), "")</f>
        <v/>
      </c>
      <c r="BY27" s="2"/>
      <c r="BZ27" s="38"/>
      <c r="CA27" s="1"/>
      <c r="CB27" s="1"/>
      <c r="CC27" s="16"/>
      <c r="CD27" s="1"/>
    </row>
    <row r="28" spans="5:82">
      <c r="E28" s="24" t="str">
        <f t="shared" si="0"/>
        <v>South_Service</v>
      </c>
      <c r="F28" s="78" t="str">
        <f>IFERROR(VLOOKUP(SSR[[#This Row],[Department]], Lists!$L$4:$M$7, 2, FALSE), "")</f>
        <v>Amri, Abdulrahman A</v>
      </c>
      <c r="G28" s="24" t="s">
        <v>56</v>
      </c>
      <c r="H28" s="24">
        <v>2025</v>
      </c>
      <c r="I28" s="80" t="s">
        <v>20</v>
      </c>
      <c r="J28" s="24" t="str" cm="1">
        <f t="array" ref="J28">IFERROR(
  LOOKUP(
    2,1/(
      ('Total Annual Points'!$B$5:$B$1000=E28)*
      ('Total Annual Points'!$C$5:$C$1000=G28)*
      ('Total Annual Points'!$D$5:$D$1000=H28)*
      (MATCH('Total Annual Points'!$E$5:$E$1000,{"January","February","March","April","May","June","July","August","September","October","November","December"},0)
       &lt;=MATCH(I28,{"January","February","March","April","May","June","July","August","September","October","November","December"},0))
    ),
    'Total Annual Points'!$F$5:$F$1000
  ),
"")</f>
        <v/>
      </c>
      <c r="K28" s="24"/>
      <c r="L28" s="24"/>
      <c r="M28" s="24">
        <f>South_Service!$K28-South_Service!$L28</f>
        <v>0</v>
      </c>
      <c r="N28" s="24"/>
      <c r="AC28" s="1" t="str">
        <f t="shared" si="1"/>
        <v>South_Service</v>
      </c>
      <c r="AD28" s="1" t="str">
        <f>IFERROR(VLOOKUP(SSW[[#This Row],[Department]], Lists!$L$4:$M$7, 2, FALSE), "")</f>
        <v>Amri, Abdulrahman A</v>
      </c>
      <c r="AE28" s="1" t="s">
        <v>15</v>
      </c>
      <c r="AF28" s="1" t="s">
        <v>24</v>
      </c>
      <c r="AG28" s="1" t="s">
        <v>72</v>
      </c>
      <c r="AH28" s="1" t="s">
        <v>32</v>
      </c>
      <c r="AI28" s="16" t="b">
        <v>0</v>
      </c>
      <c r="AJ28" s="1"/>
      <c r="BA28" s="22" t="str">
        <f t="shared" si="2"/>
        <v>South_Service</v>
      </c>
      <c r="BB28" t="str">
        <f>IFERROR(VLOOKUP(SSM[[#This Row],[Department]], Lists!$L$4:$M$7, 2, FALSE), "")</f>
        <v>Amri, Abdulrahman A</v>
      </c>
      <c r="BC28" s="30" t="s">
        <v>38</v>
      </c>
      <c r="BD28" s="28" t="s">
        <v>35</v>
      </c>
      <c r="BE28" s="81" t="s">
        <v>20</v>
      </c>
      <c r="BF28" s="28" t="s">
        <v>21</v>
      </c>
      <c r="BG28" s="29" t="b">
        <v>0</v>
      </c>
      <c r="BH28" s="28"/>
      <c r="BW28" s="22" t="str">
        <f t="shared" si="3"/>
        <v>South_Service</v>
      </c>
      <c r="BX28" t="str">
        <f>IFERROR(VLOOKUP(SSQ[[#This Row],[Department]], Lists!$L$4:$M$7, 2, FALSE), "")</f>
        <v/>
      </c>
      <c r="BY28" s="2"/>
      <c r="BZ28" s="38"/>
      <c r="CA28" s="1"/>
      <c r="CB28" s="1"/>
      <c r="CC28" s="16"/>
      <c r="CD28" s="1"/>
    </row>
    <row r="29" spans="5:82">
      <c r="E29" s="24" t="str">
        <f t="shared" si="0"/>
        <v>South_Service</v>
      </c>
      <c r="F29" s="24" t="str">
        <f>IFERROR(VLOOKUP(SSR[[#This Row],[Department]], Lists!$L$4:$M$7, 2, FALSE), "")</f>
        <v>Amri, Abdulrahman A</v>
      </c>
      <c r="G29" s="24" t="s">
        <v>56</v>
      </c>
      <c r="H29" s="24">
        <v>2025</v>
      </c>
      <c r="I29" s="80" t="s">
        <v>31</v>
      </c>
      <c r="J29" s="24" t="str" cm="1">
        <f t="array" ref="J29">IFERROR(
  LOOKUP(
    2,1/(
      ('Total Annual Points'!$B$5:$B$1000=E29)*
      ('Total Annual Points'!$C$5:$C$1000=G29)*
      ('Total Annual Points'!$D$5:$D$1000=H29)*
      (MATCH('Total Annual Points'!$E$5:$E$1000,{"January","February","March","April","May","June","July","August","September","October","November","December"},0)
       &lt;=MATCH(I29,{"January","February","March","April","May","June","July","August","September","October","November","December"},0))
    ),
    'Total Annual Points'!$F$5:$F$1000
  ),
"")</f>
        <v/>
      </c>
      <c r="K29" s="24"/>
      <c r="L29" s="24"/>
      <c r="M29" s="24">
        <f>South_Service!$K29-South_Service!$L29</f>
        <v>0</v>
      </c>
      <c r="N29" s="24"/>
      <c r="AC29" s="1" t="str">
        <f t="shared" si="1"/>
        <v>South_Service</v>
      </c>
      <c r="AD29" s="1" t="str">
        <f>IFERROR(VLOOKUP(SSW[[#This Row],[Department]], Lists!$L$4:$M$7, 2, FALSE), "")</f>
        <v>Amri, Abdulrahman A</v>
      </c>
      <c r="AE29" s="1" t="s">
        <v>15</v>
      </c>
      <c r="AF29" s="1" t="s">
        <v>24</v>
      </c>
      <c r="AG29" s="1" t="s">
        <v>73</v>
      </c>
      <c r="AH29" s="1" t="s">
        <v>42</v>
      </c>
      <c r="AI29" s="16" t="b">
        <v>0</v>
      </c>
      <c r="AJ29" s="1"/>
      <c r="BA29" s="22" t="str">
        <f t="shared" si="2"/>
        <v>South_Service</v>
      </c>
      <c r="BB29" s="22" t="str">
        <f>IFERROR(VLOOKUP(SSM[[#This Row],[Department]], Lists!$L$4:$M$7, 2, FALSE), "")</f>
        <v>Amri, Abdulrahman A</v>
      </c>
      <c r="BC29" s="30" t="s">
        <v>38</v>
      </c>
      <c r="BD29" s="28" t="s">
        <v>35</v>
      </c>
      <c r="BE29" s="81" t="s">
        <v>31</v>
      </c>
      <c r="BF29" s="28" t="s">
        <v>32</v>
      </c>
      <c r="BG29" s="29" t="b">
        <v>0</v>
      </c>
      <c r="BH29" s="28"/>
      <c r="BW29" s="22" t="str">
        <f t="shared" si="3"/>
        <v>South_Service</v>
      </c>
      <c r="BX29" t="str">
        <f>IFERROR(VLOOKUP(SSQ[[#This Row],[Department]], Lists!$L$4:$M$7, 2, FALSE), "")</f>
        <v/>
      </c>
      <c r="BY29" s="2"/>
      <c r="BZ29" s="38"/>
      <c r="CA29" s="1"/>
      <c r="CB29" s="1"/>
      <c r="CC29" s="16"/>
      <c r="CD29" s="1"/>
    </row>
    <row r="30" spans="5:82">
      <c r="E30" s="24" t="str">
        <f t="shared" si="0"/>
        <v>South_Service</v>
      </c>
      <c r="F30" s="24" t="str">
        <f>IFERROR(VLOOKUP(SSR[[#This Row],[Department]], Lists!$L$4:$M$7, 2, FALSE), "")</f>
        <v>Amri, Abdulrahman A</v>
      </c>
      <c r="G30" s="24" t="s">
        <v>56</v>
      </c>
      <c r="H30" s="24">
        <v>2025</v>
      </c>
      <c r="I30" s="80" t="s">
        <v>41</v>
      </c>
      <c r="J30" s="24" t="str" cm="1">
        <f t="array" ref="J30">IFERROR(
  LOOKUP(
    2,1/(
      ('Total Annual Points'!$B$5:$B$1000=E30)*
      ('Total Annual Points'!$C$5:$C$1000=G30)*
      ('Total Annual Points'!$D$5:$D$1000=H30)*
      (MATCH('Total Annual Points'!$E$5:$E$1000,{"January","February","March","April","May","June","July","August","September","October","November","December"},0)
       &lt;=MATCH(I30,{"January","February","March","April","May","June","July","August","September","October","November","December"},0))
    ),
    'Total Annual Points'!$F$5:$F$1000
  ),
"")</f>
        <v/>
      </c>
      <c r="K30" s="24"/>
      <c r="L30" s="24"/>
      <c r="M30" s="24">
        <f>South_Service!$K30-South_Service!$L30</f>
        <v>0</v>
      </c>
      <c r="N30" s="24"/>
      <c r="AC30" s="1" t="str">
        <f t="shared" si="1"/>
        <v>South_Service</v>
      </c>
      <c r="AD30" s="1" t="str">
        <f>IFERROR(VLOOKUP(SSW[[#This Row],[Department]], Lists!$L$4:$M$7, 2, FALSE), "")</f>
        <v>Amri, Abdulrahman A</v>
      </c>
      <c r="AE30" s="1" t="s">
        <v>15</v>
      </c>
      <c r="AF30" s="1" t="s">
        <v>24</v>
      </c>
      <c r="AG30" s="1" t="s">
        <v>74</v>
      </c>
      <c r="AH30" s="1" t="s">
        <v>21</v>
      </c>
      <c r="AI30" s="16" t="b">
        <v>0</v>
      </c>
      <c r="AJ30" s="1"/>
      <c r="BA30" s="22" t="str">
        <f t="shared" si="2"/>
        <v>South_Service</v>
      </c>
      <c r="BB30" s="22" t="str">
        <f>IFERROR(VLOOKUP(SSM[[#This Row],[Department]], Lists!$L$4:$M$7, 2, FALSE), "")</f>
        <v>Amri, Abdulrahman A</v>
      </c>
      <c r="BC30" s="30" t="s">
        <v>38</v>
      </c>
      <c r="BD30" s="28" t="s">
        <v>35</v>
      </c>
      <c r="BE30" s="81" t="s">
        <v>41</v>
      </c>
      <c r="BF30" s="28" t="s">
        <v>42</v>
      </c>
      <c r="BG30" s="29" t="b">
        <v>0</v>
      </c>
      <c r="BH30" s="28"/>
      <c r="BW30" s="22" t="str">
        <f t="shared" si="3"/>
        <v>South_Service</v>
      </c>
      <c r="BX30" t="str">
        <f>IFERROR(VLOOKUP(SSQ[[#This Row],[Department]], Lists!$L$4:$M$7, 2, FALSE), "")</f>
        <v/>
      </c>
      <c r="BY30" s="2"/>
      <c r="BZ30" s="38"/>
      <c r="CA30" s="1"/>
      <c r="CB30" s="1"/>
      <c r="CC30" s="16"/>
      <c r="CD30" s="1"/>
    </row>
    <row r="31" spans="5:82">
      <c r="E31" s="24" t="str">
        <f t="shared" si="0"/>
        <v>South_Service</v>
      </c>
      <c r="F31" s="24" t="str">
        <f>IFERROR(VLOOKUP(SSR[[#This Row],[Department]], Lists!$L$4:$M$7, 2, FALSE), "")</f>
        <v>Amri, Abdulrahman A</v>
      </c>
      <c r="G31" s="24" t="s">
        <v>56</v>
      </c>
      <c r="H31" s="24">
        <v>2025</v>
      </c>
      <c r="I31" s="80" t="s">
        <v>50</v>
      </c>
      <c r="J31" s="24" t="str" cm="1">
        <f t="array" ref="J31">IFERROR(
  LOOKUP(
    2,1/(
      ('Total Annual Points'!$B$5:$B$1000=E31)*
      ('Total Annual Points'!$C$5:$C$1000=G31)*
      ('Total Annual Points'!$D$5:$D$1000=H31)*
      (MATCH('Total Annual Points'!$E$5:$E$1000,{"January","February","March","April","May","June","July","August","September","October","November","December"},0)
       &lt;=MATCH(I31,{"January","February","March","April","May","June","July","August","September","October","November","December"},0))
    ),
    'Total Annual Points'!$F$5:$F$1000
  ),
"")</f>
        <v/>
      </c>
      <c r="K31" s="24"/>
      <c r="L31" s="24"/>
      <c r="M31" s="24">
        <f>South_Service!$K31-South_Service!$L31</f>
        <v>0</v>
      </c>
      <c r="N31" s="24"/>
      <c r="AC31" s="1" t="str">
        <f t="shared" si="1"/>
        <v>South_Service</v>
      </c>
      <c r="AD31" s="1" t="str">
        <f>IFERROR(VLOOKUP(SSW[[#This Row],[Department]], Lists!$L$4:$M$7, 2, FALSE), "")</f>
        <v>Amri, Abdulrahman A</v>
      </c>
      <c r="AE31" s="1" t="s">
        <v>15</v>
      </c>
      <c r="AF31" s="1" t="s">
        <v>24</v>
      </c>
      <c r="AG31" s="1" t="s">
        <v>75</v>
      </c>
      <c r="AH31" s="1" t="s">
        <v>32</v>
      </c>
      <c r="AI31" s="16" t="b">
        <v>0</v>
      </c>
      <c r="AJ31" s="1"/>
      <c r="BA31" s="22" t="str">
        <f t="shared" si="2"/>
        <v>South_Service</v>
      </c>
      <c r="BB31" s="22" t="str">
        <f>IFERROR(VLOOKUP(SSM[[#This Row],[Department]], Lists!$L$4:$M$7, 2, FALSE), "")</f>
        <v>Amri, Abdulrahman A</v>
      </c>
      <c r="BC31" s="30" t="s">
        <v>38</v>
      </c>
      <c r="BD31" s="28" t="s">
        <v>35</v>
      </c>
      <c r="BE31" s="81" t="s">
        <v>50</v>
      </c>
      <c r="BF31" s="28" t="s">
        <v>21</v>
      </c>
      <c r="BG31" s="29" t="b">
        <v>0</v>
      </c>
      <c r="BH31" s="28"/>
      <c r="BW31" s="22" t="str">
        <f t="shared" si="3"/>
        <v>South_Service</v>
      </c>
      <c r="BX31" t="str">
        <f>IFERROR(VLOOKUP(SSQ[[#This Row],[Department]], Lists!$L$4:$M$7, 2, FALSE), "")</f>
        <v/>
      </c>
      <c r="BY31" s="2"/>
      <c r="BZ31" s="38"/>
      <c r="CA31" s="1"/>
      <c r="CB31" s="1"/>
      <c r="CC31" s="16"/>
      <c r="CD31" s="1"/>
    </row>
    <row r="32" spans="5:82">
      <c r="E32" s="24" t="str">
        <f t="shared" si="0"/>
        <v>South_Service</v>
      </c>
      <c r="F32" s="24" t="str">
        <f>IFERROR(VLOOKUP(SSR[[#This Row],[Department]], Lists!$L$4:$M$7, 2, FALSE), "")</f>
        <v>Amri, Abdulrahman A</v>
      </c>
      <c r="G32" s="24" t="s">
        <v>56</v>
      </c>
      <c r="H32" s="24">
        <v>2025</v>
      </c>
      <c r="I32" s="80" t="s">
        <v>54</v>
      </c>
      <c r="J32" s="24" t="str" cm="1">
        <f t="array" ref="J32">IFERROR(
  LOOKUP(
    2,1/(
      ('Total Annual Points'!$B$5:$B$1000=E32)*
      ('Total Annual Points'!$C$5:$C$1000=G32)*
      ('Total Annual Points'!$D$5:$D$1000=H32)*
      (MATCH('Total Annual Points'!$E$5:$E$1000,{"January","February","March","April","May","June","July","August","September","October","November","December"},0)
       &lt;=MATCH(I32,{"January","February","March","April","May","June","July","August","September","October","November","December"},0))
    ),
    'Total Annual Points'!$F$5:$F$1000
  ),
"")</f>
        <v/>
      </c>
      <c r="K32" s="24"/>
      <c r="L32" s="24"/>
      <c r="M32" s="24">
        <f>South_Service!$K32-South_Service!$L32</f>
        <v>0</v>
      </c>
      <c r="N32" s="24"/>
      <c r="AC32" s="1" t="str">
        <f t="shared" si="1"/>
        <v>South_Service</v>
      </c>
      <c r="AD32" s="1" t="str">
        <f>IFERROR(VLOOKUP(SSW[[#This Row],[Department]], Lists!$L$4:$M$7, 2, FALSE), "")</f>
        <v>Amri, Abdulrahman A</v>
      </c>
      <c r="AE32" s="1" t="s">
        <v>15</v>
      </c>
      <c r="AF32" s="1" t="s">
        <v>24</v>
      </c>
      <c r="AG32" s="1" t="s">
        <v>76</v>
      </c>
      <c r="AH32" s="1" t="s">
        <v>42</v>
      </c>
      <c r="AI32" s="16" t="b">
        <v>0</v>
      </c>
      <c r="AJ32" s="1"/>
      <c r="BA32" s="22" t="str">
        <f t="shared" si="2"/>
        <v>South_Service</v>
      </c>
      <c r="BB32" s="22" t="str">
        <f>IFERROR(VLOOKUP(SSM[[#This Row],[Department]], Lists!$L$4:$M$7, 2, FALSE), "")</f>
        <v>Amri, Abdulrahman A</v>
      </c>
      <c r="BC32" s="30" t="s">
        <v>38</v>
      </c>
      <c r="BD32" s="28" t="s">
        <v>35</v>
      </c>
      <c r="BE32" s="81" t="s">
        <v>54</v>
      </c>
      <c r="BF32" s="28" t="s">
        <v>32</v>
      </c>
      <c r="BG32" s="29" t="b">
        <v>0</v>
      </c>
      <c r="BH32" s="28"/>
      <c r="BW32" s="22" t="str">
        <f t="shared" si="3"/>
        <v>South_Service</v>
      </c>
      <c r="BX32" t="str">
        <f>IFERROR(VLOOKUP(SSQ[[#This Row],[Department]], Lists!$L$4:$M$7, 2, FALSE), "")</f>
        <v/>
      </c>
      <c r="BY32" s="2"/>
      <c r="BZ32" s="38"/>
      <c r="CA32" s="1"/>
      <c r="CB32" s="1"/>
      <c r="CC32" s="16"/>
      <c r="CD32" s="1"/>
    </row>
    <row r="33" spans="5:82">
      <c r="E33" s="24" t="str">
        <f t="shared" si="0"/>
        <v>South_Service</v>
      </c>
      <c r="F33" s="24" t="str">
        <f>IFERROR(VLOOKUP(SSR[[#This Row],[Department]], Lists!$L$4:$M$7, 2, FALSE), "")</f>
        <v>Amri, Abdulrahman A</v>
      </c>
      <c r="G33" s="24" t="s">
        <v>56</v>
      </c>
      <c r="H33" s="24">
        <v>2025</v>
      </c>
      <c r="I33" s="80" t="s">
        <v>57</v>
      </c>
      <c r="J33" s="24" t="str" cm="1">
        <f t="array" ref="J33">IFERROR(
  LOOKUP(
    2,1/(
      ('Total Annual Points'!$B$5:$B$1000=E33)*
      ('Total Annual Points'!$C$5:$C$1000=G33)*
      ('Total Annual Points'!$D$5:$D$1000=H33)*
      (MATCH('Total Annual Points'!$E$5:$E$1000,{"January","February","March","April","May","June","July","August","September","October","November","December"},0)
       &lt;=MATCH(I33,{"January","February","March","April","May","June","July","August","September","October","November","December"},0))
    ),
    'Total Annual Points'!$F$5:$F$1000
  ),
"")</f>
        <v/>
      </c>
      <c r="K33" s="24"/>
      <c r="L33" s="24"/>
      <c r="M33" s="24">
        <f>South_Service!$K33-South_Service!$L33</f>
        <v>0</v>
      </c>
      <c r="N33" s="24"/>
      <c r="AC33" s="1" t="str">
        <f t="shared" si="1"/>
        <v>South_Service</v>
      </c>
      <c r="AD33" s="1" t="str">
        <f>IFERROR(VLOOKUP(SSW[[#This Row],[Department]], Lists!$L$4:$M$7, 2, FALSE), "")</f>
        <v>Amri, Abdulrahman A</v>
      </c>
      <c r="AE33" s="1" t="s">
        <v>15</v>
      </c>
      <c r="AF33" s="1" t="s">
        <v>24</v>
      </c>
      <c r="AG33" s="1" t="s">
        <v>77</v>
      </c>
      <c r="AH33" s="1" t="s">
        <v>21</v>
      </c>
      <c r="AI33" s="16" t="b">
        <v>0</v>
      </c>
      <c r="AJ33" s="1"/>
      <c r="BA33" s="22" t="str">
        <f t="shared" si="2"/>
        <v>South_Service</v>
      </c>
      <c r="BB33" s="22" t="str">
        <f>IFERROR(VLOOKUP(SSM[[#This Row],[Department]], Lists!$L$4:$M$7, 2, FALSE), "")</f>
        <v>Amri, Abdulrahman A</v>
      </c>
      <c r="BC33" s="30" t="s">
        <v>38</v>
      </c>
      <c r="BD33" s="28" t="s">
        <v>35</v>
      </c>
      <c r="BE33" s="81" t="s">
        <v>57</v>
      </c>
      <c r="BF33" s="28" t="s">
        <v>42</v>
      </c>
      <c r="BG33" s="29" t="b">
        <v>0</v>
      </c>
      <c r="BH33" s="28"/>
      <c r="BW33" s="22"/>
      <c r="BY33" s="2"/>
      <c r="BZ33" s="38"/>
      <c r="CA33" s="1"/>
      <c r="CB33" s="1"/>
      <c r="CC33" s="1"/>
      <c r="CD33" s="1"/>
    </row>
    <row r="34" spans="5:82">
      <c r="E34" s="24" t="str">
        <f t="shared" si="0"/>
        <v>South_Service</v>
      </c>
      <c r="F34" s="24" t="str">
        <f>IFERROR(VLOOKUP(SSR[[#This Row],[Department]], Lists!$L$4:$M$7, 2, FALSE), "")</f>
        <v>Amri, Abdulrahman A</v>
      </c>
      <c r="G34" s="24" t="s">
        <v>56</v>
      </c>
      <c r="H34" s="24">
        <v>2025</v>
      </c>
      <c r="I34" s="80" t="s">
        <v>60</v>
      </c>
      <c r="J34" s="24" t="str" cm="1">
        <f t="array" ref="J34">IFERROR(
  LOOKUP(
    2,1/(
      ('Total Annual Points'!$B$5:$B$1000=E34)*
      ('Total Annual Points'!$C$5:$C$1000=G34)*
      ('Total Annual Points'!$D$5:$D$1000=H34)*
      (MATCH('Total Annual Points'!$E$5:$E$1000,{"January","February","March","April","May","June","July","August","September","October","November","December"},0)
       &lt;=MATCH(I34,{"January","February","March","April","May","June","July","August","September","October","November","December"},0))
    ),
    'Total Annual Points'!$F$5:$F$1000
  ),
"")</f>
        <v/>
      </c>
      <c r="K34" s="24"/>
      <c r="L34" s="24"/>
      <c r="M34" s="24">
        <f>South_Service!$K34-South_Service!$L34</f>
        <v>0</v>
      </c>
      <c r="N34" s="24"/>
      <c r="AC34" s="1" t="str">
        <f t="shared" si="1"/>
        <v>South_Service</v>
      </c>
      <c r="AD34" s="1" t="str">
        <f>IFERROR(VLOOKUP(SSW[[#This Row],[Department]], Lists!$L$4:$M$7, 2, FALSE), "")</f>
        <v>Amri, Abdulrahman A</v>
      </c>
      <c r="AE34" s="1" t="s">
        <v>15</v>
      </c>
      <c r="AF34" s="1" t="s">
        <v>24</v>
      </c>
      <c r="AG34" s="1" t="s">
        <v>78</v>
      </c>
      <c r="AH34" s="1" t="s">
        <v>32</v>
      </c>
      <c r="AI34" s="16" t="b">
        <v>0</v>
      </c>
      <c r="AJ34" s="1"/>
      <c r="BA34" s="22" t="str">
        <f t="shared" si="2"/>
        <v>South_Service</v>
      </c>
      <c r="BB34" s="22" t="str">
        <f>IFERROR(VLOOKUP(SSM[[#This Row],[Department]], Lists!$L$4:$M$7, 2, FALSE), "")</f>
        <v>Amri, Abdulrahman A</v>
      </c>
      <c r="BC34" s="30" t="s">
        <v>38</v>
      </c>
      <c r="BD34" s="28" t="s">
        <v>35</v>
      </c>
      <c r="BE34" s="81" t="s">
        <v>60</v>
      </c>
      <c r="BF34" s="28" t="s">
        <v>21</v>
      </c>
      <c r="BG34" s="29" t="b">
        <v>0</v>
      </c>
      <c r="BH34" s="28"/>
      <c r="BW34" s="22"/>
      <c r="BY34" s="2"/>
      <c r="BZ34" s="38"/>
      <c r="CA34" s="1"/>
      <c r="CB34" s="1"/>
      <c r="CC34" s="1"/>
      <c r="CD34" s="1"/>
    </row>
    <row r="35" spans="5:82">
      <c r="E35" s="24" t="str">
        <f t="shared" si="0"/>
        <v>South_Service</v>
      </c>
      <c r="F35" s="24" t="str">
        <f>IFERROR(VLOOKUP(SSR[[#This Row],[Department]], Lists!$L$4:$M$7, 2, FALSE), "")</f>
        <v>Amri, Abdulrahman A</v>
      </c>
      <c r="G35" s="24" t="s">
        <v>56</v>
      </c>
      <c r="H35" s="24">
        <v>2025</v>
      </c>
      <c r="I35" s="80" t="s">
        <v>62</v>
      </c>
      <c r="J35" s="24" t="str" cm="1">
        <f t="array" ref="J35">IFERROR(
  LOOKUP(
    2,1/(
      ('Total Annual Points'!$B$5:$B$1000=E35)*
      ('Total Annual Points'!$C$5:$C$1000=G35)*
      ('Total Annual Points'!$D$5:$D$1000=H35)*
      (MATCH('Total Annual Points'!$E$5:$E$1000,{"January","February","March","April","May","June","July","August","September","October","November","December"},0)
       &lt;=MATCH(I35,{"January","February","March","April","May","June","July","August","September","October","November","December"},0))
    ),
    'Total Annual Points'!$F$5:$F$1000
  ),
"")</f>
        <v/>
      </c>
      <c r="K35" s="24"/>
      <c r="L35" s="24"/>
      <c r="M35" s="24">
        <f>South_Service!$K35-South_Service!$L35</f>
        <v>0</v>
      </c>
      <c r="N35" s="24"/>
      <c r="AC35" s="1" t="str">
        <f t="shared" si="1"/>
        <v>South_Service</v>
      </c>
      <c r="AD35" s="1" t="str">
        <f>IFERROR(VLOOKUP(SSW[[#This Row],[Department]], Lists!$L$4:$M$7, 2, FALSE), "")</f>
        <v>Amri, Abdulrahman A</v>
      </c>
      <c r="AE35" s="1" t="s">
        <v>15</v>
      </c>
      <c r="AF35" s="1" t="s">
        <v>24</v>
      </c>
      <c r="AG35" s="1" t="s">
        <v>79</v>
      </c>
      <c r="AH35" s="1" t="s">
        <v>42</v>
      </c>
      <c r="AI35" s="16" t="b">
        <v>0</v>
      </c>
      <c r="AJ35" s="1"/>
      <c r="BA35" s="22" t="str">
        <f t="shared" si="2"/>
        <v>South_Service</v>
      </c>
      <c r="BB35" s="22" t="str">
        <f>IFERROR(VLOOKUP(SSM[[#This Row],[Department]], Lists!$L$4:$M$7, 2, FALSE), "")</f>
        <v>Amri, Abdulrahman A</v>
      </c>
      <c r="BC35" s="30" t="s">
        <v>38</v>
      </c>
      <c r="BD35" s="28" t="s">
        <v>35</v>
      </c>
      <c r="BE35" s="81" t="s">
        <v>62</v>
      </c>
      <c r="BF35" s="28" t="s">
        <v>32</v>
      </c>
      <c r="BG35" s="29" t="b">
        <v>0</v>
      </c>
      <c r="BH35" s="28"/>
      <c r="BW35" s="22"/>
      <c r="BY35" s="2"/>
      <c r="BZ35" s="38"/>
      <c r="CA35" s="1"/>
      <c r="CB35" s="1"/>
      <c r="CC35" s="1"/>
      <c r="CD35" s="1"/>
    </row>
    <row r="36" spans="5:82">
      <c r="E36" s="24" t="str">
        <f t="shared" si="0"/>
        <v>South_Service</v>
      </c>
      <c r="F36" s="24" t="str">
        <f>IFERROR(VLOOKUP(SSR[[#This Row],[Department]], Lists!$L$4:$M$7, 2, FALSE), "")</f>
        <v>Amri, Abdulrahman A</v>
      </c>
      <c r="G36" s="24" t="s">
        <v>56</v>
      </c>
      <c r="H36" s="24">
        <v>2025</v>
      </c>
      <c r="I36" s="80" t="s">
        <v>64</v>
      </c>
      <c r="J36" s="24" t="str" cm="1">
        <f t="array" ref="J36">IFERROR(
  LOOKUP(
    2,1/(
      ('Total Annual Points'!$B$5:$B$1000=E36)*
      ('Total Annual Points'!$C$5:$C$1000=G36)*
      ('Total Annual Points'!$D$5:$D$1000=H36)*
      (MATCH('Total Annual Points'!$E$5:$E$1000,{"January","February","March","April","May","June","July","August","September","October","November","December"},0)
       &lt;=MATCH(I36,{"January","February","March","April","May","June","July","August","September","October","November","December"},0))
    ),
    'Total Annual Points'!$F$5:$F$1000
  ),
"")</f>
        <v/>
      </c>
      <c r="K36" s="24"/>
      <c r="L36" s="24"/>
      <c r="M36" s="24">
        <f>South_Service!$K36-South_Service!$L36</f>
        <v>0</v>
      </c>
      <c r="N36" s="24"/>
      <c r="AC36" s="1" t="str">
        <f t="shared" si="1"/>
        <v>South_Service</v>
      </c>
      <c r="AD36" s="1" t="str">
        <f>IFERROR(VLOOKUP(SSW[[#This Row],[Department]], Lists!$L$4:$M$7, 2, FALSE), "")</f>
        <v>Amri, Abdulrahman A</v>
      </c>
      <c r="AE36" s="1" t="s">
        <v>15</v>
      </c>
      <c r="AF36" s="1" t="s">
        <v>24</v>
      </c>
      <c r="AG36" s="1" t="s">
        <v>80</v>
      </c>
      <c r="AH36" s="1" t="s">
        <v>21</v>
      </c>
      <c r="AI36" s="16" t="b">
        <v>0</v>
      </c>
      <c r="AJ36" s="1"/>
      <c r="BA36" s="22" t="str">
        <f t="shared" si="2"/>
        <v>South_Service</v>
      </c>
      <c r="BB36" s="22" t="str">
        <f>IFERROR(VLOOKUP(SSM[[#This Row],[Department]], Lists!$L$4:$M$7, 2, FALSE), "")</f>
        <v>Amri, Abdulrahman A</v>
      </c>
      <c r="BC36" s="30" t="s">
        <v>38</v>
      </c>
      <c r="BD36" s="28" t="s">
        <v>35</v>
      </c>
      <c r="BE36" s="81" t="s">
        <v>64</v>
      </c>
      <c r="BF36" s="28" t="s">
        <v>42</v>
      </c>
      <c r="BG36" s="29" t="b">
        <v>0</v>
      </c>
      <c r="BH36" s="28"/>
      <c r="BW36" s="22"/>
      <c r="BY36" s="2"/>
      <c r="BZ36" s="38"/>
      <c r="CA36" s="1"/>
      <c r="CB36" s="1"/>
      <c r="CC36" s="1"/>
      <c r="CD36" s="1"/>
    </row>
    <row r="37" spans="5:82">
      <c r="E37" s="24" t="str">
        <f t="shared" si="0"/>
        <v>South_Service</v>
      </c>
      <c r="F37" s="24" t="str">
        <f>IFERROR(VLOOKUP(SSR[[#This Row],[Department]], Lists!$L$4:$M$7, 2, FALSE), "")</f>
        <v>Amri, Abdulrahman A</v>
      </c>
      <c r="G37" s="24" t="s">
        <v>56</v>
      </c>
      <c r="H37" s="24">
        <v>2025</v>
      </c>
      <c r="I37" s="80" t="s">
        <v>66</v>
      </c>
      <c r="J37" s="24" t="str" cm="1">
        <f t="array" ref="J37">IFERROR(
  LOOKUP(
    2,1/(
      ('Total Annual Points'!$B$5:$B$1000=E37)*
      ('Total Annual Points'!$C$5:$C$1000=G37)*
      ('Total Annual Points'!$D$5:$D$1000=H37)*
      (MATCH('Total Annual Points'!$E$5:$E$1000,{"January","February","March","April","May","June","July","August","September","October","November","December"},0)
       &lt;=MATCH(I37,{"January","February","March","April","May","June","July","August","September","October","November","December"},0))
    ),
    'Total Annual Points'!$F$5:$F$1000
  ),
"")</f>
        <v/>
      </c>
      <c r="K37" s="24"/>
      <c r="L37" s="24"/>
      <c r="M37" s="24">
        <f>South_Service!$K37-South_Service!$L37</f>
        <v>0</v>
      </c>
      <c r="N37" s="24"/>
      <c r="AC37" s="1" t="str">
        <f t="shared" si="1"/>
        <v>South_Service</v>
      </c>
      <c r="AD37" s="1" t="str">
        <f>IFERROR(VLOOKUP(SSW[[#This Row],[Department]], Lists!$L$4:$M$7, 2, FALSE), "")</f>
        <v>Amri, Abdulrahman A</v>
      </c>
      <c r="AE37" s="1" t="s">
        <v>15</v>
      </c>
      <c r="AF37" s="1" t="s">
        <v>24</v>
      </c>
      <c r="AG37" s="1" t="s">
        <v>81</v>
      </c>
      <c r="AH37" s="1" t="s">
        <v>32</v>
      </c>
      <c r="AI37" s="16" t="b">
        <v>0</v>
      </c>
      <c r="AJ37" s="1"/>
      <c r="BA37" s="22" t="str">
        <f t="shared" si="2"/>
        <v>South_Service</v>
      </c>
      <c r="BB37" s="22" t="str">
        <f>IFERROR(VLOOKUP(SSM[[#This Row],[Department]], Lists!$L$4:$M$7, 2, FALSE), "")</f>
        <v>Amri, Abdulrahman A</v>
      </c>
      <c r="BC37" s="30" t="s">
        <v>38</v>
      </c>
      <c r="BD37" s="28" t="s">
        <v>35</v>
      </c>
      <c r="BE37" s="81" t="s">
        <v>66</v>
      </c>
      <c r="BF37" s="28" t="s">
        <v>21</v>
      </c>
      <c r="BG37" s="29" t="b">
        <v>0</v>
      </c>
      <c r="BH37" s="28"/>
      <c r="BW37" s="22"/>
      <c r="BY37" s="2"/>
      <c r="BZ37" s="38"/>
      <c r="CA37" s="1"/>
      <c r="CB37" s="1"/>
      <c r="CC37" s="1"/>
      <c r="CD37" s="1"/>
    </row>
    <row r="38" spans="5:82">
      <c r="E38" s="24" t="str">
        <f t="shared" si="0"/>
        <v>South_Service</v>
      </c>
      <c r="F38" s="24" t="str">
        <f>IFERROR(VLOOKUP(SSR[[#This Row],[Department]], Lists!$L$4:$M$7, 2, FALSE), "")</f>
        <v>Amri, Abdulrahman A</v>
      </c>
      <c r="G38" s="24" t="s">
        <v>56</v>
      </c>
      <c r="H38" s="24">
        <v>2025</v>
      </c>
      <c r="I38" s="80" t="s">
        <v>68</v>
      </c>
      <c r="J38" s="24" t="str" cm="1">
        <f t="array" ref="J38">IFERROR(
  LOOKUP(
    2,1/(
      ('Total Annual Points'!$B$5:$B$1000=E38)*
      ('Total Annual Points'!$C$5:$C$1000=G38)*
      ('Total Annual Points'!$D$5:$D$1000=H38)*
      (MATCH('Total Annual Points'!$E$5:$E$1000,{"January","February","March","April","May","June","July","August","September","October","November","December"},0)
       &lt;=MATCH(I38,{"January","February","March","April","May","June","July","August","September","October","November","December"},0))
    ),
    'Total Annual Points'!$F$5:$F$1000
  ),
"")</f>
        <v/>
      </c>
      <c r="K38" s="24"/>
      <c r="L38" s="24"/>
      <c r="M38" s="24">
        <f>South_Service!$K38-South_Service!$L38</f>
        <v>0</v>
      </c>
      <c r="N38" s="24"/>
      <c r="AC38" s="1" t="str">
        <f t="shared" si="1"/>
        <v>South_Service</v>
      </c>
      <c r="AD38" s="1" t="str">
        <f>IFERROR(VLOOKUP(SSW[[#This Row],[Department]], Lists!$L$4:$M$7, 2, FALSE), "")</f>
        <v>Amri, Abdulrahman A</v>
      </c>
      <c r="AE38" s="1" t="s">
        <v>15</v>
      </c>
      <c r="AF38" s="1" t="s">
        <v>24</v>
      </c>
      <c r="AG38" s="1" t="s">
        <v>82</v>
      </c>
      <c r="AH38" s="1" t="s">
        <v>42</v>
      </c>
      <c r="AI38" s="16" t="b">
        <v>0</v>
      </c>
      <c r="AJ38" s="1"/>
      <c r="BA38" s="22" t="str">
        <f t="shared" si="2"/>
        <v>South_Service</v>
      </c>
      <c r="BB38" s="22" t="str">
        <f>IFERROR(VLOOKUP(SSM[[#This Row],[Department]], Lists!$L$4:$M$7, 2, FALSE), "")</f>
        <v>Amri, Abdulrahman A</v>
      </c>
      <c r="BC38" s="30" t="s">
        <v>38</v>
      </c>
      <c r="BD38" s="28" t="s">
        <v>35</v>
      </c>
      <c r="BE38" s="81" t="s">
        <v>68</v>
      </c>
      <c r="BF38" s="28" t="s">
        <v>32</v>
      </c>
      <c r="BG38" s="29" t="b">
        <v>0</v>
      </c>
      <c r="BH38" s="28"/>
      <c r="BW38" s="22"/>
      <c r="BY38" s="2"/>
      <c r="BZ38" s="38"/>
      <c r="CA38" s="1"/>
      <c r="CB38" s="1"/>
      <c r="CC38" s="1"/>
      <c r="CD38" s="1"/>
    </row>
    <row r="39" spans="5:82">
      <c r="E39" s="24" t="str">
        <f t="shared" si="0"/>
        <v>South_Service</v>
      </c>
      <c r="F39" s="24" t="str">
        <f>IFERROR(VLOOKUP(SSR[[#This Row],[Department]], Lists!$L$4:$M$7, 2, FALSE), "")</f>
        <v>Amri, Abdulrahman A</v>
      </c>
      <c r="G39" s="24" t="s">
        <v>56</v>
      </c>
      <c r="H39" s="24">
        <v>2025</v>
      </c>
      <c r="I39" s="80" t="s">
        <v>70</v>
      </c>
      <c r="J39" s="24" t="str" cm="1">
        <f t="array" ref="J39">IFERROR(
  LOOKUP(
    2,1/(
      ('Total Annual Points'!$B$5:$B$1000=E39)*
      ('Total Annual Points'!$C$5:$C$1000=G39)*
      ('Total Annual Points'!$D$5:$D$1000=H39)*
      (MATCH('Total Annual Points'!$E$5:$E$1000,{"January","February","March","April","May","June","July","August","September","October","November","December"},0)
       &lt;=MATCH(I39,{"January","February","March","April","May","June","July","August","September","October","November","December"},0))
    ),
    'Total Annual Points'!$F$5:$F$1000
  ),
"")</f>
        <v/>
      </c>
      <c r="K39" s="24"/>
      <c r="L39" s="24"/>
      <c r="M39" s="24">
        <f>South_Service!$K39-South_Service!$L39</f>
        <v>0</v>
      </c>
      <c r="N39" s="24"/>
      <c r="AC39" s="1" t="str">
        <f t="shared" si="1"/>
        <v>South_Service</v>
      </c>
      <c r="AD39" s="1" t="str">
        <f>IFERROR(VLOOKUP(SSW[[#This Row],[Department]], Lists!$L$4:$M$7, 2, FALSE), "")</f>
        <v>Amri, Abdulrahman A</v>
      </c>
      <c r="AE39" s="1" t="s">
        <v>15</v>
      </c>
      <c r="AF39" s="1" t="s">
        <v>24</v>
      </c>
      <c r="AG39" s="1" t="s">
        <v>83</v>
      </c>
      <c r="AH39" s="1" t="s">
        <v>21</v>
      </c>
      <c r="AI39" s="16" t="b">
        <v>0</v>
      </c>
      <c r="AJ39" s="1"/>
      <c r="BA39" s="22" t="str">
        <f t="shared" si="2"/>
        <v>South_Service</v>
      </c>
      <c r="BB39" s="22" t="str">
        <f>IFERROR(VLOOKUP(SSM[[#This Row],[Department]], Lists!$L$4:$M$7, 2, FALSE), "")</f>
        <v>Amri, Abdulrahman A</v>
      </c>
      <c r="BC39" s="30" t="s">
        <v>38</v>
      </c>
      <c r="BD39" s="28" t="s">
        <v>35</v>
      </c>
      <c r="BE39" s="81" t="s">
        <v>70</v>
      </c>
      <c r="BF39" s="28" t="s">
        <v>42</v>
      </c>
      <c r="BG39" s="29" t="b">
        <v>0</v>
      </c>
      <c r="BH39" s="28"/>
      <c r="BW39" s="22"/>
      <c r="BY39" s="2"/>
      <c r="BZ39" s="38"/>
      <c r="CA39" s="1"/>
      <c r="CB39" s="1"/>
      <c r="CC39" s="1"/>
      <c r="CD39" s="1"/>
    </row>
    <row r="40" spans="5:82">
      <c r="E40" s="24" t="str">
        <f t="shared" si="0"/>
        <v>South_Service</v>
      </c>
      <c r="F40" s="24" t="str">
        <f>IFERROR(VLOOKUP(SSR[[#This Row],[Department]], Lists!$L$4:$M$7, 2, FALSE), "")</f>
        <v>Amri, Abdulrahman A</v>
      </c>
      <c r="G40" s="24" t="s">
        <v>59</v>
      </c>
      <c r="H40" s="24">
        <v>2025</v>
      </c>
      <c r="I40" s="80" t="s">
        <v>20</v>
      </c>
      <c r="J40" s="24" t="str" cm="1">
        <f t="array" ref="J40">IFERROR(
  LOOKUP(
    2,1/(
      ('Total Annual Points'!$B$5:$B$1000=E40)*
      ('Total Annual Points'!$C$5:$C$1000=G40)*
      ('Total Annual Points'!$D$5:$D$1000=H40)*
      (MATCH('Total Annual Points'!$E$5:$E$1000,{"January","February","March","April","May","June","July","August","September","October","November","December"},0)
       &lt;=MATCH(I40,{"January","February","March","April","May","June","July","August","September","October","November","December"},0))
    ),
    'Total Annual Points'!$F$5:$F$1000
  ),
"")</f>
        <v/>
      </c>
      <c r="K40" s="24"/>
      <c r="L40" s="24"/>
      <c r="M40" s="24">
        <f>South_Service!$K40-South_Service!$L40</f>
        <v>0</v>
      </c>
      <c r="N40" s="24"/>
      <c r="AC40" s="1" t="str">
        <f t="shared" si="1"/>
        <v>South_Service</v>
      </c>
      <c r="AD40" s="1" t="str">
        <f>IFERROR(VLOOKUP(SSW[[#This Row],[Department]], Lists!$L$4:$M$7, 2, FALSE), "")</f>
        <v>Amri, Abdulrahman A</v>
      </c>
      <c r="AE40" s="1" t="s">
        <v>15</v>
      </c>
      <c r="AF40" s="1" t="s">
        <v>24</v>
      </c>
      <c r="AG40" s="1" t="s">
        <v>85</v>
      </c>
      <c r="AH40" s="1" t="s">
        <v>32</v>
      </c>
      <c r="AI40" s="16" t="b">
        <v>0</v>
      </c>
      <c r="AJ40" s="1"/>
      <c r="BA40" s="22" t="str">
        <f t="shared" si="2"/>
        <v>South_Service</v>
      </c>
      <c r="BB40" t="str">
        <f>IFERROR(VLOOKUP(SSM[[#This Row],[Department]], Lists!$L$4:$M$7, 2, FALSE), "")</f>
        <v>Amri, Abdulrahman A</v>
      </c>
      <c r="BC40" s="30" t="s">
        <v>27</v>
      </c>
      <c r="BD40" s="28" t="s">
        <v>35</v>
      </c>
      <c r="BE40" s="81" t="s">
        <v>20</v>
      </c>
      <c r="BF40" s="28" t="s">
        <v>21</v>
      </c>
      <c r="BG40" s="29" t="b">
        <v>0</v>
      </c>
      <c r="BH40" s="28"/>
      <c r="BW40" s="22"/>
      <c r="BY40" s="2"/>
      <c r="BZ40" s="38"/>
      <c r="CA40" s="1"/>
      <c r="CB40" s="1"/>
      <c r="CC40" s="1"/>
      <c r="CD40" s="1"/>
    </row>
    <row r="41" spans="5:82">
      <c r="E41" s="24" t="str">
        <f t="shared" si="0"/>
        <v>South_Service</v>
      </c>
      <c r="F41" s="24" t="str">
        <f>IFERROR(VLOOKUP(SSR[[#This Row],[Department]], Lists!$L$4:$M$7, 2, FALSE), "")</f>
        <v>Amri, Abdulrahman A</v>
      </c>
      <c r="G41" s="24" t="s">
        <v>59</v>
      </c>
      <c r="H41" s="24">
        <v>2025</v>
      </c>
      <c r="I41" s="80" t="s">
        <v>31</v>
      </c>
      <c r="J41" s="24" t="str" cm="1">
        <f t="array" ref="J41">IFERROR(
  LOOKUP(
    2,1/(
      ('Total Annual Points'!$B$5:$B$1000=E41)*
      ('Total Annual Points'!$C$5:$C$1000=G41)*
      ('Total Annual Points'!$D$5:$D$1000=H41)*
      (MATCH('Total Annual Points'!$E$5:$E$1000,{"January","February","March","April","May","June","July","August","September","October","November","December"},0)
       &lt;=MATCH(I41,{"January","February","March","April","May","June","July","August","September","October","November","December"},0))
    ),
    'Total Annual Points'!$F$5:$F$1000
  ),
"")</f>
        <v/>
      </c>
      <c r="K41" s="24"/>
      <c r="L41" s="24"/>
      <c r="M41" s="24">
        <f>South_Service!$K41-South_Service!$L41</f>
        <v>0</v>
      </c>
      <c r="N41" s="24"/>
      <c r="AC41" s="1" t="str">
        <f t="shared" si="1"/>
        <v>South_Service</v>
      </c>
      <c r="AD41" s="1" t="str">
        <f>IFERROR(VLOOKUP(SSW[[#This Row],[Department]], Lists!$L$4:$M$7, 2, FALSE), "")</f>
        <v>Amri, Abdulrahman A</v>
      </c>
      <c r="AE41" s="1" t="s">
        <v>15</v>
      </c>
      <c r="AF41" s="1" t="s">
        <v>24</v>
      </c>
      <c r="AG41" s="1" t="s">
        <v>86</v>
      </c>
      <c r="AH41" s="1" t="s">
        <v>42</v>
      </c>
      <c r="AI41" s="16" t="b">
        <v>0</v>
      </c>
      <c r="AJ41" s="1"/>
      <c r="BA41" s="22" t="str">
        <f t="shared" si="2"/>
        <v>South_Service</v>
      </c>
      <c r="BB41" s="22" t="str">
        <f>IFERROR(VLOOKUP(SSM[[#This Row],[Department]], Lists!$L$4:$M$7, 2, FALSE), "")</f>
        <v>Amri, Abdulrahman A</v>
      </c>
      <c r="BC41" s="30" t="s">
        <v>27</v>
      </c>
      <c r="BD41" s="28" t="s">
        <v>35</v>
      </c>
      <c r="BE41" s="81" t="s">
        <v>31</v>
      </c>
      <c r="BF41" s="28" t="s">
        <v>32</v>
      </c>
      <c r="BG41" s="29" t="b">
        <v>0</v>
      </c>
      <c r="BH41" s="28"/>
      <c r="BW41" s="22"/>
      <c r="BY41" s="2"/>
      <c r="BZ41" s="38"/>
      <c r="CA41" s="1"/>
      <c r="CB41" s="1"/>
      <c r="CC41" s="1"/>
      <c r="CD41" s="1"/>
    </row>
    <row r="42" spans="5:82">
      <c r="E42" s="24" t="str">
        <f t="shared" si="0"/>
        <v>South_Service</v>
      </c>
      <c r="F42" s="24" t="str">
        <f>IFERROR(VLOOKUP(SSR[[#This Row],[Department]], Lists!$L$4:$M$7, 2, FALSE), "")</f>
        <v>Amri, Abdulrahman A</v>
      </c>
      <c r="G42" s="24" t="s">
        <v>59</v>
      </c>
      <c r="H42" s="24">
        <v>2025</v>
      </c>
      <c r="I42" s="80" t="s">
        <v>41</v>
      </c>
      <c r="J42" s="24" t="str" cm="1">
        <f t="array" ref="J42">IFERROR(
  LOOKUP(
    2,1/(
      ('Total Annual Points'!$B$5:$B$1000=E42)*
      ('Total Annual Points'!$C$5:$C$1000=G42)*
      ('Total Annual Points'!$D$5:$D$1000=H42)*
      (MATCH('Total Annual Points'!$E$5:$E$1000,{"January","February","March","April","May","June","July","August","September","October","November","December"},0)
       &lt;=MATCH(I42,{"January","February","March","April","May","June","July","August","September","October","November","December"},0))
    ),
    'Total Annual Points'!$F$5:$F$1000
  ),
"")</f>
        <v/>
      </c>
      <c r="K42" s="24"/>
      <c r="L42" s="24"/>
      <c r="M42" s="24">
        <f>South_Service!$K42-South_Service!$L42</f>
        <v>0</v>
      </c>
      <c r="N42" s="24"/>
      <c r="AC42" s="1" t="str">
        <f t="shared" si="1"/>
        <v>South_Service</v>
      </c>
      <c r="AD42" s="1" t="str">
        <f>IFERROR(VLOOKUP(SSW[[#This Row],[Department]], Lists!$L$4:$M$7, 2, FALSE), "")</f>
        <v>Amri, Abdulrahman A</v>
      </c>
      <c r="AE42" s="1" t="s">
        <v>15</v>
      </c>
      <c r="AF42" s="1" t="s">
        <v>24</v>
      </c>
      <c r="AG42" s="1" t="s">
        <v>87</v>
      </c>
      <c r="AH42" s="1" t="s">
        <v>21</v>
      </c>
      <c r="AI42" s="16" t="b">
        <v>0</v>
      </c>
      <c r="AJ42" s="1"/>
      <c r="BA42" s="22" t="str">
        <f t="shared" si="2"/>
        <v>South_Service</v>
      </c>
      <c r="BB42" s="22" t="str">
        <f>IFERROR(VLOOKUP(SSM[[#This Row],[Department]], Lists!$L$4:$M$7, 2, FALSE), "")</f>
        <v>Amri, Abdulrahman A</v>
      </c>
      <c r="BC42" s="30" t="s">
        <v>27</v>
      </c>
      <c r="BD42" s="28" t="s">
        <v>35</v>
      </c>
      <c r="BE42" s="81" t="s">
        <v>41</v>
      </c>
      <c r="BF42" s="28" t="s">
        <v>42</v>
      </c>
      <c r="BG42" s="29" t="b">
        <v>0</v>
      </c>
      <c r="BH42" s="28"/>
      <c r="BW42" s="22"/>
      <c r="BY42" s="2"/>
      <c r="BZ42" s="38"/>
      <c r="CA42" s="1"/>
      <c r="CB42" s="1"/>
      <c r="CC42" s="1"/>
      <c r="CD42" s="1"/>
    </row>
    <row r="43" spans="5:82">
      <c r="E43" s="24" t="str">
        <f t="shared" si="0"/>
        <v>South_Service</v>
      </c>
      <c r="F43" s="24" t="str">
        <f>IFERROR(VLOOKUP(SSR[[#This Row],[Department]], Lists!$L$4:$M$7, 2, FALSE), "")</f>
        <v>Amri, Abdulrahman A</v>
      </c>
      <c r="G43" s="24" t="s">
        <v>59</v>
      </c>
      <c r="H43" s="24">
        <v>2025</v>
      </c>
      <c r="I43" s="80" t="s">
        <v>50</v>
      </c>
      <c r="J43" s="24" t="str" cm="1">
        <f t="array" ref="J43">IFERROR(
  LOOKUP(
    2,1/(
      ('Total Annual Points'!$B$5:$B$1000=E43)*
      ('Total Annual Points'!$C$5:$C$1000=G43)*
      ('Total Annual Points'!$D$5:$D$1000=H43)*
      (MATCH('Total Annual Points'!$E$5:$E$1000,{"January","February","March","April","May","June","July","August","September","October","November","December"},0)
       &lt;=MATCH(I43,{"January","February","March","April","May","June","July","August","September","October","November","December"},0))
    ),
    'Total Annual Points'!$F$5:$F$1000
  ),
"")</f>
        <v/>
      </c>
      <c r="K43" s="24"/>
      <c r="L43" s="24"/>
      <c r="M43" s="24">
        <f>South_Service!$K43-South_Service!$L43</f>
        <v>0</v>
      </c>
      <c r="N43" s="24"/>
      <c r="AC43" s="1" t="str">
        <f t="shared" si="1"/>
        <v>South_Service</v>
      </c>
      <c r="AD43" s="1" t="str">
        <f>IFERROR(VLOOKUP(SSW[[#This Row],[Department]], Lists!$L$4:$M$7, 2, FALSE), "")</f>
        <v>Amri, Abdulrahman A</v>
      </c>
      <c r="AE43" s="1" t="s">
        <v>15</v>
      </c>
      <c r="AF43" s="1" t="s">
        <v>24</v>
      </c>
      <c r="AG43" s="1" t="s">
        <v>88</v>
      </c>
      <c r="AH43" s="1" t="s">
        <v>32</v>
      </c>
      <c r="AI43" s="16" t="b">
        <v>0</v>
      </c>
      <c r="AJ43" s="1"/>
      <c r="BA43" s="22" t="str">
        <f t="shared" si="2"/>
        <v>South_Service</v>
      </c>
      <c r="BB43" s="22" t="str">
        <f>IFERROR(VLOOKUP(SSM[[#This Row],[Department]], Lists!$L$4:$M$7, 2, FALSE), "")</f>
        <v>Amri, Abdulrahman A</v>
      </c>
      <c r="BC43" s="30" t="s">
        <v>27</v>
      </c>
      <c r="BD43" s="28" t="s">
        <v>35</v>
      </c>
      <c r="BE43" s="81" t="s">
        <v>50</v>
      </c>
      <c r="BF43" s="28" t="s">
        <v>21</v>
      </c>
      <c r="BG43" s="29" t="b">
        <v>0</v>
      </c>
      <c r="BH43" s="28"/>
      <c r="BW43" s="22"/>
      <c r="BY43" s="2"/>
      <c r="BZ43" s="38"/>
      <c r="CA43" s="1"/>
      <c r="CB43" s="1"/>
      <c r="CC43" s="1"/>
      <c r="CD43" s="1"/>
    </row>
    <row r="44" spans="5:82">
      <c r="E44" s="24" t="str">
        <f t="shared" si="0"/>
        <v>South_Service</v>
      </c>
      <c r="F44" s="24" t="str">
        <f>IFERROR(VLOOKUP(SSR[[#This Row],[Department]], Lists!$L$4:$M$7, 2, FALSE), "")</f>
        <v>Amri, Abdulrahman A</v>
      </c>
      <c r="G44" s="24" t="s">
        <v>59</v>
      </c>
      <c r="H44" s="24">
        <v>2025</v>
      </c>
      <c r="I44" s="80" t="s">
        <v>54</v>
      </c>
      <c r="J44" s="24" t="str" cm="1">
        <f t="array" ref="J44">IFERROR(
  LOOKUP(
    2,1/(
      ('Total Annual Points'!$B$5:$B$1000=E44)*
      ('Total Annual Points'!$C$5:$C$1000=G44)*
      ('Total Annual Points'!$D$5:$D$1000=H44)*
      (MATCH('Total Annual Points'!$E$5:$E$1000,{"January","February","March","April","May","June","July","August","September","October","November","December"},0)
       &lt;=MATCH(I44,{"January","February","March","April","May","June","July","August","September","October","November","December"},0))
    ),
    'Total Annual Points'!$F$5:$F$1000
  ),
"")</f>
        <v/>
      </c>
      <c r="K44" s="24"/>
      <c r="L44" s="24"/>
      <c r="M44" s="24">
        <f>South_Service!$K44-South_Service!$L44</f>
        <v>0</v>
      </c>
      <c r="N44" s="24"/>
      <c r="AC44" s="1" t="str">
        <f t="shared" si="1"/>
        <v>South_Service</v>
      </c>
      <c r="AD44" s="1" t="str">
        <f>IFERROR(VLOOKUP(SSW[[#This Row],[Department]], Lists!$L$4:$M$7, 2, FALSE), "")</f>
        <v>Amri, Abdulrahman A</v>
      </c>
      <c r="AE44" s="1" t="s">
        <v>15</v>
      </c>
      <c r="AF44" s="1" t="s">
        <v>24</v>
      </c>
      <c r="AG44" s="1" t="s">
        <v>92</v>
      </c>
      <c r="AH44" s="1" t="s">
        <v>42</v>
      </c>
      <c r="AI44" s="16" t="b">
        <v>0</v>
      </c>
      <c r="AJ44" s="1"/>
      <c r="BA44" s="22" t="str">
        <f t="shared" si="2"/>
        <v>South_Service</v>
      </c>
      <c r="BB44" s="22" t="str">
        <f>IFERROR(VLOOKUP(SSM[[#This Row],[Department]], Lists!$L$4:$M$7, 2, FALSE), "")</f>
        <v>Amri, Abdulrahman A</v>
      </c>
      <c r="BC44" s="30" t="s">
        <v>27</v>
      </c>
      <c r="BD44" s="28" t="s">
        <v>35</v>
      </c>
      <c r="BE44" s="81" t="s">
        <v>54</v>
      </c>
      <c r="BF44" s="28" t="s">
        <v>32</v>
      </c>
      <c r="BG44" s="29" t="b">
        <v>0</v>
      </c>
      <c r="BH44" s="28"/>
      <c r="BW44" s="22"/>
      <c r="BY44" s="2"/>
      <c r="BZ44" s="38"/>
      <c r="CA44" s="1"/>
      <c r="CB44" s="1"/>
      <c r="CC44" s="1"/>
      <c r="CD44" s="1"/>
    </row>
    <row r="45" spans="5:82">
      <c r="E45" s="24" t="str">
        <f t="shared" si="0"/>
        <v>South_Service</v>
      </c>
      <c r="F45" s="24" t="str">
        <f>IFERROR(VLOOKUP(SSR[[#This Row],[Department]], Lists!$L$4:$M$7, 2, FALSE), "")</f>
        <v>Amri, Abdulrahman A</v>
      </c>
      <c r="G45" s="24" t="s">
        <v>59</v>
      </c>
      <c r="H45" s="24">
        <v>2025</v>
      </c>
      <c r="I45" s="80" t="s">
        <v>57</v>
      </c>
      <c r="J45" s="24" t="str" cm="1">
        <f t="array" ref="J45">IFERROR(
  LOOKUP(
    2,1/(
      ('Total Annual Points'!$B$5:$B$1000=E45)*
      ('Total Annual Points'!$C$5:$C$1000=G45)*
      ('Total Annual Points'!$D$5:$D$1000=H45)*
      (MATCH('Total Annual Points'!$E$5:$E$1000,{"January","February","March","April","May","June","July","August","September","October","November","December"},0)
       &lt;=MATCH(I45,{"January","February","March","April","May","June","July","August","September","October","November","December"},0))
    ),
    'Total Annual Points'!$F$5:$F$1000
  ),
"")</f>
        <v/>
      </c>
      <c r="K45" s="24"/>
      <c r="L45" s="24"/>
      <c r="M45" s="24">
        <f>South_Service!$K45-South_Service!$L45</f>
        <v>0</v>
      </c>
      <c r="N45" s="24"/>
      <c r="AC45" s="1" t="str">
        <f t="shared" si="1"/>
        <v>South_Service</v>
      </c>
      <c r="AD45" s="1" t="str">
        <f>IFERROR(VLOOKUP(SSW[[#This Row],[Department]], Lists!$L$4:$M$7, 2, FALSE), "")</f>
        <v>Amri, Abdulrahman A</v>
      </c>
      <c r="AE45" s="1" t="s">
        <v>15</v>
      </c>
      <c r="AF45" s="1" t="s">
        <v>24</v>
      </c>
      <c r="AG45" s="1" t="s">
        <v>95</v>
      </c>
      <c r="AH45" s="1" t="s">
        <v>21</v>
      </c>
      <c r="AI45" s="16" t="b">
        <v>0</v>
      </c>
      <c r="AJ45" s="1"/>
      <c r="BA45" s="22" t="str">
        <f t="shared" si="2"/>
        <v>South_Service</v>
      </c>
      <c r="BB45" s="22" t="str">
        <f>IFERROR(VLOOKUP(SSM[[#This Row],[Department]], Lists!$L$4:$M$7, 2, FALSE), "")</f>
        <v>Amri, Abdulrahman A</v>
      </c>
      <c r="BC45" s="30" t="s">
        <v>27</v>
      </c>
      <c r="BD45" s="28" t="s">
        <v>35</v>
      </c>
      <c r="BE45" s="81" t="s">
        <v>57</v>
      </c>
      <c r="BF45" s="28" t="s">
        <v>42</v>
      </c>
      <c r="BG45" s="29" t="b">
        <v>0</v>
      </c>
      <c r="BH45" s="28"/>
      <c r="BW45" s="22"/>
      <c r="BY45" s="2"/>
      <c r="BZ45" s="38"/>
      <c r="CA45" s="1"/>
      <c r="CB45" s="1"/>
      <c r="CC45" s="1"/>
      <c r="CD45" s="1"/>
    </row>
    <row r="46" spans="5:82">
      <c r="E46" s="24" t="str">
        <f t="shared" si="0"/>
        <v>South_Service</v>
      </c>
      <c r="F46" s="24" t="str">
        <f>IFERROR(VLOOKUP(SSR[[#This Row],[Department]], Lists!$L$4:$M$7, 2, FALSE), "")</f>
        <v>Amri, Abdulrahman A</v>
      </c>
      <c r="G46" s="24" t="s">
        <v>59</v>
      </c>
      <c r="H46" s="24">
        <v>2025</v>
      </c>
      <c r="I46" s="80" t="s">
        <v>60</v>
      </c>
      <c r="J46" s="24" t="str" cm="1">
        <f t="array" ref="J46">IFERROR(
  LOOKUP(
    2,1/(
      ('Total Annual Points'!$B$5:$B$1000=E46)*
      ('Total Annual Points'!$C$5:$C$1000=G46)*
      ('Total Annual Points'!$D$5:$D$1000=H46)*
      (MATCH('Total Annual Points'!$E$5:$E$1000,{"January","February","March","April","May","June","July","August","September","October","November","December"},0)
       &lt;=MATCH(I46,{"January","February","March","April","May","June","July","August","September","October","November","December"},0))
    ),
    'Total Annual Points'!$F$5:$F$1000
  ),
"")</f>
        <v/>
      </c>
      <c r="K46" s="24"/>
      <c r="L46" s="24"/>
      <c r="M46" s="24">
        <f>South_Service!$K46-South_Service!$L46</f>
        <v>0</v>
      </c>
      <c r="N46" s="24"/>
      <c r="AC46" s="1" t="str">
        <f t="shared" si="1"/>
        <v>South_Service</v>
      </c>
      <c r="AD46" s="1" t="str">
        <f>IFERROR(VLOOKUP(SSW[[#This Row],[Department]], Lists!$L$4:$M$7, 2, FALSE), "")</f>
        <v>Amri, Abdulrahman A</v>
      </c>
      <c r="AE46" s="1" t="s">
        <v>15</v>
      </c>
      <c r="AF46" s="1" t="s">
        <v>24</v>
      </c>
      <c r="AG46" s="1" t="s">
        <v>98</v>
      </c>
      <c r="AH46" s="1" t="s">
        <v>32</v>
      </c>
      <c r="AI46" s="16" t="b">
        <v>0</v>
      </c>
      <c r="AJ46" s="1"/>
      <c r="BA46" s="22" t="str">
        <f t="shared" si="2"/>
        <v>South_Service</v>
      </c>
      <c r="BB46" s="22" t="str">
        <f>IFERROR(VLOOKUP(SSM[[#This Row],[Department]], Lists!$L$4:$M$7, 2, FALSE), "")</f>
        <v>Amri, Abdulrahman A</v>
      </c>
      <c r="BC46" s="30" t="s">
        <v>27</v>
      </c>
      <c r="BD46" s="28" t="s">
        <v>35</v>
      </c>
      <c r="BE46" s="81" t="s">
        <v>60</v>
      </c>
      <c r="BF46" s="28" t="s">
        <v>21</v>
      </c>
      <c r="BG46" s="29" t="b">
        <v>0</v>
      </c>
      <c r="BH46" s="28"/>
      <c r="BW46" s="22"/>
      <c r="BY46" s="2"/>
      <c r="BZ46" s="38"/>
      <c r="CA46" s="1"/>
      <c r="CB46" s="1"/>
      <c r="CC46" s="1"/>
      <c r="CD46" s="1"/>
    </row>
    <row r="47" spans="5:82">
      <c r="E47" s="24" t="str">
        <f t="shared" si="0"/>
        <v>South_Service</v>
      </c>
      <c r="F47" s="24" t="str">
        <f>IFERROR(VLOOKUP(SSR[[#This Row],[Department]], Lists!$L$4:$M$7, 2, FALSE), "")</f>
        <v>Amri, Abdulrahman A</v>
      </c>
      <c r="G47" s="24" t="s">
        <v>59</v>
      </c>
      <c r="H47" s="24">
        <v>2025</v>
      </c>
      <c r="I47" s="80" t="s">
        <v>62</v>
      </c>
      <c r="J47" s="24" t="str" cm="1">
        <f t="array" ref="J47">IFERROR(
  LOOKUP(
    2,1/(
      ('Total Annual Points'!$B$5:$B$1000=E47)*
      ('Total Annual Points'!$C$5:$C$1000=G47)*
      ('Total Annual Points'!$D$5:$D$1000=H47)*
      (MATCH('Total Annual Points'!$E$5:$E$1000,{"January","February","March","April","May","June","July","August","September","October","November","December"},0)
       &lt;=MATCH(I47,{"January","February","March","April","May","June","July","August","September","October","November","December"},0))
    ),
    'Total Annual Points'!$F$5:$F$1000
  ),
"")</f>
        <v/>
      </c>
      <c r="K47" s="24"/>
      <c r="L47" s="24"/>
      <c r="M47" s="24">
        <f>South_Service!$K47-South_Service!$L47</f>
        <v>0</v>
      </c>
      <c r="N47" s="24"/>
      <c r="AC47" s="1" t="str">
        <f t="shared" si="1"/>
        <v>South_Service</v>
      </c>
      <c r="AD47" s="1" t="str">
        <f>IFERROR(VLOOKUP(SSW[[#This Row],[Department]], Lists!$L$4:$M$7, 2, FALSE), "")</f>
        <v>Amri, Abdulrahman A</v>
      </c>
      <c r="AE47" s="1" t="s">
        <v>15</v>
      </c>
      <c r="AF47" s="1" t="s">
        <v>24</v>
      </c>
      <c r="AG47" s="1" t="s">
        <v>100</v>
      </c>
      <c r="AH47" s="1" t="s">
        <v>42</v>
      </c>
      <c r="AI47" s="16" t="b">
        <v>0</v>
      </c>
      <c r="AJ47" s="1"/>
      <c r="BA47" s="22" t="str">
        <f t="shared" si="2"/>
        <v>South_Service</v>
      </c>
      <c r="BB47" s="22" t="str">
        <f>IFERROR(VLOOKUP(SSM[[#This Row],[Department]], Lists!$L$4:$M$7, 2, FALSE), "")</f>
        <v>Amri, Abdulrahman A</v>
      </c>
      <c r="BC47" s="30" t="s">
        <v>27</v>
      </c>
      <c r="BD47" s="28" t="s">
        <v>35</v>
      </c>
      <c r="BE47" s="81" t="s">
        <v>62</v>
      </c>
      <c r="BF47" s="28" t="s">
        <v>32</v>
      </c>
      <c r="BG47" s="29" t="b">
        <v>0</v>
      </c>
      <c r="BH47" s="28"/>
      <c r="BW47" s="22"/>
      <c r="BY47" s="2"/>
      <c r="BZ47" s="38"/>
      <c r="CA47" s="1"/>
      <c r="CB47" s="1"/>
      <c r="CC47" s="1"/>
      <c r="CD47" s="1"/>
    </row>
    <row r="48" spans="5:82">
      <c r="E48" s="24" t="str">
        <f t="shared" ref="E48:E79" si="4">$S$3</f>
        <v>South_Service</v>
      </c>
      <c r="F48" s="24" t="str">
        <f>IFERROR(VLOOKUP(SSR[[#This Row],[Department]], Lists!$L$4:$M$7, 2, FALSE), "")</f>
        <v>Amri, Abdulrahman A</v>
      </c>
      <c r="G48" s="24" t="s">
        <v>59</v>
      </c>
      <c r="H48" s="24">
        <v>2025</v>
      </c>
      <c r="I48" s="80" t="s">
        <v>64</v>
      </c>
      <c r="J48" s="24" t="str" cm="1">
        <f t="array" ref="J48">IFERROR(
  LOOKUP(
    2,1/(
      ('Total Annual Points'!$B$5:$B$1000=E48)*
      ('Total Annual Points'!$C$5:$C$1000=G48)*
      ('Total Annual Points'!$D$5:$D$1000=H48)*
      (MATCH('Total Annual Points'!$E$5:$E$1000,{"January","February","March","April","May","June","July","August","September","October","November","December"},0)
       &lt;=MATCH(I48,{"January","February","March","April","May","June","July","August","September","October","November","December"},0))
    ),
    'Total Annual Points'!$F$5:$F$1000
  ),
"")</f>
        <v/>
      </c>
      <c r="K48" s="24"/>
      <c r="L48" s="24"/>
      <c r="M48" s="24">
        <f>South_Service!$K48-South_Service!$L48</f>
        <v>0</v>
      </c>
      <c r="N48" s="24"/>
      <c r="AC48" s="1" t="str">
        <f t="shared" si="1"/>
        <v>South_Service</v>
      </c>
      <c r="AD48" s="1" t="str">
        <f>IFERROR(VLOOKUP(SSW[[#This Row],[Department]], Lists!$L$4:$M$7, 2, FALSE), "")</f>
        <v>Amri, Abdulrahman A</v>
      </c>
      <c r="AE48" s="1" t="s">
        <v>15</v>
      </c>
      <c r="AF48" s="1" t="s">
        <v>24</v>
      </c>
      <c r="AG48" s="1" t="s">
        <v>103</v>
      </c>
      <c r="AH48" s="1" t="s">
        <v>21</v>
      </c>
      <c r="AI48" s="16" t="b">
        <v>0</v>
      </c>
      <c r="AJ48" s="1"/>
      <c r="BA48" s="22" t="str">
        <f t="shared" si="2"/>
        <v>South_Service</v>
      </c>
      <c r="BB48" s="22" t="str">
        <f>IFERROR(VLOOKUP(SSM[[#This Row],[Department]], Lists!$L$4:$M$7, 2, FALSE), "")</f>
        <v>Amri, Abdulrahman A</v>
      </c>
      <c r="BC48" s="30" t="s">
        <v>27</v>
      </c>
      <c r="BD48" s="28" t="s">
        <v>35</v>
      </c>
      <c r="BE48" s="81" t="s">
        <v>64</v>
      </c>
      <c r="BF48" s="28" t="s">
        <v>42</v>
      </c>
      <c r="BG48" s="29" t="b">
        <v>0</v>
      </c>
      <c r="BH48" s="28"/>
      <c r="BW48" s="22"/>
      <c r="BY48" s="2"/>
      <c r="BZ48" s="38"/>
      <c r="CA48" s="1"/>
      <c r="CB48" s="1"/>
      <c r="CC48" s="1"/>
      <c r="CD48" s="1"/>
    </row>
    <row r="49" spans="5:82">
      <c r="E49" s="24" t="str">
        <f t="shared" si="4"/>
        <v>South_Service</v>
      </c>
      <c r="F49" s="24" t="str">
        <f>IFERROR(VLOOKUP(SSR[[#This Row],[Department]], Lists!$L$4:$M$7, 2, FALSE), "")</f>
        <v>Amri, Abdulrahman A</v>
      </c>
      <c r="G49" s="24" t="s">
        <v>59</v>
      </c>
      <c r="H49" s="24">
        <v>2025</v>
      </c>
      <c r="I49" s="80" t="s">
        <v>66</v>
      </c>
      <c r="J49" s="24" t="str" cm="1">
        <f t="array" ref="J49">IFERROR(
  LOOKUP(
    2,1/(
      ('Total Annual Points'!$B$5:$B$1000=E49)*
      ('Total Annual Points'!$C$5:$C$1000=G49)*
      ('Total Annual Points'!$D$5:$D$1000=H49)*
      (MATCH('Total Annual Points'!$E$5:$E$1000,{"January","February","March","April","May","June","July","August","September","October","November","December"},0)
       &lt;=MATCH(I49,{"January","February","March","April","May","June","July","August","September","October","November","December"},0))
    ),
    'Total Annual Points'!$F$5:$F$1000
  ),
"")</f>
        <v/>
      </c>
      <c r="K49" s="24"/>
      <c r="L49" s="24"/>
      <c r="M49" s="24">
        <f>South_Service!$K49-South_Service!$L49</f>
        <v>0</v>
      </c>
      <c r="N49" s="24"/>
      <c r="AC49" s="1" t="str">
        <f t="shared" si="1"/>
        <v>South_Service</v>
      </c>
      <c r="AD49" s="1" t="str">
        <f>IFERROR(VLOOKUP(SSW[[#This Row],[Department]], Lists!$L$4:$M$7, 2, FALSE), "")</f>
        <v>Amri, Abdulrahman A</v>
      </c>
      <c r="AE49" s="1" t="s">
        <v>15</v>
      </c>
      <c r="AF49" s="1" t="s">
        <v>24</v>
      </c>
      <c r="AG49" s="1" t="s">
        <v>105</v>
      </c>
      <c r="AH49" s="1" t="s">
        <v>32</v>
      </c>
      <c r="AI49" s="16" t="b">
        <v>0</v>
      </c>
      <c r="AJ49" s="1"/>
      <c r="BA49" s="22" t="str">
        <f t="shared" si="2"/>
        <v>South_Service</v>
      </c>
      <c r="BB49" s="22" t="str">
        <f>IFERROR(VLOOKUP(SSM[[#This Row],[Department]], Lists!$L$4:$M$7, 2, FALSE), "")</f>
        <v>Amri, Abdulrahman A</v>
      </c>
      <c r="BC49" s="30" t="s">
        <v>27</v>
      </c>
      <c r="BD49" s="28" t="s">
        <v>35</v>
      </c>
      <c r="BE49" s="81" t="s">
        <v>66</v>
      </c>
      <c r="BF49" s="28" t="s">
        <v>21</v>
      </c>
      <c r="BG49" s="29" t="b">
        <v>0</v>
      </c>
      <c r="BH49" s="28"/>
      <c r="BW49" s="22"/>
      <c r="BY49" s="2"/>
      <c r="BZ49" s="38"/>
      <c r="CA49" s="1"/>
      <c r="CB49" s="1"/>
      <c r="CC49" s="1"/>
      <c r="CD49" s="1"/>
    </row>
    <row r="50" spans="5:82">
      <c r="E50" s="24" t="str">
        <f t="shared" si="4"/>
        <v>South_Service</v>
      </c>
      <c r="F50" s="24" t="str">
        <f>IFERROR(VLOOKUP(SSR[[#This Row],[Department]], Lists!$L$4:$M$7, 2, FALSE), "")</f>
        <v>Amri, Abdulrahman A</v>
      </c>
      <c r="G50" s="24" t="s">
        <v>59</v>
      </c>
      <c r="H50" s="24">
        <v>2025</v>
      </c>
      <c r="I50" s="80" t="s">
        <v>68</v>
      </c>
      <c r="J50" s="24" t="str" cm="1">
        <f t="array" ref="J50">IFERROR(
  LOOKUP(
    2,1/(
      ('Total Annual Points'!$B$5:$B$1000=E50)*
      ('Total Annual Points'!$C$5:$C$1000=G50)*
      ('Total Annual Points'!$D$5:$D$1000=H50)*
      (MATCH('Total Annual Points'!$E$5:$E$1000,{"January","February","March","April","May","June","July","August","September","October","November","December"},0)
       &lt;=MATCH(I50,{"January","February","March","April","May","June","July","August","September","October","November","December"},0))
    ),
    'Total Annual Points'!$F$5:$F$1000
  ),
"")</f>
        <v/>
      </c>
      <c r="K50" s="24"/>
      <c r="L50" s="24"/>
      <c r="M50" s="24">
        <f>South_Service!$K50-South_Service!$L50</f>
        <v>0</v>
      </c>
      <c r="N50" s="24"/>
      <c r="AC50" s="1" t="str">
        <f t="shared" si="1"/>
        <v>South_Service</v>
      </c>
      <c r="AD50" s="1" t="str">
        <f>IFERROR(VLOOKUP(SSW[[#This Row],[Department]], Lists!$L$4:$M$7, 2, FALSE), "")</f>
        <v>Amri, Abdulrahman A</v>
      </c>
      <c r="AE50" s="1" t="s">
        <v>15</v>
      </c>
      <c r="AF50" s="1" t="s">
        <v>24</v>
      </c>
      <c r="AG50" s="1" t="s">
        <v>107</v>
      </c>
      <c r="AH50" s="1" t="s">
        <v>42</v>
      </c>
      <c r="AI50" s="16" t="b">
        <v>0</v>
      </c>
      <c r="AJ50" s="1"/>
      <c r="BA50" s="22" t="str">
        <f t="shared" si="2"/>
        <v>South_Service</v>
      </c>
      <c r="BB50" s="22" t="str">
        <f>IFERROR(VLOOKUP(SSM[[#This Row],[Department]], Lists!$L$4:$M$7, 2, FALSE), "")</f>
        <v>Amri, Abdulrahman A</v>
      </c>
      <c r="BC50" s="30" t="s">
        <v>27</v>
      </c>
      <c r="BD50" s="28" t="s">
        <v>35</v>
      </c>
      <c r="BE50" s="81" t="s">
        <v>68</v>
      </c>
      <c r="BF50" s="28" t="s">
        <v>32</v>
      </c>
      <c r="BG50" s="29" t="b">
        <v>0</v>
      </c>
      <c r="BH50" s="28"/>
      <c r="BW50" s="22"/>
      <c r="BY50" s="2"/>
      <c r="BZ50" s="38"/>
      <c r="CA50" s="1"/>
      <c r="CB50" s="1"/>
      <c r="CC50" s="1"/>
      <c r="CD50" s="1"/>
    </row>
    <row r="51" spans="5:82">
      <c r="E51" s="24" t="str">
        <f t="shared" si="4"/>
        <v>South_Service</v>
      </c>
      <c r="F51" s="24" t="str">
        <f>IFERROR(VLOOKUP(SSR[[#This Row],[Department]], Lists!$L$4:$M$7, 2, FALSE), "")</f>
        <v>Amri, Abdulrahman A</v>
      </c>
      <c r="G51" s="24" t="s">
        <v>59</v>
      </c>
      <c r="H51" s="24">
        <v>2025</v>
      </c>
      <c r="I51" s="80" t="s">
        <v>70</v>
      </c>
      <c r="J51" s="24" t="str" cm="1">
        <f t="array" ref="J51">IFERROR(
  LOOKUP(
    2,1/(
      ('Total Annual Points'!$B$5:$B$1000=E51)*
      ('Total Annual Points'!$C$5:$C$1000=G51)*
      ('Total Annual Points'!$D$5:$D$1000=H51)*
      (MATCH('Total Annual Points'!$E$5:$E$1000,{"January","February","March","April","May","June","July","August","September","October","November","December"},0)
       &lt;=MATCH(I51,{"January","February","March","April","May","June","July","August","September","October","November","December"},0))
    ),
    'Total Annual Points'!$F$5:$F$1000
  ),
"")</f>
        <v/>
      </c>
      <c r="K51" s="24"/>
      <c r="L51" s="24"/>
      <c r="M51" s="24">
        <f>South_Service!$K51-South_Service!$L51</f>
        <v>0</v>
      </c>
      <c r="N51" s="24"/>
      <c r="AC51" s="1" t="str">
        <f t="shared" si="1"/>
        <v>South_Service</v>
      </c>
      <c r="AD51" s="1" t="str">
        <f>IFERROR(VLOOKUP(SSW[[#This Row],[Department]], Lists!$L$4:$M$7, 2, FALSE), "")</f>
        <v>Amri, Abdulrahman A</v>
      </c>
      <c r="AE51" s="1" t="s">
        <v>15</v>
      </c>
      <c r="AF51" s="1" t="s">
        <v>24</v>
      </c>
      <c r="AG51" s="1" t="s">
        <v>109</v>
      </c>
      <c r="AH51" s="1" t="s">
        <v>21</v>
      </c>
      <c r="AI51" s="16" t="b">
        <v>0</v>
      </c>
      <c r="AJ51" s="1"/>
      <c r="BA51" s="22" t="str">
        <f t="shared" si="2"/>
        <v>South_Service</v>
      </c>
      <c r="BB51" s="22" t="str">
        <f>IFERROR(VLOOKUP(SSM[[#This Row],[Department]], Lists!$L$4:$M$7, 2, FALSE), "")</f>
        <v>Amri, Abdulrahman A</v>
      </c>
      <c r="BC51" s="30" t="s">
        <v>27</v>
      </c>
      <c r="BD51" s="28" t="s">
        <v>35</v>
      </c>
      <c r="BE51" s="81" t="s">
        <v>70</v>
      </c>
      <c r="BF51" s="28" t="s">
        <v>42</v>
      </c>
      <c r="BG51" s="29" t="b">
        <v>0</v>
      </c>
      <c r="BH51" s="28"/>
      <c r="BW51" s="22"/>
      <c r="BY51" s="2"/>
      <c r="BZ51" s="38"/>
      <c r="CA51" s="1"/>
      <c r="CB51" s="1"/>
      <c r="CC51" s="1"/>
      <c r="CD51" s="1"/>
    </row>
    <row r="52" spans="5:82" ht="14.4">
      <c r="E52" s="24" t="str">
        <f t="shared" si="4"/>
        <v>South_Service</v>
      </c>
      <c r="F52" s="78" t="str">
        <f>IFERROR(VLOOKUP(SSR[[#This Row],[Department]], Lists!$L$4:$M$7, 2, FALSE), "")</f>
        <v>Amri, Abdulrahman A</v>
      </c>
      <c r="G52" s="24" t="s">
        <v>14</v>
      </c>
      <c r="H52" s="24">
        <v>2025</v>
      </c>
      <c r="I52" s="80" t="s">
        <v>20</v>
      </c>
      <c r="J52" s="24" t="str" cm="1">
        <f t="array" ref="J52">IFERROR(
  LOOKUP(
    2,1/(
      ('Total Annual Points'!$B$5:$B$1000=E52)*
      ('Total Annual Points'!$C$5:$C$1000=G52)*
      ('Total Annual Points'!$D$5:$D$1000=H52)*
      (MATCH('Total Annual Points'!$E$5:$E$1000,{"January","February","March","April","May","June","July","August","September","October","November","December"},0)
       &lt;=MATCH(I52,{"January","February","March","April","May","June","July","August","September","October","November","December"},0))
    ),
    'Total Annual Points'!$F$5:$F$1000
  ),
"")</f>
        <v/>
      </c>
      <c r="K52" s="24"/>
      <c r="L52" s="24"/>
      <c r="M52" s="24">
        <f>South_Service!$K52-South_Service!$L52</f>
        <v>0</v>
      </c>
      <c r="N52" s="24"/>
      <c r="AC52" s="1" t="str">
        <f t="shared" si="1"/>
        <v>South_Service</v>
      </c>
      <c r="AD52" s="1" t="str">
        <f>IFERROR(VLOOKUP(SSW[[#This Row],[Department]], Lists!$L$4:$M$7, 2, FALSE), "")</f>
        <v>Amri, Abdulrahman A</v>
      </c>
      <c r="AE52" s="1" t="s">
        <v>15</v>
      </c>
      <c r="AF52" s="1" t="s">
        <v>24</v>
      </c>
      <c r="AG52" s="1" t="s">
        <v>111</v>
      </c>
      <c r="AH52" s="1" t="s">
        <v>32</v>
      </c>
      <c r="AI52" s="16" t="b">
        <v>0</v>
      </c>
      <c r="AJ52" s="1"/>
      <c r="BA52" s="99" t="str">
        <f t="shared" si="2"/>
        <v>South_Service</v>
      </c>
      <c r="BB52" s="99" t="str">
        <f>IFERROR(VLOOKUP(SSM[[#This Row],[Department]], Lists!$L$4:$M$7, 2, FALSE), "")</f>
        <v>Amri, Abdulrahman A</v>
      </c>
      <c r="BC52" s="100"/>
      <c r="BD52" s="102"/>
      <c r="BE52" s="101"/>
      <c r="BF52" s="102"/>
      <c r="BG52" s="29" t="b">
        <v>0</v>
      </c>
      <c r="BH52" s="102"/>
      <c r="BW52" s="22"/>
      <c r="BY52" s="2"/>
      <c r="BZ52" s="38"/>
      <c r="CA52" s="1"/>
      <c r="CB52" s="1"/>
      <c r="CC52" s="1"/>
      <c r="CD52" s="1"/>
    </row>
    <row r="53" spans="5:82">
      <c r="E53" s="24" t="str">
        <f t="shared" si="4"/>
        <v>South_Service</v>
      </c>
      <c r="F53" s="78" t="str">
        <f>IFERROR(VLOOKUP(SSR[[#This Row],[Department]], Lists!$L$4:$M$7, 2, FALSE), "")</f>
        <v>Amri, Abdulrahman A</v>
      </c>
      <c r="G53" s="24" t="s">
        <v>14</v>
      </c>
      <c r="H53" s="24">
        <v>2025</v>
      </c>
      <c r="I53" s="80" t="s">
        <v>31</v>
      </c>
      <c r="J53" s="24" t="str" cm="1">
        <f t="array" ref="J53">IFERROR(
  LOOKUP(
    2,1/(
      ('Total Annual Points'!$B$5:$B$1000=E53)*
      ('Total Annual Points'!$C$5:$C$1000=G53)*
      ('Total Annual Points'!$D$5:$D$1000=H53)*
      (MATCH('Total Annual Points'!$E$5:$E$1000,{"January","February","March","April","May","June","July","August","September","October","November","December"},0)
       &lt;=MATCH(I53,{"January","February","March","April","May","June","July","August","September","October","November","December"},0))
    ),
    'Total Annual Points'!$F$5:$F$1000
  ),
"")</f>
        <v/>
      </c>
      <c r="K53" s="24"/>
      <c r="L53" s="24"/>
      <c r="M53" s="24">
        <f>South_Service!$K53-South_Service!$L53</f>
        <v>0</v>
      </c>
      <c r="N53" s="24"/>
      <c r="AC53" s="1" t="str">
        <f t="shared" si="1"/>
        <v>South_Service</v>
      </c>
      <c r="AD53" s="1" t="str">
        <f>IFERROR(VLOOKUP(SSW[[#This Row],[Department]], Lists!$L$4:$M$7, 2, FALSE), "")</f>
        <v>Amri, Abdulrahman A</v>
      </c>
      <c r="AE53" s="1" t="s">
        <v>15</v>
      </c>
      <c r="AF53" s="1" t="s">
        <v>24</v>
      </c>
      <c r="AG53" s="1" t="s">
        <v>112</v>
      </c>
      <c r="AH53" s="1" t="s">
        <v>42</v>
      </c>
      <c r="AI53" s="16" t="b">
        <v>0</v>
      </c>
      <c r="AJ53" s="1"/>
      <c r="BA53" s="22" t="str">
        <f t="shared" si="2"/>
        <v>South_Service</v>
      </c>
      <c r="BB53" t="str">
        <f>IFERROR(VLOOKUP(SSM[[#This Row],[Department]], Lists!$L$4:$M$7, 2, FALSE), "")</f>
        <v/>
      </c>
      <c r="BC53" s="30"/>
      <c r="BD53" s="30"/>
      <c r="BE53" s="81"/>
      <c r="BF53" s="28"/>
      <c r="BG53" s="29"/>
      <c r="BH53" s="28"/>
      <c r="BW53" s="22"/>
      <c r="BY53" s="2"/>
      <c r="BZ53" s="38"/>
      <c r="CA53" s="1"/>
      <c r="CB53" s="1"/>
      <c r="CC53" s="1"/>
      <c r="CD53" s="1"/>
    </row>
    <row r="54" spans="5:82">
      <c r="E54" s="24" t="str">
        <f t="shared" si="4"/>
        <v>South_Service</v>
      </c>
      <c r="F54" s="78" t="str">
        <f>IFERROR(VLOOKUP(SSR[[#This Row],[Department]], Lists!$L$4:$M$7, 2, FALSE), "")</f>
        <v>Amri, Abdulrahman A</v>
      </c>
      <c r="G54" s="24" t="s">
        <v>14</v>
      </c>
      <c r="H54" s="24">
        <v>2025</v>
      </c>
      <c r="I54" s="80" t="s">
        <v>41</v>
      </c>
      <c r="J54" s="24" t="str" cm="1">
        <f t="array" ref="J54">IFERROR(
  LOOKUP(
    2,1/(
      ('Total Annual Points'!$B$5:$B$1000=E54)*
      ('Total Annual Points'!$C$5:$C$1000=G54)*
      ('Total Annual Points'!$D$5:$D$1000=H54)*
      (MATCH('Total Annual Points'!$E$5:$E$1000,{"January","February","March","April","May","June","July","August","September","October","November","December"},0)
       &lt;=MATCH(I54,{"January","February","March","April","May","June","July","August","September","October","November","December"},0))
    ),
    'Total Annual Points'!$F$5:$F$1000
  ),
"")</f>
        <v/>
      </c>
      <c r="K54" s="24"/>
      <c r="L54" s="24"/>
      <c r="M54" s="24">
        <f>South_Service!$K54-South_Service!$L54</f>
        <v>0</v>
      </c>
      <c r="N54" s="24"/>
      <c r="AC54" s="1" t="str">
        <f t="shared" si="1"/>
        <v>South_Service</v>
      </c>
      <c r="AD54" s="1" t="str">
        <f>IFERROR(VLOOKUP(SSW[[#This Row],[Department]], Lists!$L$4:$M$7, 2, FALSE), "")</f>
        <v>Amri, Abdulrahman A</v>
      </c>
      <c r="AE54" s="1" t="s">
        <v>15</v>
      </c>
      <c r="AF54" s="1" t="s">
        <v>24</v>
      </c>
      <c r="AG54" s="1" t="s">
        <v>113</v>
      </c>
      <c r="AH54" s="1" t="s">
        <v>21</v>
      </c>
      <c r="AI54" s="16" t="b">
        <v>0</v>
      </c>
      <c r="AJ54" s="1"/>
      <c r="BA54" s="22" t="str">
        <f t="shared" si="2"/>
        <v>South_Service</v>
      </c>
      <c r="BB54" s="22" t="str">
        <f>IFERROR(VLOOKUP(SSM[[#This Row],[Department]], Lists!$L$4:$M$7, 2, FALSE), "")</f>
        <v/>
      </c>
      <c r="BC54" s="30"/>
      <c r="BD54" s="30"/>
      <c r="BE54" s="81"/>
      <c r="BF54" s="28"/>
      <c r="BG54" s="29"/>
      <c r="BH54" s="28"/>
      <c r="BW54" s="22"/>
      <c r="BY54" s="2"/>
      <c r="BZ54" s="38"/>
      <c r="CA54" s="1"/>
      <c r="CB54" s="1"/>
      <c r="CC54" s="1"/>
      <c r="CD54" s="1"/>
    </row>
    <row r="55" spans="5:82">
      <c r="E55" s="24" t="str">
        <f t="shared" si="4"/>
        <v>South_Service</v>
      </c>
      <c r="F55" s="24" t="str">
        <f>IFERROR(VLOOKUP(SSR[[#This Row],[Department]], Lists!$L$4:$M$7, 2, FALSE), "")</f>
        <v>Amri, Abdulrahman A</v>
      </c>
      <c r="G55" s="24" t="s">
        <v>14</v>
      </c>
      <c r="H55" s="24">
        <v>2025</v>
      </c>
      <c r="I55" s="80" t="s">
        <v>50</v>
      </c>
      <c r="J55" s="24" t="str" cm="1">
        <f t="array" ref="J55">IFERROR(
  LOOKUP(
    2,1/(
      ('Total Annual Points'!$B$5:$B$1000=E55)*
      ('Total Annual Points'!$C$5:$C$1000=G55)*
      ('Total Annual Points'!$D$5:$D$1000=H55)*
      (MATCH('Total Annual Points'!$E$5:$E$1000,{"January","February","March","April","May","June","July","August","September","October","November","December"},0)
       &lt;=MATCH(I55,{"January","February","March","April","May","June","July","August","September","October","November","December"},0))
    ),
    'Total Annual Points'!$F$5:$F$1000
  ),
"")</f>
        <v/>
      </c>
      <c r="K55" s="24"/>
      <c r="L55" s="24"/>
      <c r="M55" s="24">
        <f>South_Service!$K55-South_Service!$L55</f>
        <v>0</v>
      </c>
      <c r="N55" s="24"/>
      <c r="AC55" s="1" t="str">
        <f t="shared" si="1"/>
        <v>South_Service</v>
      </c>
      <c r="AD55" s="1" t="str">
        <f>IFERROR(VLOOKUP(SSW[[#This Row],[Department]], Lists!$L$4:$M$7, 2, FALSE), "")</f>
        <v>Amri, Abdulrahman A</v>
      </c>
      <c r="AE55" s="1" t="s">
        <v>15</v>
      </c>
      <c r="AF55" s="1" t="s">
        <v>24</v>
      </c>
      <c r="AG55" s="1" t="s">
        <v>114</v>
      </c>
      <c r="AH55" s="1" t="s">
        <v>32</v>
      </c>
      <c r="AI55" s="16" t="b">
        <v>0</v>
      </c>
      <c r="AJ55" s="1"/>
      <c r="BA55" s="22" t="str">
        <f t="shared" si="2"/>
        <v>South_Service</v>
      </c>
      <c r="BB55" s="22" t="str">
        <f>IFERROR(VLOOKUP(SSM[[#This Row],[Department]], Lists!$L$4:$M$7, 2, FALSE), "")</f>
        <v/>
      </c>
      <c r="BC55" s="30"/>
      <c r="BD55" s="30"/>
      <c r="BE55" s="81"/>
      <c r="BF55" s="28"/>
      <c r="BG55" s="29"/>
      <c r="BH55" s="28"/>
      <c r="BW55" s="22"/>
      <c r="BY55" s="2"/>
      <c r="BZ55" s="38"/>
      <c r="CA55" s="1"/>
      <c r="CB55" s="1"/>
      <c r="CC55" s="1"/>
      <c r="CD55" s="1"/>
    </row>
    <row r="56" spans="5:82">
      <c r="E56" s="24" t="str">
        <f t="shared" si="4"/>
        <v>South_Service</v>
      </c>
      <c r="F56" s="24" t="str">
        <f>IFERROR(VLOOKUP(SSR[[#This Row],[Department]], Lists!$L$4:$M$7, 2, FALSE), "")</f>
        <v>Amri, Abdulrahman A</v>
      </c>
      <c r="G56" s="24" t="s">
        <v>14</v>
      </c>
      <c r="H56" s="24">
        <v>2025</v>
      </c>
      <c r="I56" s="80" t="s">
        <v>54</v>
      </c>
      <c r="J56" s="24" t="str" cm="1">
        <f t="array" ref="J56">IFERROR(
  LOOKUP(
    2,1/(
      ('Total Annual Points'!$B$5:$B$1000=E56)*
      ('Total Annual Points'!$C$5:$C$1000=G56)*
      ('Total Annual Points'!$D$5:$D$1000=H56)*
      (MATCH('Total Annual Points'!$E$5:$E$1000,{"January","February","March","April","May","June","July","August","September","October","November","December"},0)
       &lt;=MATCH(I56,{"January","February","March","April","May","June","July","August","September","October","November","December"},0))
    ),
    'Total Annual Points'!$F$5:$F$1000
  ),
"")</f>
        <v/>
      </c>
      <c r="K56" s="24"/>
      <c r="L56" s="24"/>
      <c r="M56" s="24">
        <f>South_Service!$K56-South_Service!$L56</f>
        <v>0</v>
      </c>
      <c r="N56" s="24"/>
      <c r="AC56" s="1" t="str">
        <f t="shared" si="1"/>
        <v>South_Service</v>
      </c>
      <c r="AD56" s="1" t="str">
        <f>IFERROR(VLOOKUP(SSW[[#This Row],[Department]], Lists!$L$4:$M$7, 2, FALSE), "")</f>
        <v>Amri, Abdulrahman A</v>
      </c>
      <c r="AE56" s="1" t="s">
        <v>15</v>
      </c>
      <c r="AF56" s="1" t="s">
        <v>24</v>
      </c>
      <c r="AG56" s="1" t="s">
        <v>115</v>
      </c>
      <c r="AH56" s="1" t="s">
        <v>42</v>
      </c>
      <c r="AI56" s="16" t="b">
        <v>0</v>
      </c>
      <c r="AJ56" s="1"/>
      <c r="BA56" s="22"/>
      <c r="BB56" s="22"/>
      <c r="BC56" s="30"/>
      <c r="BD56" s="30"/>
      <c r="BE56" s="81"/>
      <c r="BF56" s="28"/>
      <c r="BG56" s="28"/>
      <c r="BH56" s="28"/>
      <c r="BW56" s="22"/>
      <c r="BY56" s="2"/>
      <c r="BZ56" s="38"/>
      <c r="CA56" s="1"/>
      <c r="CB56" s="1"/>
      <c r="CC56" s="1"/>
      <c r="CD56" s="1"/>
    </row>
    <row r="57" spans="5:82">
      <c r="E57" s="24" t="str">
        <f t="shared" si="4"/>
        <v>South_Service</v>
      </c>
      <c r="F57" s="24" t="str">
        <f>IFERROR(VLOOKUP(SSR[[#This Row],[Department]], Lists!$L$4:$M$7, 2, FALSE), "")</f>
        <v>Amri, Abdulrahman A</v>
      </c>
      <c r="G57" s="24" t="s">
        <v>14</v>
      </c>
      <c r="H57" s="24">
        <v>2025</v>
      </c>
      <c r="I57" s="80" t="s">
        <v>57</v>
      </c>
      <c r="J57" s="24" t="str" cm="1">
        <f t="array" ref="J57">IFERROR(
  LOOKUP(
    2,1/(
      ('Total Annual Points'!$B$5:$B$1000=E57)*
      ('Total Annual Points'!$C$5:$C$1000=G57)*
      ('Total Annual Points'!$D$5:$D$1000=H57)*
      (MATCH('Total Annual Points'!$E$5:$E$1000,{"January","February","March","April","May","June","July","August","September","October","November","December"},0)
       &lt;=MATCH(I57,{"January","February","March","April","May","June","July","August","September","October","November","December"},0))
    ),
    'Total Annual Points'!$F$5:$F$1000
  ),
"")</f>
        <v/>
      </c>
      <c r="K57" s="24"/>
      <c r="L57" s="24"/>
      <c r="M57" s="24">
        <f>South_Service!$K57-South_Service!$L57</f>
        <v>0</v>
      </c>
      <c r="N57" s="24"/>
      <c r="AC57" s="1" t="str">
        <f t="shared" si="1"/>
        <v>South_Service</v>
      </c>
      <c r="AD57" s="1" t="str">
        <f>IFERROR(VLOOKUP(SSW[[#This Row],[Department]], Lists!$L$4:$M$7, 2, FALSE), "")</f>
        <v>Amri, Abdulrahman A</v>
      </c>
      <c r="AE57" s="1" t="s">
        <v>15</v>
      </c>
      <c r="AF57" s="1" t="s">
        <v>24</v>
      </c>
      <c r="AG57" s="1" t="s">
        <v>116</v>
      </c>
      <c r="AH57" s="1" t="s">
        <v>21</v>
      </c>
      <c r="AI57" s="16" t="b">
        <v>0</v>
      </c>
      <c r="AJ57" s="1"/>
      <c r="BA57" s="22"/>
      <c r="BB57" s="22"/>
      <c r="BC57" s="30"/>
      <c r="BD57" s="30"/>
      <c r="BE57" s="81"/>
      <c r="BF57" s="28"/>
      <c r="BG57" s="28"/>
      <c r="BH57" s="28"/>
      <c r="BW57" s="22"/>
      <c r="BY57" s="2"/>
      <c r="BZ57" s="38"/>
      <c r="CA57" s="1"/>
      <c r="CB57" s="1"/>
      <c r="CC57" s="1"/>
      <c r="CD57" s="1"/>
    </row>
    <row r="58" spans="5:82">
      <c r="E58" s="24" t="str">
        <f t="shared" si="4"/>
        <v>South_Service</v>
      </c>
      <c r="F58" s="24" t="str">
        <f>IFERROR(VLOOKUP(SSR[[#This Row],[Department]], Lists!$L$4:$M$7, 2, FALSE), "")</f>
        <v>Amri, Abdulrahman A</v>
      </c>
      <c r="G58" s="24" t="s">
        <v>14</v>
      </c>
      <c r="H58" s="24">
        <v>2025</v>
      </c>
      <c r="I58" s="80" t="s">
        <v>60</v>
      </c>
      <c r="J58" s="24" t="str" cm="1">
        <f t="array" ref="J58">IFERROR(
  LOOKUP(
    2,1/(
      ('Total Annual Points'!$B$5:$B$1000=E58)*
      ('Total Annual Points'!$C$5:$C$1000=G58)*
      ('Total Annual Points'!$D$5:$D$1000=H58)*
      (MATCH('Total Annual Points'!$E$5:$E$1000,{"January","February","March","April","May","June","July","August","September","October","November","December"},0)
       &lt;=MATCH(I58,{"January","February","March","April","May","June","July","August","September","October","November","December"},0))
    ),
    'Total Annual Points'!$F$5:$F$1000
  ),
"")</f>
        <v/>
      </c>
      <c r="K58" s="24"/>
      <c r="L58" s="24"/>
      <c r="M58" s="24">
        <f>South_Service!$K58-South_Service!$L58</f>
        <v>0</v>
      </c>
      <c r="N58" s="24"/>
      <c r="AC58" s="1" t="str">
        <f t="shared" si="1"/>
        <v>South_Service</v>
      </c>
      <c r="AD58" s="1" t="str">
        <f>IFERROR(VLOOKUP(SSW[[#This Row],[Department]], Lists!$L$4:$M$7, 2, FALSE), "")</f>
        <v>Amri, Abdulrahman A</v>
      </c>
      <c r="AE58" s="1" t="s">
        <v>15</v>
      </c>
      <c r="AF58" s="1" t="s">
        <v>24</v>
      </c>
      <c r="AG58" s="1" t="s">
        <v>117</v>
      </c>
      <c r="AH58" s="1" t="s">
        <v>32</v>
      </c>
      <c r="AI58" s="16" t="b">
        <v>0</v>
      </c>
      <c r="AJ58" s="1"/>
      <c r="BA58" s="22"/>
      <c r="BB58" s="22"/>
      <c r="BC58" s="30"/>
      <c r="BD58" s="30"/>
      <c r="BE58" s="81"/>
      <c r="BF58" s="28"/>
      <c r="BG58" s="28"/>
      <c r="BH58" s="28"/>
      <c r="BW58" s="22"/>
      <c r="BY58" s="2"/>
      <c r="BZ58" s="38"/>
      <c r="CA58" s="1"/>
      <c r="CB58" s="1"/>
      <c r="CC58" s="1"/>
      <c r="CD58" s="1"/>
    </row>
    <row r="59" spans="5:82">
      <c r="E59" s="24" t="str">
        <f t="shared" si="4"/>
        <v>South_Service</v>
      </c>
      <c r="F59" s="24" t="str">
        <f>IFERROR(VLOOKUP(SSR[[#This Row],[Department]], Lists!$L$4:$M$7, 2, FALSE), "")</f>
        <v>Amri, Abdulrahman A</v>
      </c>
      <c r="G59" s="24" t="s">
        <v>14</v>
      </c>
      <c r="H59" s="24">
        <v>2025</v>
      </c>
      <c r="I59" s="80" t="s">
        <v>62</v>
      </c>
      <c r="J59" s="24" t="str" cm="1">
        <f t="array" ref="J59">IFERROR(
  LOOKUP(
    2,1/(
      ('Total Annual Points'!$B$5:$B$1000=E59)*
      ('Total Annual Points'!$C$5:$C$1000=G59)*
      ('Total Annual Points'!$D$5:$D$1000=H59)*
      (MATCH('Total Annual Points'!$E$5:$E$1000,{"January","February","March","April","May","June","July","August","September","October","November","December"},0)
       &lt;=MATCH(I59,{"January","February","March","April","May","June","July","August","September","October","November","December"},0))
    ),
    'Total Annual Points'!$F$5:$F$1000
  ),
"")</f>
        <v/>
      </c>
      <c r="K59" s="24"/>
      <c r="L59" s="24"/>
      <c r="M59" s="24">
        <f>South_Service!$K59-South_Service!$L59</f>
        <v>0</v>
      </c>
      <c r="N59" s="24"/>
      <c r="AC59" s="1" t="str">
        <f t="shared" si="1"/>
        <v>South_Service</v>
      </c>
      <c r="AD59" s="1" t="str">
        <f>IFERROR(VLOOKUP(SSW[[#This Row],[Department]], Lists!$L$4:$M$7, 2, FALSE), "")</f>
        <v>Amri, Abdulrahman A</v>
      </c>
      <c r="AE59" s="1" t="s">
        <v>15</v>
      </c>
      <c r="AF59" s="1" t="s">
        <v>24</v>
      </c>
      <c r="AG59" s="1" t="s">
        <v>118</v>
      </c>
      <c r="AH59" s="1" t="s">
        <v>42</v>
      </c>
      <c r="AI59" s="16" t="b">
        <v>0</v>
      </c>
      <c r="AJ59" s="1"/>
      <c r="BA59" s="22"/>
      <c r="BB59" s="22"/>
      <c r="BC59" s="30"/>
      <c r="BD59" s="30"/>
      <c r="BE59" s="81"/>
      <c r="BF59" s="28"/>
      <c r="BG59" s="28"/>
      <c r="BH59" s="28"/>
      <c r="BW59" s="22"/>
      <c r="BY59" s="2"/>
      <c r="BZ59" s="38"/>
      <c r="CA59" s="1"/>
      <c r="CB59" s="1"/>
      <c r="CC59" s="1"/>
      <c r="CD59" s="1"/>
    </row>
    <row r="60" spans="5:82">
      <c r="E60" s="24" t="str">
        <f t="shared" si="4"/>
        <v>South_Service</v>
      </c>
      <c r="F60" s="24" t="str">
        <f>IFERROR(VLOOKUP(SSR[[#This Row],[Department]], Lists!$L$4:$M$7, 2, FALSE), "")</f>
        <v>Amri, Abdulrahman A</v>
      </c>
      <c r="G60" s="24" t="s">
        <v>14</v>
      </c>
      <c r="H60" s="24">
        <v>2025</v>
      </c>
      <c r="I60" s="80" t="s">
        <v>64</v>
      </c>
      <c r="J60" s="24" t="str" cm="1">
        <f t="array" ref="J60">IFERROR(
  LOOKUP(
    2,1/(
      ('Total Annual Points'!$B$5:$B$1000=E60)*
      ('Total Annual Points'!$C$5:$C$1000=G60)*
      ('Total Annual Points'!$D$5:$D$1000=H60)*
      (MATCH('Total Annual Points'!$E$5:$E$1000,{"January","February","March","April","May","June","July","August","September","October","November","December"},0)
       &lt;=MATCH(I60,{"January","February","March","April","May","June","July","August","September","October","November","December"},0))
    ),
    'Total Annual Points'!$F$5:$F$1000
  ),
"")</f>
        <v/>
      </c>
      <c r="K60" s="24"/>
      <c r="L60" s="24"/>
      <c r="M60" s="24">
        <f>South_Service!$K60-South_Service!$L60</f>
        <v>0</v>
      </c>
      <c r="N60" s="24"/>
      <c r="AC60" s="1" t="str">
        <f t="shared" si="1"/>
        <v>South_Service</v>
      </c>
      <c r="AD60" s="1" t="str">
        <f>IFERROR(VLOOKUP(SSW[[#This Row],[Department]], Lists!$L$4:$M$7, 2, FALSE), "")</f>
        <v>Amri, Abdulrahman A</v>
      </c>
      <c r="AE60" s="1" t="s">
        <v>15</v>
      </c>
      <c r="AF60" s="1" t="s">
        <v>24</v>
      </c>
      <c r="AG60" s="1" t="s">
        <v>119</v>
      </c>
      <c r="AH60" s="1" t="s">
        <v>21</v>
      </c>
      <c r="AI60" s="16" t="b">
        <v>0</v>
      </c>
      <c r="AJ60" s="1"/>
      <c r="BA60" s="22"/>
      <c r="BB60" s="22"/>
      <c r="BC60" s="30"/>
      <c r="BD60" s="30"/>
      <c r="BE60" s="81"/>
      <c r="BF60" s="28"/>
      <c r="BG60" s="28"/>
      <c r="BH60" s="28"/>
      <c r="BW60" s="22"/>
      <c r="BY60" s="2"/>
      <c r="BZ60" s="38"/>
      <c r="CA60" s="1"/>
      <c r="CB60" s="1"/>
      <c r="CC60" s="1"/>
      <c r="CD60" s="1"/>
    </row>
    <row r="61" spans="5:82">
      <c r="E61" s="24" t="str">
        <f t="shared" si="4"/>
        <v>South_Service</v>
      </c>
      <c r="F61" s="24" t="str">
        <f>IFERROR(VLOOKUP(SSR[[#This Row],[Department]], Lists!$L$4:$M$7, 2, FALSE), "")</f>
        <v>Amri, Abdulrahman A</v>
      </c>
      <c r="G61" s="24" t="s">
        <v>14</v>
      </c>
      <c r="H61" s="24">
        <v>2025</v>
      </c>
      <c r="I61" s="80" t="s">
        <v>66</v>
      </c>
      <c r="J61" s="24" t="str" cm="1">
        <f t="array" ref="J61">IFERROR(
  LOOKUP(
    2,1/(
      ('Total Annual Points'!$B$5:$B$1000=E61)*
      ('Total Annual Points'!$C$5:$C$1000=G61)*
      ('Total Annual Points'!$D$5:$D$1000=H61)*
      (MATCH('Total Annual Points'!$E$5:$E$1000,{"January","February","March","April","May","June","July","August","September","October","November","December"},0)
       &lt;=MATCH(I61,{"January","February","March","April","May","June","July","August","September","October","November","December"},0))
    ),
    'Total Annual Points'!$F$5:$F$1000
  ),
"")</f>
        <v/>
      </c>
      <c r="K61" s="24"/>
      <c r="L61" s="24"/>
      <c r="M61" s="24">
        <f>South_Service!$K61-South_Service!$L61</f>
        <v>0</v>
      </c>
      <c r="N61" s="24"/>
      <c r="AC61" s="1" t="str">
        <f t="shared" si="1"/>
        <v>South_Service</v>
      </c>
      <c r="AD61" s="1" t="str">
        <f>IFERROR(VLOOKUP(SSW[[#This Row],[Department]], Lists!$L$4:$M$7, 2, FALSE), "")</f>
        <v>Amri, Abdulrahman A</v>
      </c>
      <c r="AE61" s="1" t="s">
        <v>15</v>
      </c>
      <c r="AF61" s="1" t="s">
        <v>24</v>
      </c>
      <c r="AG61" s="1" t="s">
        <v>120</v>
      </c>
      <c r="AH61" s="1" t="s">
        <v>32</v>
      </c>
      <c r="AI61" s="16" t="b">
        <v>0</v>
      </c>
      <c r="AJ61" s="1"/>
      <c r="BA61" s="22"/>
      <c r="BB61" s="22"/>
      <c r="BC61" s="30"/>
      <c r="BD61" s="30"/>
      <c r="BE61" s="81"/>
      <c r="BF61" s="28"/>
      <c r="BG61" s="28"/>
      <c r="BH61" s="28"/>
      <c r="BW61" s="22"/>
      <c r="BY61" s="2"/>
      <c r="BZ61" s="38"/>
      <c r="CA61" s="1"/>
      <c r="CB61" s="1"/>
      <c r="CC61" s="1"/>
      <c r="CD61" s="1"/>
    </row>
    <row r="62" spans="5:82">
      <c r="E62" s="24" t="str">
        <f t="shared" si="4"/>
        <v>South_Service</v>
      </c>
      <c r="F62" s="24" t="str">
        <f>IFERROR(VLOOKUP(SSR[[#This Row],[Department]], Lists!$L$4:$M$7, 2, FALSE), "")</f>
        <v>Amri, Abdulrahman A</v>
      </c>
      <c r="G62" s="24" t="s">
        <v>14</v>
      </c>
      <c r="H62" s="24">
        <v>2025</v>
      </c>
      <c r="I62" s="80" t="s">
        <v>68</v>
      </c>
      <c r="J62" s="24" t="str" cm="1">
        <f t="array" ref="J62">IFERROR(
  LOOKUP(
    2,1/(
      ('Total Annual Points'!$B$5:$B$1000=E62)*
      ('Total Annual Points'!$C$5:$C$1000=G62)*
      ('Total Annual Points'!$D$5:$D$1000=H62)*
      (MATCH('Total Annual Points'!$E$5:$E$1000,{"January","February","March","April","May","June","July","August","September","October","November","December"},0)
       &lt;=MATCH(I62,{"January","February","March","April","May","June","July","August","September","October","November","December"},0))
    ),
    'Total Annual Points'!$F$5:$F$1000
  ),
"")</f>
        <v/>
      </c>
      <c r="K62" s="24"/>
      <c r="L62" s="24"/>
      <c r="M62" s="24">
        <f>South_Service!$K62-South_Service!$L62</f>
        <v>0</v>
      </c>
      <c r="N62" s="24"/>
      <c r="AC62" s="1" t="str">
        <f t="shared" si="1"/>
        <v>South_Service</v>
      </c>
      <c r="AD62" s="1" t="str">
        <f>IFERROR(VLOOKUP(SSW[[#This Row],[Department]], Lists!$L$4:$M$7, 2, FALSE), "")</f>
        <v>Amri, Abdulrahman A</v>
      </c>
      <c r="AE62" s="1" t="s">
        <v>15</v>
      </c>
      <c r="AF62" s="1" t="s">
        <v>24</v>
      </c>
      <c r="AG62" s="1" t="s">
        <v>121</v>
      </c>
      <c r="AH62" s="1" t="s">
        <v>42</v>
      </c>
      <c r="AI62" s="16" t="b">
        <v>0</v>
      </c>
      <c r="AJ62" s="1"/>
      <c r="BA62" s="22"/>
      <c r="BB62" s="22"/>
      <c r="BC62" s="30"/>
      <c r="BD62" s="30"/>
      <c r="BE62" s="81"/>
      <c r="BF62" s="28"/>
      <c r="BG62" s="28"/>
      <c r="BH62" s="28"/>
      <c r="BW62" s="22"/>
      <c r="BY62" s="2"/>
      <c r="BZ62" s="38"/>
      <c r="CA62" s="1"/>
      <c r="CB62" s="1"/>
      <c r="CC62" s="1"/>
      <c r="CD62" s="1"/>
    </row>
    <row r="63" spans="5:82">
      <c r="E63" s="24" t="str">
        <f t="shared" si="4"/>
        <v>South_Service</v>
      </c>
      <c r="F63" s="24" t="str">
        <f>IFERROR(VLOOKUP(SSR[[#This Row],[Department]], Lists!$L$4:$M$7, 2, FALSE), "")</f>
        <v>Amri, Abdulrahman A</v>
      </c>
      <c r="G63" s="24" t="s">
        <v>14</v>
      </c>
      <c r="H63" s="24">
        <v>2025</v>
      </c>
      <c r="I63" s="80" t="s">
        <v>70</v>
      </c>
      <c r="J63" s="24" t="str" cm="1">
        <f t="array" ref="J63">IFERROR(
  LOOKUP(
    2,1/(
      ('Total Annual Points'!$B$5:$B$1000=E63)*
      ('Total Annual Points'!$C$5:$C$1000=G63)*
      ('Total Annual Points'!$D$5:$D$1000=H63)*
      (MATCH('Total Annual Points'!$E$5:$E$1000,{"January","February","March","April","May","June","July","August","September","October","November","December"},0)
       &lt;=MATCH(I63,{"January","February","March","April","May","June","July","August","September","October","November","December"},0))
    ),
    'Total Annual Points'!$F$5:$F$1000
  ),
"")</f>
        <v/>
      </c>
      <c r="K63" s="24"/>
      <c r="L63" s="24"/>
      <c r="M63" s="24">
        <f>South_Service!$K63-South_Service!$L63</f>
        <v>0</v>
      </c>
      <c r="N63" s="24"/>
      <c r="AC63" s="1" t="str">
        <f t="shared" si="1"/>
        <v>South_Service</v>
      </c>
      <c r="AD63" s="1" t="str">
        <f>IFERROR(VLOOKUP(SSW[[#This Row],[Department]], Lists!$L$4:$M$7, 2, FALSE), "")</f>
        <v>Amri, Abdulrahman A</v>
      </c>
      <c r="AE63" s="1" t="s">
        <v>15</v>
      </c>
      <c r="AF63" s="1" t="s">
        <v>24</v>
      </c>
      <c r="AG63" s="1" t="s">
        <v>122</v>
      </c>
      <c r="AH63" s="1" t="s">
        <v>21</v>
      </c>
      <c r="AI63" s="16" t="b">
        <v>0</v>
      </c>
      <c r="AJ63" s="1"/>
      <c r="BA63" s="22"/>
      <c r="BB63" s="22"/>
      <c r="BC63" s="30"/>
      <c r="BD63" s="30"/>
      <c r="BE63" s="81"/>
      <c r="BF63" s="28"/>
      <c r="BG63" s="28"/>
      <c r="BH63" s="28"/>
      <c r="BW63" s="22"/>
      <c r="BY63" s="2"/>
      <c r="BZ63" s="38"/>
      <c r="CA63" s="1"/>
      <c r="CB63" s="1"/>
      <c r="CC63" s="1"/>
      <c r="CD63" s="1"/>
    </row>
    <row r="64" spans="5:82">
      <c r="E64" s="24" t="str">
        <f t="shared" si="4"/>
        <v>South_Service</v>
      </c>
      <c r="F64" s="78" t="str">
        <f>IFERROR(VLOOKUP(SSR[[#This Row],[Department]], Lists!$L$4:$M$7, 2, FALSE), "")</f>
        <v>Amri, Abdulrahman A</v>
      </c>
      <c r="G64" s="24" t="s">
        <v>25</v>
      </c>
      <c r="H64" s="24">
        <v>2025</v>
      </c>
      <c r="I64" s="80" t="s">
        <v>20</v>
      </c>
      <c r="J64" s="24" t="str" cm="1">
        <f t="array" ref="J64">IFERROR(
  LOOKUP(
    2,1/(
      ('Total Annual Points'!$B$5:$B$1000=E64)*
      ('Total Annual Points'!$C$5:$C$1000=G64)*
      ('Total Annual Points'!$D$5:$D$1000=H64)*
      (MATCH('Total Annual Points'!$E$5:$E$1000,{"January","February","March","April","May","June","July","August","September","October","November","December"},0)
       &lt;=MATCH(I64,{"January","February","March","April","May","June","July","August","September","October","November","December"},0))
    ),
    'Total Annual Points'!$F$5:$F$1000
  ),
"")</f>
        <v/>
      </c>
      <c r="K64" s="24"/>
      <c r="L64" s="24"/>
      <c r="M64" s="24">
        <f>South_Service!$K64-South_Service!$L64</f>
        <v>0</v>
      </c>
      <c r="N64" s="24"/>
      <c r="AC64" s="1" t="str">
        <f t="shared" si="1"/>
        <v>South_Service</v>
      </c>
      <c r="AD64" s="1" t="str">
        <f>IFERROR(VLOOKUP(SSW[[#This Row],[Department]], Lists!$L$4:$M$7, 2, FALSE), "")</f>
        <v>Amri, Abdulrahman A</v>
      </c>
      <c r="AE64" s="1" t="s">
        <v>15</v>
      </c>
      <c r="AF64" s="1" t="s">
        <v>24</v>
      </c>
      <c r="AG64" s="1" t="s">
        <v>123</v>
      </c>
      <c r="AH64" s="1" t="s">
        <v>32</v>
      </c>
      <c r="AI64" s="16" t="b">
        <v>0</v>
      </c>
      <c r="AJ64" s="1"/>
      <c r="BA64" s="22"/>
      <c r="BB64" s="22"/>
      <c r="BC64" s="30"/>
      <c r="BD64" s="30"/>
      <c r="BE64" s="81"/>
      <c r="BF64" s="28"/>
      <c r="BG64" s="28"/>
      <c r="BH64" s="28"/>
      <c r="BW64" s="22"/>
      <c r="BY64" s="2"/>
      <c r="BZ64" s="38"/>
      <c r="CA64" s="1"/>
      <c r="CB64" s="1"/>
      <c r="CC64" s="1"/>
      <c r="CD64" s="1"/>
    </row>
    <row r="65" spans="5:82">
      <c r="E65" s="24" t="str">
        <f t="shared" si="4"/>
        <v>South_Service</v>
      </c>
      <c r="F65" s="24" t="str">
        <f>IFERROR(VLOOKUP(SSR[[#This Row],[Department]], Lists!$L$4:$M$7, 2, FALSE), "")</f>
        <v>Amri, Abdulrahman A</v>
      </c>
      <c r="G65" s="24" t="s">
        <v>25</v>
      </c>
      <c r="H65" s="24">
        <v>2025</v>
      </c>
      <c r="I65" s="80" t="s">
        <v>31</v>
      </c>
      <c r="J65" s="24" t="str" cm="1">
        <f t="array" ref="J65">IFERROR(
  LOOKUP(
    2,1/(
      ('Total Annual Points'!$B$5:$B$1000=E65)*
      ('Total Annual Points'!$C$5:$C$1000=G65)*
      ('Total Annual Points'!$D$5:$D$1000=H65)*
      (MATCH('Total Annual Points'!$E$5:$E$1000,{"January","February","March","April","May","June","July","August","September","October","November","December"},0)
       &lt;=MATCH(I65,{"January","February","March","April","May","June","July","August","September","October","November","December"},0))
    ),
    'Total Annual Points'!$F$5:$F$1000
  ),
"")</f>
        <v/>
      </c>
      <c r="K65" s="24"/>
      <c r="L65" s="24"/>
      <c r="M65" s="24">
        <f>South_Service!$K65-South_Service!$L65</f>
        <v>0</v>
      </c>
      <c r="N65" s="24"/>
      <c r="AC65" s="1" t="str">
        <f t="shared" si="1"/>
        <v>South_Service</v>
      </c>
      <c r="AD65" s="1" t="str">
        <f>IFERROR(VLOOKUP(SSW[[#This Row],[Department]], Lists!$L$4:$M$7, 2, FALSE), "")</f>
        <v>Amri, Abdulrahman A</v>
      </c>
      <c r="AE65" s="1" t="s">
        <v>15</v>
      </c>
      <c r="AF65" s="1" t="s">
        <v>24</v>
      </c>
      <c r="AG65" s="1" t="s">
        <v>124</v>
      </c>
      <c r="AH65" s="1" t="s">
        <v>42</v>
      </c>
      <c r="AI65" s="16" t="b">
        <v>0</v>
      </c>
      <c r="AJ65" s="1"/>
      <c r="BA65" s="22"/>
      <c r="BB65" s="22"/>
      <c r="BC65" s="30"/>
      <c r="BD65" s="30"/>
      <c r="BE65" s="81"/>
      <c r="BF65" s="28"/>
      <c r="BG65" s="28"/>
      <c r="BH65" s="28"/>
      <c r="BW65" s="22"/>
      <c r="BY65" s="2"/>
      <c r="BZ65" s="38"/>
      <c r="CA65" s="1"/>
      <c r="CB65" s="1"/>
      <c r="CC65" s="1"/>
      <c r="CD65" s="1"/>
    </row>
    <row r="66" spans="5:82">
      <c r="E66" s="24" t="str">
        <f t="shared" si="4"/>
        <v>South_Service</v>
      </c>
      <c r="F66" s="24" t="str">
        <f>IFERROR(VLOOKUP(SSR[[#This Row],[Department]], Lists!$L$4:$M$7, 2, FALSE), "")</f>
        <v>Amri, Abdulrahman A</v>
      </c>
      <c r="G66" s="24" t="s">
        <v>25</v>
      </c>
      <c r="H66" s="24">
        <v>2025</v>
      </c>
      <c r="I66" s="80" t="s">
        <v>41</v>
      </c>
      <c r="J66" s="24" t="str" cm="1">
        <f t="array" ref="J66">IFERROR(
  LOOKUP(
    2,1/(
      ('Total Annual Points'!$B$5:$B$1000=E66)*
      ('Total Annual Points'!$C$5:$C$1000=G66)*
      ('Total Annual Points'!$D$5:$D$1000=H66)*
      (MATCH('Total Annual Points'!$E$5:$E$1000,{"January","February","March","April","May","June","July","August","September","October","November","December"},0)
       &lt;=MATCH(I66,{"January","February","March","April","May","June","July","August","September","October","November","December"},0))
    ),
    'Total Annual Points'!$F$5:$F$1000
  ),
"")</f>
        <v/>
      </c>
      <c r="K66" s="24"/>
      <c r="L66" s="24"/>
      <c r="M66" s="24">
        <f>South_Service!$K66-South_Service!$L66</f>
        <v>0</v>
      </c>
      <c r="N66" s="24"/>
      <c r="AC66" s="1" t="str">
        <f t="shared" si="1"/>
        <v>South_Service</v>
      </c>
      <c r="AD66" s="1" t="str">
        <f>IFERROR(VLOOKUP(SSW[[#This Row],[Department]], Lists!$L$4:$M$7, 2, FALSE), "")</f>
        <v>Amri, Abdulrahman A</v>
      </c>
      <c r="AE66" s="1" t="s">
        <v>15</v>
      </c>
      <c r="AF66" s="1" t="s">
        <v>24</v>
      </c>
      <c r="AG66" s="1" t="s">
        <v>125</v>
      </c>
      <c r="AH66" s="1" t="s">
        <v>21</v>
      </c>
      <c r="AI66" s="16" t="b">
        <v>0</v>
      </c>
      <c r="AJ66" s="1"/>
      <c r="BA66" s="22"/>
      <c r="BB66" s="22"/>
      <c r="BC66" s="30"/>
      <c r="BD66" s="30"/>
      <c r="BE66" s="81"/>
      <c r="BF66" s="28"/>
      <c r="BG66" s="28"/>
      <c r="BH66" s="28"/>
      <c r="BW66" s="22"/>
      <c r="BY66" s="2"/>
      <c r="BZ66" s="38"/>
      <c r="CA66" s="1"/>
      <c r="CB66" s="1"/>
      <c r="CC66" s="1"/>
      <c r="CD66" s="1"/>
    </row>
    <row r="67" spans="5:82">
      <c r="E67" s="24" t="str">
        <f t="shared" si="4"/>
        <v>South_Service</v>
      </c>
      <c r="F67" s="24" t="str">
        <f>IFERROR(VLOOKUP(SSR[[#This Row],[Department]], Lists!$L$4:$M$7, 2, FALSE), "")</f>
        <v>Amri, Abdulrahman A</v>
      </c>
      <c r="G67" s="24" t="s">
        <v>25</v>
      </c>
      <c r="H67" s="24">
        <v>2025</v>
      </c>
      <c r="I67" s="80" t="s">
        <v>50</v>
      </c>
      <c r="J67" s="24" t="str" cm="1">
        <f t="array" ref="J67">IFERROR(
  LOOKUP(
    2,1/(
      ('Total Annual Points'!$B$5:$B$1000=E67)*
      ('Total Annual Points'!$C$5:$C$1000=G67)*
      ('Total Annual Points'!$D$5:$D$1000=H67)*
      (MATCH('Total Annual Points'!$E$5:$E$1000,{"January","February","March","April","May","June","July","August","September","October","November","December"},0)
       &lt;=MATCH(I67,{"January","February","March","April","May","June","July","August","September","October","November","December"},0))
    ),
    'Total Annual Points'!$F$5:$F$1000
  ),
"")</f>
        <v/>
      </c>
      <c r="K67" s="24"/>
      <c r="L67" s="24"/>
      <c r="M67" s="24">
        <f>South_Service!$K67-South_Service!$L67</f>
        <v>0</v>
      </c>
      <c r="N67" s="24"/>
      <c r="AC67" s="1" t="str">
        <f t="shared" si="1"/>
        <v>South_Service</v>
      </c>
      <c r="AD67" s="1" t="str">
        <f>IFERROR(VLOOKUP(SSW[[#This Row],[Department]], Lists!$L$4:$M$7, 2, FALSE), "")</f>
        <v>Amri, Abdulrahman A</v>
      </c>
      <c r="AE67" s="1" t="s">
        <v>15</v>
      </c>
      <c r="AF67" s="1" t="s">
        <v>24</v>
      </c>
      <c r="AG67" s="1" t="s">
        <v>126</v>
      </c>
      <c r="AH67" s="1" t="s">
        <v>32</v>
      </c>
      <c r="AI67" s="16" t="b">
        <v>0</v>
      </c>
      <c r="AJ67" s="1"/>
      <c r="BA67" s="22"/>
      <c r="BB67" s="22"/>
      <c r="BC67" s="30"/>
      <c r="BD67" s="30"/>
      <c r="BE67" s="81"/>
      <c r="BF67" s="28"/>
      <c r="BG67" s="28"/>
      <c r="BH67" s="28"/>
      <c r="BW67" s="22"/>
      <c r="BY67" s="2"/>
      <c r="BZ67" s="38"/>
      <c r="CA67" s="1"/>
      <c r="CB67" s="1"/>
      <c r="CC67" s="1"/>
      <c r="CD67" s="1"/>
    </row>
    <row r="68" spans="5:82">
      <c r="E68" s="24" t="str">
        <f t="shared" si="4"/>
        <v>South_Service</v>
      </c>
      <c r="F68" s="24" t="str">
        <f>IFERROR(VLOOKUP(SSR[[#This Row],[Department]], Lists!$L$4:$M$7, 2, FALSE), "")</f>
        <v>Amri, Abdulrahman A</v>
      </c>
      <c r="G68" s="24" t="s">
        <v>25</v>
      </c>
      <c r="H68" s="24">
        <v>2025</v>
      </c>
      <c r="I68" s="80" t="s">
        <v>54</v>
      </c>
      <c r="J68" s="24" t="str" cm="1">
        <f t="array" ref="J68">IFERROR(
  LOOKUP(
    2,1/(
      ('Total Annual Points'!$B$5:$B$1000=E68)*
      ('Total Annual Points'!$C$5:$C$1000=G68)*
      ('Total Annual Points'!$D$5:$D$1000=H68)*
      (MATCH('Total Annual Points'!$E$5:$E$1000,{"January","February","March","April","May","June","July","August","September","October","November","December"},0)
       &lt;=MATCH(I68,{"January","February","March","April","May","June","July","August","September","October","November","December"},0))
    ),
    'Total Annual Points'!$F$5:$F$1000
  ),
"")</f>
        <v/>
      </c>
      <c r="K68" s="24"/>
      <c r="L68" s="24"/>
      <c r="M68" s="24">
        <f>South_Service!$K68-South_Service!$L68</f>
        <v>0</v>
      </c>
      <c r="N68" s="24"/>
      <c r="AC68" s="1" t="str">
        <f t="shared" si="1"/>
        <v>South_Service</v>
      </c>
      <c r="AD68" s="78" t="str">
        <f>IFERROR(VLOOKUP(SSW[[#This Row],[Department]], Lists!$L$4:$M$7, 2, FALSE), "")</f>
        <v>Amri, Abdulrahman A</v>
      </c>
      <c r="AE68" s="1" t="s">
        <v>47</v>
      </c>
      <c r="AF68" s="1" t="s">
        <v>24</v>
      </c>
      <c r="AG68" s="1" t="s">
        <v>23</v>
      </c>
      <c r="AH68" s="1" t="s">
        <v>21</v>
      </c>
      <c r="AI68" s="16" t="b">
        <v>0</v>
      </c>
      <c r="AJ68" s="1"/>
      <c r="BA68" s="22"/>
      <c r="BB68" s="22"/>
      <c r="BC68" s="30"/>
      <c r="BD68" s="30"/>
      <c r="BE68" s="81"/>
      <c r="BF68" s="28"/>
      <c r="BG68" s="28"/>
      <c r="BH68" s="28"/>
      <c r="BW68" s="22"/>
      <c r="BY68" s="2"/>
      <c r="BZ68" s="38"/>
      <c r="CA68" s="1"/>
      <c r="CB68" s="1"/>
      <c r="CC68" s="1"/>
      <c r="CD68" s="1"/>
    </row>
    <row r="69" spans="5:82">
      <c r="E69" s="24" t="str">
        <f t="shared" si="4"/>
        <v>South_Service</v>
      </c>
      <c r="F69" s="24" t="str">
        <f>IFERROR(VLOOKUP(SSR[[#This Row],[Department]], Lists!$L$4:$M$7, 2, FALSE), "")</f>
        <v>Amri, Abdulrahman A</v>
      </c>
      <c r="G69" s="24" t="s">
        <v>25</v>
      </c>
      <c r="H69" s="24">
        <v>2025</v>
      </c>
      <c r="I69" s="80" t="s">
        <v>57</v>
      </c>
      <c r="J69" s="24" t="str" cm="1">
        <f t="array" ref="J69">IFERROR(
  LOOKUP(
    2,1/(
      ('Total Annual Points'!$B$5:$B$1000=E69)*
      ('Total Annual Points'!$C$5:$C$1000=G69)*
      ('Total Annual Points'!$D$5:$D$1000=H69)*
      (MATCH('Total Annual Points'!$E$5:$E$1000,{"January","February","March","April","May","June","July","August","September","October","November","December"},0)
       &lt;=MATCH(I69,{"January","February","March","April","May","June","July","August","September","October","November","December"},0))
    ),
    'Total Annual Points'!$F$5:$F$1000
  ),
"")</f>
        <v/>
      </c>
      <c r="K69" s="24"/>
      <c r="L69" s="24"/>
      <c r="M69" s="24">
        <f>South_Service!$K69-South_Service!$L69</f>
        <v>0</v>
      </c>
      <c r="N69" s="24"/>
      <c r="AC69" s="1" t="str">
        <f t="shared" si="1"/>
        <v>South_Service</v>
      </c>
      <c r="AD69" s="1" t="str">
        <f>IFERROR(VLOOKUP(SSW[[#This Row],[Department]], Lists!$L$4:$M$7, 2, FALSE), "")</f>
        <v>Amri, Abdulrahman A</v>
      </c>
      <c r="AE69" s="1" t="s">
        <v>47</v>
      </c>
      <c r="AF69" s="1" t="s">
        <v>24</v>
      </c>
      <c r="AG69" s="1" t="s">
        <v>34</v>
      </c>
      <c r="AH69" s="1" t="s">
        <v>32</v>
      </c>
      <c r="AI69" s="16" t="b">
        <v>0</v>
      </c>
      <c r="AJ69" s="1"/>
      <c r="BA69" s="22"/>
      <c r="BB69" s="22"/>
      <c r="BC69" s="30"/>
      <c r="BD69" s="30"/>
      <c r="BE69" s="81"/>
      <c r="BF69" s="28"/>
      <c r="BG69" s="28"/>
      <c r="BH69" s="28"/>
      <c r="BW69" s="22"/>
      <c r="BY69" s="2"/>
      <c r="BZ69" s="38"/>
      <c r="CA69" s="1"/>
      <c r="CB69" s="1"/>
      <c r="CC69" s="1"/>
      <c r="CD69" s="1"/>
    </row>
    <row r="70" spans="5:82">
      <c r="E70" s="24" t="str">
        <f t="shared" si="4"/>
        <v>South_Service</v>
      </c>
      <c r="F70" s="24" t="str">
        <f>IFERROR(VLOOKUP(SSR[[#This Row],[Department]], Lists!$L$4:$M$7, 2, FALSE), "")</f>
        <v>Amri, Abdulrahman A</v>
      </c>
      <c r="G70" s="24" t="s">
        <v>25</v>
      </c>
      <c r="H70" s="24">
        <v>2025</v>
      </c>
      <c r="I70" s="80" t="s">
        <v>60</v>
      </c>
      <c r="J70" s="24" t="str" cm="1">
        <f t="array" ref="J70">IFERROR(
  LOOKUP(
    2,1/(
      ('Total Annual Points'!$B$5:$B$1000=E70)*
      ('Total Annual Points'!$C$5:$C$1000=G70)*
      ('Total Annual Points'!$D$5:$D$1000=H70)*
      (MATCH('Total Annual Points'!$E$5:$E$1000,{"January","February","March","April","May","June","July","August","September","October","November","December"},0)
       &lt;=MATCH(I70,{"January","February","March","April","May","June","July","August","September","October","November","December"},0))
    ),
    'Total Annual Points'!$F$5:$F$1000
  ),
"")</f>
        <v/>
      </c>
      <c r="K70" s="24"/>
      <c r="L70" s="24"/>
      <c r="M70" s="24">
        <f>South_Service!$K70-South_Service!$L70</f>
        <v>0</v>
      </c>
      <c r="N70" s="24"/>
      <c r="AC70" s="1" t="str">
        <f t="shared" si="1"/>
        <v>South_Service</v>
      </c>
      <c r="AD70" s="1" t="str">
        <f>IFERROR(VLOOKUP(SSW[[#This Row],[Department]], Lists!$L$4:$M$7, 2, FALSE), "")</f>
        <v>Amri, Abdulrahman A</v>
      </c>
      <c r="AE70" s="1" t="s">
        <v>47</v>
      </c>
      <c r="AF70" s="1" t="s">
        <v>24</v>
      </c>
      <c r="AG70" s="1" t="s">
        <v>44</v>
      </c>
      <c r="AH70" s="1" t="s">
        <v>42</v>
      </c>
      <c r="AI70" s="16" t="b">
        <v>0</v>
      </c>
      <c r="AJ70" s="1"/>
      <c r="BA70" s="22"/>
      <c r="BB70" s="22"/>
      <c r="BC70" s="30"/>
      <c r="BD70" s="30"/>
      <c r="BE70" s="81"/>
      <c r="BF70" s="28"/>
      <c r="BG70" s="28"/>
      <c r="BH70" s="28"/>
      <c r="BW70" s="22"/>
      <c r="BY70" s="2"/>
      <c r="BZ70" s="38"/>
      <c r="CA70" s="1"/>
      <c r="CB70" s="1"/>
      <c r="CC70" s="1"/>
      <c r="CD70" s="1"/>
    </row>
    <row r="71" spans="5:82">
      <c r="E71" s="24" t="str">
        <f t="shared" si="4"/>
        <v>South_Service</v>
      </c>
      <c r="F71" s="24" t="str">
        <f>IFERROR(VLOOKUP(SSR[[#This Row],[Department]], Lists!$L$4:$M$7, 2, FALSE), "")</f>
        <v>Amri, Abdulrahman A</v>
      </c>
      <c r="G71" s="24" t="s">
        <v>25</v>
      </c>
      <c r="H71" s="24">
        <v>2025</v>
      </c>
      <c r="I71" s="80" t="s">
        <v>62</v>
      </c>
      <c r="J71" s="24" t="str" cm="1">
        <f t="array" ref="J71">IFERROR(
  LOOKUP(
    2,1/(
      ('Total Annual Points'!$B$5:$B$1000=E71)*
      ('Total Annual Points'!$C$5:$C$1000=G71)*
      ('Total Annual Points'!$D$5:$D$1000=H71)*
      (MATCH('Total Annual Points'!$E$5:$E$1000,{"January","February","March","April","May","June","July","August","September","October","November","December"},0)
       &lt;=MATCH(I71,{"January","February","March","April","May","June","July","August","September","October","November","December"},0))
    ),
    'Total Annual Points'!$F$5:$F$1000
  ),
"")</f>
        <v/>
      </c>
      <c r="K71" s="24"/>
      <c r="L71" s="24"/>
      <c r="M71" s="24">
        <f>South_Service!$K71-South_Service!$L71</f>
        <v>0</v>
      </c>
      <c r="N71" s="24"/>
      <c r="AC71" s="1" t="str">
        <f t="shared" si="1"/>
        <v>South_Service</v>
      </c>
      <c r="AD71" s="1" t="str">
        <f>IFERROR(VLOOKUP(SSW[[#This Row],[Department]], Lists!$L$4:$M$7, 2, FALSE), "")</f>
        <v>Amri, Abdulrahman A</v>
      </c>
      <c r="AE71" s="1" t="s">
        <v>47</v>
      </c>
      <c r="AF71" s="1" t="s">
        <v>24</v>
      </c>
      <c r="AG71" s="1" t="s">
        <v>52</v>
      </c>
      <c r="AH71" s="1" t="s">
        <v>21</v>
      </c>
      <c r="AI71" s="16" t="b">
        <v>0</v>
      </c>
      <c r="AJ71" s="1"/>
      <c r="BA71" s="22"/>
      <c r="BB71" s="22"/>
      <c r="BC71" s="30"/>
      <c r="BD71" s="30"/>
      <c r="BE71" s="81"/>
      <c r="BF71" s="28"/>
      <c r="BG71" s="28"/>
      <c r="BH71" s="28"/>
      <c r="BW71" s="22"/>
      <c r="BY71" s="2"/>
      <c r="BZ71" s="38"/>
      <c r="CA71" s="1"/>
      <c r="CB71" s="1"/>
      <c r="CC71" s="1"/>
      <c r="CD71" s="1"/>
    </row>
    <row r="72" spans="5:82">
      <c r="E72" s="24" t="str">
        <f t="shared" si="4"/>
        <v>South_Service</v>
      </c>
      <c r="F72" s="24" t="str">
        <f>IFERROR(VLOOKUP(SSR[[#This Row],[Department]], Lists!$L$4:$M$7, 2, FALSE), "")</f>
        <v>Amri, Abdulrahman A</v>
      </c>
      <c r="G72" s="24" t="s">
        <v>25</v>
      </c>
      <c r="H72" s="24">
        <v>2025</v>
      </c>
      <c r="I72" s="80" t="s">
        <v>64</v>
      </c>
      <c r="J72" s="24" t="str" cm="1">
        <f t="array" ref="J72">IFERROR(
  LOOKUP(
    2,1/(
      ('Total Annual Points'!$B$5:$B$1000=E72)*
      ('Total Annual Points'!$C$5:$C$1000=G72)*
      ('Total Annual Points'!$D$5:$D$1000=H72)*
      (MATCH('Total Annual Points'!$E$5:$E$1000,{"January","February","March","April","May","June","July","August","September","October","November","December"},0)
       &lt;=MATCH(I72,{"January","February","March","April","May","June","July","August","September","October","November","December"},0))
    ),
    'Total Annual Points'!$F$5:$F$1000
  ),
"")</f>
        <v/>
      </c>
      <c r="K72" s="24"/>
      <c r="L72" s="24"/>
      <c r="M72" s="24">
        <f>South_Service!$K72-South_Service!$L72</f>
        <v>0</v>
      </c>
      <c r="N72" s="24"/>
      <c r="AC72" s="1" t="str">
        <f t="shared" si="1"/>
        <v>South_Service</v>
      </c>
      <c r="AD72" s="1" t="str">
        <f>IFERROR(VLOOKUP(SSW[[#This Row],[Department]], Lists!$L$4:$M$7, 2, FALSE), "")</f>
        <v>Amri, Abdulrahman A</v>
      </c>
      <c r="AE72" s="1" t="s">
        <v>47</v>
      </c>
      <c r="AF72" s="1" t="s">
        <v>24</v>
      </c>
      <c r="AG72" s="1" t="s">
        <v>55</v>
      </c>
      <c r="AH72" s="1" t="s">
        <v>32</v>
      </c>
      <c r="AI72" s="16" t="b">
        <v>0</v>
      </c>
      <c r="AJ72" s="1"/>
      <c r="BA72" s="22"/>
      <c r="BB72" s="22"/>
      <c r="BC72" s="30"/>
      <c r="BD72" s="30"/>
      <c r="BE72" s="81"/>
      <c r="BF72" s="28"/>
      <c r="BG72" s="28"/>
      <c r="BH72" s="28"/>
      <c r="BW72" s="22"/>
      <c r="BY72" s="2"/>
      <c r="BZ72" s="38"/>
      <c r="CA72" s="1"/>
      <c r="CB72" s="1"/>
      <c r="CC72" s="1"/>
      <c r="CD72" s="1"/>
    </row>
    <row r="73" spans="5:82">
      <c r="E73" s="24" t="str">
        <f t="shared" si="4"/>
        <v>South_Service</v>
      </c>
      <c r="F73" s="24" t="str">
        <f>IFERROR(VLOOKUP(SSR[[#This Row],[Department]], Lists!$L$4:$M$7, 2, FALSE), "")</f>
        <v>Amri, Abdulrahman A</v>
      </c>
      <c r="G73" s="24" t="s">
        <v>25</v>
      </c>
      <c r="H73" s="24">
        <v>2025</v>
      </c>
      <c r="I73" s="80" t="s">
        <v>66</v>
      </c>
      <c r="J73" s="24" t="str" cm="1">
        <f t="array" ref="J73">IFERROR(
  LOOKUP(
    2,1/(
      ('Total Annual Points'!$B$5:$B$1000=E73)*
      ('Total Annual Points'!$C$5:$C$1000=G73)*
      ('Total Annual Points'!$D$5:$D$1000=H73)*
      (MATCH('Total Annual Points'!$E$5:$E$1000,{"January","February","March","April","May","June","July","August","September","October","November","December"},0)
       &lt;=MATCH(I73,{"January","February","March","April","May","June","July","August","September","October","November","December"},0))
    ),
    'Total Annual Points'!$F$5:$F$1000
  ),
"")</f>
        <v/>
      </c>
      <c r="K73" s="24"/>
      <c r="L73" s="24"/>
      <c r="M73" s="24">
        <f>South_Service!$K73-South_Service!$L73</f>
        <v>0</v>
      </c>
      <c r="N73" s="24"/>
      <c r="AC73" s="1" t="str">
        <f t="shared" si="1"/>
        <v>South_Service</v>
      </c>
      <c r="AD73" s="1" t="str">
        <f>IFERROR(VLOOKUP(SSW[[#This Row],[Department]], Lists!$L$4:$M$7, 2, FALSE), "")</f>
        <v>Amri, Abdulrahman A</v>
      </c>
      <c r="AE73" s="1" t="s">
        <v>47</v>
      </c>
      <c r="AF73" s="1" t="s">
        <v>24</v>
      </c>
      <c r="AG73" s="1" t="s">
        <v>58</v>
      </c>
      <c r="AH73" s="1" t="s">
        <v>42</v>
      </c>
      <c r="AI73" s="16" t="b">
        <v>0</v>
      </c>
      <c r="AJ73" s="1"/>
      <c r="BA73" s="22"/>
      <c r="BB73" s="22"/>
      <c r="BC73" s="30"/>
      <c r="BD73" s="30"/>
      <c r="BE73" s="81"/>
      <c r="BF73" s="28"/>
      <c r="BG73" s="28"/>
      <c r="BH73" s="28"/>
      <c r="BW73" s="22"/>
      <c r="BY73" s="2"/>
      <c r="BZ73" s="38"/>
      <c r="CA73" s="1"/>
      <c r="CB73" s="1"/>
      <c r="CC73" s="1"/>
      <c r="CD73" s="1"/>
    </row>
    <row r="74" spans="5:82">
      <c r="E74" s="24" t="str">
        <f t="shared" si="4"/>
        <v>South_Service</v>
      </c>
      <c r="F74" s="24" t="str">
        <f>IFERROR(VLOOKUP(SSR[[#This Row],[Department]], Lists!$L$4:$M$7, 2, FALSE), "")</f>
        <v>Amri, Abdulrahman A</v>
      </c>
      <c r="G74" s="24" t="s">
        <v>25</v>
      </c>
      <c r="H74" s="24">
        <v>2025</v>
      </c>
      <c r="I74" s="80" t="s">
        <v>68</v>
      </c>
      <c r="J74" s="24" t="str" cm="1">
        <f t="array" ref="J74">IFERROR(
  LOOKUP(
    2,1/(
      ('Total Annual Points'!$B$5:$B$1000=E74)*
      ('Total Annual Points'!$C$5:$C$1000=G74)*
      ('Total Annual Points'!$D$5:$D$1000=H74)*
      (MATCH('Total Annual Points'!$E$5:$E$1000,{"January","February","March","April","May","June","July","August","September","October","November","December"},0)
       &lt;=MATCH(I74,{"January","February","March","April","May","June","July","August","September","October","November","December"},0))
    ),
    'Total Annual Points'!$F$5:$F$1000
  ),
"")</f>
        <v/>
      </c>
      <c r="K74" s="24"/>
      <c r="L74" s="24"/>
      <c r="M74" s="24">
        <f>South_Service!$K74-South_Service!$L74</f>
        <v>0</v>
      </c>
      <c r="N74" s="24"/>
      <c r="AC74" s="1" t="str">
        <f t="shared" si="1"/>
        <v>South_Service</v>
      </c>
      <c r="AD74" s="1" t="str">
        <f>IFERROR(VLOOKUP(SSW[[#This Row],[Department]], Lists!$L$4:$M$7, 2, FALSE), "")</f>
        <v>Amri, Abdulrahman A</v>
      </c>
      <c r="AE74" s="1" t="s">
        <v>47</v>
      </c>
      <c r="AF74" s="1" t="s">
        <v>24</v>
      </c>
      <c r="AG74" s="1" t="s">
        <v>61</v>
      </c>
      <c r="AH74" s="1" t="s">
        <v>21</v>
      </c>
      <c r="AI74" s="16" t="b">
        <v>0</v>
      </c>
      <c r="AJ74" s="1"/>
      <c r="BA74" s="22"/>
      <c r="BB74" s="22"/>
      <c r="BC74" s="30"/>
      <c r="BD74" s="30"/>
      <c r="BE74" s="81"/>
      <c r="BF74" s="28"/>
      <c r="BG74" s="28"/>
      <c r="BH74" s="28"/>
      <c r="BW74" s="22"/>
      <c r="BY74" s="2"/>
      <c r="BZ74" s="38"/>
      <c r="CA74" s="1"/>
      <c r="CB74" s="1"/>
      <c r="CC74" s="1"/>
      <c r="CD74" s="1"/>
    </row>
    <row r="75" spans="5:82">
      <c r="E75" s="24" t="str">
        <f t="shared" si="4"/>
        <v>South_Service</v>
      </c>
      <c r="F75" s="24" t="str">
        <f>IFERROR(VLOOKUP(SSR[[#This Row],[Department]], Lists!$L$4:$M$7, 2, FALSE), "")</f>
        <v>Amri, Abdulrahman A</v>
      </c>
      <c r="G75" s="24" t="s">
        <v>25</v>
      </c>
      <c r="H75" s="24">
        <v>2025</v>
      </c>
      <c r="I75" s="80" t="s">
        <v>70</v>
      </c>
      <c r="J75" s="24" t="str" cm="1">
        <f t="array" ref="J75">IFERROR(
  LOOKUP(
    2,1/(
      ('Total Annual Points'!$B$5:$B$1000=E75)*
      ('Total Annual Points'!$C$5:$C$1000=G75)*
      ('Total Annual Points'!$D$5:$D$1000=H75)*
      (MATCH('Total Annual Points'!$E$5:$E$1000,{"January","February","March","April","May","June","July","August","September","October","November","December"},0)
       &lt;=MATCH(I75,{"January","February","March","April","May","June","July","August","September","October","November","December"},0))
    ),
    'Total Annual Points'!$F$5:$F$1000
  ),
"")</f>
        <v/>
      </c>
      <c r="K75" s="24"/>
      <c r="L75" s="24"/>
      <c r="M75" s="24">
        <f>South_Service!$K75-South_Service!$L75</f>
        <v>0</v>
      </c>
      <c r="N75" s="24"/>
      <c r="AC75" s="1" t="str">
        <f t="shared" si="1"/>
        <v>South_Service</v>
      </c>
      <c r="AD75" s="1" t="str">
        <f>IFERROR(VLOOKUP(SSW[[#This Row],[Department]], Lists!$L$4:$M$7, 2, FALSE), "")</f>
        <v>Amri, Abdulrahman A</v>
      </c>
      <c r="AE75" s="1" t="s">
        <v>47</v>
      </c>
      <c r="AF75" s="1" t="s">
        <v>24</v>
      </c>
      <c r="AG75" s="1" t="s">
        <v>63</v>
      </c>
      <c r="AH75" s="1" t="s">
        <v>32</v>
      </c>
      <c r="AI75" s="16" t="b">
        <v>0</v>
      </c>
      <c r="AJ75" s="1"/>
      <c r="BA75" s="22"/>
      <c r="BB75" s="22"/>
      <c r="BC75" s="30"/>
      <c r="BD75" s="30"/>
      <c r="BE75" s="81"/>
      <c r="BF75" s="28"/>
      <c r="BG75" s="28"/>
      <c r="BH75" s="28"/>
      <c r="BW75" s="22"/>
      <c r="BY75" s="2"/>
      <c r="BZ75" s="38"/>
      <c r="CA75" s="1"/>
      <c r="CB75" s="1"/>
      <c r="CC75" s="1"/>
      <c r="CD75" s="1"/>
    </row>
    <row r="76" spans="5:82">
      <c r="E76" s="24" t="str">
        <f t="shared" si="4"/>
        <v>South_Service</v>
      </c>
      <c r="F76" s="78" t="str">
        <f>IFERROR(VLOOKUP(SSR[[#This Row],[Department]], Lists!$L$4:$M$7, 2, FALSE), "")</f>
        <v>Amri, Abdulrahman A</v>
      </c>
      <c r="G76" s="24" t="s">
        <v>36</v>
      </c>
      <c r="H76" s="24">
        <v>2025</v>
      </c>
      <c r="I76" s="80" t="s">
        <v>20</v>
      </c>
      <c r="J76" s="24" t="str" cm="1">
        <f t="array" ref="J76">IFERROR(
  LOOKUP(
    2,1/(
      ('Total Annual Points'!$B$5:$B$1000=E76)*
      ('Total Annual Points'!$C$5:$C$1000=G76)*
      ('Total Annual Points'!$D$5:$D$1000=H76)*
      (MATCH('Total Annual Points'!$E$5:$E$1000,{"January","February","March","April","May","June","July","August","September","October","November","December"},0)
       &lt;=MATCH(I76,{"January","February","March","April","May","June","July","August","September","October","November","December"},0))
    ),
    'Total Annual Points'!$F$5:$F$1000
  ),
"")</f>
        <v/>
      </c>
      <c r="K76" s="24"/>
      <c r="L76" s="24"/>
      <c r="M76" s="24">
        <f>South_Service!$K76-South_Service!$L76</f>
        <v>0</v>
      </c>
      <c r="N76" s="24"/>
      <c r="AC76" s="1" t="str">
        <f t="shared" si="1"/>
        <v>South_Service</v>
      </c>
      <c r="AD76" s="1" t="str">
        <f>IFERROR(VLOOKUP(SSW[[#This Row],[Department]], Lists!$L$4:$M$7, 2, FALSE), "")</f>
        <v>Amri, Abdulrahman A</v>
      </c>
      <c r="AE76" s="1" t="s">
        <v>47</v>
      </c>
      <c r="AF76" s="1" t="s">
        <v>24</v>
      </c>
      <c r="AG76" s="1" t="s">
        <v>65</v>
      </c>
      <c r="AH76" s="1" t="s">
        <v>42</v>
      </c>
      <c r="AI76" s="16" t="b">
        <v>0</v>
      </c>
      <c r="AJ76" s="1"/>
      <c r="BA76" s="22"/>
      <c r="BB76" s="22"/>
      <c r="BC76" s="30"/>
      <c r="BD76" s="30"/>
      <c r="BE76" s="81"/>
      <c r="BF76" s="28"/>
      <c r="BG76" s="28"/>
      <c r="BH76" s="28"/>
      <c r="BW76" s="22"/>
      <c r="BY76" s="2"/>
      <c r="BZ76" s="38"/>
      <c r="CA76" s="1"/>
      <c r="CB76" s="1"/>
      <c r="CC76" s="1"/>
      <c r="CD76" s="1"/>
    </row>
    <row r="77" spans="5:82">
      <c r="E77" s="24" t="str">
        <f t="shared" si="4"/>
        <v>South_Service</v>
      </c>
      <c r="F77" s="24" t="str">
        <f>IFERROR(VLOOKUP(SSR[[#This Row],[Department]], Lists!$L$4:$M$7, 2, FALSE), "")</f>
        <v>Amri, Abdulrahman A</v>
      </c>
      <c r="G77" s="24" t="s">
        <v>36</v>
      </c>
      <c r="H77" s="24">
        <v>2025</v>
      </c>
      <c r="I77" s="80" t="s">
        <v>31</v>
      </c>
      <c r="J77" s="24" t="str" cm="1">
        <f t="array" ref="J77">IFERROR(
  LOOKUP(
    2,1/(
      ('Total Annual Points'!$B$5:$B$1000=E77)*
      ('Total Annual Points'!$C$5:$C$1000=G77)*
      ('Total Annual Points'!$D$5:$D$1000=H77)*
      (MATCH('Total Annual Points'!$E$5:$E$1000,{"January","February","March","April","May","June","July","August","September","October","November","December"},0)
       &lt;=MATCH(I77,{"January","February","March","April","May","June","July","August","September","October","November","December"},0))
    ),
    'Total Annual Points'!$F$5:$F$1000
  ),
"")</f>
        <v/>
      </c>
      <c r="K77" s="24"/>
      <c r="L77" s="24"/>
      <c r="M77" s="24">
        <f>South_Service!$K77-South_Service!$L77</f>
        <v>0</v>
      </c>
      <c r="N77" s="24"/>
      <c r="AC77" s="1" t="str">
        <f t="shared" si="1"/>
        <v>South_Service</v>
      </c>
      <c r="AD77" s="1" t="str">
        <f>IFERROR(VLOOKUP(SSW[[#This Row],[Department]], Lists!$L$4:$M$7, 2, FALSE), "")</f>
        <v>Amri, Abdulrahman A</v>
      </c>
      <c r="AE77" s="1" t="s">
        <v>47</v>
      </c>
      <c r="AF77" s="1" t="s">
        <v>24</v>
      </c>
      <c r="AG77" s="1" t="s">
        <v>67</v>
      </c>
      <c r="AH77" s="1" t="s">
        <v>21</v>
      </c>
      <c r="AI77" s="16" t="b">
        <v>0</v>
      </c>
      <c r="AJ77" s="1"/>
      <c r="BA77" s="22"/>
      <c r="BB77" s="22"/>
      <c r="BC77" s="30"/>
      <c r="BD77" s="30"/>
      <c r="BE77" s="81"/>
      <c r="BF77" s="28"/>
      <c r="BG77" s="28"/>
      <c r="BH77" s="28"/>
      <c r="BW77" s="22"/>
      <c r="BY77" s="2"/>
      <c r="BZ77" s="38"/>
      <c r="CA77" s="1"/>
      <c r="CB77" s="1"/>
      <c r="CC77" s="1"/>
      <c r="CD77" s="1"/>
    </row>
    <row r="78" spans="5:82">
      <c r="E78" s="24" t="str">
        <f t="shared" si="4"/>
        <v>South_Service</v>
      </c>
      <c r="F78" s="24" t="str">
        <f>IFERROR(VLOOKUP(SSR[[#This Row],[Department]], Lists!$L$4:$M$7, 2, FALSE), "")</f>
        <v>Amri, Abdulrahman A</v>
      </c>
      <c r="G78" s="24" t="s">
        <v>36</v>
      </c>
      <c r="H78" s="24">
        <v>2025</v>
      </c>
      <c r="I78" s="80" t="s">
        <v>41</v>
      </c>
      <c r="J78" s="24" t="str" cm="1">
        <f t="array" ref="J78">IFERROR(
  LOOKUP(
    2,1/(
      ('Total Annual Points'!$B$5:$B$1000=E78)*
      ('Total Annual Points'!$C$5:$C$1000=G78)*
      ('Total Annual Points'!$D$5:$D$1000=H78)*
      (MATCH('Total Annual Points'!$E$5:$E$1000,{"January","February","March","April","May","June","July","August","September","October","November","December"},0)
       &lt;=MATCH(I78,{"January","February","March","April","May","June","July","August","September","October","November","December"},0))
    ),
    'Total Annual Points'!$F$5:$F$1000
  ),
"")</f>
        <v/>
      </c>
      <c r="K78" s="24"/>
      <c r="L78" s="24"/>
      <c r="M78" s="24">
        <f>South_Service!$K78-South_Service!$L78</f>
        <v>0</v>
      </c>
      <c r="N78" s="24"/>
      <c r="AC78" s="1" t="str">
        <f t="shared" si="1"/>
        <v>South_Service</v>
      </c>
      <c r="AD78" s="1" t="str">
        <f>IFERROR(VLOOKUP(SSW[[#This Row],[Department]], Lists!$L$4:$M$7, 2, FALSE), "")</f>
        <v>Amri, Abdulrahman A</v>
      </c>
      <c r="AE78" s="1" t="s">
        <v>47</v>
      </c>
      <c r="AF78" s="1" t="s">
        <v>24</v>
      </c>
      <c r="AG78" s="1" t="s">
        <v>69</v>
      </c>
      <c r="AH78" s="1" t="s">
        <v>32</v>
      </c>
      <c r="AI78" s="16" t="b">
        <v>0</v>
      </c>
      <c r="AJ78" s="1"/>
      <c r="BA78" s="22"/>
      <c r="BB78" s="22"/>
      <c r="BC78" s="30"/>
      <c r="BD78" s="30"/>
      <c r="BE78" s="81"/>
      <c r="BF78" s="28"/>
      <c r="BG78" s="28"/>
      <c r="BH78" s="28"/>
      <c r="BW78" s="22"/>
      <c r="BY78" s="2"/>
      <c r="BZ78" s="38"/>
      <c r="CA78" s="1"/>
      <c r="CB78" s="1"/>
      <c r="CC78" s="1"/>
      <c r="CD78" s="1"/>
    </row>
    <row r="79" spans="5:82">
      <c r="E79" s="24" t="str">
        <f t="shared" si="4"/>
        <v>South_Service</v>
      </c>
      <c r="F79" s="24" t="str">
        <f>IFERROR(VLOOKUP(SSR[[#This Row],[Department]], Lists!$L$4:$M$7, 2, FALSE), "")</f>
        <v>Amri, Abdulrahman A</v>
      </c>
      <c r="G79" s="24" t="s">
        <v>36</v>
      </c>
      <c r="H79" s="24">
        <v>2025</v>
      </c>
      <c r="I79" s="80" t="s">
        <v>50</v>
      </c>
      <c r="J79" s="24" t="str" cm="1">
        <f t="array" ref="J79">IFERROR(
  LOOKUP(
    2,1/(
      ('Total Annual Points'!$B$5:$B$1000=E79)*
      ('Total Annual Points'!$C$5:$C$1000=G79)*
      ('Total Annual Points'!$D$5:$D$1000=H79)*
      (MATCH('Total Annual Points'!$E$5:$E$1000,{"January","February","March","April","May","June","July","August","September","October","November","December"},0)
       &lt;=MATCH(I79,{"January","February","March","April","May","June","July","August","September","October","November","December"},0))
    ),
    'Total Annual Points'!$F$5:$F$1000
  ),
"")</f>
        <v/>
      </c>
      <c r="K79" s="24"/>
      <c r="L79" s="24"/>
      <c r="M79" s="24">
        <f>South_Service!$K79-South_Service!$L79</f>
        <v>0</v>
      </c>
      <c r="N79" s="24"/>
      <c r="AC79" s="1" t="str">
        <f t="shared" si="1"/>
        <v>South_Service</v>
      </c>
      <c r="AD79" s="1" t="str">
        <f>IFERROR(VLOOKUP(SSW[[#This Row],[Department]], Lists!$L$4:$M$7, 2, FALSE), "")</f>
        <v>Amri, Abdulrahman A</v>
      </c>
      <c r="AE79" s="1" t="s">
        <v>47</v>
      </c>
      <c r="AF79" s="1" t="s">
        <v>24</v>
      </c>
      <c r="AG79" s="1" t="s">
        <v>71</v>
      </c>
      <c r="AH79" s="1" t="s">
        <v>42</v>
      </c>
      <c r="AI79" s="16" t="b">
        <v>0</v>
      </c>
      <c r="AJ79" s="1"/>
      <c r="BA79" s="22"/>
      <c r="BB79" s="22"/>
      <c r="BC79" s="30"/>
      <c r="BD79" s="30"/>
      <c r="BE79" s="81"/>
      <c r="BF79" s="28"/>
      <c r="BG79" s="28"/>
      <c r="BH79" s="28"/>
      <c r="BW79" s="22"/>
      <c r="BY79" s="2"/>
      <c r="BZ79" s="38"/>
      <c r="CA79" s="1"/>
      <c r="CB79" s="1"/>
      <c r="CC79" s="1"/>
      <c r="CD79" s="1"/>
    </row>
    <row r="80" spans="5:82">
      <c r="E80" s="24" t="str">
        <f t="shared" ref="E80:E112" si="5">$S$3</f>
        <v>South_Service</v>
      </c>
      <c r="F80" s="24" t="str">
        <f>IFERROR(VLOOKUP(SSR[[#This Row],[Department]], Lists!$L$4:$M$7, 2, FALSE), "")</f>
        <v>Amri, Abdulrahman A</v>
      </c>
      <c r="G80" s="24" t="s">
        <v>36</v>
      </c>
      <c r="H80" s="24">
        <v>2025</v>
      </c>
      <c r="I80" s="80" t="s">
        <v>54</v>
      </c>
      <c r="J80" s="24" t="str" cm="1">
        <f t="array" ref="J80">IFERROR(
  LOOKUP(
    2,1/(
      ('Total Annual Points'!$B$5:$B$1000=E80)*
      ('Total Annual Points'!$C$5:$C$1000=G80)*
      ('Total Annual Points'!$D$5:$D$1000=H80)*
      (MATCH('Total Annual Points'!$E$5:$E$1000,{"January","February","March","April","May","June","July","August","September","October","November","December"},0)
       &lt;=MATCH(I80,{"January","February","March","April","May","June","July","August","September","October","November","December"},0))
    ),
    'Total Annual Points'!$F$5:$F$1000
  ),
"")</f>
        <v/>
      </c>
      <c r="K80" s="24"/>
      <c r="L80" s="24"/>
      <c r="M80" s="24">
        <f>South_Service!$K80-South_Service!$L80</f>
        <v>0</v>
      </c>
      <c r="N80" s="24"/>
      <c r="AC80" s="1" t="str">
        <f t="shared" ref="AC80:AC143" si="6">$S$3</f>
        <v>South_Service</v>
      </c>
      <c r="AD80" s="1" t="str">
        <f>IFERROR(VLOOKUP(SSW[[#This Row],[Department]], Lists!$L$4:$M$7, 2, FALSE), "")</f>
        <v>Amri, Abdulrahman A</v>
      </c>
      <c r="AE80" s="1" t="s">
        <v>47</v>
      </c>
      <c r="AF80" s="1" t="s">
        <v>24</v>
      </c>
      <c r="AG80" s="1" t="s">
        <v>72</v>
      </c>
      <c r="AH80" s="1" t="s">
        <v>21</v>
      </c>
      <c r="AI80" s="16" t="b">
        <v>0</v>
      </c>
      <c r="AJ80" s="1"/>
      <c r="BA80" s="22"/>
      <c r="BB80" s="22"/>
      <c r="BC80" s="30"/>
      <c r="BD80" s="30"/>
      <c r="BE80" s="81"/>
      <c r="BF80" s="28"/>
      <c r="BG80" s="28"/>
      <c r="BH80" s="28"/>
      <c r="BW80" s="22"/>
      <c r="BY80" s="2"/>
      <c r="BZ80" s="38"/>
      <c r="CA80" s="1"/>
      <c r="CB80" s="1"/>
      <c r="CC80" s="1"/>
      <c r="CD80" s="1"/>
    </row>
    <row r="81" spans="5:82">
      <c r="E81" s="24" t="str">
        <f t="shared" si="5"/>
        <v>South_Service</v>
      </c>
      <c r="F81" s="24" t="str">
        <f>IFERROR(VLOOKUP(SSR[[#This Row],[Department]], Lists!$L$4:$M$7, 2, FALSE), "")</f>
        <v>Amri, Abdulrahman A</v>
      </c>
      <c r="G81" s="24" t="s">
        <v>36</v>
      </c>
      <c r="H81" s="24">
        <v>2025</v>
      </c>
      <c r="I81" s="80" t="s">
        <v>57</v>
      </c>
      <c r="J81" s="24" t="str" cm="1">
        <f t="array" ref="J81">IFERROR(
  LOOKUP(
    2,1/(
      ('Total Annual Points'!$B$5:$B$1000=E81)*
      ('Total Annual Points'!$C$5:$C$1000=G81)*
      ('Total Annual Points'!$D$5:$D$1000=H81)*
      (MATCH('Total Annual Points'!$E$5:$E$1000,{"January","February","March","April","May","June","July","August","September","October","November","December"},0)
       &lt;=MATCH(I81,{"January","February","March","April","May","June","July","August","September","October","November","December"},0))
    ),
    'Total Annual Points'!$F$5:$F$1000
  ),
"")</f>
        <v/>
      </c>
      <c r="K81" s="24"/>
      <c r="L81" s="24"/>
      <c r="M81" s="24">
        <f>South_Service!$K81-South_Service!$L81</f>
        <v>0</v>
      </c>
      <c r="N81" s="24"/>
      <c r="AC81" s="1" t="str">
        <f t="shared" si="6"/>
        <v>South_Service</v>
      </c>
      <c r="AD81" s="1" t="str">
        <f>IFERROR(VLOOKUP(SSW[[#This Row],[Department]], Lists!$L$4:$M$7, 2, FALSE), "")</f>
        <v>Amri, Abdulrahman A</v>
      </c>
      <c r="AE81" s="1" t="s">
        <v>47</v>
      </c>
      <c r="AF81" s="1" t="s">
        <v>24</v>
      </c>
      <c r="AG81" s="1" t="s">
        <v>73</v>
      </c>
      <c r="AH81" s="1" t="s">
        <v>32</v>
      </c>
      <c r="AI81" s="16" t="b">
        <v>0</v>
      </c>
      <c r="AJ81" s="1"/>
      <c r="BA81" s="22"/>
      <c r="BB81" s="22"/>
      <c r="BC81" s="30"/>
      <c r="BD81" s="30"/>
      <c r="BE81" s="81"/>
      <c r="BF81" s="28"/>
      <c r="BG81" s="28"/>
      <c r="BH81" s="28"/>
      <c r="BW81" s="22"/>
      <c r="BY81" s="2"/>
      <c r="BZ81" s="38"/>
      <c r="CA81" s="1"/>
      <c r="CB81" s="1"/>
      <c r="CC81" s="1"/>
      <c r="CD81" s="1"/>
    </row>
    <row r="82" spans="5:82">
      <c r="E82" s="24" t="str">
        <f t="shared" si="5"/>
        <v>South_Service</v>
      </c>
      <c r="F82" s="24" t="str">
        <f>IFERROR(VLOOKUP(SSR[[#This Row],[Department]], Lists!$L$4:$M$7, 2, FALSE), "")</f>
        <v>Amri, Abdulrahman A</v>
      </c>
      <c r="G82" s="24" t="s">
        <v>36</v>
      </c>
      <c r="H82" s="24">
        <v>2025</v>
      </c>
      <c r="I82" s="80" t="s">
        <v>60</v>
      </c>
      <c r="J82" s="24" t="str" cm="1">
        <f t="array" ref="J82">IFERROR(
  LOOKUP(
    2,1/(
      ('Total Annual Points'!$B$5:$B$1000=E82)*
      ('Total Annual Points'!$C$5:$C$1000=G82)*
      ('Total Annual Points'!$D$5:$D$1000=H82)*
      (MATCH('Total Annual Points'!$E$5:$E$1000,{"January","February","March","April","May","June","July","August","September","October","November","December"},0)
       &lt;=MATCH(I82,{"January","February","March","April","May","June","July","August","September","October","November","December"},0))
    ),
    'Total Annual Points'!$F$5:$F$1000
  ),
"")</f>
        <v/>
      </c>
      <c r="K82" s="24"/>
      <c r="L82" s="24"/>
      <c r="M82" s="24">
        <f>South_Service!$K82-South_Service!$L82</f>
        <v>0</v>
      </c>
      <c r="N82" s="24"/>
      <c r="AC82" s="1" t="str">
        <f t="shared" si="6"/>
        <v>South_Service</v>
      </c>
      <c r="AD82" s="1" t="str">
        <f>IFERROR(VLOOKUP(SSW[[#This Row],[Department]], Lists!$L$4:$M$7, 2, FALSE), "")</f>
        <v>Amri, Abdulrahman A</v>
      </c>
      <c r="AE82" s="1" t="s">
        <v>47</v>
      </c>
      <c r="AF82" s="1" t="s">
        <v>24</v>
      </c>
      <c r="AG82" s="1" t="s">
        <v>74</v>
      </c>
      <c r="AH82" s="1" t="s">
        <v>42</v>
      </c>
      <c r="AI82" s="16" t="b">
        <v>0</v>
      </c>
      <c r="AJ82" s="1"/>
      <c r="BA82" s="22"/>
      <c r="BB82" s="22"/>
      <c r="BC82" s="30"/>
      <c r="BD82" s="30"/>
      <c r="BE82" s="81"/>
      <c r="BF82" s="28"/>
      <c r="BG82" s="28"/>
      <c r="BH82" s="28"/>
      <c r="BW82" s="22"/>
      <c r="BY82" s="2"/>
      <c r="BZ82" s="38"/>
      <c r="CA82" s="1"/>
      <c r="CB82" s="1"/>
      <c r="CC82" s="1"/>
      <c r="CD82" s="1"/>
    </row>
    <row r="83" spans="5:82">
      <c r="E83" s="24" t="str">
        <f t="shared" si="5"/>
        <v>South_Service</v>
      </c>
      <c r="F83" s="24" t="str">
        <f>IFERROR(VLOOKUP(SSR[[#This Row],[Department]], Lists!$L$4:$M$7, 2, FALSE), "")</f>
        <v>Amri, Abdulrahman A</v>
      </c>
      <c r="G83" s="24" t="s">
        <v>36</v>
      </c>
      <c r="H83" s="24">
        <v>2025</v>
      </c>
      <c r="I83" s="80" t="s">
        <v>62</v>
      </c>
      <c r="J83" s="24" t="str" cm="1">
        <f t="array" ref="J83">IFERROR(
  LOOKUP(
    2,1/(
      ('Total Annual Points'!$B$5:$B$1000=E83)*
      ('Total Annual Points'!$C$5:$C$1000=G83)*
      ('Total Annual Points'!$D$5:$D$1000=H83)*
      (MATCH('Total Annual Points'!$E$5:$E$1000,{"January","February","March","April","May","June","July","August","September","October","November","December"},0)
       &lt;=MATCH(I83,{"January","February","March","April","May","June","July","August","September","October","November","December"},0))
    ),
    'Total Annual Points'!$F$5:$F$1000
  ),
"")</f>
        <v/>
      </c>
      <c r="K83" s="24"/>
      <c r="L83" s="24"/>
      <c r="M83" s="24">
        <f>South_Service!$K83-South_Service!$L83</f>
        <v>0</v>
      </c>
      <c r="N83" s="24"/>
      <c r="AC83" s="1" t="str">
        <f t="shared" si="6"/>
        <v>South_Service</v>
      </c>
      <c r="AD83" s="1" t="str">
        <f>IFERROR(VLOOKUP(SSW[[#This Row],[Department]], Lists!$L$4:$M$7, 2, FALSE), "")</f>
        <v>Amri, Abdulrahman A</v>
      </c>
      <c r="AE83" s="1" t="s">
        <v>47</v>
      </c>
      <c r="AF83" s="1" t="s">
        <v>24</v>
      </c>
      <c r="AG83" s="1" t="s">
        <v>75</v>
      </c>
      <c r="AH83" s="1" t="s">
        <v>21</v>
      </c>
      <c r="AI83" s="16" t="b">
        <v>0</v>
      </c>
      <c r="AJ83" s="1"/>
      <c r="BA83" s="22"/>
      <c r="BB83" s="22"/>
      <c r="BC83" s="30"/>
      <c r="BD83" s="30"/>
      <c r="BE83" s="81"/>
      <c r="BF83" s="28"/>
      <c r="BG83" s="28"/>
      <c r="BH83" s="28"/>
      <c r="BW83" s="22"/>
      <c r="BY83" s="2"/>
      <c r="BZ83" s="38"/>
      <c r="CA83" s="1"/>
      <c r="CB83" s="1"/>
      <c r="CC83" s="1"/>
      <c r="CD83" s="1"/>
    </row>
    <row r="84" spans="5:82">
      <c r="E84" s="24" t="str">
        <f t="shared" si="5"/>
        <v>South_Service</v>
      </c>
      <c r="F84" s="24" t="str">
        <f>IFERROR(VLOOKUP(SSR[[#This Row],[Department]], Lists!$L$4:$M$7, 2, FALSE), "")</f>
        <v>Amri, Abdulrahman A</v>
      </c>
      <c r="G84" s="24" t="s">
        <v>36</v>
      </c>
      <c r="H84" s="24">
        <v>2025</v>
      </c>
      <c r="I84" s="80" t="s">
        <v>64</v>
      </c>
      <c r="J84" s="24" t="str" cm="1">
        <f t="array" ref="J84">IFERROR(
  LOOKUP(
    2,1/(
      ('Total Annual Points'!$B$5:$B$1000=E84)*
      ('Total Annual Points'!$C$5:$C$1000=G84)*
      ('Total Annual Points'!$D$5:$D$1000=H84)*
      (MATCH('Total Annual Points'!$E$5:$E$1000,{"January","February","March","April","May","June","July","August","September","October","November","December"},0)
       &lt;=MATCH(I84,{"January","February","March","April","May","June","July","August","September","October","November","December"},0))
    ),
    'Total Annual Points'!$F$5:$F$1000
  ),
"")</f>
        <v/>
      </c>
      <c r="K84" s="24"/>
      <c r="L84" s="24"/>
      <c r="M84" s="24">
        <f>South_Service!$K84-South_Service!$L84</f>
        <v>0</v>
      </c>
      <c r="N84" s="24"/>
      <c r="AC84" s="1" t="str">
        <f t="shared" si="6"/>
        <v>South_Service</v>
      </c>
      <c r="AD84" s="1" t="str">
        <f>IFERROR(VLOOKUP(SSW[[#This Row],[Department]], Lists!$L$4:$M$7, 2, FALSE), "")</f>
        <v>Amri, Abdulrahman A</v>
      </c>
      <c r="AE84" s="1" t="s">
        <v>47</v>
      </c>
      <c r="AF84" s="1" t="s">
        <v>24</v>
      </c>
      <c r="AG84" s="1" t="s">
        <v>76</v>
      </c>
      <c r="AH84" s="1" t="s">
        <v>32</v>
      </c>
      <c r="AI84" s="16" t="b">
        <v>0</v>
      </c>
      <c r="AJ84" s="1"/>
      <c r="BA84" s="22"/>
      <c r="BB84" s="22"/>
      <c r="BC84" s="30"/>
      <c r="BD84" s="30"/>
      <c r="BE84" s="81"/>
      <c r="BF84" s="28"/>
      <c r="BG84" s="28"/>
      <c r="BH84" s="28"/>
      <c r="BW84" s="22"/>
      <c r="BY84" s="2"/>
      <c r="BZ84" s="38"/>
      <c r="CA84" s="1"/>
      <c r="CB84" s="1"/>
      <c r="CC84" s="1"/>
      <c r="CD84" s="1"/>
    </row>
    <row r="85" spans="5:82">
      <c r="E85" s="24" t="str">
        <f t="shared" si="5"/>
        <v>South_Service</v>
      </c>
      <c r="F85" s="24" t="str">
        <f>IFERROR(VLOOKUP(SSR[[#This Row],[Department]], Lists!$L$4:$M$7, 2, FALSE), "")</f>
        <v>Amri, Abdulrahman A</v>
      </c>
      <c r="G85" s="24" t="s">
        <v>36</v>
      </c>
      <c r="H85" s="24">
        <v>2025</v>
      </c>
      <c r="I85" s="80" t="s">
        <v>66</v>
      </c>
      <c r="J85" s="24" t="str" cm="1">
        <f t="array" ref="J85">IFERROR(
  LOOKUP(
    2,1/(
      ('Total Annual Points'!$B$5:$B$1000=E85)*
      ('Total Annual Points'!$C$5:$C$1000=G85)*
      ('Total Annual Points'!$D$5:$D$1000=H85)*
      (MATCH('Total Annual Points'!$E$5:$E$1000,{"January","February","March","April","May","June","July","August","September","October","November","December"},0)
       &lt;=MATCH(I85,{"January","February","March","April","May","June","July","August","September","October","November","December"},0))
    ),
    'Total Annual Points'!$F$5:$F$1000
  ),
"")</f>
        <v/>
      </c>
      <c r="K85" s="24"/>
      <c r="L85" s="24"/>
      <c r="M85" s="24">
        <f>South_Service!$K85-South_Service!$L85</f>
        <v>0</v>
      </c>
      <c r="N85" s="24"/>
      <c r="AC85" s="1" t="str">
        <f t="shared" si="6"/>
        <v>South_Service</v>
      </c>
      <c r="AD85" s="1" t="str">
        <f>IFERROR(VLOOKUP(SSW[[#This Row],[Department]], Lists!$L$4:$M$7, 2, FALSE), "")</f>
        <v>Amri, Abdulrahman A</v>
      </c>
      <c r="AE85" s="1" t="s">
        <v>47</v>
      </c>
      <c r="AF85" s="1" t="s">
        <v>24</v>
      </c>
      <c r="AG85" s="1" t="s">
        <v>77</v>
      </c>
      <c r="AH85" s="1" t="s">
        <v>42</v>
      </c>
      <c r="AI85" s="16" t="b">
        <v>0</v>
      </c>
      <c r="AJ85" s="1"/>
      <c r="BA85" s="22"/>
      <c r="BB85" s="22"/>
      <c r="BC85" s="30"/>
      <c r="BD85" s="30"/>
      <c r="BE85" s="81"/>
      <c r="BF85" s="28"/>
      <c r="BG85" s="28"/>
      <c r="BH85" s="28"/>
      <c r="BW85" s="22"/>
      <c r="BY85" s="2"/>
      <c r="BZ85" s="38"/>
      <c r="CA85" s="1"/>
      <c r="CB85" s="1"/>
      <c r="CC85" s="1"/>
      <c r="CD85" s="1"/>
    </row>
    <row r="86" spans="5:82">
      <c r="E86" s="24" t="str">
        <f t="shared" si="5"/>
        <v>South_Service</v>
      </c>
      <c r="F86" s="24" t="str">
        <f>IFERROR(VLOOKUP(SSR[[#This Row],[Department]], Lists!$L$4:$M$7, 2, FALSE), "")</f>
        <v>Amri, Abdulrahman A</v>
      </c>
      <c r="G86" s="24" t="s">
        <v>36</v>
      </c>
      <c r="H86" s="24">
        <v>2025</v>
      </c>
      <c r="I86" s="80" t="s">
        <v>68</v>
      </c>
      <c r="J86" s="24" t="str" cm="1">
        <f t="array" ref="J86">IFERROR(
  LOOKUP(
    2,1/(
      ('Total Annual Points'!$B$5:$B$1000=E86)*
      ('Total Annual Points'!$C$5:$C$1000=G86)*
      ('Total Annual Points'!$D$5:$D$1000=H86)*
      (MATCH('Total Annual Points'!$E$5:$E$1000,{"January","February","March","April","May","June","July","August","September","October","November","December"},0)
       &lt;=MATCH(I86,{"January","February","March","April","May","June","July","August","September","October","November","December"},0))
    ),
    'Total Annual Points'!$F$5:$F$1000
  ),
"")</f>
        <v/>
      </c>
      <c r="K86" s="24"/>
      <c r="L86" s="24"/>
      <c r="M86" s="24">
        <f>South_Service!$K86-South_Service!$L86</f>
        <v>0</v>
      </c>
      <c r="N86" s="24"/>
      <c r="AC86" s="1" t="str">
        <f t="shared" si="6"/>
        <v>South_Service</v>
      </c>
      <c r="AD86" s="1" t="str">
        <f>IFERROR(VLOOKUP(SSW[[#This Row],[Department]], Lists!$L$4:$M$7, 2, FALSE), "")</f>
        <v>Amri, Abdulrahman A</v>
      </c>
      <c r="AE86" s="1" t="s">
        <v>47</v>
      </c>
      <c r="AF86" s="1" t="s">
        <v>24</v>
      </c>
      <c r="AG86" s="1" t="s">
        <v>78</v>
      </c>
      <c r="AH86" s="1" t="s">
        <v>21</v>
      </c>
      <c r="AI86" s="16" t="b">
        <v>0</v>
      </c>
      <c r="AJ86" s="1"/>
      <c r="BA86" s="22"/>
      <c r="BB86" s="22"/>
      <c r="BC86" s="30"/>
      <c r="BD86" s="30"/>
      <c r="BE86" s="81"/>
      <c r="BF86" s="28"/>
      <c r="BG86" s="28"/>
      <c r="BH86" s="28"/>
      <c r="BW86" s="22"/>
      <c r="BY86" s="2"/>
      <c r="BZ86" s="38"/>
      <c r="CA86" s="1"/>
      <c r="CB86" s="1"/>
      <c r="CC86" s="1"/>
      <c r="CD86" s="1"/>
    </row>
    <row r="87" spans="5:82">
      <c r="E87" s="24" t="str">
        <f t="shared" si="5"/>
        <v>South_Service</v>
      </c>
      <c r="F87" s="24" t="str">
        <f>IFERROR(VLOOKUP(SSR[[#This Row],[Department]], Lists!$L$4:$M$7, 2, FALSE), "")</f>
        <v>Amri, Abdulrahman A</v>
      </c>
      <c r="G87" s="24" t="s">
        <v>36</v>
      </c>
      <c r="H87" s="24">
        <v>2025</v>
      </c>
      <c r="I87" s="80" t="s">
        <v>70</v>
      </c>
      <c r="J87" s="24" t="str" cm="1">
        <f t="array" ref="J87">IFERROR(
  LOOKUP(
    2,1/(
      ('Total Annual Points'!$B$5:$B$1000=E87)*
      ('Total Annual Points'!$C$5:$C$1000=G87)*
      ('Total Annual Points'!$D$5:$D$1000=H87)*
      (MATCH('Total Annual Points'!$E$5:$E$1000,{"January","February","March","April","May","June","July","August","September","October","November","December"},0)
       &lt;=MATCH(I87,{"January","February","March","April","May","June","July","August","September","October","November","December"},0))
    ),
    'Total Annual Points'!$F$5:$F$1000
  ),
"")</f>
        <v/>
      </c>
      <c r="K87" s="24"/>
      <c r="L87" s="24"/>
      <c r="M87" s="24">
        <f>South_Service!$K87-South_Service!$L87</f>
        <v>0</v>
      </c>
      <c r="N87" s="24"/>
      <c r="AC87" s="1" t="str">
        <f t="shared" si="6"/>
        <v>South_Service</v>
      </c>
      <c r="AD87" s="1" t="str">
        <f>IFERROR(VLOOKUP(SSW[[#This Row],[Department]], Lists!$L$4:$M$7, 2, FALSE), "")</f>
        <v>Amri, Abdulrahman A</v>
      </c>
      <c r="AE87" s="1" t="s">
        <v>47</v>
      </c>
      <c r="AF87" s="1" t="s">
        <v>24</v>
      </c>
      <c r="AG87" s="1" t="s">
        <v>79</v>
      </c>
      <c r="AH87" s="1" t="s">
        <v>32</v>
      </c>
      <c r="AI87" s="16" t="b">
        <v>0</v>
      </c>
      <c r="AJ87" s="1"/>
      <c r="BA87" s="22"/>
      <c r="BB87" s="22"/>
      <c r="BC87" s="30"/>
      <c r="BD87" s="30"/>
      <c r="BE87" s="81"/>
      <c r="BF87" s="28"/>
      <c r="BG87" s="28"/>
      <c r="BH87" s="28"/>
      <c r="BW87" s="22"/>
      <c r="BY87" s="2"/>
      <c r="BZ87" s="38"/>
      <c r="CA87" s="1"/>
      <c r="CB87" s="1"/>
      <c r="CC87" s="1"/>
      <c r="CD87" s="1"/>
    </row>
    <row r="88" spans="5:82">
      <c r="E88" s="24" t="str">
        <f t="shared" si="5"/>
        <v>South_Service</v>
      </c>
      <c r="F88" s="78" t="str">
        <f>IFERROR(VLOOKUP(SSR[[#This Row],[Department]], Lists!$L$4:$M$7, 2, FALSE), "")</f>
        <v>Amri, Abdulrahman A</v>
      </c>
      <c r="G88" s="24" t="s">
        <v>46</v>
      </c>
      <c r="H88" s="24">
        <v>2025</v>
      </c>
      <c r="I88" s="80" t="s">
        <v>20</v>
      </c>
      <c r="J88" s="24" t="str" cm="1">
        <f t="array" ref="J88">IFERROR(
  LOOKUP(
    2,1/(
      ('Total Annual Points'!$B$5:$B$1000=E88)*
      ('Total Annual Points'!$C$5:$C$1000=G88)*
      ('Total Annual Points'!$D$5:$D$1000=H88)*
      (MATCH('Total Annual Points'!$E$5:$E$1000,{"January","February","March","April","May","June","July","August","September","October","November","December"},0)
       &lt;=MATCH(I88,{"January","February","March","April","May","June","July","August","September","October","November","December"},0))
    ),
    'Total Annual Points'!$F$5:$F$1000
  ),
"")</f>
        <v/>
      </c>
      <c r="K88" s="24"/>
      <c r="L88" s="24"/>
      <c r="M88" s="24">
        <f>South_Service!$K88-South_Service!$L88</f>
        <v>0</v>
      </c>
      <c r="N88" s="24"/>
      <c r="AC88" s="1" t="str">
        <f t="shared" si="6"/>
        <v>South_Service</v>
      </c>
      <c r="AD88" s="1" t="str">
        <f>IFERROR(VLOOKUP(SSW[[#This Row],[Department]], Lists!$L$4:$M$7, 2, FALSE), "")</f>
        <v>Amri, Abdulrahman A</v>
      </c>
      <c r="AE88" s="1" t="s">
        <v>47</v>
      </c>
      <c r="AF88" s="1" t="s">
        <v>24</v>
      </c>
      <c r="AG88" s="1" t="s">
        <v>80</v>
      </c>
      <c r="AH88" s="1" t="s">
        <v>42</v>
      </c>
      <c r="AI88" s="16" t="b">
        <v>0</v>
      </c>
      <c r="AJ88" s="1"/>
      <c r="BA88" s="22"/>
      <c r="BB88" s="22"/>
      <c r="BC88" s="30"/>
      <c r="BD88" s="30"/>
      <c r="BE88" s="81"/>
      <c r="BF88" s="28"/>
      <c r="BG88" s="28"/>
      <c r="BH88" s="28"/>
      <c r="BW88" s="22"/>
      <c r="BY88" s="2"/>
      <c r="BZ88" s="38"/>
      <c r="CA88" s="1"/>
      <c r="CB88" s="1"/>
      <c r="CC88" s="1"/>
      <c r="CD88" s="1"/>
    </row>
    <row r="89" spans="5:82">
      <c r="E89" s="24" t="str">
        <f t="shared" si="5"/>
        <v>South_Service</v>
      </c>
      <c r="F89" s="78" t="str">
        <f>IFERROR(VLOOKUP(SSR[[#This Row],[Department]], Lists!$L$4:$M$7, 2, FALSE), "")</f>
        <v>Amri, Abdulrahman A</v>
      </c>
      <c r="G89" s="24" t="s">
        <v>46</v>
      </c>
      <c r="H89" s="24">
        <v>2025</v>
      </c>
      <c r="I89" s="80" t="s">
        <v>31</v>
      </c>
      <c r="J89" s="24" t="str" cm="1">
        <f t="array" ref="J89">IFERROR(
  LOOKUP(
    2,1/(
      ('Total Annual Points'!$B$5:$B$1000=E89)*
      ('Total Annual Points'!$C$5:$C$1000=G89)*
      ('Total Annual Points'!$D$5:$D$1000=H89)*
      (MATCH('Total Annual Points'!$E$5:$E$1000,{"January","February","March","April","May","June","July","August","September","October","November","December"},0)
       &lt;=MATCH(I89,{"January","February","March","April","May","June","July","August","September","October","November","December"},0))
    ),
    'Total Annual Points'!$F$5:$F$1000
  ),
"")</f>
        <v/>
      </c>
      <c r="K89" s="24"/>
      <c r="L89" s="24"/>
      <c r="M89" s="24">
        <f>South_Service!$K89-South_Service!$L89</f>
        <v>0</v>
      </c>
      <c r="N89" s="24"/>
      <c r="AC89" s="1" t="str">
        <f t="shared" si="6"/>
        <v>South_Service</v>
      </c>
      <c r="AD89" s="1" t="str">
        <f>IFERROR(VLOOKUP(SSW[[#This Row],[Department]], Lists!$L$4:$M$7, 2, FALSE), "")</f>
        <v>Amri, Abdulrahman A</v>
      </c>
      <c r="AE89" s="1" t="s">
        <v>47</v>
      </c>
      <c r="AF89" s="1" t="s">
        <v>24</v>
      </c>
      <c r="AG89" s="1" t="s">
        <v>81</v>
      </c>
      <c r="AH89" s="1" t="s">
        <v>21</v>
      </c>
      <c r="AI89" s="16" t="b">
        <v>0</v>
      </c>
      <c r="AJ89" s="1"/>
      <c r="BA89" s="22"/>
      <c r="BB89" s="22"/>
      <c r="BC89" s="30"/>
      <c r="BD89" s="30"/>
      <c r="BE89" s="81"/>
      <c r="BF89" s="28"/>
      <c r="BG89" s="28"/>
      <c r="BH89" s="28"/>
      <c r="BW89" s="22"/>
      <c r="BY89" s="2"/>
      <c r="BZ89" s="38"/>
      <c r="CA89" s="1"/>
      <c r="CB89" s="1"/>
      <c r="CC89" s="1"/>
      <c r="CD89" s="1"/>
    </row>
    <row r="90" spans="5:82">
      <c r="E90" s="24" t="str">
        <f t="shared" si="5"/>
        <v>South_Service</v>
      </c>
      <c r="F90" s="24" t="str">
        <f>IFERROR(VLOOKUP(SSR[[#This Row],[Department]], Lists!$L$4:$M$7, 2, FALSE), "")</f>
        <v>Amri, Abdulrahman A</v>
      </c>
      <c r="G90" s="24" t="s">
        <v>46</v>
      </c>
      <c r="H90" s="24">
        <v>2025</v>
      </c>
      <c r="I90" s="80" t="s">
        <v>41</v>
      </c>
      <c r="J90" s="24" t="str" cm="1">
        <f t="array" ref="J90">IFERROR(
  LOOKUP(
    2,1/(
      ('Total Annual Points'!$B$5:$B$1000=E90)*
      ('Total Annual Points'!$C$5:$C$1000=G90)*
      ('Total Annual Points'!$D$5:$D$1000=H90)*
      (MATCH('Total Annual Points'!$E$5:$E$1000,{"January","February","March","April","May","June","July","August","September","October","November","December"},0)
       &lt;=MATCH(I90,{"January","February","March","April","May","June","July","August","September","October","November","December"},0))
    ),
    'Total Annual Points'!$F$5:$F$1000
  ),
"")</f>
        <v/>
      </c>
      <c r="K90" s="24"/>
      <c r="L90" s="24"/>
      <c r="M90" s="24">
        <f>South_Service!$K90-South_Service!$L90</f>
        <v>0</v>
      </c>
      <c r="N90" s="24"/>
      <c r="AC90" s="1" t="str">
        <f t="shared" si="6"/>
        <v>South_Service</v>
      </c>
      <c r="AD90" s="1" t="str">
        <f>IFERROR(VLOOKUP(SSW[[#This Row],[Department]], Lists!$L$4:$M$7, 2, FALSE), "")</f>
        <v>Amri, Abdulrahman A</v>
      </c>
      <c r="AE90" s="1" t="s">
        <v>47</v>
      </c>
      <c r="AF90" s="1" t="s">
        <v>24</v>
      </c>
      <c r="AG90" s="1" t="s">
        <v>82</v>
      </c>
      <c r="AH90" s="1" t="s">
        <v>32</v>
      </c>
      <c r="AI90" s="16" t="b">
        <v>0</v>
      </c>
      <c r="AJ90" s="1"/>
      <c r="BA90" s="22"/>
      <c r="BB90" s="22"/>
      <c r="BC90" s="30"/>
      <c r="BD90" s="30"/>
      <c r="BE90" s="81"/>
      <c r="BF90" s="28"/>
      <c r="BG90" s="28"/>
      <c r="BH90" s="28"/>
      <c r="BW90" s="22"/>
      <c r="BY90" s="2"/>
      <c r="BZ90" s="38"/>
      <c r="CA90" s="1"/>
      <c r="CB90" s="1"/>
      <c r="CC90" s="1"/>
      <c r="CD90" s="1"/>
    </row>
    <row r="91" spans="5:82">
      <c r="E91" s="24" t="str">
        <f t="shared" si="5"/>
        <v>South_Service</v>
      </c>
      <c r="F91" s="24" t="str">
        <f>IFERROR(VLOOKUP(SSR[[#This Row],[Department]], Lists!$L$4:$M$7, 2, FALSE), "")</f>
        <v>Amri, Abdulrahman A</v>
      </c>
      <c r="G91" s="24" t="s">
        <v>46</v>
      </c>
      <c r="H91" s="24">
        <v>2025</v>
      </c>
      <c r="I91" s="80" t="s">
        <v>50</v>
      </c>
      <c r="J91" s="24" t="str" cm="1">
        <f t="array" ref="J91">IFERROR(
  LOOKUP(
    2,1/(
      ('Total Annual Points'!$B$5:$B$1000=E91)*
      ('Total Annual Points'!$C$5:$C$1000=G91)*
      ('Total Annual Points'!$D$5:$D$1000=H91)*
      (MATCH('Total Annual Points'!$E$5:$E$1000,{"January","February","March","April","May","June","July","August","September","October","November","December"},0)
       &lt;=MATCH(I91,{"January","February","March","April","May","June","July","August","September","October","November","December"},0))
    ),
    'Total Annual Points'!$F$5:$F$1000
  ),
"")</f>
        <v/>
      </c>
      <c r="K91" s="24"/>
      <c r="L91" s="24"/>
      <c r="M91" s="24">
        <f>South_Service!$K91-South_Service!$L91</f>
        <v>0</v>
      </c>
      <c r="N91" s="24"/>
      <c r="AC91" s="1" t="str">
        <f t="shared" si="6"/>
        <v>South_Service</v>
      </c>
      <c r="AD91" s="1" t="str">
        <f>IFERROR(VLOOKUP(SSW[[#This Row],[Department]], Lists!$L$4:$M$7, 2, FALSE), "")</f>
        <v>Amri, Abdulrahman A</v>
      </c>
      <c r="AE91" s="1" t="s">
        <v>47</v>
      </c>
      <c r="AF91" s="1" t="s">
        <v>24</v>
      </c>
      <c r="AG91" s="1" t="s">
        <v>83</v>
      </c>
      <c r="AH91" s="1" t="s">
        <v>42</v>
      </c>
      <c r="AI91" s="16" t="b">
        <v>0</v>
      </c>
      <c r="AJ91" s="1"/>
      <c r="BA91" s="22"/>
      <c r="BB91" s="22"/>
      <c r="BC91" s="30"/>
      <c r="BD91" s="30"/>
      <c r="BE91" s="81"/>
      <c r="BF91" s="28"/>
      <c r="BG91" s="28"/>
      <c r="BH91" s="28"/>
      <c r="BW91" s="22"/>
      <c r="BY91" s="2"/>
      <c r="BZ91" s="38"/>
      <c r="CA91" s="1"/>
      <c r="CB91" s="1"/>
      <c r="CC91" s="1"/>
      <c r="CD91" s="1"/>
    </row>
    <row r="92" spans="5:82">
      <c r="E92" s="24" t="str">
        <f t="shared" si="5"/>
        <v>South_Service</v>
      </c>
      <c r="F92" s="24" t="str">
        <f>IFERROR(VLOOKUP(SSR[[#This Row],[Department]], Lists!$L$4:$M$7, 2, FALSE), "")</f>
        <v>Amri, Abdulrahman A</v>
      </c>
      <c r="G92" s="24" t="s">
        <v>46</v>
      </c>
      <c r="H92" s="24">
        <v>2025</v>
      </c>
      <c r="I92" s="80" t="s">
        <v>54</v>
      </c>
      <c r="J92" s="24" t="str" cm="1">
        <f t="array" ref="J92">IFERROR(
  LOOKUP(
    2,1/(
      ('Total Annual Points'!$B$5:$B$1000=E92)*
      ('Total Annual Points'!$C$5:$C$1000=G92)*
      ('Total Annual Points'!$D$5:$D$1000=H92)*
      (MATCH('Total Annual Points'!$E$5:$E$1000,{"January","February","March","April","May","June","July","August","September","October","November","December"},0)
       &lt;=MATCH(I92,{"January","February","March","April","May","June","July","August","September","October","November","December"},0))
    ),
    'Total Annual Points'!$F$5:$F$1000
  ),
"")</f>
        <v/>
      </c>
      <c r="K92" s="24"/>
      <c r="L92" s="24"/>
      <c r="M92" s="24">
        <f>South_Service!$K92-South_Service!$L92</f>
        <v>0</v>
      </c>
      <c r="N92" s="24"/>
      <c r="AC92" s="1" t="str">
        <f t="shared" si="6"/>
        <v>South_Service</v>
      </c>
      <c r="AD92" s="1" t="str">
        <f>IFERROR(VLOOKUP(SSW[[#This Row],[Department]], Lists!$L$4:$M$7, 2, FALSE), "")</f>
        <v>Amri, Abdulrahman A</v>
      </c>
      <c r="AE92" s="1" t="s">
        <v>47</v>
      </c>
      <c r="AF92" s="1" t="s">
        <v>24</v>
      </c>
      <c r="AG92" s="1" t="s">
        <v>85</v>
      </c>
      <c r="AH92" s="1" t="s">
        <v>21</v>
      </c>
      <c r="AI92" s="16" t="b">
        <v>0</v>
      </c>
      <c r="AJ92" s="1"/>
      <c r="BA92" s="22"/>
      <c r="BB92" s="22"/>
      <c r="BC92" s="30"/>
      <c r="BD92" s="30"/>
      <c r="BE92" s="81"/>
      <c r="BF92" s="28"/>
      <c r="BG92" s="28"/>
      <c r="BH92" s="28"/>
      <c r="BW92" s="22"/>
      <c r="BY92" s="2"/>
      <c r="BZ92" s="38"/>
      <c r="CA92" s="1"/>
      <c r="CB92" s="1"/>
      <c r="CC92" s="1"/>
      <c r="CD92" s="1"/>
    </row>
    <row r="93" spans="5:82">
      <c r="E93" s="24" t="str">
        <f t="shared" si="5"/>
        <v>South_Service</v>
      </c>
      <c r="F93" s="24" t="str">
        <f>IFERROR(VLOOKUP(SSR[[#This Row],[Department]], Lists!$L$4:$M$7, 2, FALSE), "")</f>
        <v>Amri, Abdulrahman A</v>
      </c>
      <c r="G93" s="24" t="s">
        <v>46</v>
      </c>
      <c r="H93" s="24">
        <v>2025</v>
      </c>
      <c r="I93" s="80" t="s">
        <v>57</v>
      </c>
      <c r="J93" s="24" t="str" cm="1">
        <f t="array" ref="J93">IFERROR(
  LOOKUP(
    2,1/(
      ('Total Annual Points'!$B$5:$B$1000=E93)*
      ('Total Annual Points'!$C$5:$C$1000=G93)*
      ('Total Annual Points'!$D$5:$D$1000=H93)*
      (MATCH('Total Annual Points'!$E$5:$E$1000,{"January","February","March","April","May","June","July","August","September","October","November","December"},0)
       &lt;=MATCH(I93,{"January","February","March","April","May","June","July","August","September","October","November","December"},0))
    ),
    'Total Annual Points'!$F$5:$F$1000
  ),
"")</f>
        <v/>
      </c>
      <c r="K93" s="24"/>
      <c r="L93" s="24"/>
      <c r="M93" s="24">
        <f>South_Service!$K93-South_Service!$L93</f>
        <v>0</v>
      </c>
      <c r="N93" s="24"/>
      <c r="AC93" s="1" t="str">
        <f t="shared" si="6"/>
        <v>South_Service</v>
      </c>
      <c r="AD93" s="1" t="str">
        <f>IFERROR(VLOOKUP(SSW[[#This Row],[Department]], Lists!$L$4:$M$7, 2, FALSE), "")</f>
        <v>Amri, Abdulrahman A</v>
      </c>
      <c r="AE93" s="1" t="s">
        <v>47</v>
      </c>
      <c r="AF93" s="1" t="s">
        <v>24</v>
      </c>
      <c r="AG93" s="1" t="s">
        <v>86</v>
      </c>
      <c r="AH93" s="1" t="s">
        <v>32</v>
      </c>
      <c r="AI93" s="16" t="b">
        <v>0</v>
      </c>
      <c r="AJ93" s="1"/>
      <c r="BA93" s="22"/>
      <c r="BB93" s="22"/>
      <c r="BC93" s="30"/>
      <c r="BD93" s="30"/>
      <c r="BE93" s="81"/>
      <c r="BF93" s="28"/>
      <c r="BG93" s="28"/>
      <c r="BH93" s="28"/>
      <c r="BW93" s="22"/>
      <c r="BY93" s="2"/>
      <c r="BZ93" s="38"/>
      <c r="CA93" s="1"/>
      <c r="CB93" s="1"/>
      <c r="CC93" s="1"/>
      <c r="CD93" s="1"/>
    </row>
    <row r="94" spans="5:82">
      <c r="E94" s="24" t="str">
        <f t="shared" si="5"/>
        <v>South_Service</v>
      </c>
      <c r="F94" s="24" t="str">
        <f>IFERROR(VLOOKUP(SSR[[#This Row],[Department]], Lists!$L$4:$M$7, 2, FALSE), "")</f>
        <v>Amri, Abdulrahman A</v>
      </c>
      <c r="G94" s="24" t="s">
        <v>46</v>
      </c>
      <c r="H94" s="24">
        <v>2025</v>
      </c>
      <c r="I94" s="80" t="s">
        <v>60</v>
      </c>
      <c r="J94" s="24" t="str" cm="1">
        <f t="array" ref="J94">IFERROR(
  LOOKUP(
    2,1/(
      ('Total Annual Points'!$B$5:$B$1000=E94)*
      ('Total Annual Points'!$C$5:$C$1000=G94)*
      ('Total Annual Points'!$D$5:$D$1000=H94)*
      (MATCH('Total Annual Points'!$E$5:$E$1000,{"January","February","March","April","May","June","July","August","September","October","November","December"},0)
       &lt;=MATCH(I94,{"January","February","March","April","May","June","July","August","September","October","November","December"},0))
    ),
    'Total Annual Points'!$F$5:$F$1000
  ),
"")</f>
        <v/>
      </c>
      <c r="K94" s="24"/>
      <c r="L94" s="24"/>
      <c r="M94" s="24">
        <f>South_Service!$K94-South_Service!$L94</f>
        <v>0</v>
      </c>
      <c r="N94" s="24"/>
      <c r="AC94" s="1" t="str">
        <f t="shared" si="6"/>
        <v>South_Service</v>
      </c>
      <c r="AD94" s="1" t="str">
        <f>IFERROR(VLOOKUP(SSW[[#This Row],[Department]], Lists!$L$4:$M$7, 2, FALSE), "")</f>
        <v>Amri, Abdulrahman A</v>
      </c>
      <c r="AE94" s="1" t="s">
        <v>47</v>
      </c>
      <c r="AF94" s="1" t="s">
        <v>24</v>
      </c>
      <c r="AG94" s="1" t="s">
        <v>87</v>
      </c>
      <c r="AH94" s="1" t="s">
        <v>42</v>
      </c>
      <c r="AI94" s="16" t="b">
        <v>0</v>
      </c>
      <c r="AJ94" s="1"/>
      <c r="BA94" s="22"/>
      <c r="BB94" s="22"/>
      <c r="BC94" s="30"/>
      <c r="BD94" s="30"/>
      <c r="BE94" s="81"/>
      <c r="BF94" s="28"/>
      <c r="BG94" s="28"/>
      <c r="BH94" s="28"/>
      <c r="BW94" s="22"/>
      <c r="BY94" s="2"/>
      <c r="BZ94" s="38"/>
      <c r="CA94" s="1"/>
      <c r="CB94" s="1"/>
      <c r="CC94" s="1"/>
      <c r="CD94" s="1"/>
    </row>
    <row r="95" spans="5:82">
      <c r="E95" s="24" t="str">
        <f t="shared" si="5"/>
        <v>South_Service</v>
      </c>
      <c r="F95" s="24" t="str">
        <f>IFERROR(VLOOKUP(SSR[[#This Row],[Department]], Lists!$L$4:$M$7, 2, FALSE), "")</f>
        <v>Amri, Abdulrahman A</v>
      </c>
      <c r="G95" s="24" t="s">
        <v>46</v>
      </c>
      <c r="H95" s="24">
        <v>2025</v>
      </c>
      <c r="I95" s="80" t="s">
        <v>62</v>
      </c>
      <c r="J95" s="24" t="str" cm="1">
        <f t="array" ref="J95">IFERROR(
  LOOKUP(
    2,1/(
      ('Total Annual Points'!$B$5:$B$1000=E95)*
      ('Total Annual Points'!$C$5:$C$1000=G95)*
      ('Total Annual Points'!$D$5:$D$1000=H95)*
      (MATCH('Total Annual Points'!$E$5:$E$1000,{"January","February","March","April","May","June","July","August","September","October","November","December"},0)
       &lt;=MATCH(I95,{"January","February","March","April","May","June","July","August","September","October","November","December"},0))
    ),
    'Total Annual Points'!$F$5:$F$1000
  ),
"")</f>
        <v/>
      </c>
      <c r="K95" s="24"/>
      <c r="L95" s="24"/>
      <c r="M95" s="24">
        <f>South_Service!$K95-South_Service!$L95</f>
        <v>0</v>
      </c>
      <c r="N95" s="24"/>
      <c r="AC95" s="1" t="str">
        <f t="shared" si="6"/>
        <v>South_Service</v>
      </c>
      <c r="AD95" s="1" t="str">
        <f>IFERROR(VLOOKUP(SSW[[#This Row],[Department]], Lists!$L$4:$M$7, 2, FALSE), "")</f>
        <v>Amri, Abdulrahman A</v>
      </c>
      <c r="AE95" s="1" t="s">
        <v>47</v>
      </c>
      <c r="AF95" s="1" t="s">
        <v>24</v>
      </c>
      <c r="AG95" s="1" t="s">
        <v>88</v>
      </c>
      <c r="AH95" s="1" t="s">
        <v>21</v>
      </c>
      <c r="AI95" s="16" t="b">
        <v>0</v>
      </c>
      <c r="AJ95" s="1"/>
      <c r="BA95" s="22"/>
      <c r="BB95" s="22"/>
      <c r="BC95" s="30"/>
      <c r="BD95" s="30"/>
      <c r="BE95" s="81"/>
      <c r="BF95" s="28"/>
      <c r="BG95" s="28"/>
      <c r="BH95" s="28"/>
      <c r="BW95" s="22"/>
      <c r="BY95" s="2"/>
      <c r="BZ95" s="38"/>
      <c r="CA95" s="1"/>
      <c r="CB95" s="1"/>
      <c r="CC95" s="1"/>
      <c r="CD95" s="1"/>
    </row>
    <row r="96" spans="5:82">
      <c r="E96" s="24" t="str">
        <f t="shared" si="5"/>
        <v>South_Service</v>
      </c>
      <c r="F96" s="24" t="str">
        <f>IFERROR(VLOOKUP(SSR[[#This Row],[Department]], Lists!$L$4:$M$7, 2, FALSE), "")</f>
        <v>Amri, Abdulrahman A</v>
      </c>
      <c r="G96" s="24" t="s">
        <v>46</v>
      </c>
      <c r="H96" s="24">
        <v>2025</v>
      </c>
      <c r="I96" s="80" t="s">
        <v>64</v>
      </c>
      <c r="J96" s="24" t="str" cm="1">
        <f t="array" ref="J96">IFERROR(
  LOOKUP(
    2,1/(
      ('Total Annual Points'!$B$5:$B$1000=E96)*
      ('Total Annual Points'!$C$5:$C$1000=G96)*
      ('Total Annual Points'!$D$5:$D$1000=H96)*
      (MATCH('Total Annual Points'!$E$5:$E$1000,{"January","February","March","April","May","June","July","August","September","October","November","December"},0)
       &lt;=MATCH(I96,{"January","February","March","April","May","June","July","August","September","October","November","December"},0))
    ),
    'Total Annual Points'!$F$5:$F$1000
  ),
"")</f>
        <v/>
      </c>
      <c r="K96" s="24"/>
      <c r="L96" s="24"/>
      <c r="M96" s="24">
        <f>South_Service!$K96-South_Service!$L96</f>
        <v>0</v>
      </c>
      <c r="N96" s="24"/>
      <c r="AC96" s="1" t="str">
        <f t="shared" si="6"/>
        <v>South_Service</v>
      </c>
      <c r="AD96" s="1" t="str">
        <f>IFERROR(VLOOKUP(SSW[[#This Row],[Department]], Lists!$L$4:$M$7, 2, FALSE), "")</f>
        <v>Amri, Abdulrahman A</v>
      </c>
      <c r="AE96" s="1" t="s">
        <v>47</v>
      </c>
      <c r="AF96" s="1" t="s">
        <v>24</v>
      </c>
      <c r="AG96" s="1" t="s">
        <v>92</v>
      </c>
      <c r="AH96" s="1" t="s">
        <v>32</v>
      </c>
      <c r="AI96" s="16" t="b">
        <v>0</v>
      </c>
      <c r="AJ96" s="1"/>
      <c r="BA96" s="22"/>
      <c r="BB96" s="22"/>
      <c r="BC96" s="30"/>
      <c r="BD96" s="30"/>
      <c r="BE96" s="81"/>
      <c r="BF96" s="28"/>
      <c r="BG96" s="28"/>
      <c r="BH96" s="28"/>
      <c r="BW96" s="22"/>
      <c r="BY96" s="2"/>
      <c r="BZ96" s="38"/>
      <c r="CA96" s="1"/>
      <c r="CB96" s="1"/>
      <c r="CC96" s="1"/>
      <c r="CD96" s="1"/>
    </row>
    <row r="97" spans="5:82">
      <c r="E97" s="24" t="str">
        <f t="shared" si="5"/>
        <v>South_Service</v>
      </c>
      <c r="F97" s="24" t="str">
        <f>IFERROR(VLOOKUP(SSR[[#This Row],[Department]], Lists!$L$4:$M$7, 2, FALSE), "")</f>
        <v>Amri, Abdulrahman A</v>
      </c>
      <c r="G97" s="24" t="s">
        <v>46</v>
      </c>
      <c r="H97" s="24">
        <v>2025</v>
      </c>
      <c r="I97" s="80" t="s">
        <v>66</v>
      </c>
      <c r="J97" s="24" t="str" cm="1">
        <f t="array" ref="J97">IFERROR(
  LOOKUP(
    2,1/(
      ('Total Annual Points'!$B$5:$B$1000=E97)*
      ('Total Annual Points'!$C$5:$C$1000=G97)*
      ('Total Annual Points'!$D$5:$D$1000=H97)*
      (MATCH('Total Annual Points'!$E$5:$E$1000,{"January","February","March","April","May","June","July","August","September","October","November","December"},0)
       &lt;=MATCH(I97,{"January","February","March","April","May","June","July","August","September","October","November","December"},0))
    ),
    'Total Annual Points'!$F$5:$F$1000
  ),
"")</f>
        <v/>
      </c>
      <c r="K97" s="24"/>
      <c r="L97" s="24"/>
      <c r="M97" s="24">
        <f>South_Service!$K97-South_Service!$L97</f>
        <v>0</v>
      </c>
      <c r="N97" s="24"/>
      <c r="AC97" s="1" t="str">
        <f t="shared" si="6"/>
        <v>South_Service</v>
      </c>
      <c r="AD97" s="1" t="str">
        <f>IFERROR(VLOOKUP(SSW[[#This Row],[Department]], Lists!$L$4:$M$7, 2, FALSE), "")</f>
        <v>Amri, Abdulrahman A</v>
      </c>
      <c r="AE97" s="1" t="s">
        <v>47</v>
      </c>
      <c r="AF97" s="1" t="s">
        <v>24</v>
      </c>
      <c r="AG97" s="1" t="s">
        <v>95</v>
      </c>
      <c r="AH97" s="1" t="s">
        <v>42</v>
      </c>
      <c r="AI97" s="16" t="b">
        <v>0</v>
      </c>
      <c r="AJ97" s="1"/>
      <c r="BA97" s="22"/>
      <c r="BB97" s="22"/>
      <c r="BC97" s="30"/>
      <c r="BD97" s="30"/>
      <c r="BE97" s="81"/>
      <c r="BF97" s="28"/>
      <c r="BG97" s="28"/>
      <c r="BH97" s="28"/>
      <c r="BW97" s="22"/>
      <c r="BY97" s="2"/>
      <c r="BZ97" s="38"/>
      <c r="CA97" s="1"/>
      <c r="CB97" s="1"/>
      <c r="CC97" s="1"/>
      <c r="CD97" s="1"/>
    </row>
    <row r="98" spans="5:82" ht="14.1">
      <c r="E98" s="24" t="str">
        <f t="shared" si="5"/>
        <v>South_Service</v>
      </c>
      <c r="F98" s="24" t="str">
        <f>IFERROR(VLOOKUP(SSR[[#This Row],[Department]], Lists!$L$4:$M$7, 2, FALSE), "")</f>
        <v>Amri, Abdulrahman A</v>
      </c>
      <c r="G98" s="24" t="s">
        <v>46</v>
      </c>
      <c r="H98" s="24">
        <v>2025</v>
      </c>
      <c r="I98" s="80" t="s">
        <v>68</v>
      </c>
      <c r="J98" s="24" t="str" cm="1">
        <f t="array" ref="J98">IFERROR(
  LOOKUP(
    2,1/(
      ('Total Annual Points'!$B$5:$B$1000=E98)*
      ('Total Annual Points'!$C$5:$C$1000=G98)*
      ('Total Annual Points'!$D$5:$D$1000=H98)*
      (MATCH('Total Annual Points'!$E$5:$E$1000,{"January","February","March","April","May","June","July","August","September","October","November","December"},0)
       &lt;=MATCH(I98,{"January","February","March","April","May","June","July","August","September","October","November","December"},0))
    ),
    'Total Annual Points'!$F$5:$F$1000
  ),
"")</f>
        <v/>
      </c>
      <c r="K98" s="24"/>
      <c r="L98" s="83"/>
      <c r="M98" s="24">
        <f>South_Service!$K98-South_Service!$L98</f>
        <v>0</v>
      </c>
      <c r="N98" s="24"/>
      <c r="AC98" s="1" t="str">
        <f t="shared" si="6"/>
        <v>South_Service</v>
      </c>
      <c r="AD98" s="1" t="str">
        <f>IFERROR(VLOOKUP(SSW[[#This Row],[Department]], Lists!$L$4:$M$7, 2, FALSE), "")</f>
        <v>Amri, Abdulrahman A</v>
      </c>
      <c r="AE98" s="1" t="s">
        <v>47</v>
      </c>
      <c r="AF98" s="1" t="s">
        <v>24</v>
      </c>
      <c r="AG98" s="1" t="s">
        <v>98</v>
      </c>
      <c r="AH98" s="1" t="s">
        <v>21</v>
      </c>
      <c r="AI98" s="16" t="b">
        <v>0</v>
      </c>
      <c r="AJ98" s="1"/>
      <c r="BA98" s="22"/>
      <c r="BB98" s="22"/>
      <c r="BC98" s="30"/>
      <c r="BD98" s="30"/>
      <c r="BE98" s="81"/>
      <c r="BF98" s="28"/>
      <c r="BG98" s="28"/>
      <c r="BH98" s="28"/>
      <c r="BW98" s="22"/>
      <c r="BY98" s="2"/>
      <c r="BZ98" s="38"/>
      <c r="CA98" s="1"/>
      <c r="CB98" s="1"/>
      <c r="CC98" s="1"/>
      <c r="CD98" s="1"/>
    </row>
    <row r="99" spans="5:82">
      <c r="E99" s="24" t="str">
        <f t="shared" si="5"/>
        <v>South_Service</v>
      </c>
      <c r="F99" s="24" t="str">
        <f>IFERROR(VLOOKUP(SSR[[#This Row],[Department]], Lists!$L$4:$M$7, 2, FALSE), "")</f>
        <v>Amri, Abdulrahman A</v>
      </c>
      <c r="G99" s="24" t="s">
        <v>46</v>
      </c>
      <c r="H99" s="24">
        <v>2025</v>
      </c>
      <c r="I99" s="80" t="s">
        <v>70</v>
      </c>
      <c r="J99" s="24" t="str" cm="1">
        <f t="array" ref="J99">IFERROR(
  LOOKUP(
    2,1/(
      ('Total Annual Points'!$B$5:$B$1000=E99)*
      ('Total Annual Points'!$C$5:$C$1000=G99)*
      ('Total Annual Points'!$D$5:$D$1000=H99)*
      (MATCH('Total Annual Points'!$E$5:$E$1000,{"January","February","March","April","May","June","July","August","September","October","November","December"},0)
       &lt;=MATCH(I99,{"January","February","March","April","May","June","July","August","September","October","November","December"},0))
    ),
    'Total Annual Points'!$F$5:$F$1000
  ),
"")</f>
        <v/>
      </c>
      <c r="K99" s="24"/>
      <c r="L99" s="24"/>
      <c r="M99" s="24">
        <f>South_Service!$K99-South_Service!$L99</f>
        <v>0</v>
      </c>
      <c r="N99" s="24"/>
      <c r="AC99" s="1" t="str">
        <f t="shared" si="6"/>
        <v>South_Service</v>
      </c>
      <c r="AD99" s="1" t="str">
        <f>IFERROR(VLOOKUP(SSW[[#This Row],[Department]], Lists!$L$4:$M$7, 2, FALSE), "")</f>
        <v>Amri, Abdulrahman A</v>
      </c>
      <c r="AE99" s="1" t="s">
        <v>47</v>
      </c>
      <c r="AF99" s="1" t="s">
        <v>24</v>
      </c>
      <c r="AG99" s="1" t="s">
        <v>100</v>
      </c>
      <c r="AH99" s="1" t="s">
        <v>32</v>
      </c>
      <c r="AI99" s="16" t="b">
        <v>0</v>
      </c>
      <c r="AJ99" s="1"/>
      <c r="BA99" s="22"/>
      <c r="BB99" s="22"/>
      <c r="BC99" s="30"/>
      <c r="BD99" s="30"/>
      <c r="BE99" s="81"/>
      <c r="BF99" s="28"/>
      <c r="BG99" s="28"/>
      <c r="BH99" s="28"/>
      <c r="BW99" s="22"/>
      <c r="BY99" s="2"/>
      <c r="BZ99" s="38"/>
      <c r="CA99" s="1"/>
      <c r="CB99" s="1"/>
      <c r="CC99" s="1"/>
      <c r="CD99" s="1"/>
    </row>
    <row r="100" spans="5:82">
      <c r="E100" s="24" t="str">
        <f t="shared" si="5"/>
        <v>South_Service</v>
      </c>
      <c r="F100" s="24" t="str">
        <f>IFERROR(VLOOKUP(SSR[[#This Row],[Department]], Lists!$L$4:$M$7, 2, FALSE), "")</f>
        <v/>
      </c>
      <c r="G100" s="24"/>
      <c r="H100" s="24"/>
      <c r="I100" s="80"/>
      <c r="J100" s="24"/>
      <c r="K100" s="24"/>
      <c r="L100" s="24"/>
      <c r="M100" s="24"/>
      <c r="N100" s="24"/>
      <c r="AC100" s="1" t="str">
        <f t="shared" si="6"/>
        <v>South_Service</v>
      </c>
      <c r="AD100" s="1" t="str">
        <f>IFERROR(VLOOKUP(SSW[[#This Row],[Department]], Lists!$L$4:$M$7, 2, FALSE), "")</f>
        <v>Amri, Abdulrahman A</v>
      </c>
      <c r="AE100" s="1" t="s">
        <v>47</v>
      </c>
      <c r="AF100" s="1" t="s">
        <v>24</v>
      </c>
      <c r="AG100" s="1" t="s">
        <v>103</v>
      </c>
      <c r="AH100" s="1" t="s">
        <v>42</v>
      </c>
      <c r="AI100" s="16" t="b">
        <v>0</v>
      </c>
      <c r="AJ100" s="1"/>
      <c r="BA100" s="22"/>
      <c r="BB100" s="22"/>
      <c r="BC100" s="30"/>
      <c r="BD100" s="30"/>
      <c r="BE100" s="81"/>
      <c r="BF100" s="28"/>
      <c r="BG100" s="28"/>
      <c r="BH100" s="28"/>
      <c r="BW100" s="22"/>
      <c r="BY100" s="2"/>
      <c r="BZ100" s="38"/>
      <c r="CA100" s="1"/>
      <c r="CB100" s="1"/>
      <c r="CC100" s="1"/>
      <c r="CD100" s="1"/>
    </row>
    <row r="101" spans="5:82">
      <c r="E101" s="24" t="str">
        <f t="shared" si="5"/>
        <v>South_Service</v>
      </c>
      <c r="F101" s="24" t="str">
        <f>IFERROR(VLOOKUP(SSR[[#This Row],[Department]], Lists!$L$4:$M$7, 2, FALSE), "")</f>
        <v/>
      </c>
      <c r="G101" s="24"/>
      <c r="H101" s="24"/>
      <c r="I101" s="80"/>
      <c r="J101" s="24"/>
      <c r="K101" s="24"/>
      <c r="L101" s="24"/>
      <c r="M101" s="24"/>
      <c r="N101" s="24"/>
      <c r="AC101" s="1" t="str">
        <f t="shared" si="6"/>
        <v>South_Service</v>
      </c>
      <c r="AD101" s="1" t="str">
        <f>IFERROR(VLOOKUP(SSW[[#This Row],[Department]], Lists!$L$4:$M$7, 2, FALSE), "")</f>
        <v>Amri, Abdulrahman A</v>
      </c>
      <c r="AE101" s="1" t="s">
        <v>47</v>
      </c>
      <c r="AF101" s="1" t="s">
        <v>24</v>
      </c>
      <c r="AG101" s="1" t="s">
        <v>105</v>
      </c>
      <c r="AH101" s="1" t="s">
        <v>21</v>
      </c>
      <c r="AI101" s="16" t="b">
        <v>0</v>
      </c>
      <c r="AJ101" s="1"/>
      <c r="BA101" s="22"/>
      <c r="BB101" s="22"/>
      <c r="BC101" s="30"/>
      <c r="BD101" s="30"/>
      <c r="BE101" s="81"/>
      <c r="BF101" s="28"/>
      <c r="BG101" s="28"/>
      <c r="BH101" s="28"/>
      <c r="BW101" s="22"/>
      <c r="BY101" s="2"/>
      <c r="BZ101" s="38"/>
      <c r="CA101" s="1"/>
      <c r="CB101" s="1"/>
      <c r="CC101" s="1"/>
      <c r="CD101" s="1"/>
    </row>
    <row r="102" spans="5:82">
      <c r="E102" s="24" t="str">
        <f t="shared" si="5"/>
        <v>South_Service</v>
      </c>
      <c r="F102" s="24" t="str">
        <f>IFERROR(VLOOKUP(SSR[[#This Row],[Department]], Lists!$L$4:$M$7, 2, FALSE), "")</f>
        <v/>
      </c>
      <c r="G102" s="24"/>
      <c r="H102" s="24"/>
      <c r="I102" s="80"/>
      <c r="J102" s="24" t="str" cm="1">
        <f t="array" ref="J102">IFERROR(
  LOOKUP(
    2,1/(
      ('Total Annual Points'!$B$5:$B$1000=E102)*
      ('Total Annual Points'!$C$5:$C$1000=G102)*
      ('Total Annual Points'!$D$5:$D$1000=H102)*
      (MATCH('Total Annual Points'!$E$5:$E$1000,{"January","February","March","April","May","June","July","August","September","October","November","December"},0)
       &lt;=MATCH(I102,{"January","February","March","April","May","June","July","August","September","October","November","December"},0))
    ),
    'Total Annual Points'!$F$5:$F$1000
  ),
"")</f>
        <v/>
      </c>
      <c r="K102" s="24"/>
      <c r="L102" s="24"/>
      <c r="M102" s="24"/>
      <c r="N102" s="24"/>
      <c r="AC102" s="1" t="str">
        <f t="shared" si="6"/>
        <v>South_Service</v>
      </c>
      <c r="AD102" s="1" t="str">
        <f>IFERROR(VLOOKUP(SSW[[#This Row],[Department]], Lists!$L$4:$M$7, 2, FALSE), "")</f>
        <v>Amri, Abdulrahman A</v>
      </c>
      <c r="AE102" s="1" t="s">
        <v>47</v>
      </c>
      <c r="AF102" s="1" t="s">
        <v>24</v>
      </c>
      <c r="AG102" s="1" t="s">
        <v>107</v>
      </c>
      <c r="AH102" s="1" t="s">
        <v>32</v>
      </c>
      <c r="AI102" s="16" t="b">
        <v>0</v>
      </c>
      <c r="AJ102" s="1"/>
      <c r="BA102" s="22"/>
      <c r="BB102" s="22"/>
      <c r="BC102" s="30"/>
      <c r="BD102" s="30"/>
      <c r="BE102" s="81"/>
      <c r="BF102" s="28"/>
      <c r="BG102" s="28"/>
      <c r="BH102" s="28"/>
      <c r="BW102" s="22"/>
      <c r="BY102" s="2"/>
      <c r="BZ102" s="38"/>
      <c r="CA102" s="1"/>
      <c r="CB102" s="1"/>
      <c r="CC102" s="1"/>
      <c r="CD102" s="1"/>
    </row>
    <row r="103" spans="5:82">
      <c r="E103" s="24" t="str">
        <f t="shared" si="5"/>
        <v>South_Service</v>
      </c>
      <c r="F103" s="24" t="str">
        <f>IFERROR(VLOOKUP(SSR[[#This Row],[Department]], Lists!$L$4:$M$7, 2, FALSE), "")</f>
        <v/>
      </c>
      <c r="G103" s="24"/>
      <c r="H103" s="24"/>
      <c r="I103" s="80"/>
      <c r="J103" s="24" t="str" cm="1">
        <f t="array" ref="J103">IFERROR(
  LOOKUP(
    2,1/(
      ('Total Annual Points'!$B$5:$B$1000=E103)*
      ('Total Annual Points'!$C$5:$C$1000=G103)*
      ('Total Annual Points'!$D$5:$D$1000=H103)*
      (MATCH('Total Annual Points'!$E$5:$E$1000,{"January","February","March","April","May","June","July","August","September","October","November","December"},0)
       &lt;=MATCH(I103,{"January","February","March","April","May","June","July","August","September","October","November","December"},0))
    ),
    'Total Annual Points'!$F$5:$F$1000
  ),
"")</f>
        <v/>
      </c>
      <c r="K103" s="24"/>
      <c r="L103" s="24"/>
      <c r="M103" s="24"/>
      <c r="N103" s="24"/>
      <c r="AC103" s="1" t="str">
        <f t="shared" si="6"/>
        <v>South_Service</v>
      </c>
      <c r="AD103" s="1" t="str">
        <f>IFERROR(VLOOKUP(SSW[[#This Row],[Department]], Lists!$L$4:$M$7, 2, FALSE), "")</f>
        <v>Amri, Abdulrahman A</v>
      </c>
      <c r="AE103" s="1" t="s">
        <v>47</v>
      </c>
      <c r="AF103" s="1" t="s">
        <v>24</v>
      </c>
      <c r="AG103" s="1" t="s">
        <v>109</v>
      </c>
      <c r="AH103" s="1" t="s">
        <v>42</v>
      </c>
      <c r="AI103" s="16" t="b">
        <v>0</v>
      </c>
      <c r="AJ103" s="1"/>
      <c r="BA103" s="22"/>
      <c r="BB103" s="22"/>
      <c r="BC103" s="30"/>
      <c r="BD103" s="30"/>
      <c r="BE103" s="81"/>
      <c r="BF103" s="28"/>
      <c r="BG103" s="28"/>
      <c r="BH103" s="28"/>
      <c r="BW103" s="22"/>
      <c r="BY103" s="2"/>
      <c r="BZ103" s="38"/>
      <c r="CA103" s="1"/>
      <c r="CB103" s="1"/>
      <c r="CC103" s="1"/>
      <c r="CD103" s="1"/>
    </row>
    <row r="104" spans="5:82">
      <c r="E104" s="24" t="str">
        <f t="shared" si="5"/>
        <v>South_Service</v>
      </c>
      <c r="F104" s="24" t="str">
        <f>IFERROR(VLOOKUP(SSR[[#This Row],[Department]], Lists!$L$4:$M$7, 2, FALSE), "")</f>
        <v/>
      </c>
      <c r="G104" s="24"/>
      <c r="H104" s="24"/>
      <c r="I104" s="80"/>
      <c r="J104" s="24" t="str" cm="1">
        <f t="array" ref="J104">IFERROR(
  LOOKUP(
    2,1/(
      ('Total Annual Points'!$B$5:$B$1000=E104)*
      ('Total Annual Points'!$C$5:$C$1000=G104)*
      ('Total Annual Points'!$D$5:$D$1000=H104)*
      (MATCH('Total Annual Points'!$E$5:$E$1000,{"January","February","March","April","May","June","July","August","September","October","November","December"},0)
       &lt;=MATCH(I104,{"January","February","March","April","May","June","July","August","September","October","November","December"},0))
    ),
    'Total Annual Points'!$F$5:$F$1000
  ),
"")</f>
        <v/>
      </c>
      <c r="K104" s="24"/>
      <c r="L104" s="24"/>
      <c r="M104" s="24"/>
      <c r="N104" s="24"/>
      <c r="AC104" s="1" t="str">
        <f t="shared" si="6"/>
        <v>South_Service</v>
      </c>
      <c r="AD104" s="1" t="str">
        <f>IFERROR(VLOOKUP(SSW[[#This Row],[Department]], Lists!$L$4:$M$7, 2, FALSE), "")</f>
        <v>Amri, Abdulrahman A</v>
      </c>
      <c r="AE104" s="1" t="s">
        <v>47</v>
      </c>
      <c r="AF104" s="1" t="s">
        <v>24</v>
      </c>
      <c r="AG104" s="1" t="s">
        <v>111</v>
      </c>
      <c r="AH104" s="1" t="s">
        <v>21</v>
      </c>
      <c r="AI104" s="16" t="b">
        <v>0</v>
      </c>
      <c r="AJ104" s="1"/>
      <c r="BA104" s="22"/>
      <c r="BB104" s="22"/>
      <c r="BC104" s="30"/>
      <c r="BD104" s="30"/>
      <c r="BE104" s="81"/>
      <c r="BF104" s="28"/>
      <c r="BG104" s="28"/>
      <c r="BH104" s="28"/>
      <c r="BW104" s="22"/>
      <c r="BY104" s="2"/>
      <c r="BZ104" s="38"/>
      <c r="CA104" s="1"/>
      <c r="CB104" s="1"/>
      <c r="CC104" s="1"/>
      <c r="CD104" s="1"/>
    </row>
    <row r="105" spans="5:82">
      <c r="E105" s="24" t="str">
        <f t="shared" si="5"/>
        <v>South_Service</v>
      </c>
      <c r="F105" s="24" t="str">
        <f>IFERROR(VLOOKUP(SSR[[#This Row],[Department]], Lists!$L$4:$M$7, 2, FALSE), "")</f>
        <v/>
      </c>
      <c r="G105" s="24"/>
      <c r="H105" s="24"/>
      <c r="I105" s="80"/>
      <c r="J105" s="24" t="str" cm="1">
        <f t="array" ref="J105">IFERROR(
  LOOKUP(
    2,1/(
      ('Total Annual Points'!$B$5:$B$1000=E105)*
      ('Total Annual Points'!$C$5:$C$1000=G105)*
      ('Total Annual Points'!$D$5:$D$1000=H105)*
      (MATCH('Total Annual Points'!$E$5:$E$1000,{"January","February","March","April","May","June","July","August","September","October","November","December"},0)
       &lt;=MATCH(I105,{"January","February","March","April","May","June","July","August","September","October","November","December"},0))
    ),
    'Total Annual Points'!$F$5:$F$1000
  ),
"")</f>
        <v/>
      </c>
      <c r="K105" s="24"/>
      <c r="L105" s="24"/>
      <c r="M105" s="24"/>
      <c r="N105" s="24"/>
      <c r="AC105" s="1" t="str">
        <f t="shared" si="6"/>
        <v>South_Service</v>
      </c>
      <c r="AD105" s="1" t="str">
        <f>IFERROR(VLOOKUP(SSW[[#This Row],[Department]], Lists!$L$4:$M$7, 2, FALSE), "")</f>
        <v>Amri, Abdulrahman A</v>
      </c>
      <c r="AE105" s="1" t="s">
        <v>47</v>
      </c>
      <c r="AF105" s="1" t="s">
        <v>24</v>
      </c>
      <c r="AG105" s="1" t="s">
        <v>112</v>
      </c>
      <c r="AH105" s="1" t="s">
        <v>32</v>
      </c>
      <c r="AI105" s="16" t="b">
        <v>0</v>
      </c>
      <c r="AJ105" s="1"/>
      <c r="BA105" s="22"/>
      <c r="BB105" s="22"/>
      <c r="BC105" s="30"/>
      <c r="BD105" s="30"/>
      <c r="BE105" s="81"/>
      <c r="BF105" s="28"/>
      <c r="BG105" s="28"/>
      <c r="BH105" s="28"/>
      <c r="BW105" s="22"/>
      <c r="BY105" s="2"/>
      <c r="BZ105" s="38"/>
      <c r="CA105" s="1"/>
      <c r="CB105" s="1"/>
      <c r="CC105" s="1"/>
      <c r="CD105" s="1"/>
    </row>
    <row r="106" spans="5:82">
      <c r="E106" s="24" t="str">
        <f t="shared" si="5"/>
        <v>South_Service</v>
      </c>
      <c r="F106" s="24" t="str">
        <f>IFERROR(VLOOKUP(SSR[[#This Row],[Department]], Lists!$L$4:$M$7, 2, FALSE), "")</f>
        <v/>
      </c>
      <c r="G106" s="24"/>
      <c r="H106" s="24"/>
      <c r="I106" s="80"/>
      <c r="J106" s="24" t="str" cm="1">
        <f t="array" ref="J106">IFERROR(
  LOOKUP(
    2,1/(
      ('Total Annual Points'!$B$5:$B$1000=E106)*
      ('Total Annual Points'!$C$5:$C$1000=G106)*
      ('Total Annual Points'!$D$5:$D$1000=H106)*
      (MATCH('Total Annual Points'!$E$5:$E$1000,{"January","February","March","April","May","June","July","August","September","October","November","December"},0)
       &lt;=MATCH(I106,{"January","February","March","April","May","June","July","August","September","October","November","December"},0))
    ),
    'Total Annual Points'!$F$5:$F$1000
  ),
"")</f>
        <v/>
      </c>
      <c r="K106" s="24"/>
      <c r="L106" s="24"/>
      <c r="M106" s="24"/>
      <c r="N106" s="24"/>
      <c r="AC106" s="1" t="str">
        <f t="shared" si="6"/>
        <v>South_Service</v>
      </c>
      <c r="AD106" s="1" t="str">
        <f>IFERROR(VLOOKUP(SSW[[#This Row],[Department]], Lists!$L$4:$M$7, 2, FALSE), "")</f>
        <v>Amri, Abdulrahman A</v>
      </c>
      <c r="AE106" s="1" t="s">
        <v>47</v>
      </c>
      <c r="AF106" s="1" t="s">
        <v>24</v>
      </c>
      <c r="AG106" s="1" t="s">
        <v>113</v>
      </c>
      <c r="AH106" s="1" t="s">
        <v>42</v>
      </c>
      <c r="AI106" s="16" t="b">
        <v>0</v>
      </c>
      <c r="AJ106" s="1"/>
      <c r="BA106" s="22"/>
      <c r="BB106" s="22"/>
      <c r="BC106" s="30"/>
      <c r="BD106" s="30"/>
      <c r="BE106" s="81"/>
      <c r="BF106" s="28"/>
      <c r="BG106" s="28"/>
      <c r="BH106" s="28"/>
      <c r="BW106" s="22"/>
      <c r="BY106" s="2"/>
      <c r="BZ106" s="38"/>
      <c r="CA106" s="1"/>
      <c r="CB106" s="1"/>
      <c r="CC106" s="1"/>
      <c r="CD106" s="1"/>
    </row>
    <row r="107" spans="5:82">
      <c r="E107" s="24" t="str">
        <f t="shared" si="5"/>
        <v>South_Service</v>
      </c>
      <c r="F107" s="24" t="str">
        <f>IFERROR(VLOOKUP(SSR[[#This Row],[Department]], Lists!$L$4:$M$7, 2, FALSE), "")</f>
        <v/>
      </c>
      <c r="G107" s="24"/>
      <c r="H107" s="24"/>
      <c r="I107" s="80"/>
      <c r="J107" s="24" t="str" cm="1">
        <f t="array" ref="J107">IFERROR(
  LOOKUP(
    2,1/(
      ('Total Annual Points'!$B$5:$B$1000=E107)*
      ('Total Annual Points'!$C$5:$C$1000=G107)*
      ('Total Annual Points'!$D$5:$D$1000=H107)*
      (MATCH('Total Annual Points'!$E$5:$E$1000,{"January","February","March","April","May","June","July","August","September","October","November","December"},0)
       &lt;=MATCH(I107,{"January","February","March","April","May","June","July","August","September","October","November","December"},0))
    ),
    'Total Annual Points'!$F$5:$F$1000
  ),
"")</f>
        <v/>
      </c>
      <c r="K107" s="24"/>
      <c r="L107" s="24"/>
      <c r="M107" s="24"/>
      <c r="N107" s="24"/>
      <c r="AC107" s="1" t="str">
        <f t="shared" si="6"/>
        <v>South_Service</v>
      </c>
      <c r="AD107" s="1" t="str">
        <f>IFERROR(VLOOKUP(SSW[[#This Row],[Department]], Lists!$L$4:$M$7, 2, FALSE), "")</f>
        <v>Amri, Abdulrahman A</v>
      </c>
      <c r="AE107" s="1" t="s">
        <v>47</v>
      </c>
      <c r="AF107" s="1" t="s">
        <v>24</v>
      </c>
      <c r="AG107" s="1" t="s">
        <v>114</v>
      </c>
      <c r="AH107" s="1" t="s">
        <v>21</v>
      </c>
      <c r="AI107" s="16" t="b">
        <v>0</v>
      </c>
      <c r="AJ107" s="1"/>
      <c r="BA107" s="22"/>
      <c r="BB107" s="22"/>
      <c r="BC107" s="30"/>
      <c r="BD107" s="30"/>
      <c r="BE107" s="81"/>
      <c r="BF107" s="28"/>
      <c r="BG107" s="28"/>
      <c r="BH107" s="28"/>
      <c r="BW107" s="22"/>
      <c r="BY107" s="2"/>
      <c r="BZ107" s="38"/>
      <c r="CA107" s="1"/>
      <c r="CB107" s="1"/>
      <c r="CC107" s="1"/>
      <c r="CD107" s="1"/>
    </row>
    <row r="108" spans="5:82">
      <c r="E108" s="24" t="str">
        <f t="shared" si="5"/>
        <v>South_Service</v>
      </c>
      <c r="F108" s="24" t="str">
        <f>IFERROR(VLOOKUP(SSR[[#This Row],[Department]], Lists!$L$4:$M$7, 2, FALSE), "")</f>
        <v/>
      </c>
      <c r="G108" s="24"/>
      <c r="H108" s="24"/>
      <c r="I108" s="80"/>
      <c r="J108" s="24" t="str" cm="1">
        <f t="array" ref="J108">IFERROR(
  LOOKUP(
    2,1/(
      ('Total Annual Points'!$B$5:$B$1000=E108)*
      ('Total Annual Points'!$C$5:$C$1000=G108)*
      ('Total Annual Points'!$D$5:$D$1000=H108)*
      (MATCH('Total Annual Points'!$E$5:$E$1000,{"January","February","March","April","May","June","July","August","September","October","November","December"},0)
       &lt;=MATCH(I108,{"January","February","March","April","May","June","July","August","September","October","November","December"},0))
    ),
    'Total Annual Points'!$F$5:$F$1000
  ),
"")</f>
        <v/>
      </c>
      <c r="K108" s="24"/>
      <c r="L108" s="24"/>
      <c r="M108" s="24"/>
      <c r="N108" s="24"/>
      <c r="AC108" s="1" t="str">
        <f t="shared" si="6"/>
        <v>South_Service</v>
      </c>
      <c r="AD108" s="1" t="str">
        <f>IFERROR(VLOOKUP(SSW[[#This Row],[Department]], Lists!$L$4:$M$7, 2, FALSE), "")</f>
        <v>Amri, Abdulrahman A</v>
      </c>
      <c r="AE108" s="1" t="s">
        <v>47</v>
      </c>
      <c r="AF108" s="1" t="s">
        <v>24</v>
      </c>
      <c r="AG108" s="1" t="s">
        <v>115</v>
      </c>
      <c r="AH108" s="1" t="s">
        <v>32</v>
      </c>
      <c r="AI108" s="16" t="b">
        <v>0</v>
      </c>
      <c r="AJ108" s="1"/>
      <c r="BA108" s="22"/>
      <c r="BB108" s="22"/>
      <c r="BC108" s="30"/>
      <c r="BD108" s="30"/>
      <c r="BE108" s="81"/>
      <c r="BF108" s="28"/>
      <c r="BG108" s="28"/>
      <c r="BH108" s="28"/>
      <c r="BW108" s="22"/>
      <c r="BY108" s="2"/>
      <c r="BZ108" s="38"/>
      <c r="CA108" s="1"/>
      <c r="CB108" s="1"/>
      <c r="CC108" s="1"/>
      <c r="CD108" s="1"/>
    </row>
    <row r="109" spans="5:82">
      <c r="E109" s="24" t="str">
        <f t="shared" si="5"/>
        <v>South_Service</v>
      </c>
      <c r="F109" s="24" t="str">
        <f>IFERROR(VLOOKUP(SSR[[#This Row],[Department]], Lists!$L$4:$M$7, 2, FALSE), "")</f>
        <v/>
      </c>
      <c r="G109" s="24"/>
      <c r="H109" s="24"/>
      <c r="I109" s="80"/>
      <c r="J109" s="24" t="str" cm="1">
        <f t="array" ref="J109">IFERROR(
  LOOKUP(
    2,1/(
      ('Total Annual Points'!$B$5:$B$1000=E109)*
      ('Total Annual Points'!$C$5:$C$1000=G109)*
      ('Total Annual Points'!$D$5:$D$1000=H109)*
      (MATCH('Total Annual Points'!$E$5:$E$1000,{"January","February","March","April","May","June","July","August","September","October","November","December"},0)
       &lt;=MATCH(I109,{"January","February","March","April","May","June","July","August","September","October","November","December"},0))
    ),
    'Total Annual Points'!$F$5:$F$1000
  ),
"")</f>
        <v/>
      </c>
      <c r="K109" s="24"/>
      <c r="L109" s="24"/>
      <c r="M109" s="24"/>
      <c r="N109" s="24"/>
      <c r="AC109" s="1" t="str">
        <f t="shared" si="6"/>
        <v>South_Service</v>
      </c>
      <c r="AD109" s="1" t="str">
        <f>IFERROR(VLOOKUP(SSW[[#This Row],[Department]], Lists!$L$4:$M$7, 2, FALSE), "")</f>
        <v>Amri, Abdulrahman A</v>
      </c>
      <c r="AE109" s="1" t="s">
        <v>47</v>
      </c>
      <c r="AF109" s="1" t="s">
        <v>24</v>
      </c>
      <c r="AG109" s="1" t="s">
        <v>116</v>
      </c>
      <c r="AH109" s="1" t="s">
        <v>42</v>
      </c>
      <c r="AI109" s="16" t="b">
        <v>0</v>
      </c>
      <c r="AJ109" s="1"/>
      <c r="BA109" s="22"/>
      <c r="BB109" s="22"/>
      <c r="BC109" s="30"/>
      <c r="BD109" s="30"/>
      <c r="BE109" s="81"/>
      <c r="BF109" s="28"/>
      <c r="BG109" s="28"/>
      <c r="BH109" s="28"/>
      <c r="BW109" s="22"/>
      <c r="BY109" s="2"/>
      <c r="BZ109" s="38"/>
      <c r="CA109" s="1"/>
      <c r="CB109" s="1"/>
      <c r="CC109" s="1"/>
      <c r="CD109" s="1"/>
    </row>
    <row r="110" spans="5:82">
      <c r="E110" s="24" t="str">
        <f t="shared" si="5"/>
        <v>South_Service</v>
      </c>
      <c r="F110" s="24" t="str">
        <f>IFERROR(VLOOKUP(SSR[[#This Row],[Department]], Lists!$L$4:$M$7, 2, FALSE), "")</f>
        <v/>
      </c>
      <c r="G110" s="24"/>
      <c r="H110" s="24"/>
      <c r="I110" s="80"/>
      <c r="J110" s="24" t="str" cm="1">
        <f t="array" ref="J110">IFERROR(
  LOOKUP(
    2,1/(
      ('Total Annual Points'!$B$5:$B$1000=E110)*
      ('Total Annual Points'!$C$5:$C$1000=G110)*
      ('Total Annual Points'!$D$5:$D$1000=H110)*
      (MATCH('Total Annual Points'!$E$5:$E$1000,{"January","February","March","April","May","June","July","August","September","October","November","December"},0)
       &lt;=MATCH(I110,{"January","February","March","April","May","June","July","August","September","October","November","December"},0))
    ),
    'Total Annual Points'!$F$5:$F$1000
  ),
"")</f>
        <v/>
      </c>
      <c r="K110" s="24"/>
      <c r="L110" s="24"/>
      <c r="M110" s="24"/>
      <c r="N110" s="24"/>
      <c r="AC110" s="1" t="str">
        <f t="shared" si="6"/>
        <v>South_Service</v>
      </c>
      <c r="AD110" s="1" t="str">
        <f>IFERROR(VLOOKUP(SSW[[#This Row],[Department]], Lists!$L$4:$M$7, 2, FALSE), "")</f>
        <v>Amri, Abdulrahman A</v>
      </c>
      <c r="AE110" s="1" t="s">
        <v>47</v>
      </c>
      <c r="AF110" s="1" t="s">
        <v>24</v>
      </c>
      <c r="AG110" s="1" t="s">
        <v>117</v>
      </c>
      <c r="AH110" s="1" t="s">
        <v>21</v>
      </c>
      <c r="AI110" s="16" t="b">
        <v>0</v>
      </c>
      <c r="AJ110" s="1"/>
      <c r="BA110" s="22"/>
      <c r="BB110" s="22"/>
      <c r="BC110" s="30"/>
      <c r="BD110" s="30"/>
      <c r="BE110" s="81"/>
      <c r="BF110" s="28"/>
      <c r="BG110" s="28"/>
      <c r="BH110" s="28"/>
      <c r="BW110" s="22"/>
      <c r="BY110" s="2"/>
      <c r="BZ110" s="38"/>
      <c r="CA110" s="1"/>
      <c r="CB110" s="1"/>
      <c r="CC110" s="1"/>
      <c r="CD110" s="1"/>
    </row>
    <row r="111" spans="5:82">
      <c r="E111" s="24" t="str">
        <f t="shared" si="5"/>
        <v>South_Service</v>
      </c>
      <c r="F111" s="24" t="str">
        <f>IFERROR(VLOOKUP(SSR[[#This Row],[Department]], Lists!$L$4:$M$7, 2, FALSE), "")</f>
        <v/>
      </c>
      <c r="G111" s="24"/>
      <c r="H111" s="24"/>
      <c r="I111" s="80"/>
      <c r="J111" s="24" t="str" cm="1">
        <f t="array" ref="J111">IFERROR(
  LOOKUP(
    2,1/(
      ('Total Annual Points'!$B$5:$B$1000=E111)*
      ('Total Annual Points'!$C$5:$C$1000=G111)*
      ('Total Annual Points'!$D$5:$D$1000=H111)*
      (MATCH('Total Annual Points'!$E$5:$E$1000,{"January","February","March","April","May","June","July","August","September","October","November","December"},0)
       &lt;=MATCH(I111,{"January","February","March","April","May","June","July","August","September","October","November","December"},0))
    ),
    'Total Annual Points'!$F$5:$F$1000
  ),
"")</f>
        <v/>
      </c>
      <c r="K111" s="24"/>
      <c r="L111" s="24"/>
      <c r="M111" s="24"/>
      <c r="N111" s="24"/>
      <c r="AC111" s="1" t="str">
        <f t="shared" si="6"/>
        <v>South_Service</v>
      </c>
      <c r="AD111" s="1" t="str">
        <f>IFERROR(VLOOKUP(SSW[[#This Row],[Department]], Lists!$L$4:$M$7, 2, FALSE), "")</f>
        <v>Amri, Abdulrahman A</v>
      </c>
      <c r="AE111" s="1" t="s">
        <v>47</v>
      </c>
      <c r="AF111" s="1" t="s">
        <v>24</v>
      </c>
      <c r="AG111" s="1" t="s">
        <v>118</v>
      </c>
      <c r="AH111" s="1" t="s">
        <v>32</v>
      </c>
      <c r="AI111" s="16" t="b">
        <v>0</v>
      </c>
      <c r="AJ111" s="1"/>
      <c r="BA111" s="22"/>
      <c r="BB111" s="22"/>
      <c r="BC111" s="30"/>
      <c r="BD111" s="30"/>
      <c r="BE111" s="81"/>
      <c r="BF111" s="28"/>
      <c r="BG111" s="28"/>
      <c r="BH111" s="28"/>
      <c r="BW111" s="22"/>
      <c r="BY111" s="2"/>
      <c r="BZ111" s="38"/>
      <c r="CA111" s="1"/>
      <c r="CB111" s="1"/>
      <c r="CC111" s="1"/>
      <c r="CD111" s="1"/>
    </row>
    <row r="112" spans="5:82">
      <c r="E112" s="24" t="str">
        <f t="shared" si="5"/>
        <v>South_Service</v>
      </c>
      <c r="F112" s="24" t="str">
        <f>IFERROR(VLOOKUP(SSR[[#This Row],[Department]], Lists!$L$4:$M$7, 2, FALSE), "")</f>
        <v/>
      </c>
      <c r="G112" s="24"/>
      <c r="H112" s="24"/>
      <c r="I112" s="80"/>
      <c r="J112" s="24" t="str" cm="1">
        <f t="array" ref="J112">IFERROR(
  LOOKUP(
    2,1/(
      ('Total Annual Points'!$B$5:$B$1000=E112)*
      ('Total Annual Points'!$C$5:$C$1000=G112)*
      ('Total Annual Points'!$D$5:$D$1000=H112)*
      (MATCH('Total Annual Points'!$E$5:$E$1000,{"January","February","March","April","May","June","July","August","September","October","November","December"},0)
       &lt;=MATCH(I112,{"January","February","March","April","May","June","July","August","September","October","November","December"},0))
    ),
    'Total Annual Points'!$F$5:$F$1000
  ),
"")</f>
        <v/>
      </c>
      <c r="K112" s="24"/>
      <c r="L112" s="24"/>
      <c r="M112" s="24"/>
      <c r="N112" s="24"/>
      <c r="AC112" s="1" t="str">
        <f t="shared" si="6"/>
        <v>South_Service</v>
      </c>
      <c r="AD112" s="1" t="str">
        <f>IFERROR(VLOOKUP(SSW[[#This Row],[Department]], Lists!$L$4:$M$7, 2, FALSE), "")</f>
        <v>Amri, Abdulrahman A</v>
      </c>
      <c r="AE112" s="1" t="s">
        <v>47</v>
      </c>
      <c r="AF112" s="1" t="s">
        <v>24</v>
      </c>
      <c r="AG112" s="1" t="s">
        <v>119</v>
      </c>
      <c r="AH112" s="1" t="s">
        <v>42</v>
      </c>
      <c r="AI112" s="16" t="b">
        <v>0</v>
      </c>
      <c r="AJ112" s="1"/>
      <c r="BA112" s="22"/>
      <c r="BB112" s="22"/>
      <c r="BC112" s="30"/>
      <c r="BD112" s="30"/>
      <c r="BE112" s="81"/>
      <c r="BF112" s="28"/>
      <c r="BG112" s="28"/>
      <c r="BH112" s="28"/>
      <c r="BW112" s="22"/>
      <c r="BY112" s="2"/>
      <c r="BZ112" s="38"/>
      <c r="CA112" s="1"/>
      <c r="CB112" s="1"/>
      <c r="CC112" s="1"/>
      <c r="CD112" s="1"/>
    </row>
    <row r="113" spans="5:82">
      <c r="AC113" s="1" t="str">
        <f t="shared" si="6"/>
        <v>South_Service</v>
      </c>
      <c r="AD113" s="1" t="str">
        <f>IFERROR(VLOOKUP(SSW[[#This Row],[Department]], Lists!$L$4:$M$7, 2, FALSE), "")</f>
        <v>Amri, Abdulrahman A</v>
      </c>
      <c r="AE113" s="1" t="s">
        <v>47</v>
      </c>
      <c r="AF113" s="1" t="s">
        <v>24</v>
      </c>
      <c r="AG113" s="1" t="s">
        <v>120</v>
      </c>
      <c r="AH113" s="1" t="s">
        <v>21</v>
      </c>
      <c r="AI113" s="16" t="b">
        <v>0</v>
      </c>
      <c r="AJ113" s="1"/>
      <c r="BA113" s="22"/>
      <c r="BB113" s="22"/>
      <c r="BC113" s="30"/>
      <c r="BD113" s="30"/>
      <c r="BE113" s="81"/>
      <c r="BF113" s="28"/>
      <c r="BG113" s="28"/>
      <c r="BH113" s="28"/>
      <c r="BW113" s="22"/>
      <c r="BY113" s="2"/>
      <c r="BZ113" s="38"/>
      <c r="CA113" s="1"/>
      <c r="CB113" s="1"/>
      <c r="CC113" s="1"/>
      <c r="CD113" s="1"/>
    </row>
    <row r="114" spans="5:82">
      <c r="AC114" s="1" t="str">
        <f t="shared" si="6"/>
        <v>South_Service</v>
      </c>
      <c r="AD114" s="1" t="str">
        <f>IFERROR(VLOOKUP(SSW[[#This Row],[Department]], Lists!$L$4:$M$7, 2, FALSE), "")</f>
        <v>Amri, Abdulrahman A</v>
      </c>
      <c r="AE114" s="1" t="s">
        <v>47</v>
      </c>
      <c r="AF114" s="1" t="s">
        <v>24</v>
      </c>
      <c r="AG114" s="1" t="s">
        <v>121</v>
      </c>
      <c r="AH114" s="1" t="s">
        <v>32</v>
      </c>
      <c r="AI114" s="16" t="b">
        <v>0</v>
      </c>
      <c r="AJ114" s="1"/>
      <c r="BA114" s="22"/>
      <c r="BB114" s="22"/>
      <c r="BC114" s="30"/>
      <c r="BD114" s="30"/>
      <c r="BE114" s="81"/>
      <c r="BF114" s="28"/>
      <c r="BG114" s="28"/>
      <c r="BH114" s="28"/>
      <c r="BW114" s="22"/>
      <c r="BY114" s="2"/>
      <c r="BZ114" s="38"/>
      <c r="CA114" s="1"/>
      <c r="CB114" s="1"/>
      <c r="CC114" s="1"/>
      <c r="CD114" s="1"/>
    </row>
    <row r="115" spans="5:82">
      <c r="AC115" s="1" t="str">
        <f t="shared" si="6"/>
        <v>South_Service</v>
      </c>
      <c r="AD115" s="1" t="str">
        <f>IFERROR(VLOOKUP(SSW[[#This Row],[Department]], Lists!$L$4:$M$7, 2, FALSE), "")</f>
        <v>Amri, Abdulrahman A</v>
      </c>
      <c r="AE115" s="1" t="s">
        <v>47</v>
      </c>
      <c r="AF115" s="1" t="s">
        <v>24</v>
      </c>
      <c r="AG115" s="1" t="s">
        <v>122</v>
      </c>
      <c r="AH115" s="1" t="s">
        <v>42</v>
      </c>
      <c r="AI115" s="16" t="b">
        <v>0</v>
      </c>
      <c r="AJ115" s="1"/>
      <c r="BA115" s="22"/>
      <c r="BB115" s="22"/>
      <c r="BC115" s="30"/>
      <c r="BD115" s="30"/>
      <c r="BE115" s="81"/>
      <c r="BF115" s="28"/>
      <c r="BG115" s="28"/>
      <c r="BH115" s="28"/>
      <c r="BW115" s="22"/>
      <c r="BY115" s="2"/>
      <c r="BZ115" s="38"/>
      <c r="CA115" s="1"/>
      <c r="CB115" s="1"/>
      <c r="CC115" s="1"/>
      <c r="CD115" s="1"/>
    </row>
    <row r="116" spans="5:82">
      <c r="AC116" s="1" t="str">
        <f t="shared" si="6"/>
        <v>South_Service</v>
      </c>
      <c r="AD116" s="1" t="str">
        <f>IFERROR(VLOOKUP(SSW[[#This Row],[Department]], Lists!$L$4:$M$7, 2, FALSE), "")</f>
        <v>Amri, Abdulrahman A</v>
      </c>
      <c r="AE116" s="1" t="s">
        <v>47</v>
      </c>
      <c r="AF116" s="1" t="s">
        <v>24</v>
      </c>
      <c r="AG116" s="1" t="s">
        <v>123</v>
      </c>
      <c r="AH116" s="1" t="s">
        <v>21</v>
      </c>
      <c r="AI116" s="16" t="b">
        <v>0</v>
      </c>
      <c r="AJ116" s="1"/>
      <c r="BA116" s="22"/>
      <c r="BB116" s="22"/>
      <c r="BC116" s="30"/>
      <c r="BD116" s="30"/>
      <c r="BE116" s="81"/>
      <c r="BF116" s="28"/>
      <c r="BG116" s="28"/>
      <c r="BH116" s="28"/>
      <c r="BW116" s="22"/>
      <c r="BY116" s="2"/>
      <c r="BZ116" s="38"/>
      <c r="CA116" s="1"/>
      <c r="CB116" s="1"/>
      <c r="CC116" s="1"/>
      <c r="CD116" s="1"/>
    </row>
    <row r="117" spans="5:82">
      <c r="AC117" s="1" t="str">
        <f t="shared" si="6"/>
        <v>South_Service</v>
      </c>
      <c r="AD117" s="1" t="str">
        <f>IFERROR(VLOOKUP(SSW[[#This Row],[Department]], Lists!$L$4:$M$7, 2, FALSE), "")</f>
        <v>Amri, Abdulrahman A</v>
      </c>
      <c r="AE117" s="1" t="s">
        <v>47</v>
      </c>
      <c r="AF117" s="1" t="s">
        <v>24</v>
      </c>
      <c r="AG117" s="1" t="s">
        <v>124</v>
      </c>
      <c r="AH117" s="1" t="s">
        <v>32</v>
      </c>
      <c r="AI117" s="16" t="b">
        <v>0</v>
      </c>
      <c r="AJ117" s="1"/>
      <c r="BA117" s="22"/>
      <c r="BB117" s="22"/>
      <c r="BC117" s="30"/>
      <c r="BD117" s="30"/>
      <c r="BE117" s="81"/>
      <c r="BF117" s="28"/>
      <c r="BG117" s="28"/>
      <c r="BH117" s="28"/>
      <c r="BW117" s="22"/>
      <c r="BY117" s="2"/>
      <c r="BZ117" s="38"/>
      <c r="CA117" s="1"/>
      <c r="CB117" s="1"/>
      <c r="CC117" s="1"/>
      <c r="CD117" s="1"/>
    </row>
    <row r="118" spans="5:82">
      <c r="AC118" s="1" t="str">
        <f t="shared" si="6"/>
        <v>South_Service</v>
      </c>
      <c r="AD118" s="1" t="str">
        <f>IFERROR(VLOOKUP(SSW[[#This Row],[Department]], Lists!$L$4:$M$7, 2, FALSE), "")</f>
        <v>Amri, Abdulrahman A</v>
      </c>
      <c r="AE118" s="1" t="s">
        <v>47</v>
      </c>
      <c r="AF118" s="1" t="s">
        <v>24</v>
      </c>
      <c r="AG118" s="1" t="s">
        <v>125</v>
      </c>
      <c r="AH118" s="1" t="s">
        <v>42</v>
      </c>
      <c r="AI118" s="16" t="b">
        <v>0</v>
      </c>
      <c r="AJ118" s="1"/>
      <c r="BA118" s="22"/>
      <c r="BB118" s="22"/>
      <c r="BC118" s="30"/>
      <c r="BD118" s="30"/>
      <c r="BE118" s="81"/>
      <c r="BF118" s="28"/>
      <c r="BG118" s="28"/>
      <c r="BH118" s="28"/>
      <c r="BW118" s="22"/>
      <c r="BY118" s="2"/>
      <c r="BZ118" s="38"/>
      <c r="CA118" s="1"/>
      <c r="CB118" s="1"/>
      <c r="CC118" s="1"/>
      <c r="CD118" s="1"/>
    </row>
    <row r="119" spans="5:82">
      <c r="AC119" s="1" t="str">
        <f t="shared" si="6"/>
        <v>South_Service</v>
      </c>
      <c r="AD119" s="1" t="str">
        <f>IFERROR(VLOOKUP(SSW[[#This Row],[Department]], Lists!$L$4:$M$7, 2, FALSE), "")</f>
        <v>Amri, Abdulrahman A</v>
      </c>
      <c r="AE119" s="1" t="s">
        <v>47</v>
      </c>
      <c r="AF119" s="1" t="s">
        <v>24</v>
      </c>
      <c r="AG119" s="1" t="s">
        <v>126</v>
      </c>
      <c r="AH119" s="1" t="s">
        <v>21</v>
      </c>
      <c r="AI119" s="16" t="b">
        <v>0</v>
      </c>
      <c r="AJ119" s="1"/>
      <c r="BA119" s="22"/>
      <c r="BB119" s="22"/>
      <c r="BC119" s="30"/>
      <c r="BD119" s="30"/>
      <c r="BE119" s="81"/>
      <c r="BF119" s="28"/>
      <c r="BG119" s="28"/>
      <c r="BH119" s="28"/>
      <c r="BW119" s="22"/>
      <c r="BY119" s="2"/>
      <c r="BZ119" s="38"/>
      <c r="CA119" s="1"/>
      <c r="CB119" s="1"/>
      <c r="CC119" s="1"/>
      <c r="CD119" s="1"/>
    </row>
    <row r="120" spans="5:82">
      <c r="AC120" s="1" t="str">
        <f t="shared" si="6"/>
        <v>South_Service</v>
      </c>
      <c r="AD120" s="78" t="str">
        <f>IFERROR(VLOOKUP(SSW[[#This Row],[Department]], Lists!$L$4:$M$7, 2, FALSE), "")</f>
        <v>Amri, Abdulrahman A</v>
      </c>
      <c r="AE120" s="1" t="s">
        <v>37</v>
      </c>
      <c r="AF120" s="1" t="s">
        <v>24</v>
      </c>
      <c r="AG120" s="1" t="s">
        <v>23</v>
      </c>
      <c r="AH120" s="1" t="s">
        <v>21</v>
      </c>
      <c r="AI120" s="16" t="b">
        <v>0</v>
      </c>
      <c r="AJ120" s="1"/>
      <c r="BA120" s="22"/>
      <c r="BB120" s="22"/>
      <c r="BC120" s="30"/>
      <c r="BD120" s="30"/>
      <c r="BE120" s="81"/>
      <c r="BF120" s="28"/>
      <c r="BG120" s="28"/>
      <c r="BH120" s="28"/>
      <c r="BW120" s="22"/>
      <c r="BY120" s="2"/>
      <c r="BZ120" s="38"/>
      <c r="CA120" s="1"/>
      <c r="CB120" s="1"/>
      <c r="CC120" s="1"/>
      <c r="CD120" s="1"/>
    </row>
    <row r="121" spans="5:82">
      <c r="AC121" s="1" t="str">
        <f t="shared" si="6"/>
        <v>South_Service</v>
      </c>
      <c r="AD121" s="1" t="str">
        <f>IFERROR(VLOOKUP(SSW[[#This Row],[Department]], Lists!$L$4:$M$7, 2, FALSE), "")</f>
        <v>Amri, Abdulrahman A</v>
      </c>
      <c r="AE121" s="1" t="s">
        <v>37</v>
      </c>
      <c r="AF121" s="1" t="s">
        <v>24</v>
      </c>
      <c r="AG121" s="1" t="s">
        <v>34</v>
      </c>
      <c r="AH121" s="1" t="s">
        <v>32</v>
      </c>
      <c r="AI121" s="16" t="b">
        <v>0</v>
      </c>
      <c r="AJ121" s="1"/>
      <c r="BA121" s="22"/>
      <c r="BB121" s="22"/>
      <c r="BC121" s="30"/>
      <c r="BD121" s="30"/>
      <c r="BE121" s="81"/>
      <c r="BF121" s="28"/>
      <c r="BG121" s="28"/>
      <c r="BH121" s="28"/>
      <c r="BW121" s="22"/>
      <c r="BY121" s="2"/>
      <c r="BZ121" s="38"/>
      <c r="CA121" s="1"/>
      <c r="CB121" s="1"/>
      <c r="CC121" s="1"/>
      <c r="CD121" s="1"/>
    </row>
    <row r="122" spans="5:82">
      <c r="AC122" s="1" t="str">
        <f t="shared" si="6"/>
        <v>South_Service</v>
      </c>
      <c r="AD122" s="1" t="str">
        <f>IFERROR(VLOOKUP(SSW[[#This Row],[Department]], Lists!$L$4:$M$7, 2, FALSE), "")</f>
        <v>Amri, Abdulrahman A</v>
      </c>
      <c r="AE122" s="1" t="s">
        <v>37</v>
      </c>
      <c r="AF122" s="1" t="s">
        <v>24</v>
      </c>
      <c r="AG122" s="1" t="s">
        <v>44</v>
      </c>
      <c r="AH122" s="1" t="s">
        <v>42</v>
      </c>
      <c r="AI122" s="16" t="b">
        <v>0</v>
      </c>
      <c r="AJ122" s="1"/>
      <c r="BA122" s="22"/>
      <c r="BB122" s="22"/>
      <c r="BC122" s="30"/>
      <c r="BD122" s="30"/>
      <c r="BE122" s="81"/>
      <c r="BF122" s="28"/>
      <c r="BG122" s="28"/>
      <c r="BH122" s="28"/>
      <c r="BW122" s="22"/>
      <c r="BY122" s="2"/>
      <c r="BZ122" s="38"/>
      <c r="CA122" s="1"/>
      <c r="CB122" s="1"/>
      <c r="CC122" s="1"/>
      <c r="CD122" s="1"/>
    </row>
    <row r="123" spans="5:82">
      <c r="AC123" s="1" t="str">
        <f t="shared" si="6"/>
        <v>South_Service</v>
      </c>
      <c r="AD123" s="1" t="str">
        <f>IFERROR(VLOOKUP(SSW[[#This Row],[Department]], Lists!$L$4:$M$7, 2, FALSE), "")</f>
        <v>Amri, Abdulrahman A</v>
      </c>
      <c r="AE123" s="1" t="s">
        <v>37</v>
      </c>
      <c r="AF123" s="1" t="s">
        <v>24</v>
      </c>
      <c r="AG123" s="1" t="s">
        <v>52</v>
      </c>
      <c r="AH123" s="1" t="s">
        <v>21</v>
      </c>
      <c r="AI123" s="16" t="b">
        <v>0</v>
      </c>
      <c r="AJ123" s="1"/>
      <c r="BA123" s="22"/>
      <c r="BB123" s="22"/>
      <c r="BC123" s="30"/>
      <c r="BD123" s="30"/>
      <c r="BE123" s="81"/>
      <c r="BF123" s="28"/>
      <c r="BG123" s="28"/>
      <c r="BH123" s="28"/>
      <c r="BW123" s="22"/>
      <c r="BY123" s="2"/>
      <c r="BZ123" s="38"/>
      <c r="CA123" s="1"/>
      <c r="CB123" s="1"/>
      <c r="CC123" s="1"/>
      <c r="CD123" s="1"/>
    </row>
    <row r="124" spans="5:82">
      <c r="AC124" s="1" t="str">
        <f t="shared" si="6"/>
        <v>South_Service</v>
      </c>
      <c r="AD124" s="1" t="str">
        <f>IFERROR(VLOOKUP(SSW[[#This Row],[Department]], Lists!$L$4:$M$7, 2, FALSE), "")</f>
        <v>Amri, Abdulrahman A</v>
      </c>
      <c r="AE124" s="1" t="s">
        <v>37</v>
      </c>
      <c r="AF124" s="1" t="s">
        <v>24</v>
      </c>
      <c r="AG124" s="1" t="s">
        <v>55</v>
      </c>
      <c r="AH124" s="1" t="s">
        <v>32</v>
      </c>
      <c r="AI124" s="16" t="b">
        <v>0</v>
      </c>
      <c r="AJ124" s="1"/>
      <c r="BA124" s="22"/>
      <c r="BB124" s="22"/>
      <c r="BC124" s="30"/>
      <c r="BD124" s="30"/>
      <c r="BE124" s="81"/>
      <c r="BF124" s="28"/>
      <c r="BG124" s="28"/>
      <c r="BH124" s="28"/>
      <c r="BW124" s="22"/>
      <c r="BY124" s="2"/>
      <c r="BZ124" s="38"/>
      <c r="CA124" s="1"/>
      <c r="CB124" s="1"/>
      <c r="CC124" s="1"/>
      <c r="CD124" s="1"/>
    </row>
    <row r="125" spans="5:82">
      <c r="AC125" s="1" t="str">
        <f t="shared" si="6"/>
        <v>South_Service</v>
      </c>
      <c r="AD125" s="1" t="str">
        <f>IFERROR(VLOOKUP(SSW[[#This Row],[Department]], Lists!$L$4:$M$7, 2, FALSE), "")</f>
        <v>Amri, Abdulrahman A</v>
      </c>
      <c r="AE125" s="1" t="s">
        <v>37</v>
      </c>
      <c r="AF125" s="1" t="s">
        <v>24</v>
      </c>
      <c r="AG125" s="1" t="s">
        <v>58</v>
      </c>
      <c r="AH125" s="1" t="s">
        <v>42</v>
      </c>
      <c r="AI125" s="16" t="b">
        <v>0</v>
      </c>
      <c r="AJ125" s="1"/>
      <c r="BA125" s="22"/>
      <c r="BB125" s="22"/>
      <c r="BC125" s="30"/>
      <c r="BD125" s="30"/>
      <c r="BE125" s="81"/>
      <c r="BF125" s="28"/>
      <c r="BG125" s="28"/>
      <c r="BH125" s="28"/>
      <c r="BW125" s="22"/>
      <c r="BY125" s="2"/>
      <c r="BZ125" s="38"/>
      <c r="CA125" s="1"/>
      <c r="CB125" s="1"/>
      <c r="CC125" s="1"/>
      <c r="CD125" s="1"/>
    </row>
    <row r="126" spans="5:82">
      <c r="E126" s="1"/>
      <c r="F126" s="1"/>
      <c r="G126" s="1"/>
      <c r="H126" s="1"/>
      <c r="I126" s="1"/>
      <c r="J126" s="1"/>
      <c r="K126" s="1"/>
      <c r="AC126" s="1" t="str">
        <f t="shared" si="6"/>
        <v>South_Service</v>
      </c>
      <c r="AD126" s="1" t="str">
        <f>IFERROR(VLOOKUP(SSW[[#This Row],[Department]], Lists!$L$4:$M$7, 2, FALSE), "")</f>
        <v>Amri, Abdulrahman A</v>
      </c>
      <c r="AE126" s="1" t="s">
        <v>37</v>
      </c>
      <c r="AF126" s="1" t="s">
        <v>24</v>
      </c>
      <c r="AG126" s="1" t="s">
        <v>61</v>
      </c>
      <c r="AH126" s="1" t="s">
        <v>21</v>
      </c>
      <c r="AI126" s="16" t="b">
        <v>0</v>
      </c>
      <c r="AJ126" s="1"/>
      <c r="BA126" s="22"/>
      <c r="BB126" s="22"/>
      <c r="BC126" s="30"/>
      <c r="BD126" s="30"/>
      <c r="BE126" s="81"/>
      <c r="BF126" s="28"/>
      <c r="BG126" s="28"/>
      <c r="BH126" s="28"/>
      <c r="BW126" s="22"/>
      <c r="BY126" s="2"/>
      <c r="BZ126" s="38"/>
      <c r="CA126" s="1"/>
      <c r="CB126" s="1"/>
      <c r="CC126" s="1"/>
      <c r="CD126" s="1"/>
    </row>
    <row r="127" spans="5:82">
      <c r="E127" s="1"/>
      <c r="F127" s="1"/>
      <c r="G127" s="1"/>
      <c r="H127" s="1"/>
      <c r="I127" s="1"/>
      <c r="J127" s="1"/>
      <c r="K127" s="1"/>
      <c r="AC127" s="1" t="str">
        <f t="shared" si="6"/>
        <v>South_Service</v>
      </c>
      <c r="AD127" s="1" t="str">
        <f>IFERROR(VLOOKUP(SSW[[#This Row],[Department]], Lists!$L$4:$M$7, 2, FALSE), "")</f>
        <v>Amri, Abdulrahman A</v>
      </c>
      <c r="AE127" s="1" t="s">
        <v>37</v>
      </c>
      <c r="AF127" s="1" t="s">
        <v>24</v>
      </c>
      <c r="AG127" s="1" t="s">
        <v>63</v>
      </c>
      <c r="AH127" s="1" t="s">
        <v>32</v>
      </c>
      <c r="AI127" s="16" t="b">
        <v>0</v>
      </c>
      <c r="AJ127" s="1"/>
      <c r="BA127" s="22"/>
      <c r="BB127" s="22"/>
      <c r="BC127" s="30"/>
      <c r="BD127" s="30"/>
      <c r="BE127" s="81"/>
      <c r="BF127" s="28"/>
      <c r="BG127" s="28"/>
      <c r="BH127" s="28"/>
      <c r="BW127" s="22"/>
      <c r="BY127" s="2"/>
      <c r="BZ127" s="38"/>
      <c r="CA127" s="1"/>
      <c r="CB127" s="1"/>
      <c r="CC127" s="1"/>
      <c r="CD127" s="1"/>
    </row>
    <row r="128" spans="5:82">
      <c r="E128" s="1"/>
      <c r="F128" s="1"/>
      <c r="G128" s="1"/>
      <c r="H128" s="1"/>
      <c r="I128" s="1"/>
      <c r="J128" s="1"/>
      <c r="K128" s="1"/>
      <c r="AC128" s="1" t="str">
        <f t="shared" si="6"/>
        <v>South_Service</v>
      </c>
      <c r="AD128" s="1" t="str">
        <f>IFERROR(VLOOKUP(SSW[[#This Row],[Department]], Lists!$L$4:$M$7, 2, FALSE), "")</f>
        <v>Amri, Abdulrahman A</v>
      </c>
      <c r="AE128" s="1" t="s">
        <v>37</v>
      </c>
      <c r="AF128" s="1" t="s">
        <v>24</v>
      </c>
      <c r="AG128" s="1" t="s">
        <v>65</v>
      </c>
      <c r="AH128" s="1" t="s">
        <v>42</v>
      </c>
      <c r="AI128" s="16" t="b">
        <v>0</v>
      </c>
      <c r="AJ128" s="1"/>
      <c r="BA128" s="22"/>
      <c r="BB128" s="22"/>
      <c r="BC128" s="30"/>
      <c r="BD128" s="30"/>
      <c r="BE128" s="81"/>
      <c r="BF128" s="28"/>
      <c r="BG128" s="28"/>
      <c r="BH128" s="28"/>
      <c r="BW128" s="22"/>
      <c r="BY128" s="2"/>
      <c r="BZ128" s="38"/>
      <c r="CA128" s="1"/>
      <c r="CB128" s="1"/>
      <c r="CC128" s="1"/>
      <c r="CD128" s="1"/>
    </row>
    <row r="129" spans="5:82">
      <c r="E129" s="1"/>
      <c r="F129" s="1"/>
      <c r="G129" s="1"/>
      <c r="H129" s="1"/>
      <c r="I129" s="1"/>
      <c r="J129" s="1"/>
      <c r="K129" s="1"/>
      <c r="AC129" s="1" t="str">
        <f t="shared" si="6"/>
        <v>South_Service</v>
      </c>
      <c r="AD129" s="1" t="str">
        <f>IFERROR(VLOOKUP(SSW[[#This Row],[Department]], Lists!$L$4:$M$7, 2, FALSE), "")</f>
        <v>Amri, Abdulrahman A</v>
      </c>
      <c r="AE129" s="1" t="s">
        <v>37</v>
      </c>
      <c r="AF129" s="1" t="s">
        <v>24</v>
      </c>
      <c r="AG129" s="1" t="s">
        <v>67</v>
      </c>
      <c r="AH129" s="1" t="s">
        <v>21</v>
      </c>
      <c r="AI129" s="16" t="b">
        <v>0</v>
      </c>
      <c r="AJ129" s="1"/>
      <c r="BA129" s="22"/>
      <c r="BB129" s="22"/>
      <c r="BC129" s="30"/>
      <c r="BD129" s="30"/>
      <c r="BE129" s="81"/>
      <c r="BF129" s="28"/>
      <c r="BG129" s="28"/>
      <c r="BH129" s="28"/>
      <c r="BW129" s="22"/>
      <c r="BY129" s="2"/>
      <c r="BZ129" s="38"/>
      <c r="CA129" s="1"/>
      <c r="CB129" s="1"/>
      <c r="CC129" s="1"/>
      <c r="CD129" s="1"/>
    </row>
    <row r="130" spans="5:82">
      <c r="E130" s="17"/>
      <c r="F130" s="1"/>
      <c r="G130" s="1"/>
      <c r="H130" s="1"/>
      <c r="I130" s="1"/>
      <c r="J130" s="1"/>
      <c r="K130" s="1"/>
      <c r="AC130" s="1" t="str">
        <f t="shared" si="6"/>
        <v>South_Service</v>
      </c>
      <c r="AD130" s="1" t="str">
        <f>IFERROR(VLOOKUP(SSW[[#This Row],[Department]], Lists!$L$4:$M$7, 2, FALSE), "")</f>
        <v>Amri, Abdulrahman A</v>
      </c>
      <c r="AE130" s="1" t="s">
        <v>37</v>
      </c>
      <c r="AF130" s="1" t="s">
        <v>24</v>
      </c>
      <c r="AG130" s="1" t="s">
        <v>69</v>
      </c>
      <c r="AH130" s="1" t="s">
        <v>32</v>
      </c>
      <c r="AI130" s="16" t="b">
        <v>0</v>
      </c>
      <c r="AJ130" s="1"/>
      <c r="BA130" s="22"/>
      <c r="BB130" s="22"/>
      <c r="BC130" s="30"/>
      <c r="BD130" s="30"/>
      <c r="BE130" s="81"/>
      <c r="BF130" s="28"/>
      <c r="BG130" s="28"/>
      <c r="BH130" s="28"/>
      <c r="BW130" s="22"/>
      <c r="BY130" s="2"/>
      <c r="BZ130" s="38"/>
      <c r="CA130" s="1"/>
      <c r="CB130" s="1"/>
      <c r="CC130" s="1"/>
      <c r="CD130" s="1"/>
    </row>
    <row r="131" spans="5:82">
      <c r="E131" s="1"/>
      <c r="F131" s="1"/>
      <c r="G131" s="1"/>
      <c r="H131" s="1"/>
      <c r="I131" s="1"/>
      <c r="J131" s="1"/>
      <c r="K131" s="1"/>
      <c r="AC131" s="1" t="str">
        <f t="shared" si="6"/>
        <v>South_Service</v>
      </c>
      <c r="AD131" s="1" t="str">
        <f>IFERROR(VLOOKUP(SSW[[#This Row],[Department]], Lists!$L$4:$M$7, 2, FALSE), "")</f>
        <v>Amri, Abdulrahman A</v>
      </c>
      <c r="AE131" s="1" t="s">
        <v>37</v>
      </c>
      <c r="AF131" s="1" t="s">
        <v>24</v>
      </c>
      <c r="AG131" s="1" t="s">
        <v>71</v>
      </c>
      <c r="AH131" s="1" t="s">
        <v>42</v>
      </c>
      <c r="AI131" s="16" t="b">
        <v>0</v>
      </c>
      <c r="AJ131" s="1"/>
      <c r="BA131" s="22"/>
      <c r="BB131" s="22"/>
      <c r="BC131" s="30"/>
      <c r="BD131" s="30"/>
      <c r="BE131" s="81"/>
      <c r="BF131" s="28"/>
      <c r="BG131" s="28"/>
      <c r="BH131" s="28"/>
      <c r="BW131" s="22"/>
      <c r="BY131" s="2"/>
      <c r="BZ131" s="38"/>
      <c r="CA131" s="1"/>
      <c r="CB131" s="1"/>
      <c r="CC131" s="1"/>
      <c r="CD131" s="1"/>
    </row>
    <row r="132" spans="5:82">
      <c r="E132" s="1"/>
      <c r="F132" s="1"/>
      <c r="G132" s="1"/>
      <c r="H132" s="1"/>
      <c r="I132" s="1"/>
      <c r="J132" s="1"/>
      <c r="K132" s="1"/>
      <c r="AC132" s="1" t="str">
        <f t="shared" si="6"/>
        <v>South_Service</v>
      </c>
      <c r="AD132" s="1" t="str">
        <f>IFERROR(VLOOKUP(SSW[[#This Row],[Department]], Lists!$L$4:$M$7, 2, FALSE), "")</f>
        <v>Amri, Abdulrahman A</v>
      </c>
      <c r="AE132" s="1" t="s">
        <v>37</v>
      </c>
      <c r="AF132" s="1" t="s">
        <v>24</v>
      </c>
      <c r="AG132" s="1" t="s">
        <v>72</v>
      </c>
      <c r="AH132" s="1" t="s">
        <v>21</v>
      </c>
      <c r="AI132" s="16" t="b">
        <v>0</v>
      </c>
      <c r="AJ132" s="1"/>
      <c r="BA132" s="22"/>
      <c r="BB132" s="22"/>
      <c r="BC132" s="30"/>
      <c r="BD132" s="30"/>
      <c r="BE132" s="81"/>
      <c r="BF132" s="28"/>
      <c r="BG132" s="28"/>
      <c r="BH132" s="28"/>
      <c r="BW132" s="22"/>
      <c r="BY132" s="2"/>
      <c r="BZ132" s="38"/>
      <c r="CA132" s="1"/>
      <c r="CB132" s="1"/>
      <c r="CC132" s="1"/>
      <c r="CD132" s="1"/>
    </row>
    <row r="133" spans="5:82">
      <c r="E133" s="1"/>
      <c r="F133" s="1"/>
      <c r="G133" s="1"/>
      <c r="H133" s="1"/>
      <c r="I133" s="1"/>
      <c r="J133" s="1"/>
      <c r="K133" s="1"/>
      <c r="AC133" s="1" t="str">
        <f t="shared" si="6"/>
        <v>South_Service</v>
      </c>
      <c r="AD133" s="1" t="str">
        <f>IFERROR(VLOOKUP(SSW[[#This Row],[Department]], Lists!$L$4:$M$7, 2, FALSE), "")</f>
        <v>Amri, Abdulrahman A</v>
      </c>
      <c r="AE133" s="1" t="s">
        <v>37</v>
      </c>
      <c r="AF133" s="1" t="s">
        <v>24</v>
      </c>
      <c r="AG133" s="1" t="s">
        <v>73</v>
      </c>
      <c r="AH133" s="1" t="s">
        <v>32</v>
      </c>
      <c r="AI133" s="16" t="b">
        <v>0</v>
      </c>
      <c r="AJ133" s="1"/>
      <c r="BA133" s="22"/>
      <c r="BB133" s="22"/>
      <c r="BC133" s="30"/>
      <c r="BD133" s="30"/>
      <c r="BE133" s="81"/>
      <c r="BF133" s="28"/>
      <c r="BG133" s="28"/>
      <c r="BH133" s="28"/>
      <c r="BW133" s="22"/>
      <c r="BY133" s="2"/>
      <c r="BZ133" s="38"/>
      <c r="CA133" s="1"/>
      <c r="CB133" s="1"/>
      <c r="CC133" s="1"/>
      <c r="CD133" s="1"/>
    </row>
    <row r="134" spans="5:82">
      <c r="E134" s="1"/>
      <c r="F134" s="1"/>
      <c r="G134" s="1"/>
      <c r="H134" s="1"/>
      <c r="I134" s="1"/>
      <c r="J134" s="1"/>
      <c r="K134" s="1"/>
      <c r="AC134" s="1" t="str">
        <f t="shared" si="6"/>
        <v>South_Service</v>
      </c>
      <c r="AD134" s="1" t="str">
        <f>IFERROR(VLOOKUP(SSW[[#This Row],[Department]], Lists!$L$4:$M$7, 2, FALSE), "")</f>
        <v>Amri, Abdulrahman A</v>
      </c>
      <c r="AE134" s="1" t="s">
        <v>37</v>
      </c>
      <c r="AF134" s="1" t="s">
        <v>24</v>
      </c>
      <c r="AG134" s="1" t="s">
        <v>74</v>
      </c>
      <c r="AH134" s="1" t="s">
        <v>42</v>
      </c>
      <c r="AI134" s="16" t="b">
        <v>0</v>
      </c>
      <c r="AJ134" s="1"/>
      <c r="BA134" s="22"/>
      <c r="BB134" s="22"/>
      <c r="BC134" s="30"/>
      <c r="BD134" s="30"/>
      <c r="BE134" s="81"/>
      <c r="BF134" s="28"/>
      <c r="BG134" s="28"/>
      <c r="BH134" s="28"/>
      <c r="BW134" s="22"/>
      <c r="BY134" s="2"/>
      <c r="BZ134" s="38"/>
      <c r="CA134" s="1"/>
      <c r="CB134" s="1"/>
      <c r="CC134" s="1"/>
      <c r="CD134" s="1"/>
    </row>
    <row r="135" spans="5:82">
      <c r="E135" s="1"/>
      <c r="F135" s="1"/>
      <c r="G135" s="1"/>
      <c r="H135" s="1"/>
      <c r="I135" s="1"/>
      <c r="J135" s="1"/>
      <c r="K135" s="1"/>
      <c r="AC135" s="1" t="str">
        <f t="shared" si="6"/>
        <v>South_Service</v>
      </c>
      <c r="AD135" s="1" t="str">
        <f>IFERROR(VLOOKUP(SSW[[#This Row],[Department]], Lists!$L$4:$M$7, 2, FALSE), "")</f>
        <v>Amri, Abdulrahman A</v>
      </c>
      <c r="AE135" s="1" t="s">
        <v>37</v>
      </c>
      <c r="AF135" s="1" t="s">
        <v>24</v>
      </c>
      <c r="AG135" s="1" t="s">
        <v>75</v>
      </c>
      <c r="AH135" s="1" t="s">
        <v>21</v>
      </c>
      <c r="AI135" s="16" t="b">
        <v>0</v>
      </c>
      <c r="AJ135" s="1"/>
      <c r="BA135" s="22"/>
      <c r="BB135" s="22"/>
      <c r="BC135" s="30"/>
      <c r="BD135" s="30"/>
      <c r="BE135" s="81"/>
      <c r="BF135" s="28"/>
      <c r="BG135" s="28"/>
      <c r="BH135" s="28"/>
      <c r="BW135" s="22"/>
      <c r="BY135" s="2"/>
      <c r="BZ135" s="38"/>
      <c r="CA135" s="1"/>
      <c r="CB135" s="1"/>
      <c r="CC135" s="1"/>
      <c r="CD135" s="1"/>
    </row>
    <row r="136" spans="5:82">
      <c r="E136" s="1"/>
      <c r="F136" s="1"/>
      <c r="G136" s="1"/>
      <c r="H136" s="1"/>
      <c r="I136" s="1"/>
      <c r="J136" s="1"/>
      <c r="K136" s="1"/>
      <c r="AC136" s="1" t="str">
        <f t="shared" si="6"/>
        <v>South_Service</v>
      </c>
      <c r="AD136" s="1" t="str">
        <f>IFERROR(VLOOKUP(SSW[[#This Row],[Department]], Lists!$L$4:$M$7, 2, FALSE), "")</f>
        <v>Amri, Abdulrahman A</v>
      </c>
      <c r="AE136" s="1" t="s">
        <v>37</v>
      </c>
      <c r="AF136" s="1" t="s">
        <v>24</v>
      </c>
      <c r="AG136" s="1" t="s">
        <v>76</v>
      </c>
      <c r="AH136" s="1" t="s">
        <v>32</v>
      </c>
      <c r="AI136" s="16" t="b">
        <v>0</v>
      </c>
      <c r="AJ136" s="1"/>
      <c r="BA136" s="22"/>
      <c r="BB136" s="22"/>
      <c r="BC136" s="30"/>
      <c r="BD136" s="30"/>
      <c r="BE136" s="81"/>
      <c r="BF136" s="28"/>
      <c r="BG136" s="28"/>
      <c r="BH136" s="28"/>
      <c r="BW136" s="22"/>
      <c r="BY136" s="2"/>
      <c r="BZ136" s="38"/>
      <c r="CA136" s="1"/>
      <c r="CB136" s="1"/>
      <c r="CC136" s="1"/>
      <c r="CD136" s="1"/>
    </row>
    <row r="137" spans="5:82">
      <c r="E137" s="1"/>
      <c r="F137" s="1"/>
      <c r="G137" s="1"/>
      <c r="H137" s="1"/>
      <c r="I137" s="1"/>
      <c r="J137" s="1"/>
      <c r="K137" s="1"/>
      <c r="AC137" s="1" t="str">
        <f t="shared" si="6"/>
        <v>South_Service</v>
      </c>
      <c r="AD137" s="1" t="str">
        <f>IFERROR(VLOOKUP(SSW[[#This Row],[Department]], Lists!$L$4:$M$7, 2, FALSE), "")</f>
        <v>Amri, Abdulrahman A</v>
      </c>
      <c r="AE137" s="1" t="s">
        <v>37</v>
      </c>
      <c r="AF137" s="1" t="s">
        <v>24</v>
      </c>
      <c r="AG137" s="1" t="s">
        <v>77</v>
      </c>
      <c r="AH137" s="1" t="s">
        <v>42</v>
      </c>
      <c r="AI137" s="16" t="b">
        <v>0</v>
      </c>
      <c r="AJ137" s="1"/>
      <c r="BA137" s="22"/>
      <c r="BB137" s="22"/>
      <c r="BC137" s="30"/>
      <c r="BD137" s="30"/>
      <c r="BE137" s="81"/>
      <c r="BF137" s="28"/>
      <c r="BG137" s="28"/>
      <c r="BH137" s="28"/>
      <c r="BW137" s="22"/>
      <c r="BY137" s="2"/>
      <c r="BZ137" s="38"/>
      <c r="CA137" s="1"/>
      <c r="CB137" s="1"/>
      <c r="CC137" s="1"/>
      <c r="CD137" s="1"/>
    </row>
    <row r="138" spans="5:82">
      <c r="E138" s="1"/>
      <c r="F138" s="1"/>
      <c r="G138" s="1"/>
      <c r="H138" s="1"/>
      <c r="I138" s="1"/>
      <c r="J138" s="1"/>
      <c r="K138" s="1"/>
      <c r="AC138" s="1" t="str">
        <f t="shared" si="6"/>
        <v>South_Service</v>
      </c>
      <c r="AD138" s="1" t="str">
        <f>IFERROR(VLOOKUP(SSW[[#This Row],[Department]], Lists!$L$4:$M$7, 2, FALSE), "")</f>
        <v>Amri, Abdulrahman A</v>
      </c>
      <c r="AE138" s="1" t="s">
        <v>37</v>
      </c>
      <c r="AF138" s="1" t="s">
        <v>24</v>
      </c>
      <c r="AG138" s="1" t="s">
        <v>78</v>
      </c>
      <c r="AH138" s="1" t="s">
        <v>21</v>
      </c>
      <c r="AI138" s="16" t="b">
        <v>0</v>
      </c>
      <c r="AJ138" s="1"/>
      <c r="BA138" s="22"/>
      <c r="BB138" s="22"/>
      <c r="BC138" s="30"/>
      <c r="BD138" s="30"/>
      <c r="BE138" s="81"/>
      <c r="BF138" s="28"/>
      <c r="BG138" s="28"/>
      <c r="BH138" s="28"/>
    </row>
    <row r="139" spans="5:82">
      <c r="E139" s="1"/>
      <c r="F139" s="1"/>
      <c r="G139" s="1"/>
      <c r="H139" s="1"/>
      <c r="I139" s="1"/>
      <c r="J139" s="1"/>
      <c r="K139" s="1"/>
      <c r="AC139" s="1" t="str">
        <f t="shared" si="6"/>
        <v>South_Service</v>
      </c>
      <c r="AD139" s="1" t="str">
        <f>IFERROR(VLOOKUP(SSW[[#This Row],[Department]], Lists!$L$4:$M$7, 2, FALSE), "")</f>
        <v>Amri, Abdulrahman A</v>
      </c>
      <c r="AE139" s="1" t="s">
        <v>37</v>
      </c>
      <c r="AF139" s="1" t="s">
        <v>24</v>
      </c>
      <c r="AG139" s="1" t="s">
        <v>79</v>
      </c>
      <c r="AH139" s="1" t="s">
        <v>32</v>
      </c>
      <c r="AI139" s="16" t="b">
        <v>0</v>
      </c>
      <c r="AJ139" s="1"/>
      <c r="BA139" s="22"/>
      <c r="BB139" s="22"/>
      <c r="BC139" s="30"/>
      <c r="BD139" s="30"/>
      <c r="BE139" s="81"/>
      <c r="BF139" s="28"/>
      <c r="BG139" s="28"/>
      <c r="BH139" s="28"/>
    </row>
    <row r="140" spans="5:82">
      <c r="E140" s="1"/>
      <c r="F140" s="1"/>
      <c r="G140" s="1"/>
      <c r="H140" s="1"/>
      <c r="I140" s="1"/>
      <c r="J140" s="1"/>
      <c r="K140" s="1"/>
      <c r="AC140" s="1" t="str">
        <f t="shared" si="6"/>
        <v>South_Service</v>
      </c>
      <c r="AD140" s="1" t="str">
        <f>IFERROR(VLOOKUP(SSW[[#This Row],[Department]], Lists!$L$4:$M$7, 2, FALSE), "")</f>
        <v>Amri, Abdulrahman A</v>
      </c>
      <c r="AE140" s="1" t="s">
        <v>37</v>
      </c>
      <c r="AF140" s="1" t="s">
        <v>24</v>
      </c>
      <c r="AG140" s="1" t="s">
        <v>80</v>
      </c>
      <c r="AH140" s="1" t="s">
        <v>42</v>
      </c>
      <c r="AI140" s="16" t="b">
        <v>0</v>
      </c>
      <c r="AJ140" s="1"/>
      <c r="BA140" s="22"/>
      <c r="BB140" s="22"/>
      <c r="BC140" s="30"/>
      <c r="BD140" s="30"/>
      <c r="BE140" s="81"/>
      <c r="BF140" s="28"/>
      <c r="BG140" s="28"/>
      <c r="BH140" s="28"/>
    </row>
    <row r="141" spans="5:82">
      <c r="E141" s="1"/>
      <c r="F141" s="1"/>
      <c r="G141" s="1"/>
      <c r="H141" s="1"/>
      <c r="I141" s="1"/>
      <c r="J141" s="1"/>
      <c r="K141" s="1"/>
      <c r="AC141" s="1" t="str">
        <f t="shared" si="6"/>
        <v>South_Service</v>
      </c>
      <c r="AD141" s="1" t="str">
        <f>IFERROR(VLOOKUP(SSW[[#This Row],[Department]], Lists!$L$4:$M$7, 2, FALSE), "")</f>
        <v>Amri, Abdulrahman A</v>
      </c>
      <c r="AE141" s="1" t="s">
        <v>37</v>
      </c>
      <c r="AF141" s="1" t="s">
        <v>24</v>
      </c>
      <c r="AG141" s="1" t="s">
        <v>81</v>
      </c>
      <c r="AH141" s="1" t="s">
        <v>21</v>
      </c>
      <c r="AI141" s="16" t="b">
        <v>0</v>
      </c>
      <c r="AJ141" s="1"/>
      <c r="BA141" s="22"/>
      <c r="BB141" s="22"/>
      <c r="BC141" s="30"/>
      <c r="BD141" s="30"/>
      <c r="BE141" s="81"/>
      <c r="BF141" s="28"/>
      <c r="BG141" s="28"/>
      <c r="BH141" s="28"/>
    </row>
    <row r="142" spans="5:82">
      <c r="E142" s="1"/>
      <c r="F142" s="1"/>
      <c r="G142" s="1"/>
      <c r="H142" s="1"/>
      <c r="I142" s="1"/>
      <c r="J142" s="1"/>
      <c r="K142" s="1"/>
      <c r="AC142" s="1" t="str">
        <f t="shared" si="6"/>
        <v>South_Service</v>
      </c>
      <c r="AD142" s="1" t="str">
        <f>IFERROR(VLOOKUP(SSW[[#This Row],[Department]], Lists!$L$4:$M$7, 2, FALSE), "")</f>
        <v>Amri, Abdulrahman A</v>
      </c>
      <c r="AE142" s="1" t="s">
        <v>37</v>
      </c>
      <c r="AF142" s="1" t="s">
        <v>24</v>
      </c>
      <c r="AG142" s="1" t="s">
        <v>82</v>
      </c>
      <c r="AH142" s="1" t="s">
        <v>32</v>
      </c>
      <c r="AI142" s="16" t="b">
        <v>0</v>
      </c>
      <c r="AJ142" s="1"/>
      <c r="BA142" s="22"/>
      <c r="BB142" s="22"/>
      <c r="BC142" s="30"/>
      <c r="BD142" s="30"/>
      <c r="BE142" s="81"/>
      <c r="BF142" s="28"/>
      <c r="BG142" s="28"/>
      <c r="BH142" s="28"/>
    </row>
    <row r="143" spans="5:82">
      <c r="E143" s="1"/>
      <c r="F143" s="1"/>
      <c r="G143" s="1"/>
      <c r="H143" s="1"/>
      <c r="I143" s="1"/>
      <c r="J143" s="1"/>
      <c r="K143" s="1"/>
      <c r="AC143" s="1" t="str">
        <f t="shared" si="6"/>
        <v>South_Service</v>
      </c>
      <c r="AD143" s="1" t="str">
        <f>IFERROR(VLOOKUP(SSW[[#This Row],[Department]], Lists!$L$4:$M$7, 2, FALSE), "")</f>
        <v>Amri, Abdulrahman A</v>
      </c>
      <c r="AE143" s="1" t="s">
        <v>37</v>
      </c>
      <c r="AF143" s="1" t="s">
        <v>24</v>
      </c>
      <c r="AG143" s="1" t="s">
        <v>83</v>
      </c>
      <c r="AH143" s="1" t="s">
        <v>42</v>
      </c>
      <c r="AI143" s="16" t="b">
        <v>0</v>
      </c>
      <c r="AJ143" s="1"/>
      <c r="BA143" s="22"/>
      <c r="BB143" s="22"/>
      <c r="BC143" s="30"/>
      <c r="BD143" s="30"/>
      <c r="BE143" s="81"/>
      <c r="BF143" s="28"/>
      <c r="BG143" s="28"/>
      <c r="BH143" s="28"/>
    </row>
    <row r="144" spans="5:82">
      <c r="E144" s="1"/>
      <c r="F144" s="1"/>
      <c r="G144" s="1"/>
      <c r="H144" s="1"/>
      <c r="I144" s="1"/>
      <c r="J144" s="1"/>
      <c r="K144" s="1"/>
      <c r="AC144" s="1" t="str">
        <f t="shared" ref="AC144:AC207" si="7">$S$3</f>
        <v>South_Service</v>
      </c>
      <c r="AD144" s="1" t="str">
        <f>IFERROR(VLOOKUP(SSW[[#This Row],[Department]], Lists!$L$4:$M$7, 2, FALSE), "")</f>
        <v>Amri, Abdulrahman A</v>
      </c>
      <c r="AE144" s="1" t="s">
        <v>37</v>
      </c>
      <c r="AF144" s="1" t="s">
        <v>24</v>
      </c>
      <c r="AG144" s="1" t="s">
        <v>85</v>
      </c>
      <c r="AH144" s="1" t="s">
        <v>21</v>
      </c>
      <c r="AI144" s="16" t="b">
        <v>0</v>
      </c>
      <c r="AJ144" s="1"/>
      <c r="BA144" s="22"/>
      <c r="BB144" s="22"/>
      <c r="BC144" s="30"/>
      <c r="BD144" s="30"/>
      <c r="BE144" s="81"/>
      <c r="BF144" s="28"/>
      <c r="BG144" s="28"/>
      <c r="BH144" s="28"/>
    </row>
    <row r="145" spans="5:60">
      <c r="E145" s="1"/>
      <c r="F145" s="1"/>
      <c r="G145" s="1"/>
      <c r="H145" s="1"/>
      <c r="I145" s="1"/>
      <c r="J145" s="1"/>
      <c r="K145" s="1"/>
      <c r="AC145" s="1" t="str">
        <f t="shared" si="7"/>
        <v>South_Service</v>
      </c>
      <c r="AD145" s="1" t="str">
        <f>IFERROR(VLOOKUP(SSW[[#This Row],[Department]], Lists!$L$4:$M$7, 2, FALSE), "")</f>
        <v>Amri, Abdulrahman A</v>
      </c>
      <c r="AE145" s="1" t="s">
        <v>37</v>
      </c>
      <c r="AF145" s="1" t="s">
        <v>24</v>
      </c>
      <c r="AG145" s="1" t="s">
        <v>86</v>
      </c>
      <c r="AH145" s="1" t="s">
        <v>32</v>
      </c>
      <c r="AI145" s="16" t="b">
        <v>0</v>
      </c>
      <c r="AJ145" s="1"/>
      <c r="BA145" s="22"/>
      <c r="BB145" s="22"/>
      <c r="BC145" s="30"/>
      <c r="BD145" s="30"/>
      <c r="BE145" s="81"/>
      <c r="BF145" s="28"/>
      <c r="BG145" s="28"/>
      <c r="BH145" s="28"/>
    </row>
    <row r="146" spans="5:60">
      <c r="E146" s="1"/>
      <c r="F146" s="1"/>
      <c r="G146" s="1"/>
      <c r="H146" s="1"/>
      <c r="I146" s="1"/>
      <c r="J146" s="1"/>
      <c r="K146" s="1"/>
      <c r="AC146" s="1" t="str">
        <f t="shared" si="7"/>
        <v>South_Service</v>
      </c>
      <c r="AD146" s="1" t="str">
        <f>IFERROR(VLOOKUP(SSW[[#This Row],[Department]], Lists!$L$4:$M$7, 2, FALSE), "")</f>
        <v>Amri, Abdulrahman A</v>
      </c>
      <c r="AE146" s="1" t="s">
        <v>37</v>
      </c>
      <c r="AF146" s="1" t="s">
        <v>24</v>
      </c>
      <c r="AG146" s="1" t="s">
        <v>87</v>
      </c>
      <c r="AH146" s="1" t="s">
        <v>42</v>
      </c>
      <c r="AI146" s="16" t="b">
        <v>0</v>
      </c>
      <c r="AJ146" s="1"/>
      <c r="BA146" s="22"/>
      <c r="BB146" s="22"/>
      <c r="BC146" s="30"/>
      <c r="BD146" s="30"/>
      <c r="BE146" s="81"/>
      <c r="BF146" s="28"/>
      <c r="BG146" s="28"/>
      <c r="BH146" s="28"/>
    </row>
    <row r="147" spans="5:60">
      <c r="E147" s="1"/>
      <c r="F147" s="1"/>
      <c r="G147" s="1"/>
      <c r="H147" s="1"/>
      <c r="I147" s="1"/>
      <c r="J147" s="1"/>
      <c r="K147" s="1"/>
      <c r="AC147" s="1" t="str">
        <f t="shared" si="7"/>
        <v>South_Service</v>
      </c>
      <c r="AD147" s="1" t="str">
        <f>IFERROR(VLOOKUP(SSW[[#This Row],[Department]], Lists!$L$4:$M$7, 2, FALSE), "")</f>
        <v>Amri, Abdulrahman A</v>
      </c>
      <c r="AE147" s="1" t="s">
        <v>37</v>
      </c>
      <c r="AF147" s="1" t="s">
        <v>24</v>
      </c>
      <c r="AG147" s="1" t="s">
        <v>88</v>
      </c>
      <c r="AH147" s="1" t="s">
        <v>21</v>
      </c>
      <c r="AI147" s="16" t="b">
        <v>0</v>
      </c>
      <c r="AJ147" s="1"/>
      <c r="BA147" s="22"/>
      <c r="BB147" s="22"/>
      <c r="BC147" s="30"/>
      <c r="BD147" s="30"/>
      <c r="BE147" s="81"/>
      <c r="BF147" s="28"/>
      <c r="BG147" s="28"/>
      <c r="BH147" s="28"/>
    </row>
    <row r="148" spans="5:60">
      <c r="E148" s="1"/>
      <c r="F148" s="1"/>
      <c r="G148" s="1"/>
      <c r="H148" s="1"/>
      <c r="I148" s="1"/>
      <c r="J148" s="1"/>
      <c r="K148" s="1"/>
      <c r="AC148" s="1" t="str">
        <f t="shared" si="7"/>
        <v>South_Service</v>
      </c>
      <c r="AD148" s="1" t="str">
        <f>IFERROR(VLOOKUP(SSW[[#This Row],[Department]], Lists!$L$4:$M$7, 2, FALSE), "")</f>
        <v>Amri, Abdulrahman A</v>
      </c>
      <c r="AE148" s="1" t="s">
        <v>37</v>
      </c>
      <c r="AF148" s="1" t="s">
        <v>24</v>
      </c>
      <c r="AG148" s="1" t="s">
        <v>92</v>
      </c>
      <c r="AH148" s="1" t="s">
        <v>32</v>
      </c>
      <c r="AI148" s="16" t="b">
        <v>0</v>
      </c>
      <c r="AJ148" s="1"/>
      <c r="BA148" s="22"/>
      <c r="BB148" s="22"/>
      <c r="BC148" s="30"/>
      <c r="BD148" s="30"/>
      <c r="BE148" s="81"/>
      <c r="BF148" s="28"/>
      <c r="BG148" s="28"/>
      <c r="BH148" s="28"/>
    </row>
    <row r="149" spans="5:60">
      <c r="E149" s="1"/>
      <c r="F149" s="1"/>
      <c r="G149" s="1"/>
      <c r="H149" s="1"/>
      <c r="I149" s="1"/>
      <c r="J149" s="1"/>
      <c r="K149" s="1"/>
      <c r="AC149" s="1" t="str">
        <f t="shared" si="7"/>
        <v>South_Service</v>
      </c>
      <c r="AD149" s="1" t="str">
        <f>IFERROR(VLOOKUP(SSW[[#This Row],[Department]], Lists!$L$4:$M$7, 2, FALSE), "")</f>
        <v>Amri, Abdulrahman A</v>
      </c>
      <c r="AE149" s="1" t="s">
        <v>37</v>
      </c>
      <c r="AF149" s="1" t="s">
        <v>24</v>
      </c>
      <c r="AG149" s="1" t="s">
        <v>95</v>
      </c>
      <c r="AH149" s="1" t="s">
        <v>42</v>
      </c>
      <c r="AI149" s="16" t="b">
        <v>0</v>
      </c>
      <c r="AJ149" s="1"/>
      <c r="BA149" s="22"/>
      <c r="BB149" s="22"/>
      <c r="BC149" s="30"/>
      <c r="BD149" s="30"/>
      <c r="BE149" s="81"/>
      <c r="BF149" s="28"/>
      <c r="BG149" s="28"/>
      <c r="BH149" s="28"/>
    </row>
    <row r="150" spans="5:60">
      <c r="E150" s="1"/>
      <c r="F150" s="1"/>
      <c r="G150" s="1"/>
      <c r="H150" s="1"/>
      <c r="I150" s="1"/>
      <c r="J150" s="1"/>
      <c r="K150" s="1"/>
      <c r="AC150" s="1" t="str">
        <f t="shared" si="7"/>
        <v>South_Service</v>
      </c>
      <c r="AD150" s="1" t="str">
        <f>IFERROR(VLOOKUP(SSW[[#This Row],[Department]], Lists!$L$4:$M$7, 2, FALSE), "")</f>
        <v>Amri, Abdulrahman A</v>
      </c>
      <c r="AE150" s="1" t="s">
        <v>37</v>
      </c>
      <c r="AF150" s="1" t="s">
        <v>24</v>
      </c>
      <c r="AG150" s="1" t="s">
        <v>98</v>
      </c>
      <c r="AH150" s="1" t="s">
        <v>21</v>
      </c>
      <c r="AI150" s="16" t="b">
        <v>0</v>
      </c>
      <c r="AJ150" s="1"/>
      <c r="BA150" s="22"/>
      <c r="BB150" s="22"/>
      <c r="BC150" s="30"/>
      <c r="BD150" s="30"/>
      <c r="BE150" s="81"/>
      <c r="BF150" s="28"/>
      <c r="BG150" s="28"/>
      <c r="BH150" s="28"/>
    </row>
    <row r="151" spans="5:60">
      <c r="E151" s="1"/>
      <c r="F151" s="1"/>
      <c r="G151" s="1"/>
      <c r="H151" s="1"/>
      <c r="I151" s="1"/>
      <c r="J151" s="1"/>
      <c r="K151" s="1"/>
      <c r="AC151" s="1" t="str">
        <f t="shared" si="7"/>
        <v>South_Service</v>
      </c>
      <c r="AD151" s="1" t="str">
        <f>IFERROR(VLOOKUP(SSW[[#This Row],[Department]], Lists!$L$4:$M$7, 2, FALSE), "")</f>
        <v>Amri, Abdulrahman A</v>
      </c>
      <c r="AE151" s="1" t="s">
        <v>37</v>
      </c>
      <c r="AF151" s="1" t="s">
        <v>24</v>
      </c>
      <c r="AG151" s="1" t="s">
        <v>100</v>
      </c>
      <c r="AH151" s="1" t="s">
        <v>32</v>
      </c>
      <c r="AI151" s="16" t="b">
        <v>0</v>
      </c>
      <c r="AJ151" s="1"/>
      <c r="BA151" s="22"/>
      <c r="BB151" s="22"/>
      <c r="BC151" s="30"/>
      <c r="BD151" s="30"/>
      <c r="BE151" s="81"/>
      <c r="BF151" s="28"/>
      <c r="BG151" s="28"/>
      <c r="BH151" s="28"/>
    </row>
    <row r="152" spans="5:60">
      <c r="E152" s="1"/>
      <c r="F152" s="1"/>
      <c r="G152" s="1"/>
      <c r="H152" s="1"/>
      <c r="I152" s="1"/>
      <c r="J152" s="1"/>
      <c r="K152" s="1"/>
      <c r="AC152" s="1" t="str">
        <f t="shared" si="7"/>
        <v>South_Service</v>
      </c>
      <c r="AD152" s="1" t="str">
        <f>IFERROR(VLOOKUP(SSW[[#This Row],[Department]], Lists!$L$4:$M$7, 2, FALSE), "")</f>
        <v>Amri, Abdulrahman A</v>
      </c>
      <c r="AE152" s="1" t="s">
        <v>37</v>
      </c>
      <c r="AF152" s="1" t="s">
        <v>24</v>
      </c>
      <c r="AG152" s="1" t="s">
        <v>103</v>
      </c>
      <c r="AH152" s="1" t="s">
        <v>42</v>
      </c>
      <c r="AI152" s="16" t="b">
        <v>0</v>
      </c>
      <c r="AJ152" s="1"/>
      <c r="BA152" s="22"/>
      <c r="BB152" s="22"/>
      <c r="BC152" s="30"/>
      <c r="BD152" s="30"/>
      <c r="BE152" s="81"/>
      <c r="BF152" s="28"/>
      <c r="BG152" s="28"/>
      <c r="BH152" s="28"/>
    </row>
    <row r="153" spans="5:60">
      <c r="E153" s="1"/>
      <c r="F153" s="1"/>
      <c r="G153" s="1"/>
      <c r="H153" s="1"/>
      <c r="I153" s="1"/>
      <c r="J153" s="1"/>
      <c r="K153" s="1"/>
      <c r="AC153" s="1" t="str">
        <f t="shared" si="7"/>
        <v>South_Service</v>
      </c>
      <c r="AD153" s="1" t="str">
        <f>IFERROR(VLOOKUP(SSW[[#This Row],[Department]], Lists!$L$4:$M$7, 2, FALSE), "")</f>
        <v>Amri, Abdulrahman A</v>
      </c>
      <c r="AE153" s="1" t="s">
        <v>37</v>
      </c>
      <c r="AF153" s="1" t="s">
        <v>24</v>
      </c>
      <c r="AG153" s="1" t="s">
        <v>105</v>
      </c>
      <c r="AH153" s="1" t="s">
        <v>21</v>
      </c>
      <c r="AI153" s="16" t="b">
        <v>0</v>
      </c>
      <c r="AJ153" s="1"/>
      <c r="BA153" s="22"/>
      <c r="BB153" s="22"/>
      <c r="BC153" s="30"/>
      <c r="BD153" s="30"/>
      <c r="BE153" s="81"/>
      <c r="BF153" s="28"/>
      <c r="BG153" s="28"/>
      <c r="BH153" s="28"/>
    </row>
    <row r="154" spans="5:60">
      <c r="E154" s="1"/>
      <c r="F154" s="1"/>
      <c r="G154" s="1"/>
      <c r="H154" s="1"/>
      <c r="I154" s="1"/>
      <c r="J154" s="1"/>
      <c r="K154" s="1"/>
      <c r="AC154" s="1" t="str">
        <f t="shared" si="7"/>
        <v>South_Service</v>
      </c>
      <c r="AD154" s="1" t="str">
        <f>IFERROR(VLOOKUP(SSW[[#This Row],[Department]], Lists!$L$4:$M$7, 2, FALSE), "")</f>
        <v>Amri, Abdulrahman A</v>
      </c>
      <c r="AE154" s="1" t="s">
        <v>37</v>
      </c>
      <c r="AF154" s="1" t="s">
        <v>24</v>
      </c>
      <c r="AG154" s="1" t="s">
        <v>107</v>
      </c>
      <c r="AH154" s="1" t="s">
        <v>32</v>
      </c>
      <c r="AI154" s="16" t="b">
        <v>0</v>
      </c>
      <c r="AJ154" s="1"/>
      <c r="BA154" s="22"/>
      <c r="BB154" s="22"/>
      <c r="BC154" s="30"/>
      <c r="BD154" s="30"/>
      <c r="BE154" s="81"/>
      <c r="BF154" s="28"/>
      <c r="BG154" s="28"/>
      <c r="BH154" s="28"/>
    </row>
    <row r="155" spans="5:60">
      <c r="E155" s="1"/>
      <c r="F155" s="1"/>
      <c r="G155" s="1"/>
      <c r="H155" s="1"/>
      <c r="I155" s="1"/>
      <c r="J155" s="1"/>
      <c r="K155" s="1"/>
      <c r="AC155" s="1" t="str">
        <f t="shared" si="7"/>
        <v>South_Service</v>
      </c>
      <c r="AD155" s="1" t="str">
        <f>IFERROR(VLOOKUP(SSW[[#This Row],[Department]], Lists!$L$4:$M$7, 2, FALSE), "")</f>
        <v>Amri, Abdulrahman A</v>
      </c>
      <c r="AE155" s="1" t="s">
        <v>37</v>
      </c>
      <c r="AF155" s="1" t="s">
        <v>24</v>
      </c>
      <c r="AG155" s="1" t="s">
        <v>109</v>
      </c>
      <c r="AH155" s="1" t="s">
        <v>42</v>
      </c>
      <c r="AI155" s="16" t="b">
        <v>0</v>
      </c>
      <c r="AJ155" s="1"/>
      <c r="BA155" s="22"/>
      <c r="BB155" s="22"/>
      <c r="BC155" s="30"/>
      <c r="BD155" s="30"/>
      <c r="BE155" s="81"/>
      <c r="BF155" s="28"/>
      <c r="BG155" s="28"/>
      <c r="BH155" s="28"/>
    </row>
    <row r="156" spans="5:60">
      <c r="E156" s="1"/>
      <c r="F156" s="1"/>
      <c r="G156" s="1"/>
      <c r="H156" s="1"/>
      <c r="I156" s="1"/>
      <c r="J156" s="1"/>
      <c r="K156" s="1"/>
      <c r="AC156" s="1" t="str">
        <f t="shared" si="7"/>
        <v>South_Service</v>
      </c>
      <c r="AD156" s="1" t="str">
        <f>IFERROR(VLOOKUP(SSW[[#This Row],[Department]], Lists!$L$4:$M$7, 2, FALSE), "")</f>
        <v>Amri, Abdulrahman A</v>
      </c>
      <c r="AE156" s="1" t="s">
        <v>37</v>
      </c>
      <c r="AF156" s="1" t="s">
        <v>24</v>
      </c>
      <c r="AG156" s="1" t="s">
        <v>111</v>
      </c>
      <c r="AH156" s="1" t="s">
        <v>21</v>
      </c>
      <c r="AI156" s="16" t="b">
        <v>0</v>
      </c>
      <c r="AJ156" s="1"/>
      <c r="BA156" s="22"/>
      <c r="BB156" s="22"/>
      <c r="BC156" s="30"/>
      <c r="BD156" s="30"/>
      <c r="BE156" s="81"/>
      <c r="BF156" s="28"/>
      <c r="BG156" s="28"/>
      <c r="BH156" s="28"/>
    </row>
    <row r="157" spans="5:60">
      <c r="E157" s="1"/>
      <c r="F157" s="1"/>
      <c r="G157" s="1"/>
      <c r="H157" s="1"/>
      <c r="I157" s="1"/>
      <c r="J157" s="1"/>
      <c r="K157" s="1"/>
      <c r="AC157" s="1" t="str">
        <f t="shared" si="7"/>
        <v>South_Service</v>
      </c>
      <c r="AD157" s="1" t="str">
        <f>IFERROR(VLOOKUP(SSW[[#This Row],[Department]], Lists!$L$4:$M$7, 2, FALSE), "")</f>
        <v>Amri, Abdulrahman A</v>
      </c>
      <c r="AE157" s="1" t="s">
        <v>37</v>
      </c>
      <c r="AF157" s="1" t="s">
        <v>24</v>
      </c>
      <c r="AG157" s="1" t="s">
        <v>112</v>
      </c>
      <c r="AH157" s="1" t="s">
        <v>32</v>
      </c>
      <c r="AI157" s="16" t="b">
        <v>0</v>
      </c>
      <c r="AJ157" s="1"/>
      <c r="BA157" s="22"/>
      <c r="BB157" s="22"/>
      <c r="BC157" s="30"/>
      <c r="BD157" s="30"/>
      <c r="BE157" s="81"/>
      <c r="BF157" s="28"/>
      <c r="BG157" s="28"/>
      <c r="BH157" s="28"/>
    </row>
    <row r="158" spans="5:60">
      <c r="E158" s="1"/>
      <c r="F158" s="1"/>
      <c r="G158" s="1"/>
      <c r="H158" s="1"/>
      <c r="I158" s="1"/>
      <c r="J158" s="1"/>
      <c r="K158" s="1"/>
      <c r="AC158" s="1" t="str">
        <f t="shared" si="7"/>
        <v>South_Service</v>
      </c>
      <c r="AD158" s="1" t="str">
        <f>IFERROR(VLOOKUP(SSW[[#This Row],[Department]], Lists!$L$4:$M$7, 2, FALSE), "")</f>
        <v>Amri, Abdulrahman A</v>
      </c>
      <c r="AE158" s="1" t="s">
        <v>37</v>
      </c>
      <c r="AF158" s="1" t="s">
        <v>24</v>
      </c>
      <c r="AG158" s="1" t="s">
        <v>113</v>
      </c>
      <c r="AH158" s="1" t="s">
        <v>42</v>
      </c>
      <c r="AI158" s="16" t="b">
        <v>0</v>
      </c>
      <c r="AJ158" s="1"/>
      <c r="BA158" s="22"/>
      <c r="BB158" s="22"/>
      <c r="BC158" s="30"/>
      <c r="BD158" s="30"/>
      <c r="BE158" s="81"/>
      <c r="BF158" s="28"/>
      <c r="BG158" s="28"/>
      <c r="BH158" s="28"/>
    </row>
    <row r="159" spans="5:60">
      <c r="E159" s="1"/>
      <c r="F159" s="1"/>
      <c r="G159" s="1"/>
      <c r="H159" s="1"/>
      <c r="I159" s="1"/>
      <c r="J159" s="1"/>
      <c r="K159" s="1"/>
      <c r="AC159" s="1" t="str">
        <f t="shared" si="7"/>
        <v>South_Service</v>
      </c>
      <c r="AD159" s="1" t="str">
        <f>IFERROR(VLOOKUP(SSW[[#This Row],[Department]], Lists!$L$4:$M$7, 2, FALSE), "")</f>
        <v>Amri, Abdulrahman A</v>
      </c>
      <c r="AE159" s="1" t="s">
        <v>37</v>
      </c>
      <c r="AF159" s="1" t="s">
        <v>24</v>
      </c>
      <c r="AG159" s="1" t="s">
        <v>114</v>
      </c>
      <c r="AH159" s="1" t="s">
        <v>21</v>
      </c>
      <c r="AI159" s="16" t="b">
        <v>0</v>
      </c>
      <c r="AJ159" s="1"/>
      <c r="BA159" s="22"/>
      <c r="BB159" s="22"/>
      <c r="BC159" s="30"/>
      <c r="BD159" s="30"/>
      <c r="BE159" s="81"/>
      <c r="BF159" s="28"/>
      <c r="BG159" s="28"/>
      <c r="BH159" s="28"/>
    </row>
    <row r="160" spans="5:60">
      <c r="E160" s="1"/>
      <c r="F160" s="1"/>
      <c r="G160" s="1"/>
      <c r="H160" s="1"/>
      <c r="I160" s="1"/>
      <c r="J160" s="1"/>
      <c r="K160" s="1"/>
      <c r="AC160" s="1" t="str">
        <f t="shared" si="7"/>
        <v>South_Service</v>
      </c>
      <c r="AD160" s="1" t="str">
        <f>IFERROR(VLOOKUP(SSW[[#This Row],[Department]], Lists!$L$4:$M$7, 2, FALSE), "")</f>
        <v>Amri, Abdulrahman A</v>
      </c>
      <c r="AE160" s="1" t="s">
        <v>37</v>
      </c>
      <c r="AF160" s="1" t="s">
        <v>24</v>
      </c>
      <c r="AG160" s="1" t="s">
        <v>115</v>
      </c>
      <c r="AH160" s="1" t="s">
        <v>32</v>
      </c>
      <c r="AI160" s="16" t="b">
        <v>0</v>
      </c>
      <c r="AJ160" s="1"/>
      <c r="BA160" s="22"/>
      <c r="BB160" s="22"/>
      <c r="BC160" s="30"/>
      <c r="BD160" s="30"/>
      <c r="BE160" s="81"/>
      <c r="BF160" s="28"/>
      <c r="BG160" s="28"/>
      <c r="BH160" s="28"/>
    </row>
    <row r="161" spans="5:60">
      <c r="E161" s="1"/>
      <c r="F161" s="1"/>
      <c r="G161" s="1"/>
      <c r="H161" s="1"/>
      <c r="I161" s="1"/>
      <c r="J161" s="1"/>
      <c r="K161" s="1"/>
      <c r="AC161" s="1" t="str">
        <f t="shared" si="7"/>
        <v>South_Service</v>
      </c>
      <c r="AD161" s="1" t="str">
        <f>IFERROR(VLOOKUP(SSW[[#This Row],[Department]], Lists!$L$4:$M$7, 2, FALSE), "")</f>
        <v>Amri, Abdulrahman A</v>
      </c>
      <c r="AE161" s="1" t="s">
        <v>37</v>
      </c>
      <c r="AF161" s="1" t="s">
        <v>24</v>
      </c>
      <c r="AG161" s="1" t="s">
        <v>116</v>
      </c>
      <c r="AH161" s="1" t="s">
        <v>42</v>
      </c>
      <c r="AI161" s="16" t="b">
        <v>0</v>
      </c>
      <c r="AJ161" s="1"/>
      <c r="BA161" s="22"/>
      <c r="BB161" s="22"/>
      <c r="BC161" s="30"/>
      <c r="BD161" s="30"/>
      <c r="BE161" s="81"/>
      <c r="BF161" s="28"/>
      <c r="BG161" s="28"/>
      <c r="BH161" s="28"/>
    </row>
    <row r="162" spans="5:60">
      <c r="E162" s="1"/>
      <c r="F162" s="1"/>
      <c r="G162" s="1"/>
      <c r="H162" s="1"/>
      <c r="I162" s="1"/>
      <c r="J162" s="1"/>
      <c r="K162" s="1"/>
      <c r="AC162" s="1" t="str">
        <f t="shared" si="7"/>
        <v>South_Service</v>
      </c>
      <c r="AD162" s="1" t="str">
        <f>IFERROR(VLOOKUP(SSW[[#This Row],[Department]], Lists!$L$4:$M$7, 2, FALSE), "")</f>
        <v>Amri, Abdulrahman A</v>
      </c>
      <c r="AE162" s="1" t="s">
        <v>37</v>
      </c>
      <c r="AF162" s="1" t="s">
        <v>24</v>
      </c>
      <c r="AG162" s="1" t="s">
        <v>117</v>
      </c>
      <c r="AH162" s="1" t="s">
        <v>21</v>
      </c>
      <c r="AI162" s="16" t="b">
        <v>0</v>
      </c>
      <c r="AJ162" s="1"/>
      <c r="BA162" s="22"/>
      <c r="BB162" s="22"/>
      <c r="BC162" s="30"/>
      <c r="BD162" s="30"/>
      <c r="BE162" s="81"/>
      <c r="BF162" s="28"/>
      <c r="BG162" s="28"/>
      <c r="BH162" s="28"/>
    </row>
    <row r="163" spans="5:60">
      <c r="E163" s="1"/>
      <c r="F163" s="1"/>
      <c r="G163" s="1"/>
      <c r="H163" s="1"/>
      <c r="I163" s="1"/>
      <c r="J163" s="1"/>
      <c r="K163" s="1"/>
      <c r="AC163" s="1" t="str">
        <f t="shared" si="7"/>
        <v>South_Service</v>
      </c>
      <c r="AD163" s="1" t="str">
        <f>IFERROR(VLOOKUP(SSW[[#This Row],[Department]], Lists!$L$4:$M$7, 2, FALSE), "")</f>
        <v>Amri, Abdulrahman A</v>
      </c>
      <c r="AE163" s="1" t="s">
        <v>37</v>
      </c>
      <c r="AF163" s="1" t="s">
        <v>24</v>
      </c>
      <c r="AG163" s="1" t="s">
        <v>118</v>
      </c>
      <c r="AH163" s="1" t="s">
        <v>32</v>
      </c>
      <c r="AI163" s="16" t="b">
        <v>0</v>
      </c>
      <c r="AJ163" s="1"/>
      <c r="BA163" s="22"/>
      <c r="BB163" s="22"/>
      <c r="BC163" s="30"/>
      <c r="BD163" s="30"/>
      <c r="BE163" s="81"/>
      <c r="BF163" s="28"/>
      <c r="BG163" s="28"/>
      <c r="BH163" s="28"/>
    </row>
    <row r="164" spans="5:60">
      <c r="E164" s="1"/>
      <c r="F164" s="1"/>
      <c r="G164" s="1"/>
      <c r="H164" s="1"/>
      <c r="I164" s="1"/>
      <c r="J164" s="1"/>
      <c r="K164" s="1"/>
      <c r="AC164" s="1" t="str">
        <f t="shared" si="7"/>
        <v>South_Service</v>
      </c>
      <c r="AD164" s="1" t="str">
        <f>IFERROR(VLOOKUP(SSW[[#This Row],[Department]], Lists!$L$4:$M$7, 2, FALSE), "")</f>
        <v>Amri, Abdulrahman A</v>
      </c>
      <c r="AE164" s="1" t="s">
        <v>37</v>
      </c>
      <c r="AF164" s="1" t="s">
        <v>24</v>
      </c>
      <c r="AG164" s="1" t="s">
        <v>119</v>
      </c>
      <c r="AH164" s="1" t="s">
        <v>42</v>
      </c>
      <c r="AI164" s="16" t="b">
        <v>0</v>
      </c>
      <c r="AJ164" s="1"/>
      <c r="BA164" s="22"/>
      <c r="BB164" s="22"/>
      <c r="BC164" s="30"/>
      <c r="BD164" s="30"/>
      <c r="BE164" s="81"/>
      <c r="BF164" s="28"/>
      <c r="BG164" s="28"/>
      <c r="BH164" s="28"/>
    </row>
    <row r="165" spans="5:60">
      <c r="E165" s="1"/>
      <c r="F165" s="1"/>
      <c r="G165" s="1"/>
      <c r="H165" s="1"/>
      <c r="I165" s="1"/>
      <c r="J165" s="1"/>
      <c r="K165" s="1"/>
      <c r="AC165" s="1" t="str">
        <f t="shared" si="7"/>
        <v>South_Service</v>
      </c>
      <c r="AD165" s="1" t="str">
        <f>IFERROR(VLOOKUP(SSW[[#This Row],[Department]], Lists!$L$4:$M$7, 2, FALSE), "")</f>
        <v>Amri, Abdulrahman A</v>
      </c>
      <c r="AE165" s="1" t="s">
        <v>37</v>
      </c>
      <c r="AF165" s="1" t="s">
        <v>24</v>
      </c>
      <c r="AG165" s="1" t="s">
        <v>120</v>
      </c>
      <c r="AH165" s="1" t="s">
        <v>21</v>
      </c>
      <c r="AI165" s="16" t="b">
        <v>0</v>
      </c>
      <c r="AJ165" s="1"/>
      <c r="BA165" s="22"/>
      <c r="BB165" s="22"/>
      <c r="BC165" s="30"/>
      <c r="BD165" s="30"/>
      <c r="BE165" s="81"/>
      <c r="BF165" s="28"/>
      <c r="BG165" s="28"/>
      <c r="BH165" s="28"/>
    </row>
    <row r="166" spans="5:60">
      <c r="E166" s="1"/>
      <c r="F166" s="1"/>
      <c r="G166" s="1"/>
      <c r="H166" s="1"/>
      <c r="I166" s="1"/>
      <c r="J166" s="1"/>
      <c r="K166" s="1"/>
      <c r="AC166" s="1" t="str">
        <f t="shared" si="7"/>
        <v>South_Service</v>
      </c>
      <c r="AD166" s="1" t="str">
        <f>IFERROR(VLOOKUP(SSW[[#This Row],[Department]], Lists!$L$4:$M$7, 2, FALSE), "")</f>
        <v>Amri, Abdulrahman A</v>
      </c>
      <c r="AE166" s="1" t="s">
        <v>37</v>
      </c>
      <c r="AF166" s="1" t="s">
        <v>24</v>
      </c>
      <c r="AG166" s="1" t="s">
        <v>121</v>
      </c>
      <c r="AH166" s="1" t="s">
        <v>32</v>
      </c>
      <c r="AI166" s="16" t="b">
        <v>0</v>
      </c>
      <c r="AJ166" s="1"/>
      <c r="BA166" s="22"/>
      <c r="BB166" s="22"/>
      <c r="BC166" s="30"/>
      <c r="BD166" s="30"/>
      <c r="BE166" s="81"/>
      <c r="BF166" s="28"/>
      <c r="BG166" s="28"/>
      <c r="BH166" s="28"/>
    </row>
    <row r="167" spans="5:60">
      <c r="E167" s="1"/>
      <c r="F167" s="1"/>
      <c r="G167" s="1"/>
      <c r="H167" s="1"/>
      <c r="I167" s="1"/>
      <c r="J167" s="1"/>
      <c r="K167" s="1"/>
      <c r="AC167" s="1" t="str">
        <f t="shared" si="7"/>
        <v>South_Service</v>
      </c>
      <c r="AD167" s="1" t="str">
        <f>IFERROR(VLOOKUP(SSW[[#This Row],[Department]], Lists!$L$4:$M$7, 2, FALSE), "")</f>
        <v>Amri, Abdulrahman A</v>
      </c>
      <c r="AE167" s="1" t="s">
        <v>37</v>
      </c>
      <c r="AF167" s="1" t="s">
        <v>24</v>
      </c>
      <c r="AG167" s="1" t="s">
        <v>122</v>
      </c>
      <c r="AH167" s="1" t="s">
        <v>42</v>
      </c>
      <c r="AI167" s="16" t="b">
        <v>0</v>
      </c>
      <c r="AJ167" s="1"/>
      <c r="BA167" s="22"/>
      <c r="BB167" s="22"/>
      <c r="BC167" s="30"/>
      <c r="BD167" s="30"/>
      <c r="BE167" s="81"/>
      <c r="BF167" s="28"/>
      <c r="BG167" s="28"/>
      <c r="BH167" s="28"/>
    </row>
    <row r="168" spans="5:60">
      <c r="E168" s="1"/>
      <c r="F168" s="1"/>
      <c r="G168" s="1"/>
      <c r="H168" s="1"/>
      <c r="I168" s="1"/>
      <c r="J168" s="1"/>
      <c r="K168" s="1"/>
      <c r="AC168" s="1" t="str">
        <f t="shared" si="7"/>
        <v>South_Service</v>
      </c>
      <c r="AD168" s="1" t="str">
        <f>IFERROR(VLOOKUP(SSW[[#This Row],[Department]], Lists!$L$4:$M$7, 2, FALSE), "")</f>
        <v>Amri, Abdulrahman A</v>
      </c>
      <c r="AE168" s="1" t="s">
        <v>37</v>
      </c>
      <c r="AF168" s="1" t="s">
        <v>24</v>
      </c>
      <c r="AG168" s="1" t="s">
        <v>123</v>
      </c>
      <c r="AH168" s="1" t="s">
        <v>21</v>
      </c>
      <c r="AI168" s="16" t="b">
        <v>0</v>
      </c>
      <c r="AJ168" s="1"/>
      <c r="BA168" s="22"/>
      <c r="BB168" s="22"/>
      <c r="BC168" s="30"/>
      <c r="BD168" s="30"/>
      <c r="BE168" s="81"/>
      <c r="BF168" s="28"/>
      <c r="BG168" s="28"/>
      <c r="BH168" s="28"/>
    </row>
    <row r="169" spans="5:60">
      <c r="E169" s="1"/>
      <c r="F169" s="1"/>
      <c r="G169" s="1"/>
      <c r="H169" s="1"/>
      <c r="I169" s="1"/>
      <c r="J169" s="1"/>
      <c r="K169" s="1"/>
      <c r="AC169" s="1" t="str">
        <f t="shared" si="7"/>
        <v>South_Service</v>
      </c>
      <c r="AD169" s="1" t="str">
        <f>IFERROR(VLOOKUP(SSW[[#This Row],[Department]], Lists!$L$4:$M$7, 2, FALSE), "")</f>
        <v>Amri, Abdulrahman A</v>
      </c>
      <c r="AE169" s="1" t="s">
        <v>37</v>
      </c>
      <c r="AF169" s="1" t="s">
        <v>24</v>
      </c>
      <c r="AG169" s="1" t="s">
        <v>124</v>
      </c>
      <c r="AH169" s="1" t="s">
        <v>32</v>
      </c>
      <c r="AI169" s="16" t="b">
        <v>0</v>
      </c>
      <c r="AJ169" s="1"/>
      <c r="BA169" s="22"/>
      <c r="BB169" s="22"/>
      <c r="BC169" s="30"/>
      <c r="BD169" s="30"/>
      <c r="BE169" s="81"/>
      <c r="BF169" s="28"/>
      <c r="BG169" s="28"/>
      <c r="BH169" s="28"/>
    </row>
    <row r="170" spans="5:60">
      <c r="E170" s="1"/>
      <c r="F170" s="1"/>
      <c r="G170" s="1"/>
      <c r="H170" s="1"/>
      <c r="I170" s="1"/>
      <c r="J170" s="1"/>
      <c r="AC170" s="1" t="str">
        <f t="shared" si="7"/>
        <v>South_Service</v>
      </c>
      <c r="AD170" s="1" t="str">
        <f>IFERROR(VLOOKUP(SSW[[#This Row],[Department]], Lists!$L$4:$M$7, 2, FALSE), "")</f>
        <v>Amri, Abdulrahman A</v>
      </c>
      <c r="AE170" s="1" t="s">
        <v>37</v>
      </c>
      <c r="AF170" s="1" t="s">
        <v>24</v>
      </c>
      <c r="AG170" s="1" t="s">
        <v>125</v>
      </c>
      <c r="AH170" s="1" t="s">
        <v>42</v>
      </c>
      <c r="AI170" s="16" t="b">
        <v>0</v>
      </c>
      <c r="AJ170" s="1"/>
      <c r="BA170" s="22"/>
      <c r="BB170" s="22"/>
      <c r="BC170" s="30"/>
      <c r="BD170" s="30"/>
      <c r="BE170" s="81"/>
      <c r="BF170" s="28"/>
      <c r="BG170" s="28"/>
      <c r="BH170" s="28"/>
    </row>
    <row r="171" spans="5:60">
      <c r="E171" s="1"/>
      <c r="F171" s="1"/>
      <c r="G171" s="1"/>
      <c r="H171" s="1"/>
      <c r="I171" s="1"/>
      <c r="J171" s="1"/>
      <c r="K171" s="1"/>
      <c r="AC171" s="1" t="str">
        <f t="shared" si="7"/>
        <v>South_Service</v>
      </c>
      <c r="AD171" s="1" t="str">
        <f>IFERROR(VLOOKUP(SSW[[#This Row],[Department]], Lists!$L$4:$M$7, 2, FALSE), "")</f>
        <v>Amri, Abdulrahman A</v>
      </c>
      <c r="AE171" s="1" t="s">
        <v>37</v>
      </c>
      <c r="AF171" s="1" t="s">
        <v>24</v>
      </c>
      <c r="AG171" s="1" t="s">
        <v>126</v>
      </c>
      <c r="AH171" s="1" t="s">
        <v>21</v>
      </c>
      <c r="AI171" s="16" t="b">
        <v>0</v>
      </c>
      <c r="AJ171" s="1"/>
      <c r="BA171" s="22"/>
      <c r="BB171" s="22"/>
      <c r="BC171" s="30"/>
      <c r="BD171" s="30"/>
      <c r="BE171" s="81"/>
      <c r="BF171" s="28"/>
      <c r="BG171" s="28"/>
      <c r="BH171" s="28"/>
    </row>
    <row r="172" spans="5:60">
      <c r="E172" s="1"/>
      <c r="F172" s="1"/>
      <c r="G172" s="1"/>
      <c r="H172" s="1"/>
      <c r="I172" s="1"/>
      <c r="J172" s="1"/>
      <c r="K172" s="1"/>
      <c r="AC172" s="1" t="str">
        <f t="shared" si="7"/>
        <v>South_Service</v>
      </c>
      <c r="AD172" s="78" t="str">
        <f>IFERROR(VLOOKUP(SSW[[#This Row],[Department]], Lists!$L$4:$M$7, 2, FALSE), "")</f>
        <v>Amri, Abdulrahman A</v>
      </c>
      <c r="AE172" s="1" t="s">
        <v>26</v>
      </c>
      <c r="AF172" s="1" t="s">
        <v>24</v>
      </c>
      <c r="AG172" s="1" t="s">
        <v>23</v>
      </c>
      <c r="AH172" s="1" t="s">
        <v>21</v>
      </c>
      <c r="AI172" s="16" t="b">
        <v>0</v>
      </c>
      <c r="AJ172" s="1"/>
      <c r="BA172" s="22"/>
      <c r="BB172" s="22"/>
      <c r="BC172" s="30"/>
      <c r="BD172" s="30"/>
      <c r="BE172" s="81"/>
      <c r="BF172" s="28"/>
      <c r="BG172" s="28"/>
      <c r="BH172" s="28"/>
    </row>
    <row r="173" spans="5:60">
      <c r="E173" s="1"/>
      <c r="F173" s="1"/>
      <c r="G173" s="1"/>
      <c r="H173" s="1"/>
      <c r="I173" s="1"/>
      <c r="J173" s="1"/>
      <c r="K173" s="1"/>
      <c r="AC173" s="1" t="str">
        <f t="shared" si="7"/>
        <v>South_Service</v>
      </c>
      <c r="AD173" s="1" t="str">
        <f>IFERROR(VLOOKUP(SSW[[#This Row],[Department]], Lists!$L$4:$M$7, 2, FALSE), "")</f>
        <v>Amri, Abdulrahman A</v>
      </c>
      <c r="AE173" s="1" t="s">
        <v>26</v>
      </c>
      <c r="AF173" s="1" t="s">
        <v>24</v>
      </c>
      <c r="AG173" s="1" t="s">
        <v>34</v>
      </c>
      <c r="AH173" s="1" t="s">
        <v>32</v>
      </c>
      <c r="AI173" s="16" t="b">
        <v>0</v>
      </c>
      <c r="AJ173" s="1"/>
      <c r="BA173" s="22"/>
      <c r="BB173" s="22"/>
      <c r="BC173" s="30"/>
      <c r="BD173" s="30"/>
      <c r="BE173" s="81"/>
      <c r="BF173" s="28"/>
      <c r="BG173" s="28"/>
      <c r="BH173" s="28"/>
    </row>
    <row r="174" spans="5:60">
      <c r="E174" s="1"/>
      <c r="F174" s="1"/>
      <c r="G174" s="1"/>
      <c r="H174" s="1"/>
      <c r="I174" s="1"/>
      <c r="J174" s="1"/>
      <c r="K174" s="1"/>
      <c r="AC174" s="1" t="str">
        <f t="shared" si="7"/>
        <v>South_Service</v>
      </c>
      <c r="AD174" s="1" t="str">
        <f>IFERROR(VLOOKUP(SSW[[#This Row],[Department]], Lists!$L$4:$M$7, 2, FALSE), "")</f>
        <v>Amri, Abdulrahman A</v>
      </c>
      <c r="AE174" s="1" t="s">
        <v>26</v>
      </c>
      <c r="AF174" s="1" t="s">
        <v>24</v>
      </c>
      <c r="AG174" s="1" t="s">
        <v>44</v>
      </c>
      <c r="AH174" s="1" t="s">
        <v>42</v>
      </c>
      <c r="AI174" s="16" t="b">
        <v>0</v>
      </c>
      <c r="AJ174" s="1"/>
      <c r="BA174" s="22"/>
      <c r="BB174" s="22"/>
      <c r="BC174" s="30"/>
      <c r="BD174" s="30"/>
      <c r="BE174" s="81"/>
      <c r="BF174" s="28"/>
      <c r="BG174" s="28"/>
      <c r="BH174" s="28"/>
    </row>
    <row r="175" spans="5:60">
      <c r="E175" s="1"/>
      <c r="F175" s="1"/>
      <c r="G175" s="1"/>
      <c r="H175" s="1"/>
      <c r="I175" s="1"/>
      <c r="J175" s="1"/>
      <c r="K175" s="1"/>
      <c r="AC175" s="1" t="str">
        <f t="shared" si="7"/>
        <v>South_Service</v>
      </c>
      <c r="AD175" s="1" t="str">
        <f>IFERROR(VLOOKUP(SSW[[#This Row],[Department]], Lists!$L$4:$M$7, 2, FALSE), "")</f>
        <v>Amri, Abdulrahman A</v>
      </c>
      <c r="AE175" s="1" t="s">
        <v>26</v>
      </c>
      <c r="AF175" s="1" t="s">
        <v>24</v>
      </c>
      <c r="AG175" s="1" t="s">
        <v>52</v>
      </c>
      <c r="AH175" s="1" t="s">
        <v>21</v>
      </c>
      <c r="AI175" s="16" t="b">
        <v>0</v>
      </c>
      <c r="AJ175" s="1"/>
      <c r="BA175" s="22"/>
      <c r="BB175" s="22"/>
      <c r="BC175" s="30"/>
      <c r="BD175" s="30"/>
      <c r="BE175" s="81"/>
      <c r="BF175" s="28"/>
      <c r="BG175" s="28"/>
      <c r="BH175" s="28"/>
    </row>
    <row r="176" spans="5:60">
      <c r="E176" s="1"/>
      <c r="F176" s="1"/>
      <c r="G176" s="1"/>
      <c r="H176" s="1"/>
      <c r="I176" s="1"/>
      <c r="J176" s="1"/>
      <c r="K176" s="1"/>
      <c r="AC176" s="1" t="str">
        <f t="shared" si="7"/>
        <v>South_Service</v>
      </c>
      <c r="AD176" s="1" t="str">
        <f>IFERROR(VLOOKUP(SSW[[#This Row],[Department]], Lists!$L$4:$M$7, 2, FALSE), "")</f>
        <v>Amri, Abdulrahman A</v>
      </c>
      <c r="AE176" s="1" t="s">
        <v>26</v>
      </c>
      <c r="AF176" s="1" t="s">
        <v>24</v>
      </c>
      <c r="AG176" s="1" t="s">
        <v>55</v>
      </c>
      <c r="AH176" s="1" t="s">
        <v>32</v>
      </c>
      <c r="AI176" s="16" t="b">
        <v>0</v>
      </c>
      <c r="AJ176" s="1"/>
      <c r="BA176" s="22"/>
      <c r="BB176" s="22"/>
      <c r="BC176" s="30"/>
      <c r="BD176" s="30"/>
      <c r="BE176" s="81"/>
      <c r="BF176" s="28"/>
      <c r="BG176" s="28"/>
      <c r="BH176" s="28"/>
    </row>
    <row r="177" spans="5:60">
      <c r="E177" s="1"/>
      <c r="F177" s="1"/>
      <c r="G177" s="1"/>
      <c r="H177" s="1"/>
      <c r="I177" s="1"/>
      <c r="J177" s="1"/>
      <c r="K177" s="1"/>
      <c r="AC177" s="1" t="str">
        <f t="shared" si="7"/>
        <v>South_Service</v>
      </c>
      <c r="AD177" s="1" t="str">
        <f>IFERROR(VLOOKUP(SSW[[#This Row],[Department]], Lists!$L$4:$M$7, 2, FALSE), "")</f>
        <v>Amri, Abdulrahman A</v>
      </c>
      <c r="AE177" s="1" t="s">
        <v>26</v>
      </c>
      <c r="AF177" s="1" t="s">
        <v>24</v>
      </c>
      <c r="AG177" s="1" t="s">
        <v>58</v>
      </c>
      <c r="AH177" s="1" t="s">
        <v>42</v>
      </c>
      <c r="AI177" s="16" t="b">
        <v>0</v>
      </c>
      <c r="AJ177" s="1"/>
      <c r="BA177" s="22"/>
      <c r="BB177" s="22"/>
      <c r="BC177" s="30"/>
      <c r="BD177" s="30"/>
      <c r="BE177" s="81"/>
      <c r="BF177" s="28"/>
      <c r="BG177" s="28"/>
      <c r="BH177" s="28"/>
    </row>
    <row r="178" spans="5:60">
      <c r="E178" s="1"/>
      <c r="F178" s="1"/>
      <c r="G178" s="1"/>
      <c r="H178" s="1"/>
      <c r="I178" s="1"/>
      <c r="J178" s="1"/>
      <c r="K178" s="1"/>
      <c r="AC178" s="1" t="str">
        <f t="shared" si="7"/>
        <v>South_Service</v>
      </c>
      <c r="AD178" s="1" t="str">
        <f>IFERROR(VLOOKUP(SSW[[#This Row],[Department]], Lists!$L$4:$M$7, 2, FALSE), "")</f>
        <v>Amri, Abdulrahman A</v>
      </c>
      <c r="AE178" s="1" t="s">
        <v>26</v>
      </c>
      <c r="AF178" s="1" t="s">
        <v>24</v>
      </c>
      <c r="AG178" s="1" t="s">
        <v>61</v>
      </c>
      <c r="AH178" s="1" t="s">
        <v>21</v>
      </c>
      <c r="AI178" s="16" t="b">
        <v>0</v>
      </c>
      <c r="AJ178" s="1"/>
      <c r="BA178" s="22"/>
      <c r="BB178" s="22"/>
      <c r="BC178" s="30"/>
      <c r="BD178" s="30"/>
      <c r="BE178" s="81"/>
      <c r="BF178" s="28"/>
      <c r="BG178" s="28"/>
      <c r="BH178" s="28"/>
    </row>
    <row r="179" spans="5:60">
      <c r="E179" s="1"/>
      <c r="F179" s="1"/>
      <c r="G179" s="1"/>
      <c r="H179" s="1"/>
      <c r="I179" s="1"/>
      <c r="J179" s="1"/>
      <c r="K179" s="1"/>
      <c r="AC179" s="1" t="str">
        <f t="shared" si="7"/>
        <v>South_Service</v>
      </c>
      <c r="AD179" s="1" t="str">
        <f>IFERROR(VLOOKUP(SSW[[#This Row],[Department]], Lists!$L$4:$M$7, 2, FALSE), "")</f>
        <v>Amri, Abdulrahman A</v>
      </c>
      <c r="AE179" s="1" t="s">
        <v>26</v>
      </c>
      <c r="AF179" s="1" t="s">
        <v>24</v>
      </c>
      <c r="AG179" s="1" t="s">
        <v>63</v>
      </c>
      <c r="AH179" s="1" t="s">
        <v>32</v>
      </c>
      <c r="AI179" s="16" t="b">
        <v>0</v>
      </c>
      <c r="AJ179" s="1"/>
      <c r="BA179" s="22"/>
      <c r="BB179" s="22"/>
      <c r="BC179" s="30"/>
      <c r="BD179" s="30"/>
      <c r="BE179" s="81"/>
      <c r="BF179" s="28"/>
      <c r="BG179" s="28"/>
      <c r="BH179" s="28"/>
    </row>
    <row r="180" spans="5:60">
      <c r="E180" s="1"/>
      <c r="F180" s="1"/>
      <c r="G180" s="1"/>
      <c r="H180" s="1"/>
      <c r="I180" s="1"/>
      <c r="J180" s="1"/>
      <c r="K180" s="1"/>
      <c r="AC180" s="1" t="str">
        <f t="shared" si="7"/>
        <v>South_Service</v>
      </c>
      <c r="AD180" s="1" t="str">
        <f>IFERROR(VLOOKUP(SSW[[#This Row],[Department]], Lists!$L$4:$M$7, 2, FALSE), "")</f>
        <v>Amri, Abdulrahman A</v>
      </c>
      <c r="AE180" s="1" t="s">
        <v>26</v>
      </c>
      <c r="AF180" s="1" t="s">
        <v>24</v>
      </c>
      <c r="AG180" s="1" t="s">
        <v>65</v>
      </c>
      <c r="AH180" s="1" t="s">
        <v>42</v>
      </c>
      <c r="AI180" s="16" t="b">
        <v>0</v>
      </c>
      <c r="AJ180" s="1"/>
      <c r="BA180" s="22"/>
      <c r="BB180" s="22"/>
      <c r="BC180" s="30"/>
      <c r="BD180" s="30"/>
      <c r="BE180" s="81"/>
      <c r="BF180" s="28"/>
      <c r="BG180" s="28"/>
      <c r="BH180" s="28"/>
    </row>
    <row r="181" spans="5:60">
      <c r="E181" s="1"/>
      <c r="F181" s="1"/>
      <c r="G181" s="1"/>
      <c r="H181" s="1"/>
      <c r="I181" s="1"/>
      <c r="J181" s="1"/>
      <c r="K181" s="1"/>
      <c r="AC181" s="1" t="str">
        <f t="shared" si="7"/>
        <v>South_Service</v>
      </c>
      <c r="AD181" s="1" t="str">
        <f>IFERROR(VLOOKUP(SSW[[#This Row],[Department]], Lists!$L$4:$M$7, 2, FALSE), "")</f>
        <v>Amri, Abdulrahman A</v>
      </c>
      <c r="AE181" s="1" t="s">
        <v>26</v>
      </c>
      <c r="AF181" s="1" t="s">
        <v>24</v>
      </c>
      <c r="AG181" s="1" t="s">
        <v>67</v>
      </c>
      <c r="AH181" s="1" t="s">
        <v>21</v>
      </c>
      <c r="AI181" s="16" t="b">
        <v>0</v>
      </c>
      <c r="AJ181" s="1"/>
      <c r="BA181" s="22"/>
      <c r="BB181" s="22"/>
      <c r="BC181" s="30"/>
      <c r="BD181" s="30"/>
      <c r="BE181" s="81"/>
      <c r="BF181" s="28"/>
      <c r="BG181" s="28"/>
      <c r="BH181" s="28"/>
    </row>
    <row r="182" spans="5:60">
      <c r="E182" s="1"/>
      <c r="F182" s="1"/>
      <c r="G182" s="1"/>
      <c r="H182" s="1"/>
      <c r="I182" s="1"/>
      <c r="J182" s="1"/>
      <c r="K182" s="1"/>
      <c r="AC182" s="1" t="str">
        <f t="shared" si="7"/>
        <v>South_Service</v>
      </c>
      <c r="AD182" s="1" t="str">
        <f>IFERROR(VLOOKUP(SSW[[#This Row],[Department]], Lists!$L$4:$M$7, 2, FALSE), "")</f>
        <v>Amri, Abdulrahman A</v>
      </c>
      <c r="AE182" s="1" t="s">
        <v>26</v>
      </c>
      <c r="AF182" s="1" t="s">
        <v>24</v>
      </c>
      <c r="AG182" s="1" t="s">
        <v>69</v>
      </c>
      <c r="AH182" s="1" t="s">
        <v>32</v>
      </c>
      <c r="AI182" s="16" t="b">
        <v>0</v>
      </c>
      <c r="AJ182" s="1"/>
      <c r="BA182" s="22"/>
      <c r="BB182" s="22"/>
      <c r="BC182" s="30"/>
      <c r="BD182" s="30"/>
      <c r="BE182" s="81"/>
      <c r="BF182" s="28"/>
      <c r="BG182" s="28"/>
      <c r="BH182" s="28"/>
    </row>
    <row r="183" spans="5:60">
      <c r="E183" s="1"/>
      <c r="F183" s="1"/>
      <c r="G183" s="1"/>
      <c r="H183" s="1"/>
      <c r="I183" s="1"/>
      <c r="J183" s="1"/>
      <c r="K183" s="1"/>
      <c r="AC183" s="1" t="str">
        <f t="shared" si="7"/>
        <v>South_Service</v>
      </c>
      <c r="AD183" s="1" t="str">
        <f>IFERROR(VLOOKUP(SSW[[#This Row],[Department]], Lists!$L$4:$M$7, 2, FALSE), "")</f>
        <v>Amri, Abdulrahman A</v>
      </c>
      <c r="AE183" s="1" t="s">
        <v>26</v>
      </c>
      <c r="AF183" s="1" t="s">
        <v>24</v>
      </c>
      <c r="AG183" s="1" t="s">
        <v>71</v>
      </c>
      <c r="AH183" s="1" t="s">
        <v>42</v>
      </c>
      <c r="AI183" s="16" t="b">
        <v>0</v>
      </c>
      <c r="AJ183" s="1"/>
      <c r="BA183" s="22"/>
      <c r="BB183" s="22"/>
      <c r="BC183" s="30"/>
      <c r="BD183" s="30"/>
      <c r="BE183" s="81"/>
      <c r="BF183" s="28"/>
      <c r="BG183" s="28"/>
      <c r="BH183" s="28"/>
    </row>
    <row r="184" spans="5:60">
      <c r="E184" s="1"/>
      <c r="F184" s="1"/>
      <c r="G184" s="1"/>
      <c r="H184" s="1"/>
      <c r="I184" s="1"/>
      <c r="J184" s="1"/>
      <c r="K184" s="1"/>
      <c r="AC184" s="1" t="str">
        <f t="shared" si="7"/>
        <v>South_Service</v>
      </c>
      <c r="AD184" s="1" t="str">
        <f>IFERROR(VLOOKUP(SSW[[#This Row],[Department]], Lists!$L$4:$M$7, 2, FALSE), "")</f>
        <v>Amri, Abdulrahman A</v>
      </c>
      <c r="AE184" s="1" t="s">
        <v>26</v>
      </c>
      <c r="AF184" s="1" t="s">
        <v>24</v>
      </c>
      <c r="AG184" s="1" t="s">
        <v>72</v>
      </c>
      <c r="AH184" s="1" t="s">
        <v>21</v>
      </c>
      <c r="AI184" s="16" t="b">
        <v>0</v>
      </c>
      <c r="AJ184" s="1"/>
      <c r="BA184" s="22"/>
      <c r="BB184" s="22"/>
      <c r="BC184" s="30"/>
      <c r="BD184" s="30"/>
      <c r="BE184" s="81"/>
      <c r="BF184" s="28"/>
      <c r="BG184" s="28"/>
      <c r="BH184" s="28"/>
    </row>
    <row r="185" spans="5:60">
      <c r="E185" s="1"/>
      <c r="F185" s="1"/>
      <c r="G185" s="1"/>
      <c r="H185" s="1"/>
      <c r="I185" s="1"/>
      <c r="J185" s="1"/>
      <c r="K185" s="1"/>
      <c r="AC185" s="1" t="str">
        <f t="shared" si="7"/>
        <v>South_Service</v>
      </c>
      <c r="AD185" s="1" t="str">
        <f>IFERROR(VLOOKUP(SSW[[#This Row],[Department]], Lists!$L$4:$M$7, 2, FALSE), "")</f>
        <v>Amri, Abdulrahman A</v>
      </c>
      <c r="AE185" s="1" t="s">
        <v>26</v>
      </c>
      <c r="AF185" s="1" t="s">
        <v>24</v>
      </c>
      <c r="AG185" s="1" t="s">
        <v>73</v>
      </c>
      <c r="AH185" s="1" t="s">
        <v>32</v>
      </c>
      <c r="AI185" s="16" t="b">
        <v>0</v>
      </c>
      <c r="AJ185" s="1"/>
      <c r="BA185" s="22"/>
      <c r="BB185" s="22"/>
      <c r="BC185" s="30"/>
      <c r="BD185" s="30"/>
      <c r="BE185" s="81"/>
      <c r="BF185" s="28"/>
      <c r="BG185" s="28"/>
      <c r="BH185" s="28"/>
    </row>
    <row r="186" spans="5:60">
      <c r="AC186" s="1" t="str">
        <f t="shared" si="7"/>
        <v>South_Service</v>
      </c>
      <c r="AD186" s="1" t="str">
        <f>IFERROR(VLOOKUP(SSW[[#This Row],[Department]], Lists!$L$4:$M$7, 2, FALSE), "")</f>
        <v>Amri, Abdulrahman A</v>
      </c>
      <c r="AE186" s="1" t="s">
        <v>26</v>
      </c>
      <c r="AF186" s="1" t="s">
        <v>24</v>
      </c>
      <c r="AG186" s="1" t="s">
        <v>74</v>
      </c>
      <c r="AH186" s="1" t="s">
        <v>42</v>
      </c>
      <c r="AI186" s="16" t="b">
        <v>0</v>
      </c>
      <c r="AJ186" s="1"/>
      <c r="BA186" s="22"/>
      <c r="BB186" s="22"/>
      <c r="BC186" s="30"/>
      <c r="BD186" s="30"/>
      <c r="BE186" s="81"/>
      <c r="BF186" s="28"/>
      <c r="BG186" s="28"/>
      <c r="BH186" s="28"/>
    </row>
    <row r="187" spans="5:60">
      <c r="AC187" s="1" t="str">
        <f t="shared" si="7"/>
        <v>South_Service</v>
      </c>
      <c r="AD187" s="1" t="str">
        <f>IFERROR(VLOOKUP(SSW[[#This Row],[Department]], Lists!$L$4:$M$7, 2, FALSE), "")</f>
        <v>Amri, Abdulrahman A</v>
      </c>
      <c r="AE187" s="1" t="s">
        <v>26</v>
      </c>
      <c r="AF187" s="1" t="s">
        <v>24</v>
      </c>
      <c r="AG187" s="1" t="s">
        <v>75</v>
      </c>
      <c r="AH187" s="1" t="s">
        <v>21</v>
      </c>
      <c r="AI187" s="16" t="b">
        <v>0</v>
      </c>
      <c r="AJ187" s="1"/>
      <c r="BA187" s="22"/>
      <c r="BB187" s="22"/>
      <c r="BC187" s="30"/>
      <c r="BD187" s="30"/>
      <c r="BE187" s="81"/>
      <c r="BF187" s="28"/>
      <c r="BG187" s="28"/>
      <c r="BH187" s="28"/>
    </row>
    <row r="188" spans="5:60">
      <c r="AC188" s="1" t="str">
        <f t="shared" si="7"/>
        <v>South_Service</v>
      </c>
      <c r="AD188" s="1" t="str">
        <f>IFERROR(VLOOKUP(SSW[[#This Row],[Department]], Lists!$L$4:$M$7, 2, FALSE), "")</f>
        <v>Amri, Abdulrahman A</v>
      </c>
      <c r="AE188" s="1" t="s">
        <v>26</v>
      </c>
      <c r="AF188" s="1" t="s">
        <v>24</v>
      </c>
      <c r="AG188" s="1" t="s">
        <v>76</v>
      </c>
      <c r="AH188" s="1" t="s">
        <v>32</v>
      </c>
      <c r="AI188" s="16" t="b">
        <v>0</v>
      </c>
      <c r="AJ188" s="1"/>
      <c r="BA188" s="22"/>
      <c r="BB188" s="22"/>
      <c r="BC188" s="30"/>
      <c r="BD188" s="30"/>
      <c r="BE188" s="81"/>
      <c r="BF188" s="28"/>
      <c r="BG188" s="28"/>
      <c r="BH188" s="28"/>
    </row>
    <row r="189" spans="5:60">
      <c r="AC189" s="1" t="str">
        <f t="shared" si="7"/>
        <v>South_Service</v>
      </c>
      <c r="AD189" s="1" t="str">
        <f>IFERROR(VLOOKUP(SSW[[#This Row],[Department]], Lists!$L$4:$M$7, 2, FALSE), "")</f>
        <v>Amri, Abdulrahman A</v>
      </c>
      <c r="AE189" s="1" t="s">
        <v>26</v>
      </c>
      <c r="AF189" s="1" t="s">
        <v>24</v>
      </c>
      <c r="AG189" s="1" t="s">
        <v>77</v>
      </c>
      <c r="AH189" s="1" t="s">
        <v>42</v>
      </c>
      <c r="AI189" s="16" t="b">
        <v>0</v>
      </c>
      <c r="AJ189" s="1"/>
      <c r="BA189" s="22"/>
      <c r="BB189" s="22"/>
      <c r="BC189" s="30"/>
      <c r="BD189" s="30"/>
      <c r="BE189" s="81"/>
      <c r="BF189" s="28"/>
      <c r="BG189" s="28"/>
      <c r="BH189" s="28"/>
    </row>
    <row r="190" spans="5:60">
      <c r="AC190" s="1" t="str">
        <f t="shared" si="7"/>
        <v>South_Service</v>
      </c>
      <c r="AD190" s="1" t="str">
        <f>IFERROR(VLOOKUP(SSW[[#This Row],[Department]], Lists!$L$4:$M$7, 2, FALSE), "")</f>
        <v>Amri, Abdulrahman A</v>
      </c>
      <c r="AE190" s="1" t="s">
        <v>26</v>
      </c>
      <c r="AF190" s="1" t="s">
        <v>24</v>
      </c>
      <c r="AG190" s="1" t="s">
        <v>78</v>
      </c>
      <c r="AH190" s="1" t="s">
        <v>21</v>
      </c>
      <c r="AI190" s="16" t="b">
        <v>0</v>
      </c>
      <c r="AJ190" s="1"/>
      <c r="BA190" s="22"/>
      <c r="BB190" s="22"/>
      <c r="BC190" s="30"/>
      <c r="BD190" s="30"/>
      <c r="BE190" s="81"/>
      <c r="BF190" s="28"/>
      <c r="BG190" s="28"/>
      <c r="BH190" s="28"/>
    </row>
    <row r="191" spans="5:60">
      <c r="AC191" s="1" t="str">
        <f t="shared" si="7"/>
        <v>South_Service</v>
      </c>
      <c r="AD191" s="1" t="str">
        <f>IFERROR(VLOOKUP(SSW[[#This Row],[Department]], Lists!$L$4:$M$7, 2, FALSE), "")</f>
        <v>Amri, Abdulrahman A</v>
      </c>
      <c r="AE191" s="1" t="s">
        <v>26</v>
      </c>
      <c r="AF191" s="1" t="s">
        <v>24</v>
      </c>
      <c r="AG191" s="1" t="s">
        <v>79</v>
      </c>
      <c r="AH191" s="1" t="s">
        <v>32</v>
      </c>
      <c r="AI191" s="16" t="b">
        <v>0</v>
      </c>
      <c r="AJ191" s="1"/>
      <c r="BA191" s="22"/>
      <c r="BB191" s="22"/>
      <c r="BC191" s="30"/>
      <c r="BD191" s="30"/>
      <c r="BE191" s="81"/>
      <c r="BF191" s="28"/>
      <c r="BG191" s="28"/>
      <c r="BH191" s="28"/>
    </row>
    <row r="192" spans="5:60">
      <c r="AC192" s="1" t="str">
        <f t="shared" si="7"/>
        <v>South_Service</v>
      </c>
      <c r="AD192" s="1" t="str">
        <f>IFERROR(VLOOKUP(SSW[[#This Row],[Department]], Lists!$L$4:$M$7, 2, FALSE), "")</f>
        <v>Amri, Abdulrahman A</v>
      </c>
      <c r="AE192" s="1" t="s">
        <v>26</v>
      </c>
      <c r="AF192" s="1" t="s">
        <v>24</v>
      </c>
      <c r="AG192" s="1" t="s">
        <v>80</v>
      </c>
      <c r="AH192" s="1" t="s">
        <v>42</v>
      </c>
      <c r="AI192" s="16" t="b">
        <v>0</v>
      </c>
      <c r="AJ192" s="1"/>
      <c r="BA192" s="22"/>
      <c r="BB192" s="22"/>
      <c r="BC192" s="30"/>
      <c r="BD192" s="30"/>
      <c r="BE192" s="81"/>
      <c r="BF192" s="28"/>
      <c r="BG192" s="28"/>
      <c r="BH192" s="28"/>
    </row>
    <row r="193" spans="29:60">
      <c r="AC193" s="1" t="str">
        <f t="shared" si="7"/>
        <v>South_Service</v>
      </c>
      <c r="AD193" s="1" t="str">
        <f>IFERROR(VLOOKUP(SSW[[#This Row],[Department]], Lists!$L$4:$M$7, 2, FALSE), "")</f>
        <v>Amri, Abdulrahman A</v>
      </c>
      <c r="AE193" s="1" t="s">
        <v>26</v>
      </c>
      <c r="AF193" s="1" t="s">
        <v>24</v>
      </c>
      <c r="AG193" s="1" t="s">
        <v>81</v>
      </c>
      <c r="AH193" s="1" t="s">
        <v>21</v>
      </c>
      <c r="AI193" s="16" t="b">
        <v>0</v>
      </c>
      <c r="AJ193" s="1"/>
      <c r="BA193" s="22"/>
      <c r="BB193" s="22"/>
      <c r="BC193" s="30"/>
      <c r="BD193" s="30"/>
      <c r="BE193" s="81"/>
      <c r="BF193" s="28"/>
      <c r="BG193" s="28"/>
      <c r="BH193" s="28"/>
    </row>
    <row r="194" spans="29:60">
      <c r="AC194" s="1" t="str">
        <f t="shared" si="7"/>
        <v>South_Service</v>
      </c>
      <c r="AD194" s="1" t="str">
        <f>IFERROR(VLOOKUP(SSW[[#This Row],[Department]], Lists!$L$4:$M$7, 2, FALSE), "")</f>
        <v>Amri, Abdulrahman A</v>
      </c>
      <c r="AE194" s="1" t="s">
        <v>26</v>
      </c>
      <c r="AF194" s="1" t="s">
        <v>24</v>
      </c>
      <c r="AG194" s="1" t="s">
        <v>82</v>
      </c>
      <c r="AH194" s="1" t="s">
        <v>32</v>
      </c>
      <c r="AI194" s="16" t="b">
        <v>0</v>
      </c>
      <c r="AJ194" s="1"/>
      <c r="BA194" s="22"/>
      <c r="BB194" s="22"/>
      <c r="BC194" s="30"/>
      <c r="BD194" s="30"/>
      <c r="BE194" s="81"/>
      <c r="BF194" s="28"/>
      <c r="BG194" s="28"/>
      <c r="BH194" s="28"/>
    </row>
    <row r="195" spans="29:60">
      <c r="AC195" s="1" t="str">
        <f t="shared" si="7"/>
        <v>South_Service</v>
      </c>
      <c r="AD195" s="1" t="str">
        <f>IFERROR(VLOOKUP(SSW[[#This Row],[Department]], Lists!$L$4:$M$7, 2, FALSE), "")</f>
        <v>Amri, Abdulrahman A</v>
      </c>
      <c r="AE195" s="1" t="s">
        <v>26</v>
      </c>
      <c r="AF195" s="1" t="s">
        <v>24</v>
      </c>
      <c r="AG195" s="1" t="s">
        <v>83</v>
      </c>
      <c r="AH195" s="1" t="s">
        <v>42</v>
      </c>
      <c r="AI195" s="16" t="b">
        <v>0</v>
      </c>
      <c r="AJ195" s="1"/>
      <c r="BA195" s="22"/>
      <c r="BB195" s="22"/>
      <c r="BC195" s="30"/>
      <c r="BD195" s="30"/>
      <c r="BE195" s="81"/>
      <c r="BF195" s="28"/>
      <c r="BG195" s="28"/>
      <c r="BH195" s="28"/>
    </row>
    <row r="196" spans="29:60">
      <c r="AC196" s="1" t="str">
        <f t="shared" si="7"/>
        <v>South_Service</v>
      </c>
      <c r="AD196" s="1" t="str">
        <f>IFERROR(VLOOKUP(SSW[[#This Row],[Department]], Lists!$L$4:$M$7, 2, FALSE), "")</f>
        <v>Amri, Abdulrahman A</v>
      </c>
      <c r="AE196" s="1" t="s">
        <v>26</v>
      </c>
      <c r="AF196" s="1" t="s">
        <v>24</v>
      </c>
      <c r="AG196" s="1" t="s">
        <v>85</v>
      </c>
      <c r="AH196" s="1" t="s">
        <v>21</v>
      </c>
      <c r="AI196" s="16" t="b">
        <v>0</v>
      </c>
      <c r="AJ196" s="1"/>
      <c r="BA196" s="22"/>
      <c r="BB196" s="22"/>
      <c r="BC196" s="30"/>
      <c r="BD196" s="30"/>
      <c r="BE196" s="81"/>
      <c r="BF196" s="28"/>
      <c r="BG196" s="28"/>
      <c r="BH196" s="28"/>
    </row>
    <row r="197" spans="29:60">
      <c r="AC197" s="1" t="str">
        <f t="shared" si="7"/>
        <v>South_Service</v>
      </c>
      <c r="AD197" s="1" t="str">
        <f>IFERROR(VLOOKUP(SSW[[#This Row],[Department]], Lists!$L$4:$M$7, 2, FALSE), "")</f>
        <v>Amri, Abdulrahman A</v>
      </c>
      <c r="AE197" s="1" t="s">
        <v>26</v>
      </c>
      <c r="AF197" s="1" t="s">
        <v>24</v>
      </c>
      <c r="AG197" s="1" t="s">
        <v>86</v>
      </c>
      <c r="AH197" s="1" t="s">
        <v>32</v>
      </c>
      <c r="AI197" s="16" t="b">
        <v>0</v>
      </c>
      <c r="AJ197" s="1"/>
      <c r="BA197" s="22"/>
      <c r="BB197" s="22"/>
      <c r="BC197" s="30"/>
      <c r="BD197" s="30"/>
      <c r="BE197" s="81"/>
      <c r="BF197" s="28"/>
      <c r="BG197" s="28"/>
      <c r="BH197" s="28"/>
    </row>
    <row r="198" spans="29:60">
      <c r="AC198" s="1" t="str">
        <f t="shared" si="7"/>
        <v>South_Service</v>
      </c>
      <c r="AD198" s="1" t="str">
        <f>IFERROR(VLOOKUP(SSW[[#This Row],[Department]], Lists!$L$4:$M$7, 2, FALSE), "")</f>
        <v>Amri, Abdulrahman A</v>
      </c>
      <c r="AE198" s="1" t="s">
        <v>26</v>
      </c>
      <c r="AF198" s="1" t="s">
        <v>24</v>
      </c>
      <c r="AG198" s="1" t="s">
        <v>87</v>
      </c>
      <c r="AH198" s="1" t="s">
        <v>42</v>
      </c>
      <c r="AI198" s="16" t="b">
        <v>0</v>
      </c>
      <c r="AJ198" s="1"/>
      <c r="BA198" s="22"/>
      <c r="BB198" s="22"/>
      <c r="BC198" s="30"/>
      <c r="BD198" s="30"/>
      <c r="BE198" s="81"/>
      <c r="BF198" s="28"/>
      <c r="BG198" s="28"/>
      <c r="BH198" s="28"/>
    </row>
    <row r="199" spans="29:60">
      <c r="AC199" s="1" t="str">
        <f t="shared" si="7"/>
        <v>South_Service</v>
      </c>
      <c r="AD199" s="1" t="str">
        <f>IFERROR(VLOOKUP(SSW[[#This Row],[Department]], Lists!$L$4:$M$7, 2, FALSE), "")</f>
        <v>Amri, Abdulrahman A</v>
      </c>
      <c r="AE199" s="1" t="s">
        <v>26</v>
      </c>
      <c r="AF199" s="1" t="s">
        <v>24</v>
      </c>
      <c r="AG199" s="1" t="s">
        <v>88</v>
      </c>
      <c r="AH199" s="1" t="s">
        <v>21</v>
      </c>
      <c r="AI199" s="16" t="b">
        <v>0</v>
      </c>
      <c r="AJ199" s="1"/>
      <c r="BA199" s="22"/>
      <c r="BB199" s="22"/>
      <c r="BC199" s="30"/>
      <c r="BD199" s="30"/>
      <c r="BE199" s="81"/>
      <c r="BF199" s="28"/>
      <c r="BG199" s="28"/>
      <c r="BH199" s="28"/>
    </row>
    <row r="200" spans="29:60">
      <c r="AC200" s="1" t="str">
        <f t="shared" si="7"/>
        <v>South_Service</v>
      </c>
      <c r="AD200" s="1" t="str">
        <f>IFERROR(VLOOKUP(SSW[[#This Row],[Department]], Lists!$L$4:$M$7, 2, FALSE), "")</f>
        <v>Amri, Abdulrahman A</v>
      </c>
      <c r="AE200" s="1" t="s">
        <v>26</v>
      </c>
      <c r="AF200" s="1" t="s">
        <v>24</v>
      </c>
      <c r="AG200" s="1" t="s">
        <v>92</v>
      </c>
      <c r="AH200" s="1" t="s">
        <v>32</v>
      </c>
      <c r="AI200" s="16" t="b">
        <v>0</v>
      </c>
      <c r="AJ200" s="1"/>
      <c r="BA200" s="22"/>
      <c r="BB200" s="22"/>
      <c r="BC200" s="30"/>
      <c r="BD200" s="30"/>
      <c r="BE200" s="81"/>
      <c r="BF200" s="28"/>
      <c r="BG200" s="28"/>
      <c r="BH200" s="28"/>
    </row>
    <row r="201" spans="29:60">
      <c r="AC201" s="1" t="str">
        <f t="shared" si="7"/>
        <v>South_Service</v>
      </c>
      <c r="AD201" s="1" t="str">
        <f>IFERROR(VLOOKUP(SSW[[#This Row],[Department]], Lists!$L$4:$M$7, 2, FALSE), "")</f>
        <v>Amri, Abdulrahman A</v>
      </c>
      <c r="AE201" s="1" t="s">
        <v>26</v>
      </c>
      <c r="AF201" s="1" t="s">
        <v>24</v>
      </c>
      <c r="AG201" s="1" t="s">
        <v>95</v>
      </c>
      <c r="AH201" s="1" t="s">
        <v>42</v>
      </c>
      <c r="AI201" s="16" t="b">
        <v>0</v>
      </c>
      <c r="AJ201" s="1"/>
      <c r="BA201" s="22"/>
      <c r="BB201" s="22"/>
      <c r="BC201" s="30"/>
      <c r="BD201" s="30"/>
      <c r="BE201" s="81"/>
      <c r="BF201" s="28"/>
      <c r="BG201" s="28"/>
      <c r="BH201" s="28"/>
    </row>
    <row r="202" spans="29:60">
      <c r="AC202" s="1" t="str">
        <f t="shared" si="7"/>
        <v>South_Service</v>
      </c>
      <c r="AD202" s="1" t="str">
        <f>IFERROR(VLOOKUP(SSW[[#This Row],[Department]], Lists!$L$4:$M$7, 2, FALSE), "")</f>
        <v>Amri, Abdulrahman A</v>
      </c>
      <c r="AE202" s="1" t="s">
        <v>26</v>
      </c>
      <c r="AF202" s="1" t="s">
        <v>24</v>
      </c>
      <c r="AG202" s="1" t="s">
        <v>98</v>
      </c>
      <c r="AH202" s="1" t="s">
        <v>21</v>
      </c>
      <c r="AI202" s="16" t="b">
        <v>0</v>
      </c>
      <c r="AJ202" s="1"/>
      <c r="BA202" s="22"/>
      <c r="BB202" s="22"/>
      <c r="BC202" s="30"/>
      <c r="BD202" s="30"/>
      <c r="BE202" s="81"/>
      <c r="BF202" s="28"/>
      <c r="BG202" s="28"/>
      <c r="BH202" s="28"/>
    </row>
    <row r="203" spans="29:60">
      <c r="AC203" s="1" t="str">
        <f t="shared" si="7"/>
        <v>South_Service</v>
      </c>
      <c r="AD203" s="1" t="str">
        <f>IFERROR(VLOOKUP(SSW[[#This Row],[Department]], Lists!$L$4:$M$7, 2, FALSE), "")</f>
        <v>Amri, Abdulrahman A</v>
      </c>
      <c r="AE203" s="1" t="s">
        <v>26</v>
      </c>
      <c r="AF203" s="1" t="s">
        <v>24</v>
      </c>
      <c r="AG203" s="1" t="s">
        <v>100</v>
      </c>
      <c r="AH203" s="1" t="s">
        <v>32</v>
      </c>
      <c r="AI203" s="16" t="b">
        <v>0</v>
      </c>
      <c r="AJ203" s="1"/>
      <c r="BA203" s="22"/>
      <c r="BB203" s="22"/>
      <c r="BC203" s="30"/>
      <c r="BD203" s="30"/>
      <c r="BE203" s="81"/>
      <c r="BF203" s="28"/>
      <c r="BG203" s="28"/>
      <c r="BH203" s="28"/>
    </row>
    <row r="204" spans="29:60">
      <c r="AC204" s="1" t="str">
        <f t="shared" si="7"/>
        <v>South_Service</v>
      </c>
      <c r="AD204" s="1" t="str">
        <f>IFERROR(VLOOKUP(SSW[[#This Row],[Department]], Lists!$L$4:$M$7, 2, FALSE), "")</f>
        <v>Amri, Abdulrahman A</v>
      </c>
      <c r="AE204" s="1" t="s">
        <v>26</v>
      </c>
      <c r="AF204" s="1" t="s">
        <v>24</v>
      </c>
      <c r="AG204" s="1" t="s">
        <v>103</v>
      </c>
      <c r="AH204" s="1" t="s">
        <v>42</v>
      </c>
      <c r="AI204" s="16" t="b">
        <v>0</v>
      </c>
      <c r="AJ204" s="1"/>
      <c r="BA204" s="22"/>
      <c r="BB204" s="22"/>
      <c r="BC204" s="30"/>
      <c r="BD204" s="30"/>
      <c r="BE204" s="81"/>
      <c r="BF204" s="28"/>
      <c r="BG204" s="28"/>
      <c r="BH204" s="28"/>
    </row>
    <row r="205" spans="29:60">
      <c r="AC205" s="1" t="str">
        <f t="shared" si="7"/>
        <v>South_Service</v>
      </c>
      <c r="AD205" s="1" t="str">
        <f>IFERROR(VLOOKUP(SSW[[#This Row],[Department]], Lists!$L$4:$M$7, 2, FALSE), "")</f>
        <v>Amri, Abdulrahman A</v>
      </c>
      <c r="AE205" s="1" t="s">
        <v>26</v>
      </c>
      <c r="AF205" s="1" t="s">
        <v>24</v>
      </c>
      <c r="AG205" s="1" t="s">
        <v>105</v>
      </c>
      <c r="AH205" s="1" t="s">
        <v>21</v>
      </c>
      <c r="AI205" s="16" t="b">
        <v>0</v>
      </c>
      <c r="AJ205" s="1"/>
      <c r="BA205" s="22"/>
      <c r="BB205" s="22"/>
      <c r="BC205" s="30"/>
      <c r="BD205" s="30"/>
      <c r="BE205" s="81"/>
      <c r="BF205" s="28"/>
      <c r="BG205" s="28"/>
      <c r="BH205" s="28"/>
    </row>
    <row r="206" spans="29:60">
      <c r="AC206" s="1" t="str">
        <f t="shared" si="7"/>
        <v>South_Service</v>
      </c>
      <c r="AD206" s="1" t="str">
        <f>IFERROR(VLOOKUP(SSW[[#This Row],[Department]], Lists!$L$4:$M$7, 2, FALSE), "")</f>
        <v>Amri, Abdulrahman A</v>
      </c>
      <c r="AE206" s="1" t="s">
        <v>26</v>
      </c>
      <c r="AF206" s="1" t="s">
        <v>24</v>
      </c>
      <c r="AG206" s="1" t="s">
        <v>107</v>
      </c>
      <c r="AH206" s="1" t="s">
        <v>32</v>
      </c>
      <c r="AI206" s="16" t="b">
        <v>0</v>
      </c>
      <c r="AJ206" s="1"/>
      <c r="BA206" s="22"/>
      <c r="BB206" s="22"/>
      <c r="BC206" s="30"/>
      <c r="BD206" s="30"/>
      <c r="BE206" s="81"/>
      <c r="BF206" s="28"/>
      <c r="BG206" s="28"/>
      <c r="BH206" s="28"/>
    </row>
    <row r="207" spans="29:60">
      <c r="AC207" s="1" t="str">
        <f t="shared" si="7"/>
        <v>South_Service</v>
      </c>
      <c r="AD207" s="1" t="str">
        <f>IFERROR(VLOOKUP(SSW[[#This Row],[Department]], Lists!$L$4:$M$7, 2, FALSE), "")</f>
        <v>Amri, Abdulrahman A</v>
      </c>
      <c r="AE207" s="1" t="s">
        <v>26</v>
      </c>
      <c r="AF207" s="1" t="s">
        <v>24</v>
      </c>
      <c r="AG207" s="1" t="s">
        <v>109</v>
      </c>
      <c r="AH207" s="1" t="s">
        <v>42</v>
      </c>
      <c r="AI207" s="16" t="b">
        <v>0</v>
      </c>
      <c r="AJ207" s="1"/>
      <c r="BA207" s="22"/>
      <c r="BB207" s="22"/>
      <c r="BC207" s="30"/>
      <c r="BD207" s="30"/>
      <c r="BE207" s="81"/>
      <c r="BF207" s="28"/>
      <c r="BG207" s="28"/>
      <c r="BH207" s="28"/>
    </row>
    <row r="208" spans="29:60">
      <c r="AC208" s="1" t="str">
        <f t="shared" ref="AC208:AC232" si="8">$S$3</f>
        <v>South_Service</v>
      </c>
      <c r="AD208" s="1" t="str">
        <f>IFERROR(VLOOKUP(SSW[[#This Row],[Department]], Lists!$L$4:$M$7, 2, FALSE), "")</f>
        <v>Amri, Abdulrahman A</v>
      </c>
      <c r="AE208" s="1" t="s">
        <v>26</v>
      </c>
      <c r="AF208" s="1" t="s">
        <v>24</v>
      </c>
      <c r="AG208" s="1" t="s">
        <v>111</v>
      </c>
      <c r="AH208" s="1" t="s">
        <v>21</v>
      </c>
      <c r="AI208" s="16" t="b">
        <v>0</v>
      </c>
      <c r="AJ208" s="1"/>
      <c r="BA208" s="22"/>
      <c r="BB208" s="22"/>
      <c r="BC208" s="30"/>
      <c r="BD208" s="30"/>
      <c r="BE208" s="81"/>
      <c r="BF208" s="28"/>
      <c r="BG208" s="28"/>
      <c r="BH208" s="28"/>
    </row>
    <row r="209" spans="29:60">
      <c r="AC209" s="1" t="str">
        <f t="shared" si="8"/>
        <v>South_Service</v>
      </c>
      <c r="AD209" s="1" t="str">
        <f>IFERROR(VLOOKUP(SSW[[#This Row],[Department]], Lists!$L$4:$M$7, 2, FALSE), "")</f>
        <v>Amri, Abdulrahman A</v>
      </c>
      <c r="AE209" s="1" t="s">
        <v>26</v>
      </c>
      <c r="AF209" s="1" t="s">
        <v>24</v>
      </c>
      <c r="AG209" s="1" t="s">
        <v>112</v>
      </c>
      <c r="AH209" s="1" t="s">
        <v>32</v>
      </c>
      <c r="AI209" s="16" t="b">
        <v>0</v>
      </c>
      <c r="AJ209" s="1"/>
      <c r="BA209" s="22"/>
      <c r="BB209" s="22"/>
      <c r="BC209" s="30"/>
      <c r="BD209" s="30"/>
      <c r="BE209" s="81"/>
      <c r="BF209" s="28"/>
      <c r="BG209" s="28"/>
      <c r="BH209" s="28"/>
    </row>
    <row r="210" spans="29:60">
      <c r="AC210" s="1" t="str">
        <f t="shared" si="8"/>
        <v>South_Service</v>
      </c>
      <c r="AD210" s="1" t="str">
        <f>IFERROR(VLOOKUP(SSW[[#This Row],[Department]], Lists!$L$4:$M$7, 2, FALSE), "")</f>
        <v>Amri, Abdulrahman A</v>
      </c>
      <c r="AE210" s="1" t="s">
        <v>26</v>
      </c>
      <c r="AF210" s="1" t="s">
        <v>24</v>
      </c>
      <c r="AG210" s="1" t="s">
        <v>113</v>
      </c>
      <c r="AH210" s="1" t="s">
        <v>42</v>
      </c>
      <c r="AI210" s="16" t="b">
        <v>0</v>
      </c>
      <c r="AJ210" s="1"/>
      <c r="BA210" s="22"/>
      <c r="BB210" s="22"/>
      <c r="BC210" s="30"/>
      <c r="BD210" s="30"/>
      <c r="BE210" s="81"/>
      <c r="BF210" s="28"/>
      <c r="BG210" s="28"/>
      <c r="BH210" s="28"/>
    </row>
    <row r="211" spans="29:60">
      <c r="AC211" s="1" t="str">
        <f t="shared" si="8"/>
        <v>South_Service</v>
      </c>
      <c r="AD211" s="1" t="str">
        <f>IFERROR(VLOOKUP(SSW[[#This Row],[Department]], Lists!$L$4:$M$7, 2, FALSE), "")</f>
        <v>Amri, Abdulrahman A</v>
      </c>
      <c r="AE211" s="1" t="s">
        <v>26</v>
      </c>
      <c r="AF211" s="1" t="s">
        <v>24</v>
      </c>
      <c r="AG211" s="1" t="s">
        <v>114</v>
      </c>
      <c r="AH211" s="1" t="s">
        <v>21</v>
      </c>
      <c r="AI211" s="16" t="b">
        <v>0</v>
      </c>
      <c r="AJ211" s="1"/>
      <c r="BA211" s="22"/>
      <c r="BB211" s="22"/>
      <c r="BC211" s="30"/>
      <c r="BD211" s="30"/>
      <c r="BE211" s="81"/>
      <c r="BF211" s="28"/>
      <c r="BG211" s="28"/>
      <c r="BH211" s="28"/>
    </row>
    <row r="212" spans="29:60">
      <c r="AC212" s="1" t="str">
        <f t="shared" si="8"/>
        <v>South_Service</v>
      </c>
      <c r="AD212" s="1" t="str">
        <f>IFERROR(VLOOKUP(SSW[[#This Row],[Department]], Lists!$L$4:$M$7, 2, FALSE), "")</f>
        <v>Amri, Abdulrahman A</v>
      </c>
      <c r="AE212" s="1" t="s">
        <v>26</v>
      </c>
      <c r="AF212" s="1" t="s">
        <v>24</v>
      </c>
      <c r="AG212" s="1" t="s">
        <v>115</v>
      </c>
      <c r="AH212" s="1" t="s">
        <v>32</v>
      </c>
      <c r="AI212" s="16" t="b">
        <v>0</v>
      </c>
      <c r="AJ212" s="1"/>
      <c r="BA212" s="22"/>
      <c r="BB212" s="22"/>
      <c r="BC212" s="30"/>
      <c r="BD212" s="30"/>
      <c r="BE212" s="81"/>
      <c r="BF212" s="28"/>
      <c r="BG212" s="28"/>
      <c r="BH212" s="28"/>
    </row>
    <row r="213" spans="29:60">
      <c r="AC213" s="1" t="str">
        <f t="shared" si="8"/>
        <v>South_Service</v>
      </c>
      <c r="AD213" s="1" t="str">
        <f>IFERROR(VLOOKUP(SSW[[#This Row],[Department]], Lists!$L$4:$M$7, 2, FALSE), "")</f>
        <v>Amri, Abdulrahman A</v>
      </c>
      <c r="AE213" s="1" t="s">
        <v>26</v>
      </c>
      <c r="AF213" s="1" t="s">
        <v>24</v>
      </c>
      <c r="AG213" s="1" t="s">
        <v>116</v>
      </c>
      <c r="AH213" s="1" t="s">
        <v>42</v>
      </c>
      <c r="AI213" s="16" t="b">
        <v>0</v>
      </c>
      <c r="AJ213" s="1"/>
      <c r="BA213" s="22"/>
      <c r="BB213" s="22"/>
      <c r="BC213" s="30"/>
      <c r="BD213" s="30"/>
      <c r="BE213" s="81"/>
      <c r="BF213" s="28"/>
      <c r="BG213" s="28"/>
      <c r="BH213" s="28"/>
    </row>
    <row r="214" spans="29:60">
      <c r="AC214" s="1" t="str">
        <f t="shared" si="8"/>
        <v>South_Service</v>
      </c>
      <c r="AD214" s="1" t="str">
        <f>IFERROR(VLOOKUP(SSW[[#This Row],[Department]], Lists!$L$4:$M$7, 2, FALSE), "")</f>
        <v>Amri, Abdulrahman A</v>
      </c>
      <c r="AE214" s="1" t="s">
        <v>26</v>
      </c>
      <c r="AF214" s="1" t="s">
        <v>24</v>
      </c>
      <c r="AG214" s="1" t="s">
        <v>117</v>
      </c>
      <c r="AH214" s="1" t="s">
        <v>21</v>
      </c>
      <c r="AI214" s="16" t="b">
        <v>0</v>
      </c>
      <c r="AJ214" s="1"/>
      <c r="BA214" s="22"/>
      <c r="BB214" s="22"/>
      <c r="BC214" s="30"/>
      <c r="BD214" s="30"/>
      <c r="BE214" s="81"/>
      <c r="BF214" s="28"/>
      <c r="BG214" s="28"/>
      <c r="BH214" s="28"/>
    </row>
    <row r="215" spans="29:60">
      <c r="AC215" s="1" t="str">
        <f t="shared" si="8"/>
        <v>South_Service</v>
      </c>
      <c r="AD215" s="1" t="str">
        <f>IFERROR(VLOOKUP(SSW[[#This Row],[Department]], Lists!$L$4:$M$7, 2, FALSE), "")</f>
        <v>Amri, Abdulrahman A</v>
      </c>
      <c r="AE215" s="1" t="s">
        <v>26</v>
      </c>
      <c r="AF215" s="1" t="s">
        <v>24</v>
      </c>
      <c r="AG215" s="1" t="s">
        <v>118</v>
      </c>
      <c r="AH215" s="1" t="s">
        <v>32</v>
      </c>
      <c r="AI215" s="16" t="b">
        <v>0</v>
      </c>
      <c r="AJ215" s="1"/>
      <c r="BA215" s="22"/>
      <c r="BB215" s="22"/>
      <c r="BC215" s="30"/>
      <c r="BD215" s="30"/>
      <c r="BE215" s="81"/>
      <c r="BF215" s="28"/>
      <c r="BG215" s="28"/>
      <c r="BH215" s="28"/>
    </row>
    <row r="216" spans="29:60">
      <c r="AC216" s="1" t="str">
        <f t="shared" si="8"/>
        <v>South_Service</v>
      </c>
      <c r="AD216" s="1" t="str">
        <f>IFERROR(VLOOKUP(SSW[[#This Row],[Department]], Lists!$L$4:$M$7, 2, FALSE), "")</f>
        <v>Amri, Abdulrahman A</v>
      </c>
      <c r="AE216" s="1" t="s">
        <v>26</v>
      </c>
      <c r="AF216" s="1" t="s">
        <v>24</v>
      </c>
      <c r="AG216" s="1" t="s">
        <v>119</v>
      </c>
      <c r="AH216" s="1" t="s">
        <v>42</v>
      </c>
      <c r="AI216" s="16" t="b">
        <v>0</v>
      </c>
      <c r="AJ216" s="1"/>
      <c r="BA216" s="22"/>
      <c r="BB216" s="22"/>
      <c r="BC216" s="30"/>
      <c r="BD216" s="30"/>
      <c r="BE216" s="81"/>
      <c r="BF216" s="28"/>
      <c r="BG216" s="28"/>
      <c r="BH216" s="28"/>
    </row>
    <row r="217" spans="29:60">
      <c r="AC217" s="1" t="str">
        <f t="shared" si="8"/>
        <v>South_Service</v>
      </c>
      <c r="AD217" s="1" t="str">
        <f>IFERROR(VLOOKUP(SSW[[#This Row],[Department]], Lists!$L$4:$M$7, 2, FALSE), "")</f>
        <v>Amri, Abdulrahman A</v>
      </c>
      <c r="AE217" s="1" t="s">
        <v>26</v>
      </c>
      <c r="AF217" s="1" t="s">
        <v>24</v>
      </c>
      <c r="AG217" s="1" t="s">
        <v>120</v>
      </c>
      <c r="AH217" s="1" t="s">
        <v>21</v>
      </c>
      <c r="AI217" s="16" t="b">
        <v>0</v>
      </c>
      <c r="AJ217" s="1"/>
      <c r="BA217" s="22"/>
      <c r="BB217" s="22"/>
      <c r="BC217" s="30"/>
      <c r="BD217" s="30"/>
      <c r="BE217" s="81"/>
      <c r="BF217" s="28"/>
      <c r="BG217" s="28"/>
      <c r="BH217" s="28"/>
    </row>
    <row r="218" spans="29:60">
      <c r="AC218" s="1" t="str">
        <f t="shared" si="8"/>
        <v>South_Service</v>
      </c>
      <c r="AD218" s="1" t="str">
        <f>IFERROR(VLOOKUP(SSW[[#This Row],[Department]], Lists!$L$4:$M$7, 2, FALSE), "")</f>
        <v>Amri, Abdulrahman A</v>
      </c>
      <c r="AE218" s="1" t="s">
        <v>26</v>
      </c>
      <c r="AF218" s="1" t="s">
        <v>24</v>
      </c>
      <c r="AG218" s="1" t="s">
        <v>121</v>
      </c>
      <c r="AH218" s="1" t="s">
        <v>32</v>
      </c>
      <c r="AI218" s="16" t="b">
        <v>0</v>
      </c>
      <c r="AJ218" s="1"/>
      <c r="BA218" s="22"/>
      <c r="BB218" s="22"/>
      <c r="BC218" s="30"/>
      <c r="BD218" s="30"/>
      <c r="BE218" s="81"/>
      <c r="BF218" s="28"/>
      <c r="BG218" s="28"/>
      <c r="BH218" s="28"/>
    </row>
    <row r="219" spans="29:60">
      <c r="AC219" s="1" t="str">
        <f t="shared" si="8"/>
        <v>South_Service</v>
      </c>
      <c r="AD219" s="1" t="str">
        <f>IFERROR(VLOOKUP(SSW[[#This Row],[Department]], Lists!$L$4:$M$7, 2, FALSE), "")</f>
        <v>Amri, Abdulrahman A</v>
      </c>
      <c r="AE219" s="1" t="s">
        <v>26</v>
      </c>
      <c r="AF219" s="1" t="s">
        <v>24</v>
      </c>
      <c r="AG219" s="1" t="s">
        <v>122</v>
      </c>
      <c r="AH219" s="1" t="s">
        <v>42</v>
      </c>
      <c r="AI219" s="16" t="b">
        <v>0</v>
      </c>
      <c r="AJ219" s="1"/>
      <c r="BA219" s="22"/>
      <c r="BB219" s="22"/>
      <c r="BC219" s="30"/>
      <c r="BD219" s="30"/>
      <c r="BE219" s="81"/>
      <c r="BF219" s="28"/>
      <c r="BG219" s="28"/>
      <c r="BH219" s="28"/>
    </row>
    <row r="220" spans="29:60">
      <c r="AC220" s="1" t="str">
        <f t="shared" si="8"/>
        <v>South_Service</v>
      </c>
      <c r="AD220" s="1" t="str">
        <f>IFERROR(VLOOKUP(SSW[[#This Row],[Department]], Lists!$L$4:$M$7, 2, FALSE), "")</f>
        <v>Amri, Abdulrahman A</v>
      </c>
      <c r="AE220" s="1" t="s">
        <v>26</v>
      </c>
      <c r="AF220" s="1" t="s">
        <v>24</v>
      </c>
      <c r="AG220" s="1" t="s">
        <v>123</v>
      </c>
      <c r="AH220" s="1" t="s">
        <v>21</v>
      </c>
      <c r="AI220" s="16" t="b">
        <v>0</v>
      </c>
      <c r="AJ220" s="1"/>
      <c r="BA220" s="22"/>
      <c r="BB220" s="22"/>
      <c r="BC220" s="30"/>
      <c r="BD220" s="30"/>
      <c r="BE220" s="81"/>
      <c r="BF220" s="28"/>
      <c r="BG220" s="28"/>
      <c r="BH220" s="28"/>
    </row>
    <row r="221" spans="29:60">
      <c r="AC221" s="1" t="str">
        <f t="shared" si="8"/>
        <v>South_Service</v>
      </c>
      <c r="AD221" s="1" t="str">
        <f>IFERROR(VLOOKUP(SSW[[#This Row],[Department]], Lists!$L$4:$M$7, 2, FALSE), "")</f>
        <v>Amri, Abdulrahman A</v>
      </c>
      <c r="AE221" s="1" t="s">
        <v>26</v>
      </c>
      <c r="AF221" s="1" t="s">
        <v>24</v>
      </c>
      <c r="AG221" s="1" t="s">
        <v>124</v>
      </c>
      <c r="AH221" s="1" t="s">
        <v>32</v>
      </c>
      <c r="AI221" s="16" t="b">
        <v>0</v>
      </c>
      <c r="AJ221" s="1"/>
      <c r="BA221" s="22"/>
      <c r="BB221" s="22"/>
      <c r="BC221" s="30"/>
      <c r="BD221" s="30"/>
      <c r="BE221" s="81"/>
      <c r="BF221" s="28"/>
      <c r="BG221" s="28"/>
      <c r="BH221" s="28"/>
    </row>
    <row r="222" spans="29:60">
      <c r="AC222" s="1" t="str">
        <f t="shared" si="8"/>
        <v>South_Service</v>
      </c>
      <c r="AD222" s="1" t="str">
        <f>IFERROR(VLOOKUP(SSW[[#This Row],[Department]], Lists!$L$4:$M$7, 2, FALSE), "")</f>
        <v>Amri, Abdulrahman A</v>
      </c>
      <c r="AE222" s="1" t="s">
        <v>26</v>
      </c>
      <c r="AF222" s="1" t="s">
        <v>24</v>
      </c>
      <c r="AG222" s="1" t="s">
        <v>125</v>
      </c>
      <c r="AH222" s="1" t="s">
        <v>42</v>
      </c>
      <c r="AI222" s="16" t="b">
        <v>0</v>
      </c>
      <c r="AJ222" s="1"/>
      <c r="BA222" s="22"/>
      <c r="BB222" s="22"/>
      <c r="BC222" s="30"/>
      <c r="BD222" s="30"/>
      <c r="BE222" s="81"/>
      <c r="BF222" s="28"/>
      <c r="BG222" s="28"/>
      <c r="BH222" s="28"/>
    </row>
    <row r="223" spans="29:60">
      <c r="AC223" s="1" t="str">
        <f t="shared" si="8"/>
        <v>South_Service</v>
      </c>
      <c r="AD223" s="1" t="str">
        <f>IFERROR(VLOOKUP(SSW[[#This Row],[Department]], Lists!$L$4:$M$7, 2, FALSE), "")</f>
        <v>Amri, Abdulrahman A</v>
      </c>
      <c r="AE223" s="1" t="s">
        <v>26</v>
      </c>
      <c r="AF223" s="1" t="s">
        <v>24</v>
      </c>
      <c r="AG223" s="1" t="s">
        <v>126</v>
      </c>
      <c r="AH223" s="1" t="s">
        <v>21</v>
      </c>
      <c r="AI223" s="16" t="b">
        <v>0</v>
      </c>
      <c r="AJ223" s="1"/>
      <c r="BA223" s="22"/>
      <c r="BB223" s="22"/>
      <c r="BC223" s="30"/>
      <c r="BD223" s="30"/>
      <c r="BE223" s="81"/>
      <c r="BF223" s="28"/>
      <c r="BG223" s="28"/>
      <c r="BH223" s="28"/>
    </row>
    <row r="224" spans="29:60">
      <c r="AC224" s="97" t="str">
        <f t="shared" si="8"/>
        <v>South_Service</v>
      </c>
      <c r="AD224" s="97" t="str">
        <f>IFERROR(VLOOKUP(SSW[[#This Row],[Department]], Lists!$L$4:$M$7, 2, FALSE), "")</f>
        <v>Amri, Abdulrahman A</v>
      </c>
      <c r="AE224" s="97"/>
      <c r="AF224" s="97"/>
      <c r="AG224" s="97"/>
      <c r="AH224" s="97"/>
      <c r="AI224" s="98"/>
      <c r="AJ224" s="97"/>
      <c r="BA224" s="22"/>
      <c r="BB224" s="22"/>
      <c r="BC224" s="30"/>
      <c r="BD224" s="30"/>
      <c r="BE224" s="81"/>
      <c r="BF224" s="28"/>
      <c r="BG224" s="28"/>
      <c r="BH224" s="28"/>
    </row>
    <row r="225" spans="29:60">
      <c r="AC225" s="97" t="str">
        <f t="shared" si="8"/>
        <v>South_Service</v>
      </c>
      <c r="AD225" s="97" t="str">
        <f>IFERROR(VLOOKUP(SSW[[#This Row],[Department]], Lists!$L$4:$M$7, 2, FALSE), "")</f>
        <v>Amri, Abdulrahman A</v>
      </c>
      <c r="AE225" s="97"/>
      <c r="AF225" s="97"/>
      <c r="AG225" s="97"/>
      <c r="AH225" s="97"/>
      <c r="AI225" s="98"/>
      <c r="AJ225" s="97"/>
      <c r="BA225" s="22"/>
      <c r="BB225" s="22"/>
      <c r="BC225" s="30"/>
      <c r="BD225" s="30"/>
      <c r="BE225" s="81"/>
      <c r="BF225" s="28"/>
      <c r="BG225" s="28"/>
      <c r="BH225" s="28"/>
    </row>
    <row r="226" spans="29:60">
      <c r="AC226" s="97" t="str">
        <f t="shared" si="8"/>
        <v>South_Service</v>
      </c>
      <c r="AD226" s="97" t="str">
        <f>IFERROR(VLOOKUP(SSW[[#This Row],[Department]], Lists!$L$4:$M$7, 2, FALSE), "")</f>
        <v>Amri, Abdulrahman A</v>
      </c>
      <c r="AE226" s="97"/>
      <c r="AF226" s="97"/>
      <c r="AG226" s="97"/>
      <c r="AH226" s="97"/>
      <c r="AI226" s="98"/>
      <c r="AJ226" s="97"/>
      <c r="BA226" s="22"/>
      <c r="BB226" s="22"/>
      <c r="BC226" s="30"/>
      <c r="BD226" s="30"/>
      <c r="BE226" s="81"/>
      <c r="BF226" s="28"/>
      <c r="BG226" s="28"/>
      <c r="BH226" s="28"/>
    </row>
    <row r="227" spans="29:60">
      <c r="AC227" s="97" t="str">
        <f t="shared" si="8"/>
        <v>South_Service</v>
      </c>
      <c r="AD227" s="97" t="str">
        <f>IFERROR(VLOOKUP(SSW[[#This Row],[Department]], Lists!$L$4:$M$7, 2, FALSE), "")</f>
        <v>Amri, Abdulrahman A</v>
      </c>
      <c r="AE227" s="97"/>
      <c r="AF227" s="97"/>
      <c r="AG227" s="97"/>
      <c r="AH227" s="97"/>
      <c r="AI227" s="98"/>
      <c r="AJ227" s="97"/>
      <c r="BA227" s="22"/>
      <c r="BB227" s="22"/>
      <c r="BC227" s="30"/>
      <c r="BD227" s="30"/>
      <c r="BE227" s="81"/>
      <c r="BF227" s="28"/>
      <c r="BG227" s="28"/>
      <c r="BH227" s="28"/>
    </row>
    <row r="228" spans="29:60">
      <c r="AC228" s="97" t="str">
        <f t="shared" si="8"/>
        <v>South_Service</v>
      </c>
      <c r="AD228" s="97" t="str">
        <f>IFERROR(VLOOKUP(SSW[[#This Row],[Department]], Lists!$L$4:$M$7, 2, FALSE), "")</f>
        <v>Amri, Abdulrahman A</v>
      </c>
      <c r="AE228" s="97"/>
      <c r="AF228" s="97"/>
      <c r="AG228" s="97"/>
      <c r="AH228" s="97"/>
      <c r="AI228" s="98"/>
      <c r="AJ228" s="97"/>
    </row>
    <row r="229" spans="29:60">
      <c r="AC229" s="97" t="str">
        <f t="shared" si="8"/>
        <v>South_Service</v>
      </c>
      <c r="AD229" s="97" t="str">
        <f>IFERROR(VLOOKUP(SSW[[#This Row],[Department]], Lists!$L$4:$M$7, 2, FALSE), "")</f>
        <v>Amri, Abdulrahman A</v>
      </c>
      <c r="AE229" s="97"/>
      <c r="AF229" s="97"/>
      <c r="AG229" s="97"/>
      <c r="AH229" s="97"/>
      <c r="AI229" s="98"/>
      <c r="AJ229" s="97"/>
    </row>
    <row r="230" spans="29:60">
      <c r="AC230" s="97" t="str">
        <f t="shared" si="8"/>
        <v>South_Service</v>
      </c>
      <c r="AD230" s="97" t="str">
        <f>IFERROR(VLOOKUP(SSW[[#This Row],[Department]], Lists!$L$4:$M$7, 2, FALSE), "")</f>
        <v>Amri, Abdulrahman A</v>
      </c>
      <c r="AE230" s="97"/>
      <c r="AF230" s="97"/>
      <c r="AG230" s="97"/>
      <c r="AH230" s="97"/>
      <c r="AI230" s="98"/>
      <c r="AJ230" s="97"/>
    </row>
    <row r="231" spans="29:60">
      <c r="AC231" s="1" t="str">
        <f t="shared" si="8"/>
        <v>South_Service</v>
      </c>
      <c r="AD231" s="1" t="str">
        <f>IFERROR(VLOOKUP(SSW[[#This Row],[Department]], Lists!$L$4:$M$7, 2, FALSE), "")</f>
        <v/>
      </c>
      <c r="AE231" s="1"/>
      <c r="AF231" s="1"/>
      <c r="AG231" s="1"/>
      <c r="AH231" s="1"/>
      <c r="AI231" s="16"/>
      <c r="AJ231" s="1"/>
    </row>
    <row r="232" spans="29:60">
      <c r="AC232" s="1" t="str">
        <f t="shared" si="8"/>
        <v>South_Service</v>
      </c>
      <c r="AD232" s="1" t="str">
        <f>IFERROR(VLOOKUP(SSW[[#This Row],[Department]], Lists!$L$4:$M$7, 2, FALSE), "")</f>
        <v/>
      </c>
      <c r="AE232" s="1"/>
      <c r="AF232" s="1"/>
      <c r="AG232" s="1"/>
      <c r="AH232" s="1"/>
      <c r="AI232" s="16"/>
      <c r="AJ232" s="1"/>
    </row>
    <row r="233" spans="29:60">
      <c r="AC233" s="1" t="str">
        <f t="shared" ref="AC233:AC236" si="9">$S$3</f>
        <v>South_Service</v>
      </c>
      <c r="AD233" s="1" t="str">
        <f>IFERROR(VLOOKUP(SSW[[#This Row],[Department]], Lists!$L$4:$M$7, 2, FALSE), "")</f>
        <v/>
      </c>
      <c r="AE233" s="1"/>
      <c r="AF233" s="1"/>
      <c r="AG233" s="1"/>
      <c r="AH233" s="1"/>
      <c r="AI233" s="16"/>
      <c r="AJ233" s="1"/>
    </row>
    <row r="234" spans="29:60">
      <c r="AC234" s="1" t="str">
        <f t="shared" si="9"/>
        <v>South_Service</v>
      </c>
      <c r="AD234" s="1" t="str">
        <f>IFERROR(VLOOKUP(SSW[[#This Row],[Department]], Lists!$L$4:$M$7, 2, FALSE), "")</f>
        <v/>
      </c>
      <c r="AE234" s="1"/>
      <c r="AF234" s="1"/>
      <c r="AG234" s="1"/>
      <c r="AH234" s="1"/>
      <c r="AI234" s="16"/>
      <c r="AJ234" s="1"/>
    </row>
    <row r="235" spans="29:60">
      <c r="AC235" s="1" t="str">
        <f t="shared" si="9"/>
        <v>South_Service</v>
      </c>
      <c r="AD235" s="1" t="str">
        <f>IFERROR(VLOOKUP(SSW[[#This Row],[Department]], Lists!$L$4:$M$7, 2, FALSE), "")</f>
        <v/>
      </c>
      <c r="AE235" s="1"/>
      <c r="AF235" s="1"/>
      <c r="AG235" s="1"/>
      <c r="AH235" s="1"/>
      <c r="AI235" s="16"/>
      <c r="AJ235" s="1"/>
    </row>
    <row r="236" spans="29:60">
      <c r="AC236" s="1" t="str">
        <f t="shared" si="9"/>
        <v>South_Service</v>
      </c>
      <c r="AD236" s="1" t="str">
        <f>IFERROR(VLOOKUP(SSW[[#This Row],[Department]], Lists!$L$4:$M$7, 2, FALSE), "")</f>
        <v/>
      </c>
      <c r="AE236" s="1"/>
      <c r="AF236" s="1"/>
      <c r="AG236" s="1"/>
      <c r="AH236" s="1"/>
      <c r="AI236" s="16"/>
      <c r="AJ236" s="1"/>
    </row>
  </sheetData>
  <protectedRanges>
    <protectedRange sqref="J15:J22" name="Range1"/>
  </protectedRanges>
  <dataConsolidate/>
  <dataValidations count="9">
    <dataValidation type="list" allowBlank="1" showInputMessage="1" showErrorMessage="1" sqref="G34:G38" xr:uid="{00000000-0002-0000-0200-000000000000}">
      <formula1>INDIRECT(E34)</formula1>
    </dataValidation>
    <dataValidation type="list" allowBlank="1" showInputMessage="1" showErrorMessage="1" sqref="AE16:AE230" xr:uid="{00000000-0002-0000-0200-000001000000}">
      <formula1>INDIRECT("tbl_Weekly1[Weekly Tasks]")</formula1>
    </dataValidation>
    <dataValidation type="list" allowBlank="1" showInputMessage="1" showErrorMessage="1" sqref="G16:G25 G39:G112" xr:uid="{00000000-0002-0000-0200-000002000000}">
      <formula1>INDIRECT("tbl_Requirements1[Requirement]")</formula1>
    </dataValidation>
    <dataValidation type="list" allowBlank="1" showInputMessage="1" showErrorMessage="1" sqref="BC16:BC52" xr:uid="{00000000-0002-0000-0200-000003000000}">
      <formula1>INDIRECT("tbl_Monthly1[Monthly Tasks]")</formula1>
    </dataValidation>
    <dataValidation type="list" allowBlank="1" showInputMessage="1" showErrorMessage="1" sqref="BY16:BY23" xr:uid="{00000000-0002-0000-0200-000004000000}">
      <formula1>INDIRECT("tbl_Quarterly1[Quartarly Tasks]")</formula1>
    </dataValidation>
    <dataValidation type="list" allowBlank="1" showInputMessage="1" showErrorMessage="1" sqref="BG16:BG52 AI16:AI230 CC16:CC23" xr:uid="{00000000-0002-0000-0200-000005000000}">
      <formula1>INDIRECT("tbl_Check[Check]")</formula1>
    </dataValidation>
    <dataValidation type="list" allowBlank="1" showInputMessage="1" showErrorMessage="1" sqref="AG16:AG230" xr:uid="{E6A7A6CD-B89E-4696-AA10-D60E528D37FE}">
      <formula1>INDIRECT("tbl_Week[Week]")</formula1>
    </dataValidation>
    <dataValidation type="list" allowBlank="1" showInputMessage="1" showErrorMessage="1" sqref="BE16:BE52 I16:I99" xr:uid="{BD36A7D9-14BB-4E5D-824D-F201F8B5DAF5}">
      <formula1>INDIRECT("tbl_Month[Month]")</formula1>
    </dataValidation>
    <dataValidation type="list" allowBlank="1" showInputMessage="1" showErrorMessage="1" sqref="CA16:CA23" xr:uid="{D043D7AD-2B5A-408C-BFBB-C535B8ABC24E}">
      <formula1>INDIRECT("tbl_Quarter[Quarter]")</formula1>
    </dataValidation>
  </dataValidations>
  <pageMargins left="0.7" right="0.7" top="0.75" bottom="0.75" header="0.3" footer="0.3"/>
  <drawing r:id="rId1"/>
  <tableParts count="4">
    <tablePart r:id="rId2"/>
    <tablePart r:id="rId3"/>
    <tablePart r:id="rId4"/>
    <tablePart r:id="rId5"/>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7000000}">
          <x14:formula1>
            <xm:f>Lists!$R$4:$R$6</xm:f>
          </x14:formula1>
          <xm:sqref>BF16:BF52 CB16:CB23 AH16:AH25 AH27:AH79 AH131:AH232</xm:sqref>
        </x14:dataValidation>
        <x14:dataValidation type="list" allowBlank="1" showInputMessage="1" showErrorMessage="1" xr:uid="{00000000-0002-0000-0200-000009000000}">
          <x14:formula1>
            <xm:f>Lists!$P$4:$P$19</xm:f>
          </x14:formula1>
          <xm:sqref>H16:H99</xm:sqref>
        </x14:dataValidation>
        <x14:dataValidation type="list" allowBlank="1" showInputMessage="1" showErrorMessage="1" xr:uid="{00000000-0002-0000-0200-00000A000000}">
          <x14:formula1>
            <xm:f>Lists!$U$4:$U$6</xm:f>
          </x14:formula1>
          <xm:sqref>AF16:AF230 BD16:BD52 BZ16:BZ23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2:CD224"/>
  <sheetViews>
    <sheetView topLeftCell="BP1" zoomScale="80" zoomScaleNormal="80" workbookViewId="0">
      <selection activeCell="CH1" sqref="CH1"/>
    </sheetView>
  </sheetViews>
  <sheetFormatPr defaultRowHeight="13.8"/>
  <cols>
    <col min="4" max="4" width="13.76171875" customWidth="1"/>
    <col min="5" max="5" width="12.47265625" hidden="1" customWidth="1"/>
    <col min="6" max="6" width="13.234375" hidden="1" customWidth="1"/>
    <col min="7" max="7" width="19.76171875" bestFit="1" customWidth="1"/>
    <col min="8" max="8" width="11.6171875" bestFit="1" customWidth="1"/>
    <col min="9" max="9" width="10.85546875" bestFit="1" customWidth="1"/>
    <col min="10" max="10" width="21.6171875" bestFit="1" customWidth="1"/>
    <col min="11" max="11" width="17.76171875" bestFit="1" customWidth="1"/>
    <col min="12" max="12" width="14.234375" bestFit="1" customWidth="1"/>
    <col min="13" max="13" width="12.140625" bestFit="1" customWidth="1"/>
    <col min="14" max="14" width="24.140625" customWidth="1"/>
    <col min="17" max="17" width="13.47265625" bestFit="1" customWidth="1"/>
    <col min="19" max="19" width="5.76171875" hidden="1" customWidth="1"/>
    <col min="28" max="28" width="22.47265625" customWidth="1"/>
    <col min="29" max="29" width="15" hidden="1" customWidth="1"/>
    <col min="30" max="30" width="1.37890625" hidden="1" customWidth="1"/>
    <col min="31" max="32" width="25.234375" customWidth="1"/>
    <col min="33" max="33" width="9.85546875" bestFit="1" customWidth="1"/>
    <col min="34" max="34" width="10.6171875" bestFit="1" customWidth="1"/>
    <col min="35" max="35" width="19.76171875" bestFit="1" customWidth="1"/>
    <col min="36" max="36" width="27.76171875" customWidth="1"/>
    <col min="48" max="48" width="8.76171875" customWidth="1"/>
    <col min="50" max="51" width="4.37890625" customWidth="1"/>
    <col min="52" max="52" width="4.234375" customWidth="1"/>
    <col min="53" max="53" width="15" hidden="1" customWidth="1"/>
    <col min="54" max="54" width="13.47265625" hidden="1" customWidth="1"/>
    <col min="55" max="56" width="21.76171875" customWidth="1"/>
    <col min="57" max="57" width="10.47265625" bestFit="1" customWidth="1"/>
    <col min="58" max="58" width="10.6171875" bestFit="1" customWidth="1"/>
    <col min="59" max="59" width="19.76171875" bestFit="1" customWidth="1"/>
    <col min="60" max="60" width="26.140625" customWidth="1"/>
    <col min="65" max="65" width="8.76171875" customWidth="1"/>
    <col min="70" max="70" width="8.76171875" customWidth="1"/>
    <col min="74" max="74" width="2.140625" customWidth="1"/>
    <col min="75" max="75" width="15" hidden="1" customWidth="1"/>
    <col min="76" max="76" width="13.47265625" hidden="1" customWidth="1"/>
    <col min="77" max="78" width="25.37890625" customWidth="1"/>
    <col min="79" max="79" width="11.6171875" bestFit="1" customWidth="1"/>
    <col min="80" max="80" width="10.6171875" bestFit="1" customWidth="1"/>
    <col min="81" max="81" width="19.76171875" bestFit="1" customWidth="1"/>
    <col min="82" max="82" width="32.37890625" customWidth="1"/>
  </cols>
  <sheetData>
    <row r="2" spans="5:82">
      <c r="S2" t="str">
        <f>IFERROR(VLOOKUP(E16, Lists!$L$4:$M$7, 2, FALSE), "")</f>
        <v>Ghamdi, Anas K</v>
      </c>
      <c r="T2" s="3"/>
    </row>
    <row r="3" spans="5:82">
      <c r="S3" s="7" t="s">
        <v>29</v>
      </c>
      <c r="T3" s="3"/>
    </row>
    <row r="14" spans="5:82">
      <c r="O14" s="5"/>
    </row>
    <row r="15" spans="5:82" ht="14.1">
      <c r="E15" s="21" t="s">
        <v>7</v>
      </c>
      <c r="F15" s="21" t="s">
        <v>8</v>
      </c>
      <c r="G15" s="21" t="s">
        <v>3</v>
      </c>
      <c r="H15" s="21" t="s">
        <v>9</v>
      </c>
      <c r="I15" s="21" t="s">
        <v>10</v>
      </c>
      <c r="J15" s="21" t="s">
        <v>127</v>
      </c>
      <c r="K15" s="21" t="s">
        <v>130</v>
      </c>
      <c r="L15" s="21" t="s">
        <v>131</v>
      </c>
      <c r="M15" s="21" t="s">
        <v>132</v>
      </c>
      <c r="N15" s="21" t="s">
        <v>129</v>
      </c>
      <c r="AC15" s="14" t="s">
        <v>7</v>
      </c>
      <c r="AD15" s="15" t="s">
        <v>8</v>
      </c>
      <c r="AE15" s="15" t="s">
        <v>133</v>
      </c>
      <c r="AF15" s="15" t="s">
        <v>13</v>
      </c>
      <c r="AG15" s="15" t="s">
        <v>134</v>
      </c>
      <c r="AH15" s="15" t="s">
        <v>11</v>
      </c>
      <c r="AI15" s="15" t="s">
        <v>135</v>
      </c>
      <c r="AJ15" s="15" t="s">
        <v>129</v>
      </c>
      <c r="BA15" s="18" t="s">
        <v>7</v>
      </c>
      <c r="BB15" s="18" t="s">
        <v>8</v>
      </c>
      <c r="BC15" s="18" t="s">
        <v>133</v>
      </c>
      <c r="BD15" s="21" t="s">
        <v>13</v>
      </c>
      <c r="BE15" s="15" t="s">
        <v>134</v>
      </c>
      <c r="BF15" s="18" t="s">
        <v>11</v>
      </c>
      <c r="BG15" s="18" t="s">
        <v>135</v>
      </c>
      <c r="BH15" s="19" t="s">
        <v>129</v>
      </c>
      <c r="BW15" s="18" t="s">
        <v>7</v>
      </c>
      <c r="BX15" s="18" t="s">
        <v>8</v>
      </c>
      <c r="BY15" s="18" t="s">
        <v>133</v>
      </c>
      <c r="BZ15" s="21" t="s">
        <v>13</v>
      </c>
      <c r="CA15" s="15" t="s">
        <v>134</v>
      </c>
      <c r="CB15" s="18" t="s">
        <v>11</v>
      </c>
      <c r="CC15" s="18" t="s">
        <v>135</v>
      </c>
      <c r="CD15" s="19" t="s">
        <v>129</v>
      </c>
    </row>
    <row r="16" spans="5:82">
      <c r="E16" s="24" t="str">
        <f t="shared" ref="E16:E47" si="0">$S$3</f>
        <v>North_Service</v>
      </c>
      <c r="F16" s="78" t="str">
        <f>IFERROR(VLOOKUP(NSR[[#This Row],[Department]], Lists!$L$4:$M$7, 2, FALSE), "")</f>
        <v>Ghamdi, Anas K</v>
      </c>
      <c r="G16" s="24" t="s">
        <v>53</v>
      </c>
      <c r="H16" s="24">
        <v>2025</v>
      </c>
      <c r="I16" s="80" t="s">
        <v>20</v>
      </c>
      <c r="J16" s="46" t="str" cm="1">
        <f t="array" ref="J16">IFERROR(
  LOOKUP(
    2,1/(
      ('Total Annual Points'!$B$5:$B$1000=E16)*
      ('Total Annual Points'!$C$5:$C$1000=G16)*
      ('Total Annual Points'!$D$5:$D$1000=H16)*
      (MATCH('Total Annual Points'!$E$5:$E$1000,{"January","February","March","April","May","June","July","August","September","October","November","December"},0)
       &lt;=MATCH(I16,{"January","February","March","April","May","June","July","August","September","October","November","December"},0))
    ),
    'Total Annual Points'!$F$5:$F$1000
  ),
"")</f>
        <v/>
      </c>
      <c r="K16" s="24"/>
      <c r="L16" s="24"/>
      <c r="M16" s="24">
        <f>North_Service!$K16-North_Service!$L16</f>
        <v>0</v>
      </c>
      <c r="N16" s="24"/>
      <c r="AC16" s="1" t="str">
        <f t="shared" ref="AC16:AC79" si="1">$S$3</f>
        <v>North_Service</v>
      </c>
      <c r="AD16" s="78" t="str">
        <f>IFERROR(VLOOKUP(NSW[[#This Row],[Department]], Lists!$L$4:$M$7, 2, FALSE), "")</f>
        <v>Ghamdi, Anas K</v>
      </c>
      <c r="AE16" s="1" t="s">
        <v>15</v>
      </c>
      <c r="AF16" s="1" t="s">
        <v>24</v>
      </c>
      <c r="AG16" s="1" t="s">
        <v>23</v>
      </c>
      <c r="AH16" s="1" t="s">
        <v>21</v>
      </c>
      <c r="AI16" s="16" t="b">
        <v>0</v>
      </c>
      <c r="AJ16" s="1"/>
      <c r="BA16" s="23" t="str">
        <f t="shared" ref="BA16:BA63" si="2">$S$3</f>
        <v>North_Service</v>
      </c>
      <c r="BB16" s="78" t="str">
        <f>IFERROR(VLOOKUP(NSM[[#This Row],[Department]], Lists!$L$4:$M$7, 2, FALSE), "")</f>
        <v>Ghamdi, Anas K</v>
      </c>
      <c r="BC16" s="27" t="s">
        <v>16</v>
      </c>
      <c r="BD16" s="27" t="s">
        <v>35</v>
      </c>
      <c r="BE16" s="33" t="s">
        <v>20</v>
      </c>
      <c r="BF16" s="25" t="s">
        <v>21</v>
      </c>
      <c r="BG16" s="26" t="b">
        <v>0</v>
      </c>
      <c r="BH16" s="25"/>
      <c r="BW16" s="22" t="str">
        <f t="shared" ref="BW16:BW24" si="3">$S$3</f>
        <v>North_Service</v>
      </c>
      <c r="BX16" t="str">
        <f>IFERROR(VLOOKUP(NSQ[[#This Row],[Department]], Lists!$L$4:$M$7, 2, FALSE), "")</f>
        <v>Ghamdi, Anas K</v>
      </c>
      <c r="BY16" s="2" t="s">
        <v>17</v>
      </c>
      <c r="BZ16" s="2" t="s">
        <v>45</v>
      </c>
      <c r="CA16" s="1" t="s">
        <v>22</v>
      </c>
      <c r="CB16" s="1" t="s">
        <v>21</v>
      </c>
      <c r="CC16" s="16" t="b">
        <v>0</v>
      </c>
      <c r="CD16" s="1"/>
    </row>
    <row r="17" spans="5:82">
      <c r="E17" s="24" t="str">
        <f t="shared" si="0"/>
        <v>North_Service</v>
      </c>
      <c r="F17" s="24" t="str">
        <f>IFERROR(VLOOKUP(NSR[[#This Row],[Department]], Lists!$L$4:$M$7, 2, FALSE), "")</f>
        <v>Ghamdi, Anas K</v>
      </c>
      <c r="G17" s="24" t="s">
        <v>53</v>
      </c>
      <c r="H17" s="24">
        <v>2025</v>
      </c>
      <c r="I17" s="80" t="s">
        <v>31</v>
      </c>
      <c r="J17" s="46" t="str" cm="1">
        <f t="array" ref="J17">IFERROR(
  LOOKUP(
    2,1/(
      ('Total Annual Points'!$B$5:$B$1000=E17)*
      ('Total Annual Points'!$C$5:$C$1000=G17)*
      ('Total Annual Points'!$D$5:$D$1000=H17)*
      (MATCH('Total Annual Points'!$E$5:$E$1000,{"January","February","March","April","May","June","July","August","September","October","November","December"},0)
       &lt;=MATCH(I17,{"January","February","March","April","May","June","July","August","September","October","November","December"},0))
    ),
    'Total Annual Points'!$F$5:$F$1000
  ),
"")</f>
        <v/>
      </c>
      <c r="K17" s="24"/>
      <c r="L17" s="24"/>
      <c r="M17" s="24">
        <f>North_Service!$K17-North_Service!$L17</f>
        <v>0</v>
      </c>
      <c r="N17" s="24"/>
      <c r="AC17" s="1" t="str">
        <f t="shared" si="1"/>
        <v>North_Service</v>
      </c>
      <c r="AD17" s="1" t="str">
        <f t="shared" ref="AD17:AD53" si="4">$S$2</f>
        <v>Ghamdi, Anas K</v>
      </c>
      <c r="AE17" s="1" t="s">
        <v>15</v>
      </c>
      <c r="AF17" s="1" t="s">
        <v>24</v>
      </c>
      <c r="AG17" s="1" t="s">
        <v>34</v>
      </c>
      <c r="AH17" s="1" t="s">
        <v>32</v>
      </c>
      <c r="AI17" s="16" t="b">
        <v>0</v>
      </c>
      <c r="AJ17" s="1"/>
      <c r="BA17" s="22" t="str">
        <f t="shared" si="2"/>
        <v>North_Service</v>
      </c>
      <c r="BB17" s="22" t="str">
        <f>IFERROR(VLOOKUP(NSM[[#This Row],[Department]], Lists!$L$4:$M$7, 2, FALSE), "")</f>
        <v>Ghamdi, Anas K</v>
      </c>
      <c r="BC17" s="30" t="s">
        <v>16</v>
      </c>
      <c r="BD17" s="30" t="s">
        <v>35</v>
      </c>
      <c r="BE17" s="81" t="s">
        <v>31</v>
      </c>
      <c r="BF17" s="28" t="s">
        <v>32</v>
      </c>
      <c r="BG17" s="29" t="b">
        <v>0</v>
      </c>
      <c r="BH17" s="28"/>
      <c r="BW17" s="22" t="str">
        <f t="shared" si="3"/>
        <v>North_Service</v>
      </c>
      <c r="BX17" t="str">
        <f>IFERROR(VLOOKUP(NSQ[[#This Row],[Department]], Lists!$L$4:$M$7, 2, FALSE), "")</f>
        <v>Ghamdi, Anas K</v>
      </c>
      <c r="BY17" s="2" t="s">
        <v>17</v>
      </c>
      <c r="BZ17" s="2" t="s">
        <v>45</v>
      </c>
      <c r="CA17" s="1" t="s">
        <v>33</v>
      </c>
      <c r="CB17" s="1" t="s">
        <v>32</v>
      </c>
      <c r="CC17" s="16" t="b">
        <v>0</v>
      </c>
      <c r="CD17" s="1"/>
    </row>
    <row r="18" spans="5:82">
      <c r="E18" s="24" t="str">
        <f t="shared" si="0"/>
        <v>North_Service</v>
      </c>
      <c r="F18" s="24" t="str">
        <f>IFERROR(VLOOKUP(NSR[[#This Row],[Department]], Lists!$L$4:$M$7, 2, FALSE), "")</f>
        <v>Ghamdi, Anas K</v>
      </c>
      <c r="G18" s="24" t="s">
        <v>53</v>
      </c>
      <c r="H18" s="24">
        <v>2025</v>
      </c>
      <c r="I18" s="80" t="s">
        <v>41</v>
      </c>
      <c r="J18" s="46" t="str" cm="1">
        <f t="array" ref="J18">IFERROR(
  LOOKUP(
    2,1/(
      ('Total Annual Points'!$B$5:$B$1000=E18)*
      ('Total Annual Points'!$C$5:$C$1000=G18)*
      ('Total Annual Points'!$D$5:$D$1000=H18)*
      (MATCH('Total Annual Points'!$E$5:$E$1000,{"January","February","March","April","May","June","July","August","September","October","November","December"},0)
       &lt;=MATCH(I18,{"January","February","March","April","May","June","July","August","September","October","November","December"},0))
    ),
    'Total Annual Points'!$F$5:$F$1000
  ),
"")</f>
        <v/>
      </c>
      <c r="K18" s="24"/>
      <c r="L18" s="24"/>
      <c r="M18" s="24">
        <f>North_Service!$K18-North_Service!$L18</f>
        <v>0</v>
      </c>
      <c r="N18" s="24"/>
      <c r="AC18" s="1" t="str">
        <f t="shared" si="1"/>
        <v>North_Service</v>
      </c>
      <c r="AD18" s="1" t="str">
        <f t="shared" si="4"/>
        <v>Ghamdi, Anas K</v>
      </c>
      <c r="AE18" s="1" t="s">
        <v>15</v>
      </c>
      <c r="AF18" s="1" t="s">
        <v>24</v>
      </c>
      <c r="AG18" s="1" t="s">
        <v>44</v>
      </c>
      <c r="AH18" s="1" t="s">
        <v>42</v>
      </c>
      <c r="AI18" s="16" t="b">
        <v>0</v>
      </c>
      <c r="AJ18" s="1"/>
      <c r="BA18" s="22" t="str">
        <f t="shared" si="2"/>
        <v>North_Service</v>
      </c>
      <c r="BB18" s="22" t="str">
        <f>IFERROR(VLOOKUP(NSM[[#This Row],[Department]], Lists!$L$4:$M$7, 2, FALSE), "")</f>
        <v>Ghamdi, Anas K</v>
      </c>
      <c r="BC18" s="30" t="s">
        <v>16</v>
      </c>
      <c r="BD18" s="30" t="s">
        <v>35</v>
      </c>
      <c r="BE18" s="81" t="s">
        <v>41</v>
      </c>
      <c r="BF18" s="28" t="s">
        <v>42</v>
      </c>
      <c r="BG18" s="29" t="b">
        <v>0</v>
      </c>
      <c r="BH18" s="28"/>
      <c r="BW18" s="22" t="str">
        <f t="shared" si="3"/>
        <v>North_Service</v>
      </c>
      <c r="BX18" t="str">
        <f>IFERROR(VLOOKUP(NSQ[[#This Row],[Department]], Lists!$L$4:$M$7, 2, FALSE), "")</f>
        <v>Ghamdi, Anas K</v>
      </c>
      <c r="BY18" s="2" t="s">
        <v>17</v>
      </c>
      <c r="BZ18" s="2" t="s">
        <v>45</v>
      </c>
      <c r="CA18" s="1" t="s">
        <v>43</v>
      </c>
      <c r="CB18" s="1" t="s">
        <v>42</v>
      </c>
      <c r="CC18" s="16" t="b">
        <v>0</v>
      </c>
      <c r="CD18" s="1"/>
    </row>
    <row r="19" spans="5:82">
      <c r="E19" s="24" t="str">
        <f t="shared" si="0"/>
        <v>North_Service</v>
      </c>
      <c r="F19" s="24" t="str">
        <f>IFERROR(VLOOKUP(NSR[[#This Row],[Department]], Lists!$L$4:$M$7, 2, FALSE), "")</f>
        <v>Ghamdi, Anas K</v>
      </c>
      <c r="G19" s="24" t="s">
        <v>53</v>
      </c>
      <c r="H19" s="24">
        <v>2025</v>
      </c>
      <c r="I19" s="80" t="s">
        <v>50</v>
      </c>
      <c r="J19" s="46" t="str" cm="1">
        <f t="array" ref="J19">IFERROR(
  LOOKUP(
    2,1/(
      ('Total Annual Points'!$B$5:$B$1000=E19)*
      ('Total Annual Points'!$C$5:$C$1000=G19)*
      ('Total Annual Points'!$D$5:$D$1000=H19)*
      (MATCH('Total Annual Points'!$E$5:$E$1000,{"January","February","March","April","May","June","July","August","September","October","November","December"},0)
       &lt;=MATCH(I19,{"January","February","March","April","May","June","July","August","September","October","November","December"},0))
    ),
    'Total Annual Points'!$F$5:$F$1000
  ),
"")</f>
        <v/>
      </c>
      <c r="K19" s="24"/>
      <c r="L19" s="24"/>
      <c r="M19" s="24">
        <f>North_Service!$K19-North_Service!$L19</f>
        <v>0</v>
      </c>
      <c r="N19" s="24"/>
      <c r="AC19" s="1" t="str">
        <f t="shared" si="1"/>
        <v>North_Service</v>
      </c>
      <c r="AD19" s="1" t="str">
        <f t="shared" si="4"/>
        <v>Ghamdi, Anas K</v>
      </c>
      <c r="AE19" s="1" t="s">
        <v>15</v>
      </c>
      <c r="AF19" s="1" t="s">
        <v>24</v>
      </c>
      <c r="AG19" s="1" t="s">
        <v>52</v>
      </c>
      <c r="AH19" s="1" t="s">
        <v>21</v>
      </c>
      <c r="AI19" s="16" t="b">
        <v>0</v>
      </c>
      <c r="AJ19" s="1"/>
      <c r="BA19" s="22" t="str">
        <f t="shared" si="2"/>
        <v>North_Service</v>
      </c>
      <c r="BB19" s="22" t="str">
        <f>IFERROR(VLOOKUP(NSM[[#This Row],[Department]], Lists!$L$4:$M$7, 2, FALSE), "")</f>
        <v>Ghamdi, Anas K</v>
      </c>
      <c r="BC19" s="30" t="s">
        <v>16</v>
      </c>
      <c r="BD19" s="30" t="s">
        <v>35</v>
      </c>
      <c r="BE19" s="81" t="s">
        <v>50</v>
      </c>
      <c r="BF19" s="28" t="s">
        <v>21</v>
      </c>
      <c r="BG19" s="29" t="b">
        <v>0</v>
      </c>
      <c r="BH19" s="28"/>
      <c r="BW19" s="22" t="str">
        <f t="shared" si="3"/>
        <v>North_Service</v>
      </c>
      <c r="BX19" t="str">
        <f>IFERROR(VLOOKUP(NSQ[[#This Row],[Department]], Lists!$L$4:$M$7, 2, FALSE), "")</f>
        <v>Ghamdi, Anas K</v>
      </c>
      <c r="BY19" s="2" t="s">
        <v>17</v>
      </c>
      <c r="BZ19" s="2" t="s">
        <v>45</v>
      </c>
      <c r="CA19" s="1" t="s">
        <v>51</v>
      </c>
      <c r="CB19" s="1" t="s">
        <v>21</v>
      </c>
      <c r="CC19" s="16" t="b">
        <v>0</v>
      </c>
      <c r="CD19" s="1"/>
    </row>
    <row r="20" spans="5:82">
      <c r="E20" s="24" t="str">
        <f t="shared" si="0"/>
        <v>North_Service</v>
      </c>
      <c r="F20" s="24" t="str">
        <f>IFERROR(VLOOKUP(NSR[[#This Row],[Department]], Lists!$L$4:$M$7, 2, FALSE), "")</f>
        <v>Ghamdi, Anas K</v>
      </c>
      <c r="G20" s="24" t="s">
        <v>53</v>
      </c>
      <c r="H20" s="24">
        <v>2025</v>
      </c>
      <c r="I20" s="80" t="s">
        <v>54</v>
      </c>
      <c r="J20" s="46" t="str" cm="1">
        <f t="array" ref="J20">IFERROR(
  LOOKUP(
    2,1/(
      ('Total Annual Points'!$B$5:$B$1000=E20)*
      ('Total Annual Points'!$C$5:$C$1000=G20)*
      ('Total Annual Points'!$D$5:$D$1000=H20)*
      (MATCH('Total Annual Points'!$E$5:$E$1000,{"January","February","March","April","May","June","July","August","September","October","November","December"},0)
       &lt;=MATCH(I20,{"January","February","March","April","May","June","July","August","September","October","November","December"},0))
    ),
    'Total Annual Points'!$F$5:$F$1000
  ),
"")</f>
        <v/>
      </c>
      <c r="K20" s="24"/>
      <c r="L20" s="24"/>
      <c r="M20" s="24">
        <f>North_Service!$K20-North_Service!$L20</f>
        <v>0</v>
      </c>
      <c r="N20" s="24"/>
      <c r="AC20" s="1" t="str">
        <f t="shared" si="1"/>
        <v>North_Service</v>
      </c>
      <c r="AD20" s="1" t="str">
        <f t="shared" si="4"/>
        <v>Ghamdi, Anas K</v>
      </c>
      <c r="AE20" s="1" t="s">
        <v>15</v>
      </c>
      <c r="AF20" s="1" t="s">
        <v>24</v>
      </c>
      <c r="AG20" s="1" t="s">
        <v>55</v>
      </c>
      <c r="AH20" s="1" t="s">
        <v>32</v>
      </c>
      <c r="AI20" s="16" t="b">
        <v>0</v>
      </c>
      <c r="AJ20" s="1"/>
      <c r="BA20" s="22" t="str">
        <f t="shared" si="2"/>
        <v>North_Service</v>
      </c>
      <c r="BB20" s="22" t="str">
        <f>IFERROR(VLOOKUP(NSM[[#This Row],[Department]], Lists!$L$4:$M$7, 2, FALSE), "")</f>
        <v>Ghamdi, Anas K</v>
      </c>
      <c r="BC20" s="30" t="s">
        <v>16</v>
      </c>
      <c r="BD20" s="30" t="s">
        <v>35</v>
      </c>
      <c r="BE20" s="81" t="s">
        <v>54</v>
      </c>
      <c r="BF20" s="28" t="s">
        <v>32</v>
      </c>
      <c r="BG20" s="29" t="b">
        <v>0</v>
      </c>
      <c r="BH20" s="28"/>
      <c r="BW20" s="22" t="str">
        <f t="shared" si="3"/>
        <v>North_Service</v>
      </c>
      <c r="BX20" t="str">
        <f>IFERROR(VLOOKUP(NSQ[[#This Row],[Department]], Lists!$L$4:$M$7, 2, FALSE), "")</f>
        <v>Ghamdi, Anas K</v>
      </c>
      <c r="BY20" s="2" t="s">
        <v>28</v>
      </c>
      <c r="BZ20" s="2" t="s">
        <v>45</v>
      </c>
      <c r="CA20" s="1" t="s">
        <v>22</v>
      </c>
      <c r="CB20" s="1" t="s">
        <v>21</v>
      </c>
      <c r="CC20" s="16" t="b">
        <v>0</v>
      </c>
      <c r="CD20" s="1"/>
    </row>
    <row r="21" spans="5:82">
      <c r="E21" s="24" t="str">
        <f t="shared" si="0"/>
        <v>North_Service</v>
      </c>
      <c r="F21" s="24" t="str">
        <f>IFERROR(VLOOKUP(NSR[[#This Row],[Department]], Lists!$L$4:$M$7, 2, FALSE), "")</f>
        <v>Ghamdi, Anas K</v>
      </c>
      <c r="G21" s="24" t="s">
        <v>53</v>
      </c>
      <c r="H21" s="24">
        <v>2025</v>
      </c>
      <c r="I21" s="80" t="s">
        <v>57</v>
      </c>
      <c r="J21" s="46" t="str" cm="1">
        <f t="array" ref="J21">IFERROR(
  LOOKUP(
    2,1/(
      ('Total Annual Points'!$B$5:$B$1000=E21)*
      ('Total Annual Points'!$C$5:$C$1000=G21)*
      ('Total Annual Points'!$D$5:$D$1000=H21)*
      (MATCH('Total Annual Points'!$E$5:$E$1000,{"January","February","March","April","May","June","July","August","September","October","November","December"},0)
       &lt;=MATCH(I21,{"January","February","March","April","May","June","July","August","September","October","November","December"},0))
    ),
    'Total Annual Points'!$F$5:$F$1000
  ),
"")</f>
        <v/>
      </c>
      <c r="K21" s="24"/>
      <c r="L21" s="24"/>
      <c r="M21" s="24">
        <f>North_Service!$K21-North_Service!$L21</f>
        <v>0</v>
      </c>
      <c r="N21" s="24"/>
      <c r="AC21" s="1" t="str">
        <f t="shared" si="1"/>
        <v>North_Service</v>
      </c>
      <c r="AD21" s="1" t="str">
        <f t="shared" si="4"/>
        <v>Ghamdi, Anas K</v>
      </c>
      <c r="AE21" s="1" t="s">
        <v>15</v>
      </c>
      <c r="AF21" s="1" t="s">
        <v>24</v>
      </c>
      <c r="AG21" s="1" t="s">
        <v>58</v>
      </c>
      <c r="AH21" s="1" t="s">
        <v>42</v>
      </c>
      <c r="AI21" s="16" t="b">
        <v>0</v>
      </c>
      <c r="AJ21" s="1"/>
      <c r="BA21" s="22" t="str">
        <f t="shared" si="2"/>
        <v>North_Service</v>
      </c>
      <c r="BB21" s="22" t="str">
        <f>IFERROR(VLOOKUP(NSM[[#This Row],[Department]], Lists!$L$4:$M$7, 2, FALSE), "")</f>
        <v>Ghamdi, Anas K</v>
      </c>
      <c r="BC21" s="30" t="s">
        <v>16</v>
      </c>
      <c r="BD21" s="30" t="s">
        <v>35</v>
      </c>
      <c r="BE21" s="81" t="s">
        <v>57</v>
      </c>
      <c r="BF21" s="28" t="s">
        <v>42</v>
      </c>
      <c r="BG21" s="29" t="b">
        <v>0</v>
      </c>
      <c r="BH21" s="28"/>
      <c r="BW21" s="22" t="str">
        <f t="shared" si="3"/>
        <v>North_Service</v>
      </c>
      <c r="BX21" t="str">
        <f>IFERROR(VLOOKUP(NSQ[[#This Row],[Department]], Lists!$L$4:$M$7, 2, FALSE), "")</f>
        <v>Ghamdi, Anas K</v>
      </c>
      <c r="BY21" s="2" t="s">
        <v>28</v>
      </c>
      <c r="BZ21" s="2" t="s">
        <v>45</v>
      </c>
      <c r="CA21" s="1" t="s">
        <v>33</v>
      </c>
      <c r="CB21" s="1" t="s">
        <v>32</v>
      </c>
      <c r="CC21" s="16" t="b">
        <v>0</v>
      </c>
      <c r="CD21" s="1"/>
    </row>
    <row r="22" spans="5:82">
      <c r="E22" s="24" t="str">
        <f t="shared" si="0"/>
        <v>North_Service</v>
      </c>
      <c r="F22" s="24" t="str">
        <f>IFERROR(VLOOKUP(NSR[[#This Row],[Department]], Lists!$L$4:$M$7, 2, FALSE), "")</f>
        <v>Ghamdi, Anas K</v>
      </c>
      <c r="G22" s="24" t="s">
        <v>53</v>
      </c>
      <c r="H22" s="24">
        <v>2025</v>
      </c>
      <c r="I22" s="80" t="s">
        <v>60</v>
      </c>
      <c r="J22" s="46" t="str" cm="1">
        <f t="array" ref="J22">IFERROR(
  LOOKUP(
    2,1/(
      ('Total Annual Points'!$B$5:$B$1000=E22)*
      ('Total Annual Points'!$C$5:$C$1000=G22)*
      ('Total Annual Points'!$D$5:$D$1000=H22)*
      (MATCH('Total Annual Points'!$E$5:$E$1000,{"January","February","March","April","May","June","July","August","September","October","November","December"},0)
       &lt;=MATCH(I22,{"January","February","March","April","May","June","July","August","September","October","November","December"},0))
    ),
    'Total Annual Points'!$F$5:$F$1000
  ),
"")</f>
        <v/>
      </c>
      <c r="K22" s="24"/>
      <c r="L22" s="24"/>
      <c r="M22" s="24">
        <f>North_Service!$K22-North_Service!$L22</f>
        <v>0</v>
      </c>
      <c r="N22" s="24"/>
      <c r="AC22" s="1" t="str">
        <f t="shared" si="1"/>
        <v>North_Service</v>
      </c>
      <c r="AD22" s="1" t="str">
        <f t="shared" si="4"/>
        <v>Ghamdi, Anas K</v>
      </c>
      <c r="AE22" s="1" t="s">
        <v>15</v>
      </c>
      <c r="AF22" s="1" t="s">
        <v>24</v>
      </c>
      <c r="AG22" s="1" t="s">
        <v>61</v>
      </c>
      <c r="AH22" s="1" t="s">
        <v>21</v>
      </c>
      <c r="AI22" s="16" t="b">
        <v>0</v>
      </c>
      <c r="AJ22" s="1"/>
      <c r="BA22" s="22" t="str">
        <f t="shared" si="2"/>
        <v>North_Service</v>
      </c>
      <c r="BB22" s="22" t="str">
        <f>IFERROR(VLOOKUP(NSM[[#This Row],[Department]], Lists!$L$4:$M$7, 2, FALSE), "")</f>
        <v>Ghamdi, Anas K</v>
      </c>
      <c r="BC22" s="30" t="s">
        <v>16</v>
      </c>
      <c r="BD22" s="30" t="s">
        <v>35</v>
      </c>
      <c r="BE22" s="81" t="s">
        <v>60</v>
      </c>
      <c r="BF22" s="28" t="s">
        <v>21</v>
      </c>
      <c r="BG22" s="29" t="b">
        <v>0</v>
      </c>
      <c r="BH22" s="28"/>
      <c r="BW22" s="22" t="str">
        <f t="shared" si="3"/>
        <v>North_Service</v>
      </c>
      <c r="BX22" t="str">
        <f>IFERROR(VLOOKUP(NSQ[[#This Row],[Department]], Lists!$L$4:$M$7, 2, FALSE), "")</f>
        <v>Ghamdi, Anas K</v>
      </c>
      <c r="BY22" s="2" t="s">
        <v>28</v>
      </c>
      <c r="BZ22" s="2" t="s">
        <v>45</v>
      </c>
      <c r="CA22" s="1" t="s">
        <v>43</v>
      </c>
      <c r="CB22" s="1" t="s">
        <v>42</v>
      </c>
      <c r="CC22" s="16" t="b">
        <v>0</v>
      </c>
      <c r="CD22" s="1"/>
    </row>
    <row r="23" spans="5:82">
      <c r="E23" s="24" t="str">
        <f t="shared" si="0"/>
        <v>North_Service</v>
      </c>
      <c r="F23" s="24" t="str">
        <f>IFERROR(VLOOKUP(NSR[[#This Row],[Department]], Lists!$L$4:$M$7, 2, FALSE), "")</f>
        <v>Ghamdi, Anas K</v>
      </c>
      <c r="G23" s="24" t="s">
        <v>53</v>
      </c>
      <c r="H23" s="24">
        <v>2025</v>
      </c>
      <c r="I23" s="80" t="s">
        <v>62</v>
      </c>
      <c r="J23" s="46" t="str" cm="1">
        <f t="array" ref="J23">IFERROR(
  LOOKUP(
    2,1/(
      ('Total Annual Points'!$B$5:$B$1000=E23)*
      ('Total Annual Points'!$C$5:$C$1000=G23)*
      ('Total Annual Points'!$D$5:$D$1000=H23)*
      (MATCH('Total Annual Points'!$E$5:$E$1000,{"January","February","March","April","May","June","July","August","September","October","November","December"},0)
       &lt;=MATCH(I23,{"January","February","March","April","May","June","July","August","September","October","November","December"},0))
    ),
    'Total Annual Points'!$F$5:$F$1000
  ),
"")</f>
        <v/>
      </c>
      <c r="K23" s="24"/>
      <c r="L23" s="24"/>
      <c r="M23" s="24">
        <f>North_Service!$K23-North_Service!$L23</f>
        <v>0</v>
      </c>
      <c r="N23" s="24"/>
      <c r="AC23" s="1" t="str">
        <f t="shared" si="1"/>
        <v>North_Service</v>
      </c>
      <c r="AD23" s="1" t="str">
        <f t="shared" si="4"/>
        <v>Ghamdi, Anas K</v>
      </c>
      <c r="AE23" s="1" t="s">
        <v>15</v>
      </c>
      <c r="AF23" s="1" t="s">
        <v>24</v>
      </c>
      <c r="AG23" s="1" t="s">
        <v>63</v>
      </c>
      <c r="AH23" s="1" t="s">
        <v>32</v>
      </c>
      <c r="AI23" s="16" t="b">
        <v>0</v>
      </c>
      <c r="AJ23" s="1"/>
      <c r="BA23" s="22" t="str">
        <f t="shared" si="2"/>
        <v>North_Service</v>
      </c>
      <c r="BB23" s="22" t="str">
        <f>IFERROR(VLOOKUP(NSM[[#This Row],[Department]], Lists!$L$4:$M$7, 2, FALSE), "")</f>
        <v>Ghamdi, Anas K</v>
      </c>
      <c r="BC23" s="30" t="s">
        <v>16</v>
      </c>
      <c r="BD23" s="30" t="s">
        <v>35</v>
      </c>
      <c r="BE23" s="81" t="s">
        <v>62</v>
      </c>
      <c r="BF23" s="28" t="s">
        <v>32</v>
      </c>
      <c r="BG23" s="29" t="b">
        <v>0</v>
      </c>
      <c r="BH23" s="28"/>
      <c r="BW23" s="22" t="str">
        <f t="shared" si="3"/>
        <v>North_Service</v>
      </c>
      <c r="BX23" t="str">
        <f>IFERROR(VLOOKUP(NSQ[[#This Row],[Department]], Lists!$L$4:$M$7, 2, FALSE), "")</f>
        <v>Ghamdi, Anas K</v>
      </c>
      <c r="BY23" s="2" t="s">
        <v>28</v>
      </c>
      <c r="BZ23" s="2" t="s">
        <v>45</v>
      </c>
      <c r="CA23" s="1" t="s">
        <v>51</v>
      </c>
      <c r="CB23" s="1" t="s">
        <v>21</v>
      </c>
      <c r="CC23" s="16" t="b">
        <v>0</v>
      </c>
      <c r="CD23" s="1"/>
    </row>
    <row r="24" spans="5:82">
      <c r="E24" s="24" t="str">
        <f t="shared" si="0"/>
        <v>North_Service</v>
      </c>
      <c r="F24" s="24" t="str">
        <f>IFERROR(VLOOKUP(NSR[[#This Row],[Department]], Lists!$L$4:$M$7, 2, FALSE), "")</f>
        <v>Ghamdi, Anas K</v>
      </c>
      <c r="G24" s="24" t="s">
        <v>53</v>
      </c>
      <c r="H24" s="24">
        <v>2025</v>
      </c>
      <c r="I24" s="80" t="s">
        <v>64</v>
      </c>
      <c r="J24" s="46" t="str" cm="1">
        <f t="array" ref="J24">IFERROR(
  LOOKUP(
    2,1/(
      ('Total Annual Points'!$B$5:$B$1000=E24)*
      ('Total Annual Points'!$C$5:$C$1000=G24)*
      ('Total Annual Points'!$D$5:$D$1000=H24)*
      (MATCH('Total Annual Points'!$E$5:$E$1000,{"January","February","March","April","May","June","July","August","September","October","November","December"},0)
       &lt;=MATCH(I24,{"January","February","March","April","May","June","July","August","September","October","November","December"},0))
    ),
    'Total Annual Points'!$F$5:$F$1000
  ),
"")</f>
        <v/>
      </c>
      <c r="K24" s="24"/>
      <c r="L24" s="24"/>
      <c r="M24" s="24">
        <f>North_Service!$K24-North_Service!$L24</f>
        <v>0</v>
      </c>
      <c r="N24" s="24"/>
      <c r="AC24" s="1" t="str">
        <f t="shared" si="1"/>
        <v>North_Service</v>
      </c>
      <c r="AD24" s="1" t="str">
        <f t="shared" si="4"/>
        <v>Ghamdi, Anas K</v>
      </c>
      <c r="AE24" s="1" t="s">
        <v>15</v>
      </c>
      <c r="AF24" s="1" t="s">
        <v>24</v>
      </c>
      <c r="AG24" s="1" t="s">
        <v>65</v>
      </c>
      <c r="AH24" s="1" t="s">
        <v>42</v>
      </c>
      <c r="AI24" s="16" t="b">
        <v>0</v>
      </c>
      <c r="AJ24" s="1"/>
      <c r="BA24" s="22" t="str">
        <f t="shared" si="2"/>
        <v>North_Service</v>
      </c>
      <c r="BB24" s="22" t="str">
        <f>IFERROR(VLOOKUP(NSM[[#This Row],[Department]], Lists!$L$4:$M$7, 2, FALSE), "")</f>
        <v>Ghamdi, Anas K</v>
      </c>
      <c r="BC24" s="30" t="s">
        <v>16</v>
      </c>
      <c r="BD24" s="30" t="s">
        <v>35</v>
      </c>
      <c r="BE24" s="81" t="s">
        <v>64</v>
      </c>
      <c r="BF24" s="28" t="s">
        <v>42</v>
      </c>
      <c r="BG24" s="29" t="b">
        <v>0</v>
      </c>
      <c r="BH24" s="28"/>
      <c r="BW24" s="22" t="str">
        <f t="shared" si="3"/>
        <v>North_Service</v>
      </c>
      <c r="BX24" t="str">
        <f>IFERROR(VLOOKUP(NSQ[[#This Row],[Department]], Lists!$L$4:$M$7, 2, FALSE), "")</f>
        <v/>
      </c>
      <c r="BY24" s="2"/>
      <c r="BZ24" s="2"/>
      <c r="CA24" s="1"/>
      <c r="CB24" s="1"/>
      <c r="CC24" s="84"/>
      <c r="CD24" s="1"/>
    </row>
    <row r="25" spans="5:82">
      <c r="E25" s="24" t="str">
        <f t="shared" si="0"/>
        <v>North_Service</v>
      </c>
      <c r="F25" s="24" t="str">
        <f>IFERROR(VLOOKUP(NSR[[#This Row],[Department]], Lists!$L$4:$M$7, 2, FALSE), "")</f>
        <v>Ghamdi, Anas K</v>
      </c>
      <c r="G25" s="24" t="s">
        <v>53</v>
      </c>
      <c r="H25" s="24">
        <v>2025</v>
      </c>
      <c r="I25" s="80" t="s">
        <v>66</v>
      </c>
      <c r="J25" s="46" t="str" cm="1">
        <f t="array" ref="J25">IFERROR(
  LOOKUP(
    2,1/(
      ('Total Annual Points'!$B$5:$B$1000=E25)*
      ('Total Annual Points'!$C$5:$C$1000=G25)*
      ('Total Annual Points'!$D$5:$D$1000=H25)*
      (MATCH('Total Annual Points'!$E$5:$E$1000,{"January","February","March","April","May","June","July","August","September","October","November","December"},0)
       &lt;=MATCH(I25,{"January","February","March","April","May","June","July","August","September","October","November","December"},0))
    ),
    'Total Annual Points'!$F$5:$F$1000
  ),
"")</f>
        <v/>
      </c>
      <c r="K25" s="24"/>
      <c r="L25" s="24"/>
      <c r="M25" s="24">
        <f>North_Service!$K25-North_Service!$L25</f>
        <v>0</v>
      </c>
      <c r="N25" s="24"/>
      <c r="AC25" s="1" t="str">
        <f t="shared" si="1"/>
        <v>North_Service</v>
      </c>
      <c r="AD25" s="1" t="str">
        <f t="shared" si="4"/>
        <v>Ghamdi, Anas K</v>
      </c>
      <c r="AE25" s="1" t="s">
        <v>15</v>
      </c>
      <c r="AF25" s="1" t="s">
        <v>24</v>
      </c>
      <c r="AG25" s="1" t="s">
        <v>67</v>
      </c>
      <c r="AH25" s="1" t="s">
        <v>21</v>
      </c>
      <c r="AI25" s="16" t="b">
        <v>0</v>
      </c>
      <c r="AJ25" s="1"/>
      <c r="BA25" s="22" t="str">
        <f t="shared" si="2"/>
        <v>North_Service</v>
      </c>
      <c r="BB25" s="22" t="str">
        <f>IFERROR(VLOOKUP(NSM[[#This Row],[Department]], Lists!$L$4:$M$7, 2, FALSE), "")</f>
        <v>Ghamdi, Anas K</v>
      </c>
      <c r="BC25" s="30" t="s">
        <v>16</v>
      </c>
      <c r="BD25" s="30" t="s">
        <v>35</v>
      </c>
      <c r="BE25" s="81" t="s">
        <v>66</v>
      </c>
      <c r="BF25" s="28" t="s">
        <v>21</v>
      </c>
      <c r="BG25" s="29" t="b">
        <v>0</v>
      </c>
      <c r="BH25" s="28"/>
      <c r="BW25" s="22"/>
      <c r="BY25" s="2"/>
      <c r="BZ25" s="2"/>
      <c r="CA25" s="1"/>
      <c r="CB25" s="1"/>
      <c r="CC25" s="1"/>
      <c r="CD25" s="1"/>
    </row>
    <row r="26" spans="5:82">
      <c r="E26" s="24" t="str">
        <f t="shared" si="0"/>
        <v>North_Service</v>
      </c>
      <c r="F26" s="24" t="str">
        <f>IFERROR(VLOOKUP(NSR[[#This Row],[Department]], Lists!$L$4:$M$7, 2, FALSE), "")</f>
        <v>Ghamdi, Anas K</v>
      </c>
      <c r="G26" s="24" t="s">
        <v>53</v>
      </c>
      <c r="H26" s="24">
        <v>2025</v>
      </c>
      <c r="I26" s="80" t="s">
        <v>68</v>
      </c>
      <c r="J26" s="46" t="str" cm="1">
        <f t="array" ref="J26">IFERROR(
  LOOKUP(
    2,1/(
      ('Total Annual Points'!$B$5:$B$1000=E26)*
      ('Total Annual Points'!$C$5:$C$1000=G26)*
      ('Total Annual Points'!$D$5:$D$1000=H26)*
      (MATCH('Total Annual Points'!$E$5:$E$1000,{"January","February","March","April","May","June","July","August","September","October","November","December"},0)
       &lt;=MATCH(I26,{"January","February","March","April","May","June","July","August","September","October","November","December"},0))
    ),
    'Total Annual Points'!$F$5:$F$1000
  ),
"")</f>
        <v/>
      </c>
      <c r="K26" s="24"/>
      <c r="L26" s="24"/>
      <c r="M26" s="24">
        <f>North_Service!$K26-North_Service!$L26</f>
        <v>0</v>
      </c>
      <c r="N26" s="24"/>
      <c r="AC26" s="1" t="str">
        <f t="shared" si="1"/>
        <v>North_Service</v>
      </c>
      <c r="AD26" s="1" t="str">
        <f t="shared" si="4"/>
        <v>Ghamdi, Anas K</v>
      </c>
      <c r="AE26" s="1" t="s">
        <v>15</v>
      </c>
      <c r="AF26" s="1" t="s">
        <v>24</v>
      </c>
      <c r="AG26" s="1" t="s">
        <v>69</v>
      </c>
      <c r="AH26" s="1" t="s">
        <v>32</v>
      </c>
      <c r="AI26" s="16" t="b">
        <v>0</v>
      </c>
      <c r="AJ26" s="1"/>
      <c r="BA26" s="22" t="str">
        <f t="shared" si="2"/>
        <v>North_Service</v>
      </c>
      <c r="BB26" s="22" t="str">
        <f>IFERROR(VLOOKUP(NSM[[#This Row],[Department]], Lists!$L$4:$M$7, 2, FALSE), "")</f>
        <v>Ghamdi, Anas K</v>
      </c>
      <c r="BC26" s="30" t="s">
        <v>16</v>
      </c>
      <c r="BD26" s="30" t="s">
        <v>35</v>
      </c>
      <c r="BE26" s="81" t="s">
        <v>68</v>
      </c>
      <c r="BF26" s="28" t="s">
        <v>32</v>
      </c>
      <c r="BG26" s="29" t="b">
        <v>0</v>
      </c>
      <c r="BH26" s="28"/>
      <c r="BW26" s="22"/>
      <c r="BY26" s="2"/>
      <c r="BZ26" s="2"/>
      <c r="CA26" s="1"/>
      <c r="CB26" s="1"/>
      <c r="CC26" s="1"/>
      <c r="CD26" s="1"/>
    </row>
    <row r="27" spans="5:82">
      <c r="E27" s="24" t="str">
        <f t="shared" si="0"/>
        <v>North_Service</v>
      </c>
      <c r="F27" s="24" t="str">
        <f>IFERROR(VLOOKUP(NSR[[#This Row],[Department]], Lists!$L$4:$M$7, 2, FALSE), "")</f>
        <v>Ghamdi, Anas K</v>
      </c>
      <c r="G27" s="24" t="s">
        <v>53</v>
      </c>
      <c r="H27" s="24">
        <v>2025</v>
      </c>
      <c r="I27" s="80" t="s">
        <v>70</v>
      </c>
      <c r="J27" s="46" t="str" cm="1">
        <f t="array" ref="J27">IFERROR(
  LOOKUP(
    2,1/(
      ('Total Annual Points'!$B$5:$B$1000=E27)*
      ('Total Annual Points'!$C$5:$C$1000=G27)*
      ('Total Annual Points'!$D$5:$D$1000=H27)*
      (MATCH('Total Annual Points'!$E$5:$E$1000,{"January","February","March","April","May","June","July","August","September","October","November","December"},0)
       &lt;=MATCH(I27,{"January","February","March","April","May","June","July","August","September","October","November","December"},0))
    ),
    'Total Annual Points'!$F$5:$F$1000
  ),
"")</f>
        <v/>
      </c>
      <c r="K27" s="24"/>
      <c r="L27" s="24"/>
      <c r="M27" s="24">
        <f>North_Service!$K27-North_Service!$L27</f>
        <v>0</v>
      </c>
      <c r="N27" s="24"/>
      <c r="AC27" s="1" t="str">
        <f t="shared" si="1"/>
        <v>North_Service</v>
      </c>
      <c r="AD27" s="1" t="str">
        <f t="shared" si="4"/>
        <v>Ghamdi, Anas K</v>
      </c>
      <c r="AE27" s="1" t="s">
        <v>15</v>
      </c>
      <c r="AF27" s="1" t="s">
        <v>24</v>
      </c>
      <c r="AG27" s="1" t="s">
        <v>71</v>
      </c>
      <c r="AH27" s="1" t="s">
        <v>42</v>
      </c>
      <c r="AI27" s="16" t="b">
        <v>0</v>
      </c>
      <c r="AJ27" s="1"/>
      <c r="BA27" s="22" t="str">
        <f t="shared" si="2"/>
        <v>North_Service</v>
      </c>
      <c r="BB27" s="22" t="str">
        <f>IFERROR(VLOOKUP(NSM[[#This Row],[Department]], Lists!$L$4:$M$7, 2, FALSE), "")</f>
        <v>Ghamdi, Anas K</v>
      </c>
      <c r="BC27" s="30" t="s">
        <v>16</v>
      </c>
      <c r="BD27" s="30" t="s">
        <v>35</v>
      </c>
      <c r="BE27" s="81" t="s">
        <v>70</v>
      </c>
      <c r="BF27" s="28" t="s">
        <v>42</v>
      </c>
      <c r="BG27" s="29" t="b">
        <v>0</v>
      </c>
      <c r="BH27" s="28"/>
      <c r="BW27" s="22"/>
      <c r="BY27" s="2"/>
      <c r="BZ27" s="2"/>
      <c r="CA27" s="1"/>
      <c r="CB27" s="1"/>
      <c r="CC27" s="1"/>
      <c r="CD27" s="1"/>
    </row>
    <row r="28" spans="5:82">
      <c r="E28" s="24" t="str">
        <f t="shared" si="0"/>
        <v>North_Service</v>
      </c>
      <c r="F28" s="24" t="str">
        <f>IFERROR(VLOOKUP(NSR[[#This Row],[Department]], Lists!$L$4:$M$7, 2, FALSE), "")</f>
        <v>Ghamdi, Anas K</v>
      </c>
      <c r="G28" s="24" t="s">
        <v>56</v>
      </c>
      <c r="H28" s="24">
        <v>2025</v>
      </c>
      <c r="I28" s="80" t="s">
        <v>20</v>
      </c>
      <c r="J28" s="46" t="str" cm="1">
        <f t="array" ref="J28">IFERROR(
  LOOKUP(
    2,1/(
      ('Total Annual Points'!$B$5:$B$1000=E28)*
      ('Total Annual Points'!$C$5:$C$1000=G28)*
      ('Total Annual Points'!$D$5:$D$1000=H28)*
      (MATCH('Total Annual Points'!$E$5:$E$1000,{"January","February","March","April","May","June","July","August","September","October","November","December"},0)
       &lt;=MATCH(I28,{"January","February","March","April","May","June","July","August","September","October","November","December"},0))
    ),
    'Total Annual Points'!$F$5:$F$1000
  ),
"")</f>
        <v/>
      </c>
      <c r="K28" s="24"/>
      <c r="L28" s="24"/>
      <c r="M28" s="24">
        <f>North_Service!$K28-North_Service!$L28</f>
        <v>0</v>
      </c>
      <c r="N28" s="24"/>
      <c r="AC28" s="1" t="str">
        <f t="shared" si="1"/>
        <v>North_Service</v>
      </c>
      <c r="AD28" s="1" t="str">
        <f t="shared" si="4"/>
        <v>Ghamdi, Anas K</v>
      </c>
      <c r="AE28" s="1" t="s">
        <v>15</v>
      </c>
      <c r="AF28" s="1" t="s">
        <v>24</v>
      </c>
      <c r="AG28" s="1" t="s">
        <v>72</v>
      </c>
      <c r="AH28" s="1" t="s">
        <v>21</v>
      </c>
      <c r="AI28" s="16" t="b">
        <v>0</v>
      </c>
      <c r="AJ28" s="1"/>
      <c r="BA28" s="22" t="str">
        <f t="shared" si="2"/>
        <v>North_Service</v>
      </c>
      <c r="BB28" t="str">
        <f>IFERROR(VLOOKUP(NSM[[#This Row],[Department]], Lists!$L$4:$M$7, 2, FALSE), "")</f>
        <v>Ghamdi, Anas K</v>
      </c>
      <c r="BC28" s="30" t="s">
        <v>38</v>
      </c>
      <c r="BD28" s="30" t="s">
        <v>35</v>
      </c>
      <c r="BE28" s="81" t="s">
        <v>20</v>
      </c>
      <c r="BF28" s="28" t="s">
        <v>21</v>
      </c>
      <c r="BG28" s="29" t="b">
        <v>0</v>
      </c>
      <c r="BH28" s="28"/>
      <c r="BW28" s="22"/>
      <c r="BY28" s="2"/>
      <c r="BZ28" s="2"/>
      <c r="CA28" s="1"/>
      <c r="CB28" s="1"/>
      <c r="CC28" s="1"/>
      <c r="CD28" s="1"/>
    </row>
    <row r="29" spans="5:82">
      <c r="E29" s="24" t="str">
        <f t="shared" si="0"/>
        <v>North_Service</v>
      </c>
      <c r="F29" s="24" t="str">
        <f>IFERROR(VLOOKUP(NSR[[#This Row],[Department]], Lists!$L$4:$M$7, 2, FALSE), "")</f>
        <v>Ghamdi, Anas K</v>
      </c>
      <c r="G29" s="24" t="s">
        <v>56</v>
      </c>
      <c r="H29" s="24">
        <v>2025</v>
      </c>
      <c r="I29" s="80" t="s">
        <v>31</v>
      </c>
      <c r="J29" s="46" t="str" cm="1">
        <f t="array" ref="J29">IFERROR(
  LOOKUP(
    2,1/(
      ('Total Annual Points'!$B$5:$B$1000=E29)*
      ('Total Annual Points'!$C$5:$C$1000=G29)*
      ('Total Annual Points'!$D$5:$D$1000=H29)*
      (MATCH('Total Annual Points'!$E$5:$E$1000,{"January","February","March","April","May","June","July","August","September","October","November","December"},0)
       &lt;=MATCH(I29,{"January","February","March","April","May","June","July","August","September","October","November","December"},0))
    ),
    'Total Annual Points'!$F$5:$F$1000
  ),
"")</f>
        <v/>
      </c>
      <c r="K29" s="24"/>
      <c r="L29" s="24"/>
      <c r="M29" s="24">
        <f>North_Service!$K29-North_Service!$L29</f>
        <v>0</v>
      </c>
      <c r="N29" s="24"/>
      <c r="AC29" s="1" t="str">
        <f t="shared" si="1"/>
        <v>North_Service</v>
      </c>
      <c r="AD29" s="1" t="str">
        <f t="shared" si="4"/>
        <v>Ghamdi, Anas K</v>
      </c>
      <c r="AE29" s="1" t="s">
        <v>15</v>
      </c>
      <c r="AF29" s="1" t="s">
        <v>24</v>
      </c>
      <c r="AG29" s="1" t="s">
        <v>73</v>
      </c>
      <c r="AH29" s="1" t="s">
        <v>32</v>
      </c>
      <c r="AI29" s="16" t="b">
        <v>0</v>
      </c>
      <c r="AJ29" s="1"/>
      <c r="BA29" s="22" t="str">
        <f t="shared" si="2"/>
        <v>North_Service</v>
      </c>
      <c r="BB29" s="22" t="str">
        <f>IFERROR(VLOOKUP(NSM[[#This Row],[Department]], Lists!$L$4:$M$7, 2, FALSE), "")</f>
        <v>Ghamdi, Anas K</v>
      </c>
      <c r="BC29" s="30" t="s">
        <v>38</v>
      </c>
      <c r="BD29" s="30" t="s">
        <v>35</v>
      </c>
      <c r="BE29" s="81" t="s">
        <v>31</v>
      </c>
      <c r="BF29" s="28" t="s">
        <v>32</v>
      </c>
      <c r="BG29" s="29" t="b">
        <v>0</v>
      </c>
      <c r="BH29" s="28"/>
      <c r="BW29" s="22"/>
      <c r="BY29" s="2"/>
      <c r="BZ29" s="2"/>
      <c r="CA29" s="1"/>
      <c r="CB29" s="1"/>
      <c r="CC29" s="1"/>
      <c r="CD29" s="1"/>
    </row>
    <row r="30" spans="5:82">
      <c r="E30" s="24" t="str">
        <f t="shared" si="0"/>
        <v>North_Service</v>
      </c>
      <c r="F30" s="24" t="str">
        <f>IFERROR(VLOOKUP(NSR[[#This Row],[Department]], Lists!$L$4:$M$7, 2, FALSE), "")</f>
        <v>Ghamdi, Anas K</v>
      </c>
      <c r="G30" s="24" t="s">
        <v>56</v>
      </c>
      <c r="H30" s="24">
        <v>2025</v>
      </c>
      <c r="I30" s="80" t="s">
        <v>41</v>
      </c>
      <c r="J30" s="46" t="str" cm="1">
        <f t="array" ref="J30">IFERROR(
  LOOKUP(
    2,1/(
      ('Total Annual Points'!$B$5:$B$1000=E30)*
      ('Total Annual Points'!$C$5:$C$1000=G30)*
      ('Total Annual Points'!$D$5:$D$1000=H30)*
      (MATCH('Total Annual Points'!$E$5:$E$1000,{"January","February","March","April","May","June","July","August","September","October","November","December"},0)
       &lt;=MATCH(I30,{"January","February","March","April","May","June","July","August","September","October","November","December"},0))
    ),
    'Total Annual Points'!$F$5:$F$1000
  ),
"")</f>
        <v/>
      </c>
      <c r="K30" s="24"/>
      <c r="L30" s="24"/>
      <c r="M30" s="24">
        <f>North_Service!$K30-North_Service!$L30</f>
        <v>0</v>
      </c>
      <c r="N30" s="24"/>
      <c r="AC30" s="1" t="str">
        <f t="shared" si="1"/>
        <v>North_Service</v>
      </c>
      <c r="AD30" s="1" t="str">
        <f t="shared" si="4"/>
        <v>Ghamdi, Anas K</v>
      </c>
      <c r="AE30" s="1" t="s">
        <v>15</v>
      </c>
      <c r="AF30" s="1" t="s">
        <v>24</v>
      </c>
      <c r="AG30" s="1" t="s">
        <v>74</v>
      </c>
      <c r="AH30" s="1" t="s">
        <v>42</v>
      </c>
      <c r="AI30" s="16" t="b">
        <v>0</v>
      </c>
      <c r="AJ30" s="1"/>
      <c r="BA30" s="22" t="str">
        <f t="shared" si="2"/>
        <v>North_Service</v>
      </c>
      <c r="BB30" s="22" t="str">
        <f>IFERROR(VLOOKUP(NSM[[#This Row],[Department]], Lists!$L$4:$M$7, 2, FALSE), "")</f>
        <v>Ghamdi, Anas K</v>
      </c>
      <c r="BC30" s="30" t="s">
        <v>38</v>
      </c>
      <c r="BD30" s="30" t="s">
        <v>35</v>
      </c>
      <c r="BE30" s="81" t="s">
        <v>41</v>
      </c>
      <c r="BF30" s="28" t="s">
        <v>42</v>
      </c>
      <c r="BG30" s="29" t="b">
        <v>0</v>
      </c>
      <c r="BH30" s="28"/>
      <c r="BW30" s="22"/>
      <c r="BY30" s="2"/>
      <c r="BZ30" s="2"/>
      <c r="CA30" s="1"/>
      <c r="CB30" s="1"/>
      <c r="CC30" s="1"/>
      <c r="CD30" s="1"/>
    </row>
    <row r="31" spans="5:82">
      <c r="E31" s="24" t="str">
        <f t="shared" si="0"/>
        <v>North_Service</v>
      </c>
      <c r="F31" s="24" t="str">
        <f>IFERROR(VLOOKUP(NSR[[#This Row],[Department]], Lists!$L$4:$M$7, 2, FALSE), "")</f>
        <v>Ghamdi, Anas K</v>
      </c>
      <c r="G31" s="24" t="s">
        <v>56</v>
      </c>
      <c r="H31" s="24">
        <v>2025</v>
      </c>
      <c r="I31" s="80" t="s">
        <v>50</v>
      </c>
      <c r="J31" s="46" t="str" cm="1">
        <f t="array" ref="J31">IFERROR(
  LOOKUP(
    2,1/(
      ('Total Annual Points'!$B$5:$B$1000=E31)*
      ('Total Annual Points'!$C$5:$C$1000=G31)*
      ('Total Annual Points'!$D$5:$D$1000=H31)*
      (MATCH('Total Annual Points'!$E$5:$E$1000,{"January","February","March","April","May","June","July","August","September","October","November","December"},0)
       &lt;=MATCH(I31,{"January","February","March","April","May","June","July","August","September","October","November","December"},0))
    ),
    'Total Annual Points'!$F$5:$F$1000
  ),
"")</f>
        <v/>
      </c>
      <c r="K31" s="24"/>
      <c r="L31" s="24"/>
      <c r="M31" s="24">
        <f>North_Service!$K31-North_Service!$L31</f>
        <v>0</v>
      </c>
      <c r="N31" s="24"/>
      <c r="AC31" s="1" t="str">
        <f t="shared" si="1"/>
        <v>North_Service</v>
      </c>
      <c r="AD31" s="1" t="str">
        <f t="shared" si="4"/>
        <v>Ghamdi, Anas K</v>
      </c>
      <c r="AE31" s="1" t="s">
        <v>15</v>
      </c>
      <c r="AF31" s="1" t="s">
        <v>24</v>
      </c>
      <c r="AG31" s="1" t="s">
        <v>75</v>
      </c>
      <c r="AH31" s="1" t="s">
        <v>21</v>
      </c>
      <c r="AI31" s="16" t="b">
        <v>0</v>
      </c>
      <c r="AJ31" s="1"/>
      <c r="BA31" s="22" t="str">
        <f t="shared" si="2"/>
        <v>North_Service</v>
      </c>
      <c r="BB31" s="22" t="str">
        <f>IFERROR(VLOOKUP(NSM[[#This Row],[Department]], Lists!$L$4:$M$7, 2, FALSE), "")</f>
        <v>Ghamdi, Anas K</v>
      </c>
      <c r="BC31" s="30" t="s">
        <v>38</v>
      </c>
      <c r="BD31" s="30" t="s">
        <v>35</v>
      </c>
      <c r="BE31" s="81" t="s">
        <v>50</v>
      </c>
      <c r="BF31" s="28" t="s">
        <v>21</v>
      </c>
      <c r="BG31" s="29" t="b">
        <v>0</v>
      </c>
      <c r="BH31" s="28"/>
      <c r="BW31" s="22"/>
      <c r="BY31" s="2"/>
      <c r="BZ31" s="2"/>
      <c r="CA31" s="1"/>
      <c r="CB31" s="1"/>
      <c r="CC31" s="1"/>
      <c r="CD31" s="1"/>
    </row>
    <row r="32" spans="5:82">
      <c r="E32" s="24" t="str">
        <f t="shared" si="0"/>
        <v>North_Service</v>
      </c>
      <c r="F32" s="24" t="str">
        <f>IFERROR(VLOOKUP(NSR[[#This Row],[Department]], Lists!$L$4:$M$7, 2, FALSE), "")</f>
        <v>Ghamdi, Anas K</v>
      </c>
      <c r="G32" s="24" t="s">
        <v>56</v>
      </c>
      <c r="H32" s="24">
        <v>2025</v>
      </c>
      <c r="I32" s="80" t="s">
        <v>54</v>
      </c>
      <c r="J32" s="46" t="str" cm="1">
        <f t="array" ref="J32">IFERROR(
  LOOKUP(
    2,1/(
      ('Total Annual Points'!$B$5:$B$1000=E32)*
      ('Total Annual Points'!$C$5:$C$1000=G32)*
      ('Total Annual Points'!$D$5:$D$1000=H32)*
      (MATCH('Total Annual Points'!$E$5:$E$1000,{"January","February","March","April","May","June","July","August","September","October","November","December"},0)
       &lt;=MATCH(I32,{"January","February","March","April","May","June","July","August","September","October","November","December"},0))
    ),
    'Total Annual Points'!$F$5:$F$1000
  ),
"")</f>
        <v/>
      </c>
      <c r="K32" s="24"/>
      <c r="L32" s="24"/>
      <c r="M32" s="24">
        <f>North_Service!$K32-North_Service!$L32</f>
        <v>0</v>
      </c>
      <c r="N32" s="24"/>
      <c r="AC32" s="1" t="str">
        <f t="shared" si="1"/>
        <v>North_Service</v>
      </c>
      <c r="AD32" s="1" t="str">
        <f t="shared" si="4"/>
        <v>Ghamdi, Anas K</v>
      </c>
      <c r="AE32" s="1" t="s">
        <v>15</v>
      </c>
      <c r="AF32" s="1" t="s">
        <v>24</v>
      </c>
      <c r="AG32" s="1" t="s">
        <v>76</v>
      </c>
      <c r="AH32" s="1" t="s">
        <v>32</v>
      </c>
      <c r="AI32" s="16" t="b">
        <v>0</v>
      </c>
      <c r="AJ32" s="1"/>
      <c r="BA32" s="22" t="str">
        <f t="shared" si="2"/>
        <v>North_Service</v>
      </c>
      <c r="BB32" s="22" t="str">
        <f>IFERROR(VLOOKUP(NSM[[#This Row],[Department]], Lists!$L$4:$M$7, 2, FALSE), "")</f>
        <v>Ghamdi, Anas K</v>
      </c>
      <c r="BC32" s="30" t="s">
        <v>38</v>
      </c>
      <c r="BD32" s="30" t="s">
        <v>35</v>
      </c>
      <c r="BE32" s="81" t="s">
        <v>54</v>
      </c>
      <c r="BF32" s="28" t="s">
        <v>32</v>
      </c>
      <c r="BG32" s="29" t="b">
        <v>0</v>
      </c>
      <c r="BH32" s="28"/>
      <c r="BW32" s="22"/>
      <c r="BY32" s="2"/>
      <c r="BZ32" s="2"/>
      <c r="CA32" s="1"/>
      <c r="CB32" s="1"/>
      <c r="CC32" s="1"/>
      <c r="CD32" s="1"/>
    </row>
    <row r="33" spans="5:82">
      <c r="E33" s="24" t="str">
        <f t="shared" si="0"/>
        <v>North_Service</v>
      </c>
      <c r="F33" s="24" t="str">
        <f>IFERROR(VLOOKUP(NSR[[#This Row],[Department]], Lists!$L$4:$M$7, 2, FALSE), "")</f>
        <v>Ghamdi, Anas K</v>
      </c>
      <c r="G33" s="24" t="s">
        <v>56</v>
      </c>
      <c r="H33" s="24">
        <v>2025</v>
      </c>
      <c r="I33" s="80" t="s">
        <v>57</v>
      </c>
      <c r="J33" s="46" t="str" cm="1">
        <f t="array" ref="J33">IFERROR(
  LOOKUP(
    2,1/(
      ('Total Annual Points'!$B$5:$B$1000=E33)*
      ('Total Annual Points'!$C$5:$C$1000=G33)*
      ('Total Annual Points'!$D$5:$D$1000=H33)*
      (MATCH('Total Annual Points'!$E$5:$E$1000,{"January","February","March","April","May","June","July","August","September","October","November","December"},0)
       &lt;=MATCH(I33,{"January","February","March","April","May","June","July","August","September","October","November","December"},0))
    ),
    'Total Annual Points'!$F$5:$F$1000
  ),
"")</f>
        <v/>
      </c>
      <c r="K33" s="24"/>
      <c r="L33" s="24"/>
      <c r="M33" s="24">
        <f>North_Service!$K33-North_Service!$L33</f>
        <v>0</v>
      </c>
      <c r="N33" s="24"/>
      <c r="AC33" s="1" t="str">
        <f t="shared" si="1"/>
        <v>North_Service</v>
      </c>
      <c r="AD33" s="1" t="str">
        <f t="shared" si="4"/>
        <v>Ghamdi, Anas K</v>
      </c>
      <c r="AE33" s="1" t="s">
        <v>15</v>
      </c>
      <c r="AF33" s="1" t="s">
        <v>24</v>
      </c>
      <c r="AG33" s="1" t="s">
        <v>77</v>
      </c>
      <c r="AH33" s="1" t="s">
        <v>42</v>
      </c>
      <c r="AI33" s="16" t="b">
        <v>0</v>
      </c>
      <c r="AJ33" s="1"/>
      <c r="BA33" s="22" t="str">
        <f t="shared" si="2"/>
        <v>North_Service</v>
      </c>
      <c r="BB33" s="22" t="str">
        <f>IFERROR(VLOOKUP(NSM[[#This Row],[Department]], Lists!$L$4:$M$7, 2, FALSE), "")</f>
        <v>Ghamdi, Anas K</v>
      </c>
      <c r="BC33" s="30" t="s">
        <v>38</v>
      </c>
      <c r="BD33" s="30" t="s">
        <v>35</v>
      </c>
      <c r="BE33" s="81" t="s">
        <v>57</v>
      </c>
      <c r="BF33" s="28" t="s">
        <v>42</v>
      </c>
      <c r="BG33" s="29" t="b">
        <v>0</v>
      </c>
      <c r="BH33" s="28"/>
      <c r="BW33" s="22"/>
      <c r="BY33" s="2"/>
      <c r="BZ33" s="2"/>
      <c r="CA33" s="1"/>
      <c r="CB33" s="1"/>
      <c r="CC33" s="1"/>
      <c r="CD33" s="1"/>
    </row>
    <row r="34" spans="5:82">
      <c r="E34" s="24" t="str">
        <f t="shared" si="0"/>
        <v>North_Service</v>
      </c>
      <c r="F34" s="24" t="str">
        <f>IFERROR(VLOOKUP(NSR[[#This Row],[Department]], Lists!$L$4:$M$7, 2, FALSE), "")</f>
        <v>Ghamdi, Anas K</v>
      </c>
      <c r="G34" s="24" t="s">
        <v>56</v>
      </c>
      <c r="H34" s="24">
        <v>2025</v>
      </c>
      <c r="I34" s="80" t="s">
        <v>60</v>
      </c>
      <c r="J34" s="46" t="str" cm="1">
        <f t="array" ref="J34">IFERROR(
  LOOKUP(
    2,1/(
      ('Total Annual Points'!$B$5:$B$1000=E34)*
      ('Total Annual Points'!$C$5:$C$1000=G34)*
      ('Total Annual Points'!$D$5:$D$1000=H34)*
      (MATCH('Total Annual Points'!$E$5:$E$1000,{"January","February","March","April","May","June","July","August","September","October","November","December"},0)
       &lt;=MATCH(I34,{"January","February","March","April","May","June","July","August","September","October","November","December"},0))
    ),
    'Total Annual Points'!$F$5:$F$1000
  ),
"")</f>
        <v/>
      </c>
      <c r="K34" s="24"/>
      <c r="L34" s="24"/>
      <c r="M34" s="24">
        <f>North_Service!$K34-North_Service!$L34</f>
        <v>0</v>
      </c>
      <c r="N34" s="24"/>
      <c r="AC34" s="1" t="str">
        <f t="shared" si="1"/>
        <v>North_Service</v>
      </c>
      <c r="AD34" s="1" t="str">
        <f t="shared" si="4"/>
        <v>Ghamdi, Anas K</v>
      </c>
      <c r="AE34" s="1" t="s">
        <v>15</v>
      </c>
      <c r="AF34" s="1" t="s">
        <v>24</v>
      </c>
      <c r="AG34" s="1" t="s">
        <v>78</v>
      </c>
      <c r="AH34" s="1" t="s">
        <v>21</v>
      </c>
      <c r="AI34" s="16" t="b">
        <v>0</v>
      </c>
      <c r="AJ34" s="1"/>
      <c r="BA34" s="22" t="str">
        <f t="shared" si="2"/>
        <v>North_Service</v>
      </c>
      <c r="BB34" s="22" t="str">
        <f>IFERROR(VLOOKUP(NSM[[#This Row],[Department]], Lists!$L$4:$M$7, 2, FALSE), "")</f>
        <v>Ghamdi, Anas K</v>
      </c>
      <c r="BC34" s="30" t="s">
        <v>38</v>
      </c>
      <c r="BD34" s="30" t="s">
        <v>35</v>
      </c>
      <c r="BE34" s="81" t="s">
        <v>60</v>
      </c>
      <c r="BF34" s="28" t="s">
        <v>21</v>
      </c>
      <c r="BG34" s="29" t="b">
        <v>0</v>
      </c>
      <c r="BH34" s="28"/>
      <c r="BW34" s="22"/>
      <c r="BY34" s="2"/>
      <c r="BZ34" s="2"/>
      <c r="CA34" s="1"/>
      <c r="CB34" s="1"/>
      <c r="CC34" s="1"/>
      <c r="CD34" s="1"/>
    </row>
    <row r="35" spans="5:82">
      <c r="E35" s="24" t="str">
        <f t="shared" si="0"/>
        <v>North_Service</v>
      </c>
      <c r="F35" s="24" t="str">
        <f>IFERROR(VLOOKUP(NSR[[#This Row],[Department]], Lists!$L$4:$M$7, 2, FALSE), "")</f>
        <v>Ghamdi, Anas K</v>
      </c>
      <c r="G35" s="24" t="s">
        <v>56</v>
      </c>
      <c r="H35" s="24">
        <v>2025</v>
      </c>
      <c r="I35" s="80" t="s">
        <v>62</v>
      </c>
      <c r="J35" s="46" t="str" cm="1">
        <f t="array" ref="J35">IFERROR(
  LOOKUP(
    2,1/(
      ('Total Annual Points'!$B$5:$B$1000=E35)*
      ('Total Annual Points'!$C$5:$C$1000=G35)*
      ('Total Annual Points'!$D$5:$D$1000=H35)*
      (MATCH('Total Annual Points'!$E$5:$E$1000,{"January","February","March","April","May","June","July","August","September","October","November","December"},0)
       &lt;=MATCH(I35,{"January","February","March","April","May","June","July","August","September","October","November","December"},0))
    ),
    'Total Annual Points'!$F$5:$F$1000
  ),
"")</f>
        <v/>
      </c>
      <c r="K35" s="24"/>
      <c r="L35" s="24"/>
      <c r="M35" s="24">
        <f>North_Service!$K35-North_Service!$L35</f>
        <v>0</v>
      </c>
      <c r="N35" s="24"/>
      <c r="AC35" s="1" t="str">
        <f t="shared" si="1"/>
        <v>North_Service</v>
      </c>
      <c r="AD35" s="1" t="str">
        <f t="shared" si="4"/>
        <v>Ghamdi, Anas K</v>
      </c>
      <c r="AE35" s="1" t="s">
        <v>15</v>
      </c>
      <c r="AF35" s="1" t="s">
        <v>24</v>
      </c>
      <c r="AG35" s="1" t="s">
        <v>79</v>
      </c>
      <c r="AH35" s="1" t="s">
        <v>32</v>
      </c>
      <c r="AI35" s="16" t="b">
        <v>0</v>
      </c>
      <c r="AJ35" s="1"/>
      <c r="BA35" s="22" t="str">
        <f t="shared" si="2"/>
        <v>North_Service</v>
      </c>
      <c r="BB35" s="22" t="str">
        <f>IFERROR(VLOOKUP(NSM[[#This Row],[Department]], Lists!$L$4:$M$7, 2, FALSE), "")</f>
        <v>Ghamdi, Anas K</v>
      </c>
      <c r="BC35" s="30" t="s">
        <v>38</v>
      </c>
      <c r="BD35" s="30" t="s">
        <v>35</v>
      </c>
      <c r="BE35" s="81" t="s">
        <v>62</v>
      </c>
      <c r="BF35" s="28" t="s">
        <v>32</v>
      </c>
      <c r="BG35" s="29" t="b">
        <v>0</v>
      </c>
      <c r="BH35" s="28"/>
      <c r="BW35" s="22"/>
      <c r="BY35" s="2"/>
      <c r="BZ35" s="2"/>
      <c r="CA35" s="1"/>
      <c r="CB35" s="1"/>
      <c r="CC35" s="1"/>
      <c r="CD35" s="1"/>
    </row>
    <row r="36" spans="5:82">
      <c r="E36" s="24" t="str">
        <f t="shared" si="0"/>
        <v>North_Service</v>
      </c>
      <c r="F36" s="24" t="str">
        <f>IFERROR(VLOOKUP(NSR[[#This Row],[Department]], Lists!$L$4:$M$7, 2, FALSE), "")</f>
        <v>Ghamdi, Anas K</v>
      </c>
      <c r="G36" s="24" t="s">
        <v>56</v>
      </c>
      <c r="H36" s="24">
        <v>2025</v>
      </c>
      <c r="I36" s="80" t="s">
        <v>64</v>
      </c>
      <c r="J36" s="46" t="str" cm="1">
        <f t="array" ref="J36">IFERROR(
  LOOKUP(
    2,1/(
      ('Total Annual Points'!$B$5:$B$1000=E36)*
      ('Total Annual Points'!$C$5:$C$1000=G36)*
      ('Total Annual Points'!$D$5:$D$1000=H36)*
      (MATCH('Total Annual Points'!$E$5:$E$1000,{"January","February","March","April","May","June","July","August","September","October","November","December"},0)
       &lt;=MATCH(I36,{"January","February","March","April","May","June","July","August","September","October","November","December"},0))
    ),
    'Total Annual Points'!$F$5:$F$1000
  ),
"")</f>
        <v/>
      </c>
      <c r="K36" s="24"/>
      <c r="L36" s="24"/>
      <c r="M36" s="24">
        <f>North_Service!$K36-North_Service!$L36</f>
        <v>0</v>
      </c>
      <c r="N36" s="24"/>
      <c r="AC36" s="1" t="str">
        <f t="shared" si="1"/>
        <v>North_Service</v>
      </c>
      <c r="AD36" s="1" t="str">
        <f t="shared" si="4"/>
        <v>Ghamdi, Anas K</v>
      </c>
      <c r="AE36" s="1" t="s">
        <v>15</v>
      </c>
      <c r="AF36" s="1" t="s">
        <v>24</v>
      </c>
      <c r="AG36" s="1" t="s">
        <v>80</v>
      </c>
      <c r="AH36" s="1" t="s">
        <v>42</v>
      </c>
      <c r="AI36" s="16" t="b">
        <v>0</v>
      </c>
      <c r="AJ36" s="1"/>
      <c r="BA36" s="22" t="str">
        <f t="shared" si="2"/>
        <v>North_Service</v>
      </c>
      <c r="BB36" s="22" t="str">
        <f>IFERROR(VLOOKUP(NSM[[#This Row],[Department]], Lists!$L$4:$M$7, 2, FALSE), "")</f>
        <v>Ghamdi, Anas K</v>
      </c>
      <c r="BC36" s="30" t="s">
        <v>38</v>
      </c>
      <c r="BD36" s="30" t="s">
        <v>35</v>
      </c>
      <c r="BE36" s="81" t="s">
        <v>64</v>
      </c>
      <c r="BF36" s="28" t="s">
        <v>42</v>
      </c>
      <c r="BG36" s="29" t="b">
        <v>0</v>
      </c>
      <c r="BH36" s="28"/>
      <c r="BW36" s="22"/>
      <c r="BY36" s="2"/>
      <c r="BZ36" s="2"/>
      <c r="CA36" s="1"/>
      <c r="CB36" s="1"/>
      <c r="CC36" s="1"/>
      <c r="CD36" s="1"/>
    </row>
    <row r="37" spans="5:82">
      <c r="E37" s="24" t="str">
        <f t="shared" si="0"/>
        <v>North_Service</v>
      </c>
      <c r="F37" s="24" t="str">
        <f>IFERROR(VLOOKUP(NSR[[#This Row],[Department]], Lists!$L$4:$M$7, 2, FALSE), "")</f>
        <v>Ghamdi, Anas K</v>
      </c>
      <c r="G37" s="24" t="s">
        <v>56</v>
      </c>
      <c r="H37" s="24">
        <v>2025</v>
      </c>
      <c r="I37" s="80" t="s">
        <v>66</v>
      </c>
      <c r="J37" s="46" t="str" cm="1">
        <f t="array" ref="J37">IFERROR(
  LOOKUP(
    2,1/(
      ('Total Annual Points'!$B$5:$B$1000=E37)*
      ('Total Annual Points'!$C$5:$C$1000=G37)*
      ('Total Annual Points'!$D$5:$D$1000=H37)*
      (MATCH('Total Annual Points'!$E$5:$E$1000,{"January","February","March","April","May","June","July","August","September","October","November","December"},0)
       &lt;=MATCH(I37,{"January","February","March","April","May","June","July","August","September","October","November","December"},0))
    ),
    'Total Annual Points'!$F$5:$F$1000
  ),
"")</f>
        <v/>
      </c>
      <c r="K37" s="24"/>
      <c r="L37" s="24"/>
      <c r="M37" s="24">
        <f>North_Service!$K37-North_Service!$L37</f>
        <v>0</v>
      </c>
      <c r="N37" s="24"/>
      <c r="AC37" s="1" t="str">
        <f t="shared" si="1"/>
        <v>North_Service</v>
      </c>
      <c r="AD37" s="1" t="str">
        <f t="shared" si="4"/>
        <v>Ghamdi, Anas K</v>
      </c>
      <c r="AE37" s="1" t="s">
        <v>15</v>
      </c>
      <c r="AF37" s="1" t="s">
        <v>24</v>
      </c>
      <c r="AG37" s="1" t="s">
        <v>81</v>
      </c>
      <c r="AH37" s="1" t="s">
        <v>21</v>
      </c>
      <c r="AI37" s="16" t="b">
        <v>0</v>
      </c>
      <c r="AJ37" s="1"/>
      <c r="BA37" s="22" t="str">
        <f t="shared" si="2"/>
        <v>North_Service</v>
      </c>
      <c r="BB37" s="22" t="str">
        <f>IFERROR(VLOOKUP(NSM[[#This Row],[Department]], Lists!$L$4:$M$7, 2, FALSE), "")</f>
        <v>Ghamdi, Anas K</v>
      </c>
      <c r="BC37" s="30" t="s">
        <v>38</v>
      </c>
      <c r="BD37" s="30" t="s">
        <v>35</v>
      </c>
      <c r="BE37" s="81" t="s">
        <v>66</v>
      </c>
      <c r="BF37" s="28" t="s">
        <v>21</v>
      </c>
      <c r="BG37" s="29" t="b">
        <v>0</v>
      </c>
      <c r="BH37" s="28"/>
      <c r="BW37" s="22"/>
      <c r="BY37" s="2"/>
      <c r="BZ37" s="2"/>
      <c r="CA37" s="1"/>
      <c r="CB37" s="1"/>
      <c r="CC37" s="1"/>
      <c r="CD37" s="1"/>
    </row>
    <row r="38" spans="5:82">
      <c r="E38" s="24" t="str">
        <f t="shared" si="0"/>
        <v>North_Service</v>
      </c>
      <c r="F38" s="24" t="str">
        <f>IFERROR(VLOOKUP(NSR[[#This Row],[Department]], Lists!$L$4:$M$7, 2, FALSE), "")</f>
        <v>Ghamdi, Anas K</v>
      </c>
      <c r="G38" s="24" t="s">
        <v>56</v>
      </c>
      <c r="H38" s="24">
        <v>2025</v>
      </c>
      <c r="I38" s="80" t="s">
        <v>68</v>
      </c>
      <c r="J38" s="46" t="str" cm="1">
        <f t="array" ref="J38">IFERROR(
  LOOKUP(
    2,1/(
      ('Total Annual Points'!$B$5:$B$1000=E38)*
      ('Total Annual Points'!$C$5:$C$1000=G38)*
      ('Total Annual Points'!$D$5:$D$1000=H38)*
      (MATCH('Total Annual Points'!$E$5:$E$1000,{"January","February","March","April","May","June","July","August","September","October","November","December"},0)
       &lt;=MATCH(I38,{"January","February","March","April","May","June","July","August","September","October","November","December"},0))
    ),
    'Total Annual Points'!$F$5:$F$1000
  ),
"")</f>
        <v/>
      </c>
      <c r="K38" s="24"/>
      <c r="L38" s="24"/>
      <c r="M38" s="24">
        <f>North_Service!$K38-North_Service!$L38</f>
        <v>0</v>
      </c>
      <c r="N38" s="24"/>
      <c r="AC38" s="1" t="str">
        <f t="shared" si="1"/>
        <v>North_Service</v>
      </c>
      <c r="AD38" s="1" t="str">
        <f t="shared" si="4"/>
        <v>Ghamdi, Anas K</v>
      </c>
      <c r="AE38" s="1" t="s">
        <v>15</v>
      </c>
      <c r="AF38" s="1" t="s">
        <v>24</v>
      </c>
      <c r="AG38" s="1" t="s">
        <v>82</v>
      </c>
      <c r="AH38" s="1" t="s">
        <v>32</v>
      </c>
      <c r="AI38" s="16" t="b">
        <v>0</v>
      </c>
      <c r="AJ38" s="1"/>
      <c r="BA38" s="22" t="str">
        <f t="shared" si="2"/>
        <v>North_Service</v>
      </c>
      <c r="BB38" s="22" t="str">
        <f>IFERROR(VLOOKUP(NSM[[#This Row],[Department]], Lists!$L$4:$M$7, 2, FALSE), "")</f>
        <v>Ghamdi, Anas K</v>
      </c>
      <c r="BC38" s="30" t="s">
        <v>38</v>
      </c>
      <c r="BD38" s="30" t="s">
        <v>35</v>
      </c>
      <c r="BE38" s="81" t="s">
        <v>68</v>
      </c>
      <c r="BF38" s="28" t="s">
        <v>32</v>
      </c>
      <c r="BG38" s="29" t="b">
        <v>0</v>
      </c>
      <c r="BH38" s="28"/>
      <c r="BW38" s="22"/>
      <c r="BY38" s="2"/>
      <c r="BZ38" s="2"/>
      <c r="CA38" s="1"/>
      <c r="CB38" s="1"/>
      <c r="CC38" s="1"/>
      <c r="CD38" s="1"/>
    </row>
    <row r="39" spans="5:82">
      <c r="E39" s="24" t="str">
        <f t="shared" si="0"/>
        <v>North_Service</v>
      </c>
      <c r="F39" s="24" t="str">
        <f>IFERROR(VLOOKUP(NSR[[#This Row],[Department]], Lists!$L$4:$M$7, 2, FALSE), "")</f>
        <v>Ghamdi, Anas K</v>
      </c>
      <c r="G39" s="24" t="s">
        <v>56</v>
      </c>
      <c r="H39" s="24">
        <v>2025</v>
      </c>
      <c r="I39" s="80" t="s">
        <v>70</v>
      </c>
      <c r="J39" s="46" t="str" cm="1">
        <f t="array" ref="J39">IFERROR(
  LOOKUP(
    2,1/(
      ('Total Annual Points'!$B$5:$B$1000=E39)*
      ('Total Annual Points'!$C$5:$C$1000=G39)*
      ('Total Annual Points'!$D$5:$D$1000=H39)*
      (MATCH('Total Annual Points'!$E$5:$E$1000,{"January","February","March","April","May","June","July","August","September","October","November","December"},0)
       &lt;=MATCH(I39,{"January","February","March","April","May","June","July","August","September","October","November","December"},0))
    ),
    'Total Annual Points'!$F$5:$F$1000
  ),
"")</f>
        <v/>
      </c>
      <c r="K39" s="24"/>
      <c r="L39" s="24"/>
      <c r="M39" s="24">
        <f>North_Service!$K39-North_Service!$L39</f>
        <v>0</v>
      </c>
      <c r="N39" s="24"/>
      <c r="AC39" s="1" t="str">
        <f t="shared" si="1"/>
        <v>North_Service</v>
      </c>
      <c r="AD39" s="1" t="str">
        <f t="shared" si="4"/>
        <v>Ghamdi, Anas K</v>
      </c>
      <c r="AE39" s="1" t="s">
        <v>15</v>
      </c>
      <c r="AF39" s="1" t="s">
        <v>24</v>
      </c>
      <c r="AG39" s="1" t="s">
        <v>83</v>
      </c>
      <c r="AH39" s="1" t="s">
        <v>42</v>
      </c>
      <c r="AI39" s="16" t="b">
        <v>0</v>
      </c>
      <c r="AJ39" s="1"/>
      <c r="BA39" s="22" t="str">
        <f t="shared" si="2"/>
        <v>North_Service</v>
      </c>
      <c r="BB39" s="22" t="str">
        <f>IFERROR(VLOOKUP(NSM[[#This Row],[Department]], Lists!$L$4:$M$7, 2, FALSE), "")</f>
        <v>Ghamdi, Anas K</v>
      </c>
      <c r="BC39" s="30" t="s">
        <v>38</v>
      </c>
      <c r="BD39" s="30" t="s">
        <v>35</v>
      </c>
      <c r="BE39" s="81" t="s">
        <v>70</v>
      </c>
      <c r="BF39" s="28" t="s">
        <v>42</v>
      </c>
      <c r="BG39" s="29" t="b">
        <v>0</v>
      </c>
      <c r="BH39" s="28"/>
      <c r="BW39" s="22"/>
      <c r="BY39" s="2"/>
      <c r="BZ39" s="2"/>
      <c r="CA39" s="1"/>
      <c r="CB39" s="1"/>
      <c r="CC39" s="1"/>
      <c r="CD39" s="1"/>
    </row>
    <row r="40" spans="5:82">
      <c r="E40" s="24" t="str">
        <f t="shared" si="0"/>
        <v>North_Service</v>
      </c>
      <c r="F40" s="24" t="str">
        <f>IFERROR(VLOOKUP(NSR[[#This Row],[Department]], Lists!$L$4:$M$7, 2, FALSE), "")</f>
        <v>Ghamdi, Anas K</v>
      </c>
      <c r="G40" s="24" t="s">
        <v>59</v>
      </c>
      <c r="H40" s="24">
        <v>2025</v>
      </c>
      <c r="I40" s="80" t="s">
        <v>20</v>
      </c>
      <c r="J40" s="46" t="str" cm="1">
        <f t="array" ref="J40">IFERROR(
  LOOKUP(
    2,1/(
      ('Total Annual Points'!$B$5:$B$1000=E40)*
      ('Total Annual Points'!$C$5:$C$1000=G40)*
      ('Total Annual Points'!$D$5:$D$1000=H40)*
      (MATCH('Total Annual Points'!$E$5:$E$1000,{"January","February","March","April","May","June","July","August","September","October","November","December"},0)
       &lt;=MATCH(I40,{"January","February","March","April","May","June","July","August","September","October","November","December"},0))
    ),
    'Total Annual Points'!$F$5:$F$1000
  ),
"")</f>
        <v/>
      </c>
      <c r="K40" s="24"/>
      <c r="L40" s="24"/>
      <c r="M40" s="24">
        <f>North_Service!$K40-North_Service!$L40</f>
        <v>0</v>
      </c>
      <c r="N40" s="24"/>
      <c r="AC40" s="1" t="str">
        <f t="shared" si="1"/>
        <v>North_Service</v>
      </c>
      <c r="AD40" s="1" t="str">
        <f t="shared" si="4"/>
        <v>Ghamdi, Anas K</v>
      </c>
      <c r="AE40" s="1" t="s">
        <v>15</v>
      </c>
      <c r="AF40" s="1" t="s">
        <v>24</v>
      </c>
      <c r="AG40" s="1" t="s">
        <v>85</v>
      </c>
      <c r="AH40" s="1" t="s">
        <v>21</v>
      </c>
      <c r="AI40" s="16" t="b">
        <v>0</v>
      </c>
      <c r="AJ40" s="1"/>
      <c r="BA40" s="22" t="str">
        <f t="shared" si="2"/>
        <v>North_Service</v>
      </c>
      <c r="BB40" t="str">
        <f>IFERROR(VLOOKUP(NSM[[#This Row],[Department]], Lists!$L$4:$M$7, 2, FALSE), "")</f>
        <v>Ghamdi, Anas K</v>
      </c>
      <c r="BC40" s="30" t="s">
        <v>27</v>
      </c>
      <c r="BD40" s="30" t="s">
        <v>35</v>
      </c>
      <c r="BE40" s="81" t="s">
        <v>20</v>
      </c>
      <c r="BF40" s="28" t="s">
        <v>21</v>
      </c>
      <c r="BG40" s="29" t="b">
        <v>0</v>
      </c>
      <c r="BH40" s="28"/>
      <c r="BW40" s="22"/>
      <c r="BY40" s="2"/>
      <c r="BZ40" s="2"/>
      <c r="CA40" s="1"/>
      <c r="CB40" s="1"/>
      <c r="CC40" s="1"/>
      <c r="CD40" s="1"/>
    </row>
    <row r="41" spans="5:82">
      <c r="E41" s="24" t="str">
        <f t="shared" si="0"/>
        <v>North_Service</v>
      </c>
      <c r="F41" s="24" t="str">
        <f>IFERROR(VLOOKUP(NSR[[#This Row],[Department]], Lists!$L$4:$M$7, 2, FALSE), "")</f>
        <v>Ghamdi, Anas K</v>
      </c>
      <c r="G41" s="24" t="s">
        <v>59</v>
      </c>
      <c r="H41" s="24">
        <v>2025</v>
      </c>
      <c r="I41" s="80" t="s">
        <v>31</v>
      </c>
      <c r="J41" s="46" t="str" cm="1">
        <f t="array" ref="J41">IFERROR(
  LOOKUP(
    2,1/(
      ('Total Annual Points'!$B$5:$B$1000=E41)*
      ('Total Annual Points'!$C$5:$C$1000=G41)*
      ('Total Annual Points'!$D$5:$D$1000=H41)*
      (MATCH('Total Annual Points'!$E$5:$E$1000,{"January","February","March","April","May","June","July","August","September","October","November","December"},0)
       &lt;=MATCH(I41,{"January","February","March","April","May","June","July","August","September","October","November","December"},0))
    ),
    'Total Annual Points'!$F$5:$F$1000
  ),
"")</f>
        <v/>
      </c>
      <c r="K41" s="24"/>
      <c r="L41" s="24"/>
      <c r="M41" s="24">
        <f>North_Service!$K41-North_Service!$L41</f>
        <v>0</v>
      </c>
      <c r="N41" s="24"/>
      <c r="AC41" s="1" t="str">
        <f t="shared" si="1"/>
        <v>North_Service</v>
      </c>
      <c r="AD41" s="1" t="str">
        <f t="shared" si="4"/>
        <v>Ghamdi, Anas K</v>
      </c>
      <c r="AE41" s="1" t="s">
        <v>15</v>
      </c>
      <c r="AF41" s="1" t="s">
        <v>24</v>
      </c>
      <c r="AG41" s="1" t="s">
        <v>86</v>
      </c>
      <c r="AH41" s="1" t="s">
        <v>32</v>
      </c>
      <c r="AI41" s="16" t="b">
        <v>0</v>
      </c>
      <c r="AJ41" s="1"/>
      <c r="BA41" s="22" t="str">
        <f t="shared" si="2"/>
        <v>North_Service</v>
      </c>
      <c r="BB41" s="22" t="str">
        <f>IFERROR(VLOOKUP(NSM[[#This Row],[Department]], Lists!$L$4:$M$7, 2, FALSE), "")</f>
        <v>Ghamdi, Anas K</v>
      </c>
      <c r="BC41" s="30" t="s">
        <v>27</v>
      </c>
      <c r="BD41" s="30" t="s">
        <v>35</v>
      </c>
      <c r="BE41" s="81" t="s">
        <v>31</v>
      </c>
      <c r="BF41" s="28" t="s">
        <v>32</v>
      </c>
      <c r="BG41" s="29" t="b">
        <v>0</v>
      </c>
      <c r="BH41" s="28"/>
      <c r="BW41" s="22"/>
      <c r="BY41" s="2"/>
      <c r="BZ41" s="2"/>
      <c r="CA41" s="1"/>
      <c r="CB41" s="1"/>
      <c r="CC41" s="1"/>
      <c r="CD41" s="1"/>
    </row>
    <row r="42" spans="5:82">
      <c r="E42" s="24" t="str">
        <f t="shared" si="0"/>
        <v>North_Service</v>
      </c>
      <c r="F42" s="24" t="str">
        <f>IFERROR(VLOOKUP(NSR[[#This Row],[Department]], Lists!$L$4:$M$7, 2, FALSE), "")</f>
        <v>Ghamdi, Anas K</v>
      </c>
      <c r="G42" s="24" t="s">
        <v>59</v>
      </c>
      <c r="H42" s="24">
        <v>2025</v>
      </c>
      <c r="I42" s="80" t="s">
        <v>41</v>
      </c>
      <c r="J42" s="46" t="str" cm="1">
        <f t="array" ref="J42">IFERROR(
  LOOKUP(
    2,1/(
      ('Total Annual Points'!$B$5:$B$1000=E42)*
      ('Total Annual Points'!$C$5:$C$1000=G42)*
      ('Total Annual Points'!$D$5:$D$1000=H42)*
      (MATCH('Total Annual Points'!$E$5:$E$1000,{"January","February","March","April","May","June","July","August","September","October","November","December"},0)
       &lt;=MATCH(I42,{"January","February","March","April","May","June","July","August","September","October","November","December"},0))
    ),
    'Total Annual Points'!$F$5:$F$1000
  ),
"")</f>
        <v/>
      </c>
      <c r="K42" s="24"/>
      <c r="L42" s="24"/>
      <c r="M42" s="24">
        <f>North_Service!$K42-North_Service!$L42</f>
        <v>0</v>
      </c>
      <c r="N42" s="24"/>
      <c r="AC42" s="1" t="str">
        <f t="shared" si="1"/>
        <v>North_Service</v>
      </c>
      <c r="AD42" s="1" t="str">
        <f t="shared" si="4"/>
        <v>Ghamdi, Anas K</v>
      </c>
      <c r="AE42" s="1" t="s">
        <v>15</v>
      </c>
      <c r="AF42" s="1" t="s">
        <v>24</v>
      </c>
      <c r="AG42" s="1" t="s">
        <v>87</v>
      </c>
      <c r="AH42" s="1" t="s">
        <v>42</v>
      </c>
      <c r="AI42" s="16" t="b">
        <v>0</v>
      </c>
      <c r="AJ42" s="1"/>
      <c r="BA42" s="22" t="str">
        <f t="shared" si="2"/>
        <v>North_Service</v>
      </c>
      <c r="BB42" s="22" t="str">
        <f>IFERROR(VLOOKUP(NSM[[#This Row],[Department]], Lists!$L$4:$M$7, 2, FALSE), "")</f>
        <v>Ghamdi, Anas K</v>
      </c>
      <c r="BC42" s="30" t="s">
        <v>27</v>
      </c>
      <c r="BD42" s="30" t="s">
        <v>35</v>
      </c>
      <c r="BE42" s="81" t="s">
        <v>41</v>
      </c>
      <c r="BF42" s="28" t="s">
        <v>42</v>
      </c>
      <c r="BG42" s="29" t="b">
        <v>0</v>
      </c>
      <c r="BH42" s="28"/>
      <c r="BW42" s="22"/>
      <c r="BY42" s="2"/>
      <c r="BZ42" s="2"/>
      <c r="CA42" s="1"/>
      <c r="CB42" s="1"/>
      <c r="CC42" s="1"/>
      <c r="CD42" s="1"/>
    </row>
    <row r="43" spans="5:82">
      <c r="E43" s="24" t="str">
        <f t="shared" si="0"/>
        <v>North_Service</v>
      </c>
      <c r="F43" s="24" t="str">
        <f>IFERROR(VLOOKUP(NSR[[#This Row],[Department]], Lists!$L$4:$M$7, 2, FALSE), "")</f>
        <v>Ghamdi, Anas K</v>
      </c>
      <c r="G43" s="24" t="s">
        <v>59</v>
      </c>
      <c r="H43" s="24">
        <v>2025</v>
      </c>
      <c r="I43" s="80" t="s">
        <v>50</v>
      </c>
      <c r="J43" s="46" t="str" cm="1">
        <f t="array" ref="J43">IFERROR(
  LOOKUP(
    2,1/(
      ('Total Annual Points'!$B$5:$B$1000=E43)*
      ('Total Annual Points'!$C$5:$C$1000=G43)*
      ('Total Annual Points'!$D$5:$D$1000=H43)*
      (MATCH('Total Annual Points'!$E$5:$E$1000,{"January","February","March","April","May","June","July","August","September","October","November","December"},0)
       &lt;=MATCH(I43,{"January","February","March","April","May","June","July","August","September","October","November","December"},0))
    ),
    'Total Annual Points'!$F$5:$F$1000
  ),
"")</f>
        <v/>
      </c>
      <c r="K43" s="24"/>
      <c r="L43" s="24"/>
      <c r="M43" s="24">
        <f>North_Service!$K43-North_Service!$L43</f>
        <v>0</v>
      </c>
      <c r="N43" s="24"/>
      <c r="AC43" s="1" t="str">
        <f t="shared" si="1"/>
        <v>North_Service</v>
      </c>
      <c r="AD43" s="1" t="str">
        <f t="shared" si="4"/>
        <v>Ghamdi, Anas K</v>
      </c>
      <c r="AE43" s="1" t="s">
        <v>15</v>
      </c>
      <c r="AF43" s="1" t="s">
        <v>24</v>
      </c>
      <c r="AG43" s="1" t="s">
        <v>88</v>
      </c>
      <c r="AH43" s="1" t="s">
        <v>21</v>
      </c>
      <c r="AI43" s="16" t="b">
        <v>0</v>
      </c>
      <c r="AJ43" s="1"/>
      <c r="BA43" s="22" t="str">
        <f t="shared" si="2"/>
        <v>North_Service</v>
      </c>
      <c r="BB43" s="22" t="str">
        <f>IFERROR(VLOOKUP(NSM[[#This Row],[Department]], Lists!$L$4:$M$7, 2, FALSE), "")</f>
        <v>Ghamdi, Anas K</v>
      </c>
      <c r="BC43" s="30" t="s">
        <v>27</v>
      </c>
      <c r="BD43" s="30" t="s">
        <v>35</v>
      </c>
      <c r="BE43" s="81" t="s">
        <v>50</v>
      </c>
      <c r="BF43" s="28" t="s">
        <v>21</v>
      </c>
      <c r="BG43" s="29" t="b">
        <v>0</v>
      </c>
      <c r="BH43" s="28"/>
      <c r="BW43" s="22"/>
      <c r="BY43" s="2"/>
      <c r="BZ43" s="2"/>
      <c r="CA43" s="1"/>
      <c r="CB43" s="1"/>
      <c r="CC43" s="1"/>
      <c r="CD43" s="1"/>
    </row>
    <row r="44" spans="5:82">
      <c r="E44" s="24" t="str">
        <f t="shared" si="0"/>
        <v>North_Service</v>
      </c>
      <c r="F44" s="24" t="str">
        <f>IFERROR(VLOOKUP(NSR[[#This Row],[Department]], Lists!$L$4:$M$7, 2, FALSE), "")</f>
        <v>Ghamdi, Anas K</v>
      </c>
      <c r="G44" s="24" t="s">
        <v>59</v>
      </c>
      <c r="H44" s="24">
        <v>2025</v>
      </c>
      <c r="I44" s="80" t="s">
        <v>54</v>
      </c>
      <c r="J44" s="46" t="str" cm="1">
        <f t="array" ref="J44">IFERROR(
  LOOKUP(
    2,1/(
      ('Total Annual Points'!$B$5:$B$1000=E44)*
      ('Total Annual Points'!$C$5:$C$1000=G44)*
      ('Total Annual Points'!$D$5:$D$1000=H44)*
      (MATCH('Total Annual Points'!$E$5:$E$1000,{"January","February","March","April","May","June","July","August","September","October","November","December"},0)
       &lt;=MATCH(I44,{"January","February","March","April","May","June","July","August","September","October","November","December"},0))
    ),
    'Total Annual Points'!$F$5:$F$1000
  ),
"")</f>
        <v/>
      </c>
      <c r="K44" s="24"/>
      <c r="L44" s="24"/>
      <c r="M44" s="24">
        <f>North_Service!$K44-North_Service!$L44</f>
        <v>0</v>
      </c>
      <c r="N44" s="24"/>
      <c r="AC44" s="1" t="str">
        <f t="shared" si="1"/>
        <v>North_Service</v>
      </c>
      <c r="AD44" s="1" t="str">
        <f t="shared" si="4"/>
        <v>Ghamdi, Anas K</v>
      </c>
      <c r="AE44" s="1" t="s">
        <v>15</v>
      </c>
      <c r="AF44" s="1" t="s">
        <v>24</v>
      </c>
      <c r="AG44" s="1" t="s">
        <v>92</v>
      </c>
      <c r="AH44" s="1" t="s">
        <v>32</v>
      </c>
      <c r="AI44" s="16" t="b">
        <v>0</v>
      </c>
      <c r="AJ44" s="1"/>
      <c r="BA44" s="22" t="str">
        <f t="shared" si="2"/>
        <v>North_Service</v>
      </c>
      <c r="BB44" s="22" t="str">
        <f>IFERROR(VLOOKUP(NSM[[#This Row],[Department]], Lists!$L$4:$M$7, 2, FALSE), "")</f>
        <v>Ghamdi, Anas K</v>
      </c>
      <c r="BC44" s="30" t="s">
        <v>27</v>
      </c>
      <c r="BD44" s="30" t="s">
        <v>35</v>
      </c>
      <c r="BE44" s="81" t="s">
        <v>54</v>
      </c>
      <c r="BF44" s="28" t="s">
        <v>32</v>
      </c>
      <c r="BG44" s="29" t="b">
        <v>0</v>
      </c>
      <c r="BH44" s="28"/>
      <c r="BW44" s="22"/>
      <c r="BY44" s="2"/>
      <c r="BZ44" s="2"/>
      <c r="CA44" s="1"/>
      <c r="CB44" s="1"/>
      <c r="CC44" s="1"/>
      <c r="CD44" s="1"/>
    </row>
    <row r="45" spans="5:82">
      <c r="E45" s="24" t="str">
        <f t="shared" si="0"/>
        <v>North_Service</v>
      </c>
      <c r="F45" s="24" t="str">
        <f>IFERROR(VLOOKUP(NSR[[#This Row],[Department]], Lists!$L$4:$M$7, 2, FALSE), "")</f>
        <v>Ghamdi, Anas K</v>
      </c>
      <c r="G45" s="24" t="s">
        <v>59</v>
      </c>
      <c r="H45" s="24">
        <v>2025</v>
      </c>
      <c r="I45" s="80" t="s">
        <v>57</v>
      </c>
      <c r="J45" s="46" t="str" cm="1">
        <f t="array" ref="J45">IFERROR(
  LOOKUP(
    2,1/(
      ('Total Annual Points'!$B$5:$B$1000=E45)*
      ('Total Annual Points'!$C$5:$C$1000=G45)*
      ('Total Annual Points'!$D$5:$D$1000=H45)*
      (MATCH('Total Annual Points'!$E$5:$E$1000,{"January","February","March","April","May","June","July","August","September","October","November","December"},0)
       &lt;=MATCH(I45,{"January","February","March","April","May","June","July","August","September","October","November","December"},0))
    ),
    'Total Annual Points'!$F$5:$F$1000
  ),
"")</f>
        <v/>
      </c>
      <c r="K45" s="24"/>
      <c r="L45" s="24"/>
      <c r="M45" s="24">
        <f>North_Service!$K45-North_Service!$L45</f>
        <v>0</v>
      </c>
      <c r="N45" s="24"/>
      <c r="AC45" s="1" t="str">
        <f t="shared" si="1"/>
        <v>North_Service</v>
      </c>
      <c r="AD45" s="1" t="str">
        <f t="shared" si="4"/>
        <v>Ghamdi, Anas K</v>
      </c>
      <c r="AE45" s="1" t="s">
        <v>15</v>
      </c>
      <c r="AF45" s="1" t="s">
        <v>24</v>
      </c>
      <c r="AG45" s="1" t="s">
        <v>95</v>
      </c>
      <c r="AH45" s="1" t="s">
        <v>42</v>
      </c>
      <c r="AI45" s="16" t="b">
        <v>0</v>
      </c>
      <c r="AJ45" s="1"/>
      <c r="BA45" s="22" t="str">
        <f t="shared" si="2"/>
        <v>North_Service</v>
      </c>
      <c r="BB45" s="22" t="str">
        <f>IFERROR(VLOOKUP(NSM[[#This Row],[Department]], Lists!$L$4:$M$7, 2, FALSE), "")</f>
        <v>Ghamdi, Anas K</v>
      </c>
      <c r="BC45" s="30" t="s">
        <v>27</v>
      </c>
      <c r="BD45" s="30" t="s">
        <v>35</v>
      </c>
      <c r="BE45" s="81" t="s">
        <v>57</v>
      </c>
      <c r="BF45" s="28" t="s">
        <v>42</v>
      </c>
      <c r="BG45" s="29" t="b">
        <v>0</v>
      </c>
      <c r="BH45" s="28"/>
      <c r="BW45" s="22"/>
      <c r="BY45" s="2"/>
      <c r="BZ45" s="2"/>
      <c r="CA45" s="1"/>
      <c r="CB45" s="1"/>
      <c r="CC45" s="1"/>
      <c r="CD45" s="1"/>
    </row>
    <row r="46" spans="5:82">
      <c r="E46" s="24" t="str">
        <f t="shared" si="0"/>
        <v>North_Service</v>
      </c>
      <c r="F46" s="24" t="str">
        <f>IFERROR(VLOOKUP(NSR[[#This Row],[Department]], Lists!$L$4:$M$7, 2, FALSE), "")</f>
        <v>Ghamdi, Anas K</v>
      </c>
      <c r="G46" s="24" t="s">
        <v>59</v>
      </c>
      <c r="H46" s="24">
        <v>2025</v>
      </c>
      <c r="I46" s="80" t="s">
        <v>60</v>
      </c>
      <c r="J46" s="46" t="str" cm="1">
        <f t="array" ref="J46">IFERROR(
  LOOKUP(
    2,1/(
      ('Total Annual Points'!$B$5:$B$1000=E46)*
      ('Total Annual Points'!$C$5:$C$1000=G46)*
      ('Total Annual Points'!$D$5:$D$1000=H46)*
      (MATCH('Total Annual Points'!$E$5:$E$1000,{"January","February","March","April","May","June","July","August","September","October","November","December"},0)
       &lt;=MATCH(I46,{"January","February","March","April","May","June","July","August","September","October","November","December"},0))
    ),
    'Total Annual Points'!$F$5:$F$1000
  ),
"")</f>
        <v/>
      </c>
      <c r="K46" s="24"/>
      <c r="L46" s="24"/>
      <c r="M46" s="24">
        <f>North_Service!$K46-North_Service!$L46</f>
        <v>0</v>
      </c>
      <c r="N46" s="24"/>
      <c r="AC46" s="1" t="str">
        <f t="shared" si="1"/>
        <v>North_Service</v>
      </c>
      <c r="AD46" s="1" t="str">
        <f t="shared" si="4"/>
        <v>Ghamdi, Anas K</v>
      </c>
      <c r="AE46" s="1" t="s">
        <v>15</v>
      </c>
      <c r="AF46" s="1" t="s">
        <v>24</v>
      </c>
      <c r="AG46" s="1" t="s">
        <v>98</v>
      </c>
      <c r="AH46" s="1" t="s">
        <v>21</v>
      </c>
      <c r="AI46" s="16" t="b">
        <v>0</v>
      </c>
      <c r="AJ46" s="1"/>
      <c r="BA46" s="22" t="str">
        <f t="shared" si="2"/>
        <v>North_Service</v>
      </c>
      <c r="BB46" s="22" t="str">
        <f>IFERROR(VLOOKUP(NSM[[#This Row],[Department]], Lists!$L$4:$M$7, 2, FALSE), "")</f>
        <v>Ghamdi, Anas K</v>
      </c>
      <c r="BC46" s="30" t="s">
        <v>27</v>
      </c>
      <c r="BD46" s="30" t="s">
        <v>35</v>
      </c>
      <c r="BE46" s="81" t="s">
        <v>60</v>
      </c>
      <c r="BF46" s="28" t="s">
        <v>21</v>
      </c>
      <c r="BG46" s="29" t="b">
        <v>0</v>
      </c>
      <c r="BH46" s="28"/>
      <c r="BW46" s="22"/>
      <c r="BY46" s="2"/>
      <c r="BZ46" s="2"/>
      <c r="CA46" s="1"/>
      <c r="CB46" s="1"/>
      <c r="CC46" s="1"/>
      <c r="CD46" s="1"/>
    </row>
    <row r="47" spans="5:82">
      <c r="E47" s="24" t="str">
        <f t="shared" si="0"/>
        <v>North_Service</v>
      </c>
      <c r="F47" s="24" t="str">
        <f>IFERROR(VLOOKUP(NSR[[#This Row],[Department]], Lists!$L$4:$M$7, 2, FALSE), "")</f>
        <v>Ghamdi, Anas K</v>
      </c>
      <c r="G47" s="24" t="s">
        <v>59</v>
      </c>
      <c r="H47" s="24">
        <v>2025</v>
      </c>
      <c r="I47" s="80" t="s">
        <v>62</v>
      </c>
      <c r="J47" s="46" t="str" cm="1">
        <f t="array" ref="J47">IFERROR(
  LOOKUP(
    2,1/(
      ('Total Annual Points'!$B$5:$B$1000=E47)*
      ('Total Annual Points'!$C$5:$C$1000=G47)*
      ('Total Annual Points'!$D$5:$D$1000=H47)*
      (MATCH('Total Annual Points'!$E$5:$E$1000,{"January","February","March","April","May","June","July","August","September","October","November","December"},0)
       &lt;=MATCH(I47,{"January","February","March","April","May","June","July","August","September","October","November","December"},0))
    ),
    'Total Annual Points'!$F$5:$F$1000
  ),
"")</f>
        <v/>
      </c>
      <c r="K47" s="24"/>
      <c r="L47" s="24"/>
      <c r="M47" s="24">
        <f>North_Service!$K47-North_Service!$L47</f>
        <v>0</v>
      </c>
      <c r="N47" s="24"/>
      <c r="AC47" s="1" t="str">
        <f t="shared" si="1"/>
        <v>North_Service</v>
      </c>
      <c r="AD47" s="1" t="str">
        <f t="shared" si="4"/>
        <v>Ghamdi, Anas K</v>
      </c>
      <c r="AE47" s="1" t="s">
        <v>15</v>
      </c>
      <c r="AF47" s="1" t="s">
        <v>24</v>
      </c>
      <c r="AG47" s="1" t="s">
        <v>100</v>
      </c>
      <c r="AH47" s="1" t="s">
        <v>32</v>
      </c>
      <c r="AI47" s="16" t="b">
        <v>0</v>
      </c>
      <c r="AJ47" s="1"/>
      <c r="BA47" s="22" t="str">
        <f t="shared" si="2"/>
        <v>North_Service</v>
      </c>
      <c r="BB47" s="22" t="str">
        <f>IFERROR(VLOOKUP(NSM[[#This Row],[Department]], Lists!$L$4:$M$7, 2, FALSE), "")</f>
        <v>Ghamdi, Anas K</v>
      </c>
      <c r="BC47" s="30" t="s">
        <v>27</v>
      </c>
      <c r="BD47" s="30" t="s">
        <v>35</v>
      </c>
      <c r="BE47" s="81" t="s">
        <v>62</v>
      </c>
      <c r="BF47" s="28" t="s">
        <v>32</v>
      </c>
      <c r="BG47" s="29" t="b">
        <v>0</v>
      </c>
      <c r="BH47" s="28"/>
      <c r="BW47" s="22"/>
      <c r="BY47" s="2"/>
      <c r="BZ47" s="2"/>
      <c r="CA47" s="1"/>
      <c r="CB47" s="1"/>
      <c r="CC47" s="1"/>
      <c r="CD47" s="1"/>
    </row>
    <row r="48" spans="5:82">
      <c r="E48" s="24" t="str">
        <f t="shared" ref="E48:E79" si="5">$S$3</f>
        <v>North_Service</v>
      </c>
      <c r="F48" s="24" t="str">
        <f>IFERROR(VLOOKUP(NSR[[#This Row],[Department]], Lists!$L$4:$M$7, 2, FALSE), "")</f>
        <v>Ghamdi, Anas K</v>
      </c>
      <c r="G48" s="24" t="s">
        <v>59</v>
      </c>
      <c r="H48" s="24">
        <v>2025</v>
      </c>
      <c r="I48" s="80" t="s">
        <v>64</v>
      </c>
      <c r="J48" s="46" t="str" cm="1">
        <f t="array" ref="J48">IFERROR(
  LOOKUP(
    2,1/(
      ('Total Annual Points'!$B$5:$B$1000=E48)*
      ('Total Annual Points'!$C$5:$C$1000=G48)*
      ('Total Annual Points'!$D$5:$D$1000=H48)*
      (MATCH('Total Annual Points'!$E$5:$E$1000,{"January","February","March","April","May","June","July","August","September","October","November","December"},0)
       &lt;=MATCH(I48,{"January","February","March","April","May","June","July","August","September","October","November","December"},0))
    ),
    'Total Annual Points'!$F$5:$F$1000
  ),
"")</f>
        <v/>
      </c>
      <c r="K48" s="24"/>
      <c r="L48" s="24"/>
      <c r="M48" s="24">
        <f>North_Service!$K48-North_Service!$L48</f>
        <v>0</v>
      </c>
      <c r="N48" s="24"/>
      <c r="AC48" s="1" t="str">
        <f t="shared" si="1"/>
        <v>North_Service</v>
      </c>
      <c r="AD48" s="1" t="str">
        <f t="shared" si="4"/>
        <v>Ghamdi, Anas K</v>
      </c>
      <c r="AE48" s="1" t="s">
        <v>15</v>
      </c>
      <c r="AF48" s="1" t="s">
        <v>24</v>
      </c>
      <c r="AG48" s="1" t="s">
        <v>103</v>
      </c>
      <c r="AH48" s="1" t="s">
        <v>42</v>
      </c>
      <c r="AI48" s="16" t="b">
        <v>0</v>
      </c>
      <c r="AJ48" s="1"/>
      <c r="BA48" s="22" t="str">
        <f t="shared" si="2"/>
        <v>North_Service</v>
      </c>
      <c r="BB48" s="22" t="str">
        <f>IFERROR(VLOOKUP(NSM[[#This Row],[Department]], Lists!$L$4:$M$7, 2, FALSE), "")</f>
        <v>Ghamdi, Anas K</v>
      </c>
      <c r="BC48" s="30" t="s">
        <v>27</v>
      </c>
      <c r="BD48" s="30" t="s">
        <v>35</v>
      </c>
      <c r="BE48" s="81" t="s">
        <v>64</v>
      </c>
      <c r="BF48" s="28" t="s">
        <v>42</v>
      </c>
      <c r="BG48" s="29" t="b">
        <v>0</v>
      </c>
      <c r="BH48" s="28"/>
      <c r="BW48" s="22"/>
      <c r="BY48" s="2"/>
      <c r="BZ48" s="2"/>
      <c r="CA48" s="1"/>
      <c r="CB48" s="1"/>
      <c r="CC48" s="1"/>
      <c r="CD48" s="1"/>
    </row>
    <row r="49" spans="5:82">
      <c r="E49" s="24" t="str">
        <f t="shared" si="5"/>
        <v>North_Service</v>
      </c>
      <c r="F49" s="24" t="str">
        <f>IFERROR(VLOOKUP(NSR[[#This Row],[Department]], Lists!$L$4:$M$7, 2, FALSE), "")</f>
        <v>Ghamdi, Anas K</v>
      </c>
      <c r="G49" s="24" t="s">
        <v>59</v>
      </c>
      <c r="H49" s="24">
        <v>2025</v>
      </c>
      <c r="I49" s="80" t="s">
        <v>66</v>
      </c>
      <c r="J49" s="46" t="str" cm="1">
        <f t="array" ref="J49">IFERROR(
  LOOKUP(
    2,1/(
      ('Total Annual Points'!$B$5:$B$1000=E49)*
      ('Total Annual Points'!$C$5:$C$1000=G49)*
      ('Total Annual Points'!$D$5:$D$1000=H49)*
      (MATCH('Total Annual Points'!$E$5:$E$1000,{"January","February","March","April","May","June","July","August","September","October","November","December"},0)
       &lt;=MATCH(I49,{"January","February","March","April","May","June","July","August","September","October","November","December"},0))
    ),
    'Total Annual Points'!$F$5:$F$1000
  ),
"")</f>
        <v/>
      </c>
      <c r="K49" s="24"/>
      <c r="L49" s="24"/>
      <c r="M49" s="24">
        <f>North_Service!$K49-North_Service!$L49</f>
        <v>0</v>
      </c>
      <c r="N49" s="24"/>
      <c r="AC49" s="1" t="str">
        <f t="shared" si="1"/>
        <v>North_Service</v>
      </c>
      <c r="AD49" s="1" t="str">
        <f t="shared" si="4"/>
        <v>Ghamdi, Anas K</v>
      </c>
      <c r="AE49" s="1" t="s">
        <v>15</v>
      </c>
      <c r="AF49" s="1" t="s">
        <v>24</v>
      </c>
      <c r="AG49" s="1" t="s">
        <v>105</v>
      </c>
      <c r="AH49" s="1" t="s">
        <v>21</v>
      </c>
      <c r="AI49" s="16" t="b">
        <v>0</v>
      </c>
      <c r="AJ49" s="1"/>
      <c r="BA49" s="22" t="str">
        <f t="shared" si="2"/>
        <v>North_Service</v>
      </c>
      <c r="BB49" s="22" t="str">
        <f>IFERROR(VLOOKUP(NSM[[#This Row],[Department]], Lists!$L$4:$M$7, 2, FALSE), "")</f>
        <v>Ghamdi, Anas K</v>
      </c>
      <c r="BC49" s="30" t="s">
        <v>27</v>
      </c>
      <c r="BD49" s="30" t="s">
        <v>35</v>
      </c>
      <c r="BE49" s="81" t="s">
        <v>66</v>
      </c>
      <c r="BF49" s="28" t="s">
        <v>21</v>
      </c>
      <c r="BG49" s="29" t="b">
        <v>0</v>
      </c>
      <c r="BH49" s="28"/>
      <c r="BW49" s="22"/>
      <c r="BY49" s="2"/>
      <c r="BZ49" s="2"/>
      <c r="CA49" s="1"/>
      <c r="CB49" s="1"/>
      <c r="CC49" s="1"/>
      <c r="CD49" s="1"/>
    </row>
    <row r="50" spans="5:82">
      <c r="E50" s="24" t="str">
        <f t="shared" si="5"/>
        <v>North_Service</v>
      </c>
      <c r="F50" s="24" t="str">
        <f>IFERROR(VLOOKUP(NSR[[#This Row],[Department]], Lists!$L$4:$M$7, 2, FALSE), "")</f>
        <v>Ghamdi, Anas K</v>
      </c>
      <c r="G50" s="24" t="s">
        <v>59</v>
      </c>
      <c r="H50" s="24">
        <v>2025</v>
      </c>
      <c r="I50" s="80" t="s">
        <v>68</v>
      </c>
      <c r="J50" s="46" t="str" cm="1">
        <f t="array" ref="J50">IFERROR(
  LOOKUP(
    2,1/(
      ('Total Annual Points'!$B$5:$B$1000=E50)*
      ('Total Annual Points'!$C$5:$C$1000=G50)*
      ('Total Annual Points'!$D$5:$D$1000=H50)*
      (MATCH('Total Annual Points'!$E$5:$E$1000,{"January","February","March","April","May","June","July","August","September","October","November","December"},0)
       &lt;=MATCH(I50,{"January","February","March","April","May","June","July","August","September","October","November","December"},0))
    ),
    'Total Annual Points'!$F$5:$F$1000
  ),
"")</f>
        <v/>
      </c>
      <c r="K50" s="24"/>
      <c r="L50" s="24"/>
      <c r="M50" s="24">
        <f>North_Service!$K50-North_Service!$L50</f>
        <v>0</v>
      </c>
      <c r="N50" s="24"/>
      <c r="AC50" s="1" t="str">
        <f t="shared" si="1"/>
        <v>North_Service</v>
      </c>
      <c r="AD50" s="1" t="str">
        <f t="shared" si="4"/>
        <v>Ghamdi, Anas K</v>
      </c>
      <c r="AE50" s="1" t="s">
        <v>15</v>
      </c>
      <c r="AF50" s="1" t="s">
        <v>24</v>
      </c>
      <c r="AG50" s="1" t="s">
        <v>107</v>
      </c>
      <c r="AH50" s="1" t="s">
        <v>32</v>
      </c>
      <c r="AI50" s="16" t="b">
        <v>0</v>
      </c>
      <c r="AJ50" s="1"/>
      <c r="BA50" s="22" t="str">
        <f t="shared" si="2"/>
        <v>North_Service</v>
      </c>
      <c r="BB50" s="22" t="str">
        <f>IFERROR(VLOOKUP(NSM[[#This Row],[Department]], Lists!$L$4:$M$7, 2, FALSE), "")</f>
        <v>Ghamdi, Anas K</v>
      </c>
      <c r="BC50" s="30" t="s">
        <v>27</v>
      </c>
      <c r="BD50" s="30" t="s">
        <v>35</v>
      </c>
      <c r="BE50" s="81" t="s">
        <v>68</v>
      </c>
      <c r="BF50" s="28" t="s">
        <v>32</v>
      </c>
      <c r="BG50" s="29" t="b">
        <v>0</v>
      </c>
      <c r="BH50" s="28"/>
      <c r="BW50" s="22"/>
      <c r="BY50" s="2"/>
      <c r="BZ50" s="2"/>
      <c r="CA50" s="1"/>
      <c r="CB50" s="1"/>
      <c r="CC50" s="1"/>
      <c r="CD50" s="1"/>
    </row>
    <row r="51" spans="5:82">
      <c r="E51" s="24" t="str">
        <f t="shared" si="5"/>
        <v>North_Service</v>
      </c>
      <c r="F51" s="24" t="str">
        <f>IFERROR(VLOOKUP(NSR[[#This Row],[Department]], Lists!$L$4:$M$7, 2, FALSE), "")</f>
        <v>Ghamdi, Anas K</v>
      </c>
      <c r="G51" s="24" t="s">
        <v>59</v>
      </c>
      <c r="H51" s="24">
        <v>2025</v>
      </c>
      <c r="I51" s="80" t="s">
        <v>70</v>
      </c>
      <c r="J51" s="46" t="str" cm="1">
        <f t="array" ref="J51">IFERROR(
  LOOKUP(
    2,1/(
      ('Total Annual Points'!$B$5:$B$1000=E51)*
      ('Total Annual Points'!$C$5:$C$1000=G51)*
      ('Total Annual Points'!$D$5:$D$1000=H51)*
      (MATCH('Total Annual Points'!$E$5:$E$1000,{"January","February","March","April","May","June","July","August","September","October","November","December"},0)
       &lt;=MATCH(I51,{"January","February","March","April","May","June","July","August","September","October","November","December"},0))
    ),
    'Total Annual Points'!$F$5:$F$1000
  ),
"")</f>
        <v/>
      </c>
      <c r="K51" s="24"/>
      <c r="L51" s="24"/>
      <c r="M51" s="24">
        <f>North_Service!$K51-North_Service!$L51</f>
        <v>0</v>
      </c>
      <c r="N51" s="24"/>
      <c r="AC51" s="1" t="str">
        <f t="shared" si="1"/>
        <v>North_Service</v>
      </c>
      <c r="AD51" s="1" t="str">
        <f t="shared" si="4"/>
        <v>Ghamdi, Anas K</v>
      </c>
      <c r="AE51" s="1" t="s">
        <v>15</v>
      </c>
      <c r="AF51" s="1" t="s">
        <v>24</v>
      </c>
      <c r="AG51" s="1" t="s">
        <v>109</v>
      </c>
      <c r="AH51" s="1" t="s">
        <v>42</v>
      </c>
      <c r="AI51" s="16" t="b">
        <v>0</v>
      </c>
      <c r="AJ51" s="1"/>
      <c r="BA51" s="22" t="str">
        <f t="shared" si="2"/>
        <v>North_Service</v>
      </c>
      <c r="BB51" s="22" t="str">
        <f>IFERROR(VLOOKUP(NSM[[#This Row],[Department]], Lists!$L$4:$M$7, 2, FALSE), "")</f>
        <v>Ghamdi, Anas K</v>
      </c>
      <c r="BC51" s="30" t="s">
        <v>27</v>
      </c>
      <c r="BD51" s="30" t="s">
        <v>35</v>
      </c>
      <c r="BE51" s="81" t="s">
        <v>70</v>
      </c>
      <c r="BF51" s="28" t="s">
        <v>42</v>
      </c>
      <c r="BG51" s="29" t="b">
        <v>0</v>
      </c>
      <c r="BH51" s="28"/>
      <c r="BW51" s="22"/>
      <c r="BY51" s="2"/>
      <c r="BZ51" s="2"/>
      <c r="CA51" s="1"/>
      <c r="CB51" s="1"/>
      <c r="CC51" s="1"/>
      <c r="CD51" s="1"/>
    </row>
    <row r="52" spans="5:82">
      <c r="E52" s="24" t="str">
        <f t="shared" si="5"/>
        <v>North_Service</v>
      </c>
      <c r="F52" s="78" t="str">
        <f>IFERROR(VLOOKUP(NSR[[#This Row],[Department]], Lists!$L$4:$M$7, 2, FALSE), "")</f>
        <v>Ghamdi, Anas K</v>
      </c>
      <c r="G52" s="24" t="s">
        <v>14</v>
      </c>
      <c r="H52" s="24">
        <v>2025</v>
      </c>
      <c r="I52" s="80" t="s">
        <v>20</v>
      </c>
      <c r="J52" s="24" t="str" cm="1">
        <f t="array" ref="J52">IFERROR(
  LOOKUP(
    2,1/(
      ('Total Annual Points'!$B$5:$B$1000=E52)*
      ('Total Annual Points'!$C$5:$C$1000=G52)*
      ('Total Annual Points'!$D$5:$D$1000=H52)*
      (MATCH('Total Annual Points'!$E$5:$E$1000,{"January","February","March","April","May","June","July","August","September","October","November","December"},0)
       &lt;=MATCH(I52,{"January","February","March","April","May","June","July","August","September","October","November","December"},0))
    ),
    'Total Annual Points'!$F$5:$F$1000
  ),
"")</f>
        <v/>
      </c>
      <c r="K52" s="24"/>
      <c r="L52" s="24"/>
      <c r="M52" s="24">
        <f>North_Service!$K52-North_Service!$L52</f>
        <v>0</v>
      </c>
      <c r="N52" s="24"/>
      <c r="AC52" s="1" t="str">
        <f t="shared" si="1"/>
        <v>North_Service</v>
      </c>
      <c r="AD52" s="1" t="str">
        <f t="shared" si="4"/>
        <v>Ghamdi, Anas K</v>
      </c>
      <c r="AE52" s="1" t="s">
        <v>15</v>
      </c>
      <c r="AF52" s="1" t="s">
        <v>24</v>
      </c>
      <c r="AG52" s="1" t="s">
        <v>111</v>
      </c>
      <c r="AH52" s="1" t="s">
        <v>21</v>
      </c>
      <c r="AI52" s="16" t="b">
        <v>0</v>
      </c>
      <c r="AJ52" s="1"/>
      <c r="BA52" s="22" t="str">
        <f t="shared" si="2"/>
        <v>North_Service</v>
      </c>
      <c r="BB52" t="str">
        <f>IFERROR(VLOOKUP(NSM[[#This Row],[Department]], Lists!$L$4:$M$7, 2, FALSE), "")</f>
        <v/>
      </c>
      <c r="BC52" s="30"/>
      <c r="BD52" s="30"/>
      <c r="BE52" s="81"/>
      <c r="BF52" s="28"/>
      <c r="BG52" s="29"/>
      <c r="BH52" s="28"/>
      <c r="BW52" s="22"/>
      <c r="BY52" s="2"/>
      <c r="BZ52" s="2"/>
      <c r="CA52" s="1"/>
      <c r="CB52" s="1"/>
      <c r="CC52" s="1"/>
      <c r="CD52" s="1"/>
    </row>
    <row r="53" spans="5:82">
      <c r="E53" s="24" t="str">
        <f t="shared" si="5"/>
        <v>North_Service</v>
      </c>
      <c r="F53" s="24" t="str">
        <f>IFERROR(VLOOKUP(NSR[[#This Row],[Department]], Lists!$L$4:$M$7, 2, FALSE), "")</f>
        <v>Ghamdi, Anas K</v>
      </c>
      <c r="G53" s="24" t="s">
        <v>14</v>
      </c>
      <c r="H53" s="24">
        <v>2025</v>
      </c>
      <c r="I53" s="80" t="s">
        <v>31</v>
      </c>
      <c r="J53" s="46" t="str" cm="1">
        <f t="array" ref="J53">IFERROR(
  LOOKUP(
    2,1/(
      ('Total Annual Points'!$B$5:$B$1000=E53)*
      ('Total Annual Points'!$C$5:$C$1000=G53)*
      ('Total Annual Points'!$D$5:$D$1000=H53)*
      (MATCH('Total Annual Points'!$E$5:$E$1000,{"January","February","March","April","May","June","July","August","September","October","November","December"},0)
       &lt;=MATCH(I53,{"January","February","March","April","May","June","July","August","September","October","November","December"},0))
    ),
    'Total Annual Points'!$F$5:$F$1000
  ),
"")</f>
        <v/>
      </c>
      <c r="K53" s="24"/>
      <c r="L53" s="24"/>
      <c r="M53" s="24">
        <f>North_Service!$K53-North_Service!$L53</f>
        <v>0</v>
      </c>
      <c r="N53" s="24"/>
      <c r="AC53" s="1" t="str">
        <f t="shared" si="1"/>
        <v>North_Service</v>
      </c>
      <c r="AD53" s="1" t="str">
        <f t="shared" si="4"/>
        <v>Ghamdi, Anas K</v>
      </c>
      <c r="AE53" s="1" t="s">
        <v>15</v>
      </c>
      <c r="AF53" s="1" t="s">
        <v>24</v>
      </c>
      <c r="AG53" s="1" t="s">
        <v>112</v>
      </c>
      <c r="AH53" s="1" t="s">
        <v>32</v>
      </c>
      <c r="AI53" s="16" t="b">
        <v>0</v>
      </c>
      <c r="AJ53" s="1"/>
      <c r="BA53" s="22" t="str">
        <f t="shared" si="2"/>
        <v>North_Service</v>
      </c>
      <c r="BB53" t="str">
        <f>IFERROR(VLOOKUP(NSM[[#This Row],[Department]], Lists!$L$4:$M$7, 2, FALSE), "")</f>
        <v/>
      </c>
      <c r="BC53" s="30"/>
      <c r="BD53" s="30"/>
      <c r="BE53" s="81"/>
      <c r="BF53" s="28"/>
      <c r="BG53" s="29"/>
      <c r="BH53" s="28"/>
      <c r="BW53" s="22"/>
      <c r="BY53" s="2"/>
      <c r="BZ53" s="2"/>
      <c r="CA53" s="1"/>
      <c r="CB53" s="1"/>
      <c r="CC53" s="1"/>
      <c r="CD53" s="1"/>
    </row>
    <row r="54" spans="5:82">
      <c r="E54" s="24" t="str">
        <f t="shared" si="5"/>
        <v>North_Service</v>
      </c>
      <c r="F54" s="24" t="str">
        <f>IFERROR(VLOOKUP(NSR[[#This Row],[Department]], Lists!$L$4:$M$7, 2, FALSE), "")</f>
        <v>Ghamdi, Anas K</v>
      </c>
      <c r="G54" s="24" t="s">
        <v>14</v>
      </c>
      <c r="H54" s="24">
        <v>2025</v>
      </c>
      <c r="I54" s="80" t="s">
        <v>41</v>
      </c>
      <c r="J54" s="46" t="str" cm="1">
        <f t="array" ref="J54">IFERROR(
  LOOKUP(
    2,1/(
      ('Total Annual Points'!$B$5:$B$1000=E54)*
      ('Total Annual Points'!$C$5:$C$1000=G54)*
      ('Total Annual Points'!$D$5:$D$1000=H54)*
      (MATCH('Total Annual Points'!$E$5:$E$1000,{"January","February","March","April","May","June","July","August","September","October","November","December"},0)
       &lt;=MATCH(I54,{"January","February","March","April","May","June","July","August","September","October","November","December"},0))
    ),
    'Total Annual Points'!$F$5:$F$1000
  ),
"")</f>
        <v/>
      </c>
      <c r="K54" s="24"/>
      <c r="L54" s="24"/>
      <c r="M54" s="24">
        <f>North_Service!$K54-North_Service!$L54</f>
        <v>0</v>
      </c>
      <c r="N54" s="24"/>
      <c r="AC54" s="1" t="str">
        <f t="shared" si="1"/>
        <v>North_Service</v>
      </c>
      <c r="AD54" s="1" t="str">
        <f>IFERROR(VLOOKUP(NSW[[#This Row],[Department]], Lists!$L$4:$M$7, 2, FALSE), "")</f>
        <v>Ghamdi, Anas K</v>
      </c>
      <c r="AE54" s="1" t="s">
        <v>15</v>
      </c>
      <c r="AF54" s="1" t="s">
        <v>24</v>
      </c>
      <c r="AG54" s="1" t="s">
        <v>113</v>
      </c>
      <c r="AH54" s="1" t="s">
        <v>42</v>
      </c>
      <c r="AI54" s="16" t="b">
        <v>0</v>
      </c>
      <c r="AJ54" s="1"/>
      <c r="BA54" s="22" t="str">
        <f t="shared" si="2"/>
        <v>North_Service</v>
      </c>
      <c r="BB54" t="str">
        <f>IFERROR(VLOOKUP(NSM[[#This Row],[Department]], Lists!$L$4:$M$7, 2, FALSE), "")</f>
        <v/>
      </c>
      <c r="BC54" s="30"/>
      <c r="BD54" s="30"/>
      <c r="BE54" s="81"/>
      <c r="BF54" s="28"/>
      <c r="BG54" s="29"/>
      <c r="BH54" s="28"/>
      <c r="BW54" s="22"/>
      <c r="BY54" s="2"/>
      <c r="BZ54" s="2"/>
      <c r="CA54" s="1"/>
      <c r="CB54" s="1"/>
      <c r="CC54" s="1"/>
      <c r="CD54" s="1"/>
    </row>
    <row r="55" spans="5:82">
      <c r="E55" s="24" t="str">
        <f t="shared" si="5"/>
        <v>North_Service</v>
      </c>
      <c r="F55" s="24" t="str">
        <f>IFERROR(VLOOKUP(NSR[[#This Row],[Department]], Lists!$L$4:$M$7, 2, FALSE), "")</f>
        <v>Ghamdi, Anas K</v>
      </c>
      <c r="G55" s="24" t="s">
        <v>14</v>
      </c>
      <c r="H55" s="24">
        <v>2025</v>
      </c>
      <c r="I55" s="80" t="s">
        <v>50</v>
      </c>
      <c r="J55" s="46" t="str" cm="1">
        <f t="array" ref="J55">IFERROR(
  LOOKUP(
    2,1/(
      ('Total Annual Points'!$B$5:$B$1000=E55)*
      ('Total Annual Points'!$C$5:$C$1000=G55)*
      ('Total Annual Points'!$D$5:$D$1000=H55)*
      (MATCH('Total Annual Points'!$E$5:$E$1000,{"January","February","March","April","May","June","July","August","September","October","November","December"},0)
       &lt;=MATCH(I55,{"January","February","March","April","May","June","July","August","September","October","November","December"},0))
    ),
    'Total Annual Points'!$F$5:$F$1000
  ),
"")</f>
        <v/>
      </c>
      <c r="K55" s="24"/>
      <c r="L55" s="24"/>
      <c r="M55" s="24">
        <f>North_Service!$K55-North_Service!$L55</f>
        <v>0</v>
      </c>
      <c r="N55" s="24"/>
      <c r="AC55" s="1" t="str">
        <f t="shared" si="1"/>
        <v>North_Service</v>
      </c>
      <c r="AD55" s="1" t="str">
        <f>IFERROR(VLOOKUP(NSW[[#This Row],[Department]], Lists!$L$4:$M$7, 2, FALSE), "")</f>
        <v>Ghamdi, Anas K</v>
      </c>
      <c r="AE55" s="1" t="s">
        <v>15</v>
      </c>
      <c r="AF55" s="1" t="s">
        <v>24</v>
      </c>
      <c r="AG55" s="1" t="s">
        <v>114</v>
      </c>
      <c r="AH55" s="1" t="s">
        <v>21</v>
      </c>
      <c r="AI55" s="16" t="b">
        <v>0</v>
      </c>
      <c r="AJ55" s="1"/>
      <c r="BA55" s="22" t="str">
        <f t="shared" si="2"/>
        <v>North_Service</v>
      </c>
      <c r="BB55" t="str">
        <f>IFERROR(VLOOKUP(NSM[[#This Row],[Department]], Lists!$L$4:$M$7, 2, FALSE), "")</f>
        <v/>
      </c>
      <c r="BC55" s="30"/>
      <c r="BD55" s="30"/>
      <c r="BE55" s="81"/>
      <c r="BF55" s="28"/>
      <c r="BG55" s="29"/>
      <c r="BH55" s="28"/>
      <c r="BW55" s="22"/>
      <c r="BY55" s="2"/>
      <c r="BZ55" s="2"/>
      <c r="CA55" s="1"/>
      <c r="CB55" s="1"/>
      <c r="CC55" s="1"/>
      <c r="CD55" s="1"/>
    </row>
    <row r="56" spans="5:82">
      <c r="E56" s="24" t="str">
        <f t="shared" si="5"/>
        <v>North_Service</v>
      </c>
      <c r="F56" s="24" t="str">
        <f>IFERROR(VLOOKUP(NSR[[#This Row],[Department]], Lists!$L$4:$M$7, 2, FALSE), "")</f>
        <v>Ghamdi, Anas K</v>
      </c>
      <c r="G56" s="24" t="s">
        <v>14</v>
      </c>
      <c r="H56" s="24">
        <v>2025</v>
      </c>
      <c r="I56" s="80" t="s">
        <v>54</v>
      </c>
      <c r="J56" s="46" t="str" cm="1">
        <f t="array" ref="J56">IFERROR(
  LOOKUP(
    2,1/(
      ('Total Annual Points'!$B$5:$B$1000=E56)*
      ('Total Annual Points'!$C$5:$C$1000=G56)*
      ('Total Annual Points'!$D$5:$D$1000=H56)*
      (MATCH('Total Annual Points'!$E$5:$E$1000,{"January","February","March","April","May","June","July","August","September","October","November","December"},0)
       &lt;=MATCH(I56,{"January","February","March","April","May","June","July","August","September","October","November","December"},0))
    ),
    'Total Annual Points'!$F$5:$F$1000
  ),
"")</f>
        <v/>
      </c>
      <c r="K56" s="24"/>
      <c r="L56" s="24"/>
      <c r="M56" s="24">
        <f>North_Service!$K56-North_Service!$L56</f>
        <v>0</v>
      </c>
      <c r="N56" s="24"/>
      <c r="AC56" s="1" t="str">
        <f t="shared" si="1"/>
        <v>North_Service</v>
      </c>
      <c r="AD56" s="1" t="str">
        <f>IFERROR(VLOOKUP(NSW[[#This Row],[Department]], Lists!$L$4:$M$7, 2, FALSE), "")</f>
        <v>Ghamdi, Anas K</v>
      </c>
      <c r="AE56" s="1" t="s">
        <v>15</v>
      </c>
      <c r="AF56" s="1" t="s">
        <v>24</v>
      </c>
      <c r="AG56" s="1" t="s">
        <v>115</v>
      </c>
      <c r="AH56" s="1" t="s">
        <v>32</v>
      </c>
      <c r="AI56" s="16" t="b">
        <v>0</v>
      </c>
      <c r="AJ56" s="1"/>
      <c r="BA56" s="22" t="str">
        <f t="shared" si="2"/>
        <v>North_Service</v>
      </c>
      <c r="BB56" t="str">
        <f>IFERROR(VLOOKUP(NSM[[#This Row],[Department]], Lists!$L$4:$M$7, 2, FALSE), "")</f>
        <v/>
      </c>
      <c r="BC56" s="30"/>
      <c r="BD56" s="30"/>
      <c r="BE56" s="81"/>
      <c r="BF56" s="28"/>
      <c r="BG56" s="29"/>
      <c r="BH56" s="28"/>
      <c r="BW56" s="22"/>
      <c r="BY56" s="2"/>
      <c r="BZ56" s="2"/>
      <c r="CA56" s="1"/>
      <c r="CB56" s="1"/>
      <c r="CC56" s="1"/>
      <c r="CD56" s="1"/>
    </row>
    <row r="57" spans="5:82">
      <c r="E57" s="24" t="str">
        <f t="shared" si="5"/>
        <v>North_Service</v>
      </c>
      <c r="F57" s="24" t="str">
        <f>IFERROR(VLOOKUP(NSR[[#This Row],[Department]], Lists!$L$4:$M$7, 2, FALSE), "")</f>
        <v>Ghamdi, Anas K</v>
      </c>
      <c r="G57" s="24" t="s">
        <v>14</v>
      </c>
      <c r="H57" s="24">
        <v>2025</v>
      </c>
      <c r="I57" s="80" t="s">
        <v>57</v>
      </c>
      <c r="J57" s="46" t="str" cm="1">
        <f t="array" ref="J57">IFERROR(
  LOOKUP(
    2,1/(
      ('Total Annual Points'!$B$5:$B$1000=E57)*
      ('Total Annual Points'!$C$5:$C$1000=G57)*
      ('Total Annual Points'!$D$5:$D$1000=H57)*
      (MATCH('Total Annual Points'!$E$5:$E$1000,{"January","February","March","April","May","June","July","August","September","October","November","December"},0)
       &lt;=MATCH(I57,{"January","February","March","April","May","June","July","August","September","October","November","December"},0))
    ),
    'Total Annual Points'!$F$5:$F$1000
  ),
"")</f>
        <v/>
      </c>
      <c r="K57" s="24"/>
      <c r="L57" s="24"/>
      <c r="M57" s="24">
        <f>North_Service!$K57-North_Service!$L57</f>
        <v>0</v>
      </c>
      <c r="N57" s="24"/>
      <c r="AC57" s="1" t="str">
        <f t="shared" si="1"/>
        <v>North_Service</v>
      </c>
      <c r="AD57" s="1" t="str">
        <f>IFERROR(VLOOKUP(NSW[[#This Row],[Department]], Lists!$L$4:$M$7, 2, FALSE), "")</f>
        <v>Ghamdi, Anas K</v>
      </c>
      <c r="AE57" s="1" t="s">
        <v>15</v>
      </c>
      <c r="AF57" s="1" t="s">
        <v>24</v>
      </c>
      <c r="AG57" s="1" t="s">
        <v>116</v>
      </c>
      <c r="AH57" s="1" t="s">
        <v>42</v>
      </c>
      <c r="AI57" s="16" t="b">
        <v>0</v>
      </c>
      <c r="AJ57" s="1"/>
      <c r="BA57" s="22" t="str">
        <f t="shared" si="2"/>
        <v>North_Service</v>
      </c>
      <c r="BB57" s="22" t="str">
        <f>IFERROR(VLOOKUP(NSM[[#This Row],[Department]], Lists!$L$4:$M$7, 2, FALSE), "")</f>
        <v/>
      </c>
      <c r="BC57" s="30"/>
      <c r="BD57" s="30"/>
      <c r="BE57" s="81"/>
      <c r="BF57" s="28"/>
      <c r="BG57" s="29"/>
      <c r="BH57" s="28"/>
      <c r="BW57" s="22"/>
      <c r="BY57" s="2"/>
      <c r="BZ57" s="2"/>
      <c r="CA57" s="1"/>
      <c r="CB57" s="1"/>
      <c r="CC57" s="1"/>
      <c r="CD57" s="1"/>
    </row>
    <row r="58" spans="5:82">
      <c r="E58" s="24" t="str">
        <f t="shared" si="5"/>
        <v>North_Service</v>
      </c>
      <c r="F58" s="24" t="str">
        <f>IFERROR(VLOOKUP(NSR[[#This Row],[Department]], Lists!$L$4:$M$7, 2, FALSE), "")</f>
        <v>Ghamdi, Anas K</v>
      </c>
      <c r="G58" s="24" t="s">
        <v>14</v>
      </c>
      <c r="H58" s="24">
        <v>2025</v>
      </c>
      <c r="I58" s="80" t="s">
        <v>60</v>
      </c>
      <c r="J58" s="46" t="str" cm="1">
        <f t="array" ref="J58">IFERROR(
  LOOKUP(
    2,1/(
      ('Total Annual Points'!$B$5:$B$1000=E58)*
      ('Total Annual Points'!$C$5:$C$1000=G58)*
      ('Total Annual Points'!$D$5:$D$1000=H58)*
      (MATCH('Total Annual Points'!$E$5:$E$1000,{"January","February","March","April","May","June","July","August","September","October","November","December"},0)
       &lt;=MATCH(I58,{"January","February","March","April","May","June","July","August","September","October","November","December"},0))
    ),
    'Total Annual Points'!$F$5:$F$1000
  ),
"")</f>
        <v/>
      </c>
      <c r="K58" s="24"/>
      <c r="L58" s="24"/>
      <c r="M58" s="24">
        <f>North_Service!$K58-North_Service!$L58</f>
        <v>0</v>
      </c>
      <c r="N58" s="24"/>
      <c r="AC58" s="1" t="str">
        <f t="shared" si="1"/>
        <v>North_Service</v>
      </c>
      <c r="AD58" s="1" t="str">
        <f>IFERROR(VLOOKUP(NSW[[#This Row],[Department]], Lists!$L$4:$M$7, 2, FALSE), "")</f>
        <v>Ghamdi, Anas K</v>
      </c>
      <c r="AE58" s="1" t="s">
        <v>15</v>
      </c>
      <c r="AF58" s="1" t="s">
        <v>24</v>
      </c>
      <c r="AG58" s="1" t="s">
        <v>117</v>
      </c>
      <c r="AH58" s="1" t="s">
        <v>21</v>
      </c>
      <c r="AI58" s="16" t="b">
        <v>0</v>
      </c>
      <c r="AJ58" s="1"/>
      <c r="BA58" s="22" t="str">
        <f t="shared" si="2"/>
        <v>North_Service</v>
      </c>
      <c r="BB58" s="22" t="str">
        <f>IFERROR(VLOOKUP(NSM[[#This Row],[Department]], Lists!$L$4:$M$7, 2, FALSE), "")</f>
        <v/>
      </c>
      <c r="BC58" s="30"/>
      <c r="BD58" s="30"/>
      <c r="BE58" s="81"/>
      <c r="BF58" s="28"/>
      <c r="BG58" s="29"/>
      <c r="BH58" s="28"/>
      <c r="BW58" s="22"/>
      <c r="BY58" s="2"/>
      <c r="BZ58" s="2"/>
      <c r="CA58" s="1"/>
      <c r="CB58" s="1"/>
      <c r="CC58" s="1"/>
      <c r="CD58" s="1"/>
    </row>
    <row r="59" spans="5:82">
      <c r="E59" s="24" t="str">
        <f t="shared" si="5"/>
        <v>North_Service</v>
      </c>
      <c r="F59" s="24" t="str">
        <f>IFERROR(VLOOKUP(NSR[[#This Row],[Department]], Lists!$L$4:$M$7, 2, FALSE), "")</f>
        <v>Ghamdi, Anas K</v>
      </c>
      <c r="G59" s="24" t="s">
        <v>14</v>
      </c>
      <c r="H59" s="24">
        <v>2025</v>
      </c>
      <c r="I59" s="80" t="s">
        <v>62</v>
      </c>
      <c r="J59" s="46" t="str" cm="1">
        <f t="array" ref="J59">IFERROR(
  LOOKUP(
    2,1/(
      ('Total Annual Points'!$B$5:$B$1000=E59)*
      ('Total Annual Points'!$C$5:$C$1000=G59)*
      ('Total Annual Points'!$D$5:$D$1000=H59)*
      (MATCH('Total Annual Points'!$E$5:$E$1000,{"January","February","March","April","May","June","July","August","September","October","November","December"},0)
       &lt;=MATCH(I59,{"January","February","March","April","May","June","July","August","September","October","November","December"},0))
    ),
    'Total Annual Points'!$F$5:$F$1000
  ),
"")</f>
        <v/>
      </c>
      <c r="K59" s="24"/>
      <c r="L59" s="24"/>
      <c r="M59" s="24">
        <f>North_Service!$K59-North_Service!$L59</f>
        <v>0</v>
      </c>
      <c r="N59" s="24"/>
      <c r="AC59" s="1" t="str">
        <f t="shared" si="1"/>
        <v>North_Service</v>
      </c>
      <c r="AD59" s="1" t="str">
        <f>IFERROR(VLOOKUP(NSW[[#This Row],[Department]], Lists!$L$4:$M$7, 2, FALSE), "")</f>
        <v>Ghamdi, Anas K</v>
      </c>
      <c r="AE59" s="1" t="s">
        <v>15</v>
      </c>
      <c r="AF59" s="1" t="s">
        <v>24</v>
      </c>
      <c r="AG59" s="1" t="s">
        <v>118</v>
      </c>
      <c r="AH59" s="1" t="s">
        <v>32</v>
      </c>
      <c r="AI59" s="16" t="b">
        <v>0</v>
      </c>
      <c r="AJ59" s="1"/>
      <c r="BA59" s="22" t="str">
        <f t="shared" si="2"/>
        <v>North_Service</v>
      </c>
      <c r="BB59" s="22" t="str">
        <f>IFERROR(VLOOKUP(NSM[[#This Row],[Department]], Lists!$L$4:$M$7, 2, FALSE), "")</f>
        <v/>
      </c>
      <c r="BC59" s="30"/>
      <c r="BD59" s="30"/>
      <c r="BE59" s="81"/>
      <c r="BF59" s="28"/>
      <c r="BG59" s="29"/>
      <c r="BH59" s="28"/>
      <c r="BW59" s="22"/>
      <c r="BY59" s="2"/>
      <c r="BZ59" s="2"/>
      <c r="CA59" s="1"/>
      <c r="CB59" s="1"/>
      <c r="CC59" s="1"/>
      <c r="CD59" s="1"/>
    </row>
    <row r="60" spans="5:82">
      <c r="E60" s="24" t="str">
        <f t="shared" si="5"/>
        <v>North_Service</v>
      </c>
      <c r="F60" s="24" t="str">
        <f>IFERROR(VLOOKUP(NSR[[#This Row],[Department]], Lists!$L$4:$M$7, 2, FALSE), "")</f>
        <v>Ghamdi, Anas K</v>
      </c>
      <c r="G60" s="24" t="s">
        <v>14</v>
      </c>
      <c r="H60" s="24">
        <v>2025</v>
      </c>
      <c r="I60" s="80" t="s">
        <v>64</v>
      </c>
      <c r="J60" s="46" t="str" cm="1">
        <f t="array" ref="J60">IFERROR(
  LOOKUP(
    2,1/(
      ('Total Annual Points'!$B$5:$B$1000=E60)*
      ('Total Annual Points'!$C$5:$C$1000=G60)*
      ('Total Annual Points'!$D$5:$D$1000=H60)*
      (MATCH('Total Annual Points'!$E$5:$E$1000,{"January","February","March","April","May","June","July","August","September","October","November","December"},0)
       &lt;=MATCH(I60,{"January","February","March","April","May","June","July","August","September","October","November","December"},0))
    ),
    'Total Annual Points'!$F$5:$F$1000
  ),
"")</f>
        <v/>
      </c>
      <c r="K60" s="24"/>
      <c r="L60" s="24"/>
      <c r="M60" s="24">
        <f>North_Service!$K60-North_Service!$L60</f>
        <v>0</v>
      </c>
      <c r="N60" s="24"/>
      <c r="AC60" s="1" t="str">
        <f t="shared" si="1"/>
        <v>North_Service</v>
      </c>
      <c r="AD60" s="1" t="str">
        <f>IFERROR(VLOOKUP(NSW[[#This Row],[Department]], Lists!$L$4:$M$7, 2, FALSE), "")</f>
        <v>Ghamdi, Anas K</v>
      </c>
      <c r="AE60" s="1" t="s">
        <v>15</v>
      </c>
      <c r="AF60" s="1" t="s">
        <v>24</v>
      </c>
      <c r="AG60" s="1" t="s">
        <v>119</v>
      </c>
      <c r="AH60" s="1" t="s">
        <v>42</v>
      </c>
      <c r="AI60" s="16" t="b">
        <v>0</v>
      </c>
      <c r="AJ60" s="1"/>
      <c r="BA60" s="22" t="str">
        <f t="shared" si="2"/>
        <v>North_Service</v>
      </c>
      <c r="BB60" s="22" t="str">
        <f>IFERROR(VLOOKUP(NSM[[#This Row],[Department]], Lists!$L$4:$M$7, 2, FALSE), "")</f>
        <v/>
      </c>
      <c r="BC60" s="30"/>
      <c r="BD60" s="30"/>
      <c r="BE60" s="81"/>
      <c r="BF60" s="28"/>
      <c r="BG60" s="29"/>
      <c r="BH60" s="28"/>
      <c r="BW60" s="22"/>
      <c r="BY60" s="2"/>
      <c r="BZ60" s="2"/>
      <c r="CA60" s="1"/>
      <c r="CB60" s="1"/>
      <c r="CC60" s="1"/>
      <c r="CD60" s="1"/>
    </row>
    <row r="61" spans="5:82">
      <c r="E61" s="24" t="str">
        <f t="shared" si="5"/>
        <v>North_Service</v>
      </c>
      <c r="F61" s="24" t="str">
        <f>IFERROR(VLOOKUP(NSR[[#This Row],[Department]], Lists!$L$4:$M$7, 2, FALSE), "")</f>
        <v>Ghamdi, Anas K</v>
      </c>
      <c r="G61" s="24" t="s">
        <v>14</v>
      </c>
      <c r="H61" s="24">
        <v>2025</v>
      </c>
      <c r="I61" s="80" t="s">
        <v>66</v>
      </c>
      <c r="J61" s="46" t="str" cm="1">
        <f t="array" ref="J61">IFERROR(
  LOOKUP(
    2,1/(
      ('Total Annual Points'!$B$5:$B$1000=E61)*
      ('Total Annual Points'!$C$5:$C$1000=G61)*
      ('Total Annual Points'!$D$5:$D$1000=H61)*
      (MATCH('Total Annual Points'!$E$5:$E$1000,{"January","February","March","April","May","June","July","August","September","October","November","December"},0)
       &lt;=MATCH(I61,{"January","February","March","April","May","June","July","August","September","October","November","December"},0))
    ),
    'Total Annual Points'!$F$5:$F$1000
  ),
"")</f>
        <v/>
      </c>
      <c r="K61" s="24"/>
      <c r="L61" s="24"/>
      <c r="M61" s="24">
        <f>North_Service!$K61-North_Service!$L61</f>
        <v>0</v>
      </c>
      <c r="N61" s="24"/>
      <c r="AC61" s="1" t="str">
        <f t="shared" si="1"/>
        <v>North_Service</v>
      </c>
      <c r="AD61" s="1" t="str">
        <f>IFERROR(VLOOKUP(NSW[[#This Row],[Department]], Lists!$L$4:$M$7, 2, FALSE), "")</f>
        <v>Ghamdi, Anas K</v>
      </c>
      <c r="AE61" s="1" t="s">
        <v>15</v>
      </c>
      <c r="AF61" s="1" t="s">
        <v>24</v>
      </c>
      <c r="AG61" s="1" t="s">
        <v>120</v>
      </c>
      <c r="AH61" s="1" t="s">
        <v>21</v>
      </c>
      <c r="AI61" s="16" t="b">
        <v>0</v>
      </c>
      <c r="AJ61" s="1"/>
      <c r="BA61" s="22" t="str">
        <f t="shared" si="2"/>
        <v>North_Service</v>
      </c>
      <c r="BB61" s="22" t="str">
        <f>IFERROR(VLOOKUP(NSM[[#This Row],[Department]], Lists!$L$4:$M$7, 2, FALSE), "")</f>
        <v/>
      </c>
      <c r="BC61" s="30"/>
      <c r="BD61" s="30"/>
      <c r="BE61" s="81"/>
      <c r="BF61" s="28"/>
      <c r="BG61" s="29"/>
      <c r="BH61" s="28"/>
      <c r="BW61" s="22"/>
      <c r="BY61" s="2"/>
      <c r="BZ61" s="2"/>
      <c r="CA61" s="1"/>
      <c r="CB61" s="1"/>
      <c r="CC61" s="1"/>
      <c r="CD61" s="1"/>
    </row>
    <row r="62" spans="5:82">
      <c r="E62" s="24" t="str">
        <f t="shared" si="5"/>
        <v>North_Service</v>
      </c>
      <c r="F62" s="24" t="str">
        <f>IFERROR(VLOOKUP(NSR[[#This Row],[Department]], Lists!$L$4:$M$7, 2, FALSE), "")</f>
        <v>Ghamdi, Anas K</v>
      </c>
      <c r="G62" s="24" t="s">
        <v>14</v>
      </c>
      <c r="H62" s="24">
        <v>2025</v>
      </c>
      <c r="I62" s="80" t="s">
        <v>68</v>
      </c>
      <c r="J62" s="46" t="str" cm="1">
        <f t="array" ref="J62">IFERROR(
  LOOKUP(
    2,1/(
      ('Total Annual Points'!$B$5:$B$1000=E62)*
      ('Total Annual Points'!$C$5:$C$1000=G62)*
      ('Total Annual Points'!$D$5:$D$1000=H62)*
      (MATCH('Total Annual Points'!$E$5:$E$1000,{"January","February","March","April","May","June","July","August","September","October","November","December"},0)
       &lt;=MATCH(I62,{"January","February","March","April","May","June","July","August","September","October","November","December"},0))
    ),
    'Total Annual Points'!$F$5:$F$1000
  ),
"")</f>
        <v/>
      </c>
      <c r="K62" s="24"/>
      <c r="L62" s="24"/>
      <c r="M62" s="24">
        <f>North_Service!$K62-North_Service!$L62</f>
        <v>0</v>
      </c>
      <c r="N62" s="24"/>
      <c r="AC62" s="1" t="str">
        <f t="shared" si="1"/>
        <v>North_Service</v>
      </c>
      <c r="AD62" s="1" t="str">
        <f>IFERROR(VLOOKUP(NSW[[#This Row],[Department]], Lists!$L$4:$M$7, 2, FALSE), "")</f>
        <v>Ghamdi, Anas K</v>
      </c>
      <c r="AE62" s="1" t="s">
        <v>15</v>
      </c>
      <c r="AF62" s="1" t="s">
        <v>24</v>
      </c>
      <c r="AG62" s="1" t="s">
        <v>121</v>
      </c>
      <c r="AH62" s="1" t="s">
        <v>32</v>
      </c>
      <c r="AI62" s="16" t="b">
        <v>0</v>
      </c>
      <c r="AJ62" s="1"/>
      <c r="BA62" s="22" t="str">
        <f t="shared" si="2"/>
        <v>North_Service</v>
      </c>
      <c r="BB62" s="22" t="str">
        <f>IFERROR(VLOOKUP(NSM[[#This Row],[Department]], Lists!$L$4:$M$7, 2, FALSE), "")</f>
        <v/>
      </c>
      <c r="BC62" s="30"/>
      <c r="BD62" s="30"/>
      <c r="BE62" s="81"/>
      <c r="BF62" s="28"/>
      <c r="BG62" s="29"/>
      <c r="BH62" s="28"/>
      <c r="BW62" s="22"/>
      <c r="BY62" s="2"/>
      <c r="BZ62" s="2"/>
      <c r="CA62" s="1"/>
      <c r="CB62" s="1"/>
      <c r="CC62" s="1"/>
      <c r="CD62" s="1"/>
    </row>
    <row r="63" spans="5:82">
      <c r="E63" s="24" t="str">
        <f t="shared" si="5"/>
        <v>North_Service</v>
      </c>
      <c r="F63" s="24" t="str">
        <f>IFERROR(VLOOKUP(NSR[[#This Row],[Department]], Lists!$L$4:$M$7, 2, FALSE), "")</f>
        <v>Ghamdi, Anas K</v>
      </c>
      <c r="G63" s="24" t="s">
        <v>14</v>
      </c>
      <c r="H63" s="24">
        <v>2025</v>
      </c>
      <c r="I63" s="80" t="s">
        <v>70</v>
      </c>
      <c r="J63" s="46" t="str" cm="1">
        <f t="array" ref="J63">IFERROR(
  LOOKUP(
    2,1/(
      ('Total Annual Points'!$B$5:$B$1000=E63)*
      ('Total Annual Points'!$C$5:$C$1000=G63)*
      ('Total Annual Points'!$D$5:$D$1000=H63)*
      (MATCH('Total Annual Points'!$E$5:$E$1000,{"January","February","March","April","May","June","July","August","September","October","November","December"},0)
       &lt;=MATCH(I63,{"January","February","March","April","May","June","July","August","September","October","November","December"},0))
    ),
    'Total Annual Points'!$F$5:$F$1000
  ),
"")</f>
        <v/>
      </c>
      <c r="K63" s="24"/>
      <c r="L63" s="24"/>
      <c r="M63" s="24">
        <f>North_Service!$K63-North_Service!$L63</f>
        <v>0</v>
      </c>
      <c r="N63" s="24"/>
      <c r="AC63" s="1" t="str">
        <f t="shared" si="1"/>
        <v>North_Service</v>
      </c>
      <c r="AD63" s="1" t="str">
        <f>IFERROR(VLOOKUP(NSW[[#This Row],[Department]], Lists!$L$4:$M$7, 2, FALSE), "")</f>
        <v>Ghamdi, Anas K</v>
      </c>
      <c r="AE63" s="1" t="s">
        <v>15</v>
      </c>
      <c r="AF63" s="1" t="s">
        <v>24</v>
      </c>
      <c r="AG63" s="1" t="s">
        <v>122</v>
      </c>
      <c r="AH63" s="1" t="s">
        <v>42</v>
      </c>
      <c r="AI63" s="16" t="b">
        <v>0</v>
      </c>
      <c r="AJ63" s="1"/>
      <c r="BA63" s="22" t="str">
        <f t="shared" si="2"/>
        <v>North_Service</v>
      </c>
      <c r="BB63" s="22" t="str">
        <f>IFERROR(VLOOKUP(NSM[[#This Row],[Department]], Lists!$L$4:$M$7, 2, FALSE), "")</f>
        <v/>
      </c>
      <c r="BC63" s="30"/>
      <c r="BD63" s="30"/>
      <c r="BE63" s="81"/>
      <c r="BF63" s="28"/>
      <c r="BG63" s="29"/>
      <c r="BH63" s="28"/>
      <c r="BW63" s="22"/>
      <c r="BY63" s="2"/>
      <c r="BZ63" s="2"/>
      <c r="CA63" s="1"/>
      <c r="CB63" s="1"/>
      <c r="CC63" s="1"/>
      <c r="CD63" s="1"/>
    </row>
    <row r="64" spans="5:82">
      <c r="E64" s="24" t="str">
        <f t="shared" si="5"/>
        <v>North_Service</v>
      </c>
      <c r="F64" s="78" t="str">
        <f>IFERROR(VLOOKUP(NSR[[#This Row],[Department]], Lists!$L$4:$M$7, 2, FALSE), "")</f>
        <v>Ghamdi, Anas K</v>
      </c>
      <c r="G64" s="24" t="s">
        <v>25</v>
      </c>
      <c r="H64" s="24">
        <v>2025</v>
      </c>
      <c r="I64" s="80" t="s">
        <v>20</v>
      </c>
      <c r="J64" s="46" t="str" cm="1">
        <f t="array" ref="J64">IFERROR(
  LOOKUP(
    2,1/(
      ('Total Annual Points'!$B$5:$B$1000=E64)*
      ('Total Annual Points'!$C$5:$C$1000=G64)*
      ('Total Annual Points'!$D$5:$D$1000=H64)*
      (MATCH('Total Annual Points'!$E$5:$E$1000,{"January","February","March","April","May","June","July","August","September","October","November","December"},0)
       &lt;=MATCH(I64,{"January","February","March","April","May","June","July","August","September","October","November","December"},0))
    ),
    'Total Annual Points'!$F$5:$F$1000
  ),
"")</f>
        <v/>
      </c>
      <c r="K64" s="24"/>
      <c r="L64" s="24"/>
      <c r="M64" s="24">
        <f>North_Service!$K64-North_Service!$L64</f>
        <v>0</v>
      </c>
      <c r="N64" s="24"/>
      <c r="AC64" s="1" t="str">
        <f t="shared" si="1"/>
        <v>North_Service</v>
      </c>
      <c r="AD64" s="1" t="str">
        <f>IFERROR(VLOOKUP(NSW[[#This Row],[Department]], Lists!$L$4:$M$7, 2, FALSE), "")</f>
        <v>Ghamdi, Anas K</v>
      </c>
      <c r="AE64" s="1" t="s">
        <v>15</v>
      </c>
      <c r="AF64" s="1" t="s">
        <v>24</v>
      </c>
      <c r="AG64" s="1" t="s">
        <v>123</v>
      </c>
      <c r="AH64" s="1" t="s">
        <v>21</v>
      </c>
      <c r="AI64" s="16" t="b">
        <v>0</v>
      </c>
      <c r="AJ64" s="1"/>
      <c r="BA64" s="22"/>
      <c r="BB64" s="22"/>
      <c r="BC64" s="30"/>
      <c r="BD64" s="30"/>
      <c r="BE64" s="81"/>
      <c r="BF64" s="28"/>
      <c r="BG64" s="28"/>
      <c r="BH64" s="28"/>
      <c r="BW64" s="22"/>
      <c r="BY64" s="2"/>
      <c r="BZ64" s="2"/>
      <c r="CA64" s="1"/>
      <c r="CB64" s="1"/>
      <c r="CC64" s="1"/>
      <c r="CD64" s="1"/>
    </row>
    <row r="65" spans="5:82">
      <c r="E65" s="24" t="str">
        <f t="shared" si="5"/>
        <v>North_Service</v>
      </c>
      <c r="F65" s="24" t="str">
        <f>IFERROR(VLOOKUP(NSR[[#This Row],[Department]], Lists!$L$4:$M$7, 2, FALSE), "")</f>
        <v>Ghamdi, Anas K</v>
      </c>
      <c r="G65" s="24" t="s">
        <v>25</v>
      </c>
      <c r="H65" s="24">
        <v>2025</v>
      </c>
      <c r="I65" s="80" t="s">
        <v>31</v>
      </c>
      <c r="J65" s="46" t="str" cm="1">
        <f t="array" ref="J65">IFERROR(
  LOOKUP(
    2,1/(
      ('Total Annual Points'!$B$5:$B$1000=E65)*
      ('Total Annual Points'!$C$5:$C$1000=G65)*
      ('Total Annual Points'!$D$5:$D$1000=H65)*
      (MATCH('Total Annual Points'!$E$5:$E$1000,{"January","February","March","April","May","June","July","August","September","October","November","December"},0)
       &lt;=MATCH(I65,{"January","February","March","April","May","June","July","August","September","October","November","December"},0))
    ),
    'Total Annual Points'!$F$5:$F$1000
  ),
"")</f>
        <v/>
      </c>
      <c r="K65" s="24"/>
      <c r="L65" s="24"/>
      <c r="M65" s="24">
        <f>North_Service!$K65-North_Service!$L65</f>
        <v>0</v>
      </c>
      <c r="N65" s="24"/>
      <c r="AC65" s="1" t="str">
        <f t="shared" si="1"/>
        <v>North_Service</v>
      </c>
      <c r="AD65" s="1" t="str">
        <f>IFERROR(VLOOKUP(NSW[[#This Row],[Department]], Lists!$L$4:$M$7, 2, FALSE), "")</f>
        <v>Ghamdi, Anas K</v>
      </c>
      <c r="AE65" s="1" t="s">
        <v>15</v>
      </c>
      <c r="AF65" s="1" t="s">
        <v>24</v>
      </c>
      <c r="AG65" s="1" t="s">
        <v>124</v>
      </c>
      <c r="AH65" s="1" t="s">
        <v>32</v>
      </c>
      <c r="AI65" s="16" t="b">
        <v>0</v>
      </c>
      <c r="AJ65" s="1"/>
      <c r="BA65" s="22"/>
      <c r="BB65" s="22"/>
      <c r="BC65" s="30"/>
      <c r="BD65" s="30"/>
      <c r="BE65" s="81"/>
      <c r="BF65" s="28"/>
      <c r="BG65" s="28"/>
      <c r="BH65" s="28"/>
      <c r="BW65" s="22"/>
      <c r="BY65" s="2"/>
      <c r="BZ65" s="2"/>
      <c r="CA65" s="1"/>
      <c r="CB65" s="1"/>
      <c r="CC65" s="1"/>
      <c r="CD65" s="1"/>
    </row>
    <row r="66" spans="5:82">
      <c r="E66" s="24" t="str">
        <f t="shared" si="5"/>
        <v>North_Service</v>
      </c>
      <c r="F66" s="24" t="str">
        <f>IFERROR(VLOOKUP(NSR[[#This Row],[Department]], Lists!$L$4:$M$7, 2, FALSE), "")</f>
        <v>Ghamdi, Anas K</v>
      </c>
      <c r="G66" s="24" t="s">
        <v>25</v>
      </c>
      <c r="H66" s="24">
        <v>2025</v>
      </c>
      <c r="I66" s="80" t="s">
        <v>41</v>
      </c>
      <c r="J66" s="46" t="str" cm="1">
        <f t="array" ref="J66">IFERROR(
  LOOKUP(
    2,1/(
      ('Total Annual Points'!$B$5:$B$1000=E66)*
      ('Total Annual Points'!$C$5:$C$1000=G66)*
      ('Total Annual Points'!$D$5:$D$1000=H66)*
      (MATCH('Total Annual Points'!$E$5:$E$1000,{"January","February","March","April","May","June","July","August","September","October","November","December"},0)
       &lt;=MATCH(I66,{"January","February","March","April","May","June","July","August","September","October","November","December"},0))
    ),
    'Total Annual Points'!$F$5:$F$1000
  ),
"")</f>
        <v/>
      </c>
      <c r="K66" s="24"/>
      <c r="L66" s="24"/>
      <c r="M66" s="24">
        <f>North_Service!$K66-North_Service!$L66</f>
        <v>0</v>
      </c>
      <c r="N66" s="24"/>
      <c r="AC66" s="1" t="str">
        <f t="shared" si="1"/>
        <v>North_Service</v>
      </c>
      <c r="AD66" s="1" t="str">
        <f>IFERROR(VLOOKUP(NSW[[#This Row],[Department]], Lists!$L$4:$M$7, 2, FALSE), "")</f>
        <v>Ghamdi, Anas K</v>
      </c>
      <c r="AE66" s="1" t="s">
        <v>15</v>
      </c>
      <c r="AF66" s="1" t="s">
        <v>24</v>
      </c>
      <c r="AG66" s="1" t="s">
        <v>125</v>
      </c>
      <c r="AH66" s="1" t="s">
        <v>42</v>
      </c>
      <c r="AI66" s="16" t="b">
        <v>0</v>
      </c>
      <c r="AJ66" s="1"/>
      <c r="BA66" s="22"/>
      <c r="BB66" s="22"/>
      <c r="BC66" s="30"/>
      <c r="BD66" s="30"/>
      <c r="BE66" s="81"/>
      <c r="BF66" s="28"/>
      <c r="BG66" s="28"/>
      <c r="BH66" s="28"/>
      <c r="BW66" s="22"/>
      <c r="BY66" s="2"/>
      <c r="BZ66" s="2"/>
      <c r="CA66" s="1"/>
      <c r="CB66" s="1"/>
      <c r="CC66" s="1"/>
      <c r="CD66" s="1"/>
    </row>
    <row r="67" spans="5:82">
      <c r="E67" s="24" t="str">
        <f t="shared" si="5"/>
        <v>North_Service</v>
      </c>
      <c r="F67" s="24" t="str">
        <f>IFERROR(VLOOKUP(NSR[[#This Row],[Department]], Lists!$L$4:$M$7, 2, FALSE), "")</f>
        <v>Ghamdi, Anas K</v>
      </c>
      <c r="G67" s="24" t="s">
        <v>25</v>
      </c>
      <c r="H67" s="24">
        <v>2025</v>
      </c>
      <c r="I67" s="80" t="s">
        <v>50</v>
      </c>
      <c r="J67" s="46" t="str" cm="1">
        <f t="array" ref="J67">IFERROR(
  LOOKUP(
    2,1/(
      ('Total Annual Points'!$B$5:$B$1000=E67)*
      ('Total Annual Points'!$C$5:$C$1000=G67)*
      ('Total Annual Points'!$D$5:$D$1000=H67)*
      (MATCH('Total Annual Points'!$E$5:$E$1000,{"January","February","March","April","May","June","July","August","September","October","November","December"},0)
       &lt;=MATCH(I67,{"January","February","March","April","May","June","July","August","September","October","November","December"},0))
    ),
    'Total Annual Points'!$F$5:$F$1000
  ),
"")</f>
        <v/>
      </c>
      <c r="K67" s="24"/>
      <c r="L67" s="24"/>
      <c r="M67" s="24">
        <f>North_Service!$K67-North_Service!$L67</f>
        <v>0</v>
      </c>
      <c r="N67" s="24"/>
      <c r="AC67" s="1" t="str">
        <f t="shared" si="1"/>
        <v>North_Service</v>
      </c>
      <c r="AD67" s="1" t="str">
        <f>IFERROR(VLOOKUP(NSW[[#This Row],[Department]], Lists!$L$4:$M$7, 2, FALSE), "")</f>
        <v>Ghamdi, Anas K</v>
      </c>
      <c r="AE67" s="1" t="s">
        <v>15</v>
      </c>
      <c r="AF67" s="1" t="s">
        <v>24</v>
      </c>
      <c r="AG67" s="1" t="s">
        <v>126</v>
      </c>
      <c r="AH67" s="1" t="s">
        <v>21</v>
      </c>
      <c r="AI67" s="16" t="b">
        <v>0</v>
      </c>
      <c r="AJ67" s="1"/>
      <c r="BA67" s="22"/>
      <c r="BB67" s="22"/>
      <c r="BC67" s="30"/>
      <c r="BD67" s="30"/>
      <c r="BE67" s="81"/>
      <c r="BF67" s="28"/>
      <c r="BG67" s="28"/>
      <c r="BH67" s="28"/>
      <c r="BW67" s="22"/>
      <c r="BY67" s="2"/>
      <c r="BZ67" s="2"/>
      <c r="CA67" s="1"/>
      <c r="CB67" s="1"/>
      <c r="CC67" s="1"/>
      <c r="CD67" s="1"/>
    </row>
    <row r="68" spans="5:82">
      <c r="E68" s="24" t="str">
        <f t="shared" si="5"/>
        <v>North_Service</v>
      </c>
      <c r="F68" s="24" t="str">
        <f>IFERROR(VLOOKUP(NSR[[#This Row],[Department]], Lists!$L$4:$M$7, 2, FALSE), "")</f>
        <v>Ghamdi, Anas K</v>
      </c>
      <c r="G68" s="24" t="s">
        <v>25</v>
      </c>
      <c r="H68" s="24">
        <v>2025</v>
      </c>
      <c r="I68" s="80" t="s">
        <v>54</v>
      </c>
      <c r="J68" s="46" t="str" cm="1">
        <f t="array" ref="J68">IFERROR(
  LOOKUP(
    2,1/(
      ('Total Annual Points'!$B$5:$B$1000=E68)*
      ('Total Annual Points'!$C$5:$C$1000=G68)*
      ('Total Annual Points'!$D$5:$D$1000=H68)*
      (MATCH('Total Annual Points'!$E$5:$E$1000,{"January","February","March","April","May","June","July","August","September","October","November","December"},0)
       &lt;=MATCH(I68,{"January","February","March","April","May","June","July","August","September","October","November","December"},0))
    ),
    'Total Annual Points'!$F$5:$F$1000
  ),
"")</f>
        <v/>
      </c>
      <c r="K68" s="24"/>
      <c r="L68" s="24"/>
      <c r="M68" s="24">
        <f>North_Service!$K68-North_Service!$L68</f>
        <v>0</v>
      </c>
      <c r="N68" s="24"/>
      <c r="AC68" s="1" t="str">
        <f t="shared" si="1"/>
        <v>North_Service</v>
      </c>
      <c r="AD68" s="78" t="str">
        <f>IFERROR(VLOOKUP(NSW[[#This Row],[Department]], Lists!$L$4:$M$7, 2, FALSE), "")</f>
        <v>Ghamdi, Anas K</v>
      </c>
      <c r="AE68" s="1" t="s">
        <v>47</v>
      </c>
      <c r="AF68" s="1" t="s">
        <v>24</v>
      </c>
      <c r="AG68" s="1" t="s">
        <v>23</v>
      </c>
      <c r="AH68" s="1" t="s">
        <v>21</v>
      </c>
      <c r="AI68" s="16" t="b">
        <v>0</v>
      </c>
      <c r="AJ68" s="1"/>
      <c r="BA68" s="22"/>
      <c r="BB68" s="22"/>
      <c r="BC68" s="30"/>
      <c r="BD68" s="30"/>
      <c r="BE68" s="81"/>
      <c r="BF68" s="28"/>
      <c r="BG68" s="28"/>
      <c r="BH68" s="28"/>
      <c r="BW68" s="22"/>
      <c r="BY68" s="2"/>
      <c r="BZ68" s="2"/>
      <c r="CA68" s="1"/>
      <c r="CB68" s="1"/>
      <c r="CC68" s="1"/>
      <c r="CD68" s="1"/>
    </row>
    <row r="69" spans="5:82">
      <c r="E69" s="24" t="str">
        <f t="shared" si="5"/>
        <v>North_Service</v>
      </c>
      <c r="F69" s="24" t="str">
        <f>IFERROR(VLOOKUP(NSR[[#This Row],[Department]], Lists!$L$4:$M$7, 2, FALSE), "")</f>
        <v>Ghamdi, Anas K</v>
      </c>
      <c r="G69" s="24" t="s">
        <v>25</v>
      </c>
      <c r="H69" s="24">
        <v>2025</v>
      </c>
      <c r="I69" s="80" t="s">
        <v>57</v>
      </c>
      <c r="J69" s="46" t="str" cm="1">
        <f t="array" ref="J69">IFERROR(
  LOOKUP(
    2,1/(
      ('Total Annual Points'!$B$5:$B$1000=E69)*
      ('Total Annual Points'!$C$5:$C$1000=G69)*
      ('Total Annual Points'!$D$5:$D$1000=H69)*
      (MATCH('Total Annual Points'!$E$5:$E$1000,{"January","February","March","April","May","June","July","August","September","October","November","December"},0)
       &lt;=MATCH(I69,{"January","February","March","April","May","June","July","August","September","October","November","December"},0))
    ),
    'Total Annual Points'!$F$5:$F$1000
  ),
"")</f>
        <v/>
      </c>
      <c r="K69" s="24"/>
      <c r="L69" s="24"/>
      <c r="M69" s="24">
        <f>North_Service!$K69-North_Service!$L69</f>
        <v>0</v>
      </c>
      <c r="N69" s="24"/>
      <c r="AC69" s="1" t="str">
        <f t="shared" si="1"/>
        <v>North_Service</v>
      </c>
      <c r="AD69" s="1" t="str">
        <f>IFERROR(VLOOKUP(NSW[[#This Row],[Department]], Lists!$L$4:$M$7, 2, FALSE), "")</f>
        <v>Ghamdi, Anas K</v>
      </c>
      <c r="AE69" s="1" t="s">
        <v>47</v>
      </c>
      <c r="AF69" s="1" t="s">
        <v>24</v>
      </c>
      <c r="AG69" s="1" t="s">
        <v>34</v>
      </c>
      <c r="AH69" s="1" t="s">
        <v>32</v>
      </c>
      <c r="AI69" s="16" t="b">
        <v>0</v>
      </c>
      <c r="AJ69" s="1"/>
      <c r="BA69" s="22"/>
      <c r="BB69" s="22"/>
      <c r="BC69" s="30"/>
      <c r="BD69" s="30"/>
      <c r="BE69" s="81"/>
      <c r="BF69" s="28"/>
      <c r="BG69" s="28"/>
      <c r="BH69" s="28"/>
      <c r="BW69" s="22"/>
      <c r="BY69" s="2"/>
      <c r="BZ69" s="2"/>
      <c r="CA69" s="1"/>
      <c r="CB69" s="1"/>
      <c r="CC69" s="1"/>
      <c r="CD69" s="1"/>
    </row>
    <row r="70" spans="5:82">
      <c r="E70" s="24" t="str">
        <f t="shared" si="5"/>
        <v>North_Service</v>
      </c>
      <c r="F70" s="24" t="str">
        <f>IFERROR(VLOOKUP(NSR[[#This Row],[Department]], Lists!$L$4:$M$7, 2, FALSE), "")</f>
        <v>Ghamdi, Anas K</v>
      </c>
      <c r="G70" s="24" t="s">
        <v>25</v>
      </c>
      <c r="H70" s="24">
        <v>2025</v>
      </c>
      <c r="I70" s="80" t="s">
        <v>60</v>
      </c>
      <c r="J70" s="46" t="str" cm="1">
        <f t="array" ref="J70">IFERROR(
  LOOKUP(
    2,1/(
      ('Total Annual Points'!$B$5:$B$1000=E70)*
      ('Total Annual Points'!$C$5:$C$1000=G70)*
      ('Total Annual Points'!$D$5:$D$1000=H70)*
      (MATCH('Total Annual Points'!$E$5:$E$1000,{"January","February","March","April","May","June","July","August","September","October","November","December"},0)
       &lt;=MATCH(I70,{"January","February","March","April","May","June","July","August","September","October","November","December"},0))
    ),
    'Total Annual Points'!$F$5:$F$1000
  ),
"")</f>
        <v/>
      </c>
      <c r="K70" s="24"/>
      <c r="L70" s="24"/>
      <c r="M70" s="24">
        <f>North_Service!$K70-North_Service!$L70</f>
        <v>0</v>
      </c>
      <c r="N70" s="24"/>
      <c r="AC70" s="1" t="str">
        <f t="shared" si="1"/>
        <v>North_Service</v>
      </c>
      <c r="AD70" s="1" t="str">
        <f>IFERROR(VLOOKUP(NSW[[#This Row],[Department]], Lists!$L$4:$M$7, 2, FALSE), "")</f>
        <v>Ghamdi, Anas K</v>
      </c>
      <c r="AE70" s="1" t="s">
        <v>47</v>
      </c>
      <c r="AF70" s="1" t="s">
        <v>24</v>
      </c>
      <c r="AG70" s="1" t="s">
        <v>44</v>
      </c>
      <c r="AH70" s="1" t="s">
        <v>42</v>
      </c>
      <c r="AI70" s="16" t="b">
        <v>0</v>
      </c>
      <c r="AJ70" s="1"/>
      <c r="BA70" s="22"/>
      <c r="BB70" s="22"/>
      <c r="BC70" s="30"/>
      <c r="BD70" s="30"/>
      <c r="BE70" s="81"/>
      <c r="BF70" s="28"/>
      <c r="BG70" s="28"/>
      <c r="BH70" s="28"/>
      <c r="BW70" s="22"/>
      <c r="BY70" s="2"/>
      <c r="BZ70" s="2"/>
      <c r="CA70" s="1"/>
      <c r="CB70" s="1"/>
      <c r="CC70" s="1"/>
      <c r="CD70" s="1"/>
    </row>
    <row r="71" spans="5:82">
      <c r="E71" s="24" t="str">
        <f t="shared" si="5"/>
        <v>North_Service</v>
      </c>
      <c r="F71" s="24" t="str">
        <f>IFERROR(VLOOKUP(NSR[[#This Row],[Department]], Lists!$L$4:$M$7, 2, FALSE), "")</f>
        <v>Ghamdi, Anas K</v>
      </c>
      <c r="G71" s="24" t="s">
        <v>25</v>
      </c>
      <c r="H71" s="24">
        <v>2025</v>
      </c>
      <c r="I71" s="80" t="s">
        <v>62</v>
      </c>
      <c r="J71" s="46" t="str" cm="1">
        <f t="array" ref="J71">IFERROR(
  LOOKUP(
    2,1/(
      ('Total Annual Points'!$B$5:$B$1000=E71)*
      ('Total Annual Points'!$C$5:$C$1000=G71)*
      ('Total Annual Points'!$D$5:$D$1000=H71)*
      (MATCH('Total Annual Points'!$E$5:$E$1000,{"January","February","March","April","May","June","July","August","September","October","November","December"},0)
       &lt;=MATCH(I71,{"January","February","March","April","May","June","July","August","September","October","November","December"},0))
    ),
    'Total Annual Points'!$F$5:$F$1000
  ),
"")</f>
        <v/>
      </c>
      <c r="K71" s="24"/>
      <c r="L71" s="24"/>
      <c r="M71" s="24">
        <f>North_Service!$K71-North_Service!$L71</f>
        <v>0</v>
      </c>
      <c r="N71" s="24"/>
      <c r="AC71" s="1" t="str">
        <f t="shared" si="1"/>
        <v>North_Service</v>
      </c>
      <c r="AD71" s="1" t="str">
        <f>IFERROR(VLOOKUP(NSW[[#This Row],[Department]], Lists!$L$4:$M$7, 2, FALSE), "")</f>
        <v>Ghamdi, Anas K</v>
      </c>
      <c r="AE71" s="1" t="s">
        <v>47</v>
      </c>
      <c r="AF71" s="1" t="s">
        <v>24</v>
      </c>
      <c r="AG71" s="1" t="s">
        <v>52</v>
      </c>
      <c r="AH71" s="1" t="s">
        <v>21</v>
      </c>
      <c r="AI71" s="16" t="b">
        <v>0</v>
      </c>
      <c r="AJ71" s="1"/>
      <c r="BA71" s="22"/>
      <c r="BB71" s="22"/>
      <c r="BC71" s="30"/>
      <c r="BD71" s="30"/>
      <c r="BE71" s="81"/>
      <c r="BF71" s="28"/>
      <c r="BG71" s="28"/>
      <c r="BH71" s="28"/>
      <c r="BW71" s="22"/>
      <c r="BY71" s="2"/>
      <c r="BZ71" s="2"/>
      <c r="CA71" s="1"/>
      <c r="CB71" s="1"/>
      <c r="CC71" s="1"/>
      <c r="CD71" s="1"/>
    </row>
    <row r="72" spans="5:82">
      <c r="E72" s="24" t="str">
        <f t="shared" si="5"/>
        <v>North_Service</v>
      </c>
      <c r="F72" s="24" t="str">
        <f>IFERROR(VLOOKUP(NSR[[#This Row],[Department]], Lists!$L$4:$M$7, 2, FALSE), "")</f>
        <v>Ghamdi, Anas K</v>
      </c>
      <c r="G72" s="24" t="s">
        <v>25</v>
      </c>
      <c r="H72" s="24">
        <v>2025</v>
      </c>
      <c r="I72" s="80" t="s">
        <v>64</v>
      </c>
      <c r="J72" s="46" t="str" cm="1">
        <f t="array" ref="J72">IFERROR(
  LOOKUP(
    2,1/(
      ('Total Annual Points'!$B$5:$B$1000=E72)*
      ('Total Annual Points'!$C$5:$C$1000=G72)*
      ('Total Annual Points'!$D$5:$D$1000=H72)*
      (MATCH('Total Annual Points'!$E$5:$E$1000,{"January","February","March","April","May","June","July","August","September","October","November","December"},0)
       &lt;=MATCH(I72,{"January","February","March","April","May","June","July","August","September","October","November","December"},0))
    ),
    'Total Annual Points'!$F$5:$F$1000
  ),
"")</f>
        <v/>
      </c>
      <c r="K72" s="24"/>
      <c r="L72" s="24"/>
      <c r="M72" s="24">
        <f>North_Service!$K72-North_Service!$L72</f>
        <v>0</v>
      </c>
      <c r="N72" s="24"/>
      <c r="AC72" s="1" t="str">
        <f t="shared" si="1"/>
        <v>North_Service</v>
      </c>
      <c r="AD72" s="1" t="str">
        <f>IFERROR(VLOOKUP(NSW[[#This Row],[Department]], Lists!$L$4:$M$7, 2, FALSE), "")</f>
        <v>Ghamdi, Anas K</v>
      </c>
      <c r="AE72" s="1" t="s">
        <v>47</v>
      </c>
      <c r="AF72" s="1" t="s">
        <v>24</v>
      </c>
      <c r="AG72" s="1" t="s">
        <v>55</v>
      </c>
      <c r="AH72" s="1" t="s">
        <v>32</v>
      </c>
      <c r="AI72" s="16" t="b">
        <v>0</v>
      </c>
      <c r="AJ72" s="1"/>
      <c r="BA72" s="22"/>
      <c r="BB72" s="22"/>
      <c r="BC72" s="30"/>
      <c r="BD72" s="30"/>
      <c r="BE72" s="81"/>
      <c r="BF72" s="28"/>
      <c r="BG72" s="28"/>
      <c r="BH72" s="28"/>
      <c r="BW72" s="22"/>
      <c r="BY72" s="2"/>
      <c r="BZ72" s="2"/>
      <c r="CA72" s="1"/>
      <c r="CB72" s="1"/>
      <c r="CC72" s="1"/>
      <c r="CD72" s="1"/>
    </row>
    <row r="73" spans="5:82">
      <c r="E73" s="24" t="str">
        <f t="shared" si="5"/>
        <v>North_Service</v>
      </c>
      <c r="F73" s="24" t="str">
        <f>IFERROR(VLOOKUP(NSR[[#This Row],[Department]], Lists!$L$4:$M$7, 2, FALSE), "")</f>
        <v>Ghamdi, Anas K</v>
      </c>
      <c r="G73" s="24" t="s">
        <v>25</v>
      </c>
      <c r="H73" s="24">
        <v>2025</v>
      </c>
      <c r="I73" s="80" t="s">
        <v>66</v>
      </c>
      <c r="J73" s="46" t="str" cm="1">
        <f t="array" ref="J73">IFERROR(
  LOOKUP(
    2,1/(
      ('Total Annual Points'!$B$5:$B$1000=E73)*
      ('Total Annual Points'!$C$5:$C$1000=G73)*
      ('Total Annual Points'!$D$5:$D$1000=H73)*
      (MATCH('Total Annual Points'!$E$5:$E$1000,{"January","February","March","April","May","June","July","August","September","October","November","December"},0)
       &lt;=MATCH(I73,{"January","February","March","April","May","June","July","August","September","October","November","December"},0))
    ),
    'Total Annual Points'!$F$5:$F$1000
  ),
"")</f>
        <v/>
      </c>
      <c r="K73" s="24"/>
      <c r="L73" s="24"/>
      <c r="M73" s="24">
        <f>North_Service!$K73-North_Service!$L73</f>
        <v>0</v>
      </c>
      <c r="N73" s="24"/>
      <c r="AC73" s="1" t="str">
        <f t="shared" si="1"/>
        <v>North_Service</v>
      </c>
      <c r="AD73" s="1" t="str">
        <f>IFERROR(VLOOKUP(NSW[[#This Row],[Department]], Lists!$L$4:$M$7, 2, FALSE), "")</f>
        <v>Ghamdi, Anas K</v>
      </c>
      <c r="AE73" s="1" t="s">
        <v>47</v>
      </c>
      <c r="AF73" s="1" t="s">
        <v>24</v>
      </c>
      <c r="AG73" s="1" t="s">
        <v>58</v>
      </c>
      <c r="AH73" s="1" t="s">
        <v>42</v>
      </c>
      <c r="AI73" s="16" t="b">
        <v>0</v>
      </c>
      <c r="AJ73" s="1"/>
      <c r="BA73" s="22"/>
      <c r="BB73" s="22"/>
      <c r="BC73" s="30"/>
      <c r="BD73" s="30"/>
      <c r="BE73" s="81"/>
      <c r="BF73" s="28"/>
      <c r="BG73" s="28"/>
      <c r="BH73" s="28"/>
      <c r="BW73" s="22"/>
      <c r="BY73" s="2"/>
      <c r="BZ73" s="2"/>
      <c r="CA73" s="1"/>
      <c r="CB73" s="1"/>
      <c r="CC73" s="1"/>
      <c r="CD73" s="1"/>
    </row>
    <row r="74" spans="5:82">
      <c r="E74" s="24" t="str">
        <f t="shared" si="5"/>
        <v>North_Service</v>
      </c>
      <c r="F74" s="24" t="str">
        <f>IFERROR(VLOOKUP(NSR[[#This Row],[Department]], Lists!$L$4:$M$7, 2, FALSE), "")</f>
        <v>Ghamdi, Anas K</v>
      </c>
      <c r="G74" s="24" t="s">
        <v>25</v>
      </c>
      <c r="H74" s="24">
        <v>2025</v>
      </c>
      <c r="I74" s="80" t="s">
        <v>68</v>
      </c>
      <c r="J74" s="46" t="str" cm="1">
        <f t="array" ref="J74">IFERROR(
  LOOKUP(
    2,1/(
      ('Total Annual Points'!$B$5:$B$1000=E74)*
      ('Total Annual Points'!$C$5:$C$1000=G74)*
      ('Total Annual Points'!$D$5:$D$1000=H74)*
      (MATCH('Total Annual Points'!$E$5:$E$1000,{"January","February","March","April","May","June","July","August","September","October","November","December"},0)
       &lt;=MATCH(I74,{"January","February","March","April","May","June","July","August","September","October","November","December"},0))
    ),
    'Total Annual Points'!$F$5:$F$1000
  ),
"")</f>
        <v/>
      </c>
      <c r="K74" s="24"/>
      <c r="L74" s="24"/>
      <c r="M74" s="24">
        <f>North_Service!$K74-North_Service!$L74</f>
        <v>0</v>
      </c>
      <c r="N74" s="24"/>
      <c r="AC74" s="1" t="str">
        <f t="shared" si="1"/>
        <v>North_Service</v>
      </c>
      <c r="AD74" s="1" t="str">
        <f>IFERROR(VLOOKUP(NSW[[#This Row],[Department]], Lists!$L$4:$M$7, 2, FALSE), "")</f>
        <v>Ghamdi, Anas K</v>
      </c>
      <c r="AE74" s="1" t="s">
        <v>47</v>
      </c>
      <c r="AF74" s="1" t="s">
        <v>24</v>
      </c>
      <c r="AG74" s="1" t="s">
        <v>61</v>
      </c>
      <c r="AH74" s="1" t="s">
        <v>21</v>
      </c>
      <c r="AI74" s="16" t="b">
        <v>0</v>
      </c>
      <c r="AJ74" s="1"/>
      <c r="BA74" s="22"/>
      <c r="BB74" s="22"/>
      <c r="BC74" s="30"/>
      <c r="BD74" s="30"/>
      <c r="BE74" s="81"/>
      <c r="BF74" s="28"/>
      <c r="BG74" s="28"/>
      <c r="BH74" s="28"/>
      <c r="BW74" s="22"/>
      <c r="BY74" s="2"/>
      <c r="BZ74" s="2"/>
      <c r="CA74" s="1"/>
      <c r="CB74" s="1"/>
      <c r="CC74" s="1"/>
      <c r="CD74" s="1"/>
    </row>
    <row r="75" spans="5:82">
      <c r="E75" s="24" t="str">
        <f t="shared" si="5"/>
        <v>North_Service</v>
      </c>
      <c r="F75" s="24" t="str">
        <f>IFERROR(VLOOKUP(NSR[[#This Row],[Department]], Lists!$L$4:$M$7, 2, FALSE), "")</f>
        <v>Ghamdi, Anas K</v>
      </c>
      <c r="G75" s="24" t="s">
        <v>25</v>
      </c>
      <c r="H75" s="24">
        <v>2025</v>
      </c>
      <c r="I75" s="80" t="s">
        <v>70</v>
      </c>
      <c r="J75" s="46" t="str" cm="1">
        <f t="array" ref="J75">IFERROR(
  LOOKUP(
    2,1/(
      ('Total Annual Points'!$B$5:$B$1000=E75)*
      ('Total Annual Points'!$C$5:$C$1000=G75)*
      ('Total Annual Points'!$D$5:$D$1000=H75)*
      (MATCH('Total Annual Points'!$E$5:$E$1000,{"January","February","March","April","May","June","July","August","September","October","November","December"},0)
       &lt;=MATCH(I75,{"January","February","March","April","May","June","July","August","September","October","November","December"},0))
    ),
    'Total Annual Points'!$F$5:$F$1000
  ),
"")</f>
        <v/>
      </c>
      <c r="K75" s="24"/>
      <c r="L75" s="24"/>
      <c r="M75" s="24">
        <f>North_Service!$K75-North_Service!$L75</f>
        <v>0</v>
      </c>
      <c r="N75" s="24"/>
      <c r="AC75" s="1" t="str">
        <f t="shared" si="1"/>
        <v>North_Service</v>
      </c>
      <c r="AD75" s="1" t="str">
        <f>IFERROR(VLOOKUP(NSW[[#This Row],[Department]], Lists!$L$4:$M$7, 2, FALSE), "")</f>
        <v>Ghamdi, Anas K</v>
      </c>
      <c r="AE75" s="1" t="s">
        <v>47</v>
      </c>
      <c r="AF75" s="1" t="s">
        <v>24</v>
      </c>
      <c r="AG75" s="1" t="s">
        <v>63</v>
      </c>
      <c r="AH75" s="1" t="s">
        <v>32</v>
      </c>
      <c r="AI75" s="16" t="b">
        <v>0</v>
      </c>
      <c r="AJ75" s="1"/>
      <c r="BA75" s="22"/>
      <c r="BB75" s="22"/>
      <c r="BC75" s="30"/>
      <c r="BD75" s="30"/>
      <c r="BE75" s="81"/>
      <c r="BF75" s="28"/>
      <c r="BG75" s="28"/>
      <c r="BH75" s="28"/>
      <c r="BW75" s="22"/>
      <c r="BY75" s="2"/>
      <c r="BZ75" s="2"/>
      <c r="CA75" s="1"/>
      <c r="CB75" s="1"/>
      <c r="CC75" s="1"/>
      <c r="CD75" s="1"/>
    </row>
    <row r="76" spans="5:82">
      <c r="E76" s="24" t="str">
        <f t="shared" si="5"/>
        <v>North_Service</v>
      </c>
      <c r="F76" s="78" t="str">
        <f>IFERROR(VLOOKUP(NSR[[#This Row],[Department]], Lists!$L$4:$M$7, 2, FALSE), "")</f>
        <v>Ghamdi, Anas K</v>
      </c>
      <c r="G76" s="24" t="s">
        <v>36</v>
      </c>
      <c r="H76" s="24">
        <v>2025</v>
      </c>
      <c r="I76" s="80" t="s">
        <v>20</v>
      </c>
      <c r="J76" s="46" t="str" cm="1">
        <f t="array" ref="J76">IFERROR(
  LOOKUP(
    2,1/(
      ('Total Annual Points'!$B$5:$B$1000=E76)*
      ('Total Annual Points'!$C$5:$C$1000=G76)*
      ('Total Annual Points'!$D$5:$D$1000=H76)*
      (MATCH('Total Annual Points'!$E$5:$E$1000,{"January","February","March","April","May","June","July","August","September","October","November","December"},0)
       &lt;=MATCH(I76,{"January","February","March","April","May","June","July","August","September","October","November","December"},0))
    ),
    'Total Annual Points'!$F$5:$F$1000
  ),
"")</f>
        <v/>
      </c>
      <c r="K76" s="24"/>
      <c r="L76" s="24"/>
      <c r="M76" s="24">
        <f>North_Service!$K76-North_Service!$L76</f>
        <v>0</v>
      </c>
      <c r="N76" s="24"/>
      <c r="AC76" s="1" t="str">
        <f t="shared" si="1"/>
        <v>North_Service</v>
      </c>
      <c r="AD76" s="1" t="str">
        <f>IFERROR(VLOOKUP(NSW[[#This Row],[Department]], Lists!$L$4:$M$7, 2, FALSE), "")</f>
        <v>Ghamdi, Anas K</v>
      </c>
      <c r="AE76" s="1" t="s">
        <v>47</v>
      </c>
      <c r="AF76" s="1" t="s">
        <v>24</v>
      </c>
      <c r="AG76" s="1" t="s">
        <v>65</v>
      </c>
      <c r="AH76" s="1" t="s">
        <v>42</v>
      </c>
      <c r="AI76" s="16" t="b">
        <v>0</v>
      </c>
      <c r="AJ76" s="1"/>
      <c r="BA76" s="22"/>
      <c r="BB76" s="22"/>
      <c r="BC76" s="30"/>
      <c r="BD76" s="30"/>
      <c r="BE76" s="81"/>
      <c r="BF76" s="28"/>
      <c r="BG76" s="28"/>
      <c r="BH76" s="28"/>
      <c r="BW76" s="22"/>
      <c r="BY76" s="2"/>
      <c r="BZ76" s="2"/>
      <c r="CA76" s="1"/>
      <c r="CB76" s="1"/>
      <c r="CC76" s="1"/>
      <c r="CD76" s="1"/>
    </row>
    <row r="77" spans="5:82">
      <c r="E77" s="24" t="str">
        <f t="shared" si="5"/>
        <v>North_Service</v>
      </c>
      <c r="F77" s="24" t="str">
        <f>IFERROR(VLOOKUP(NSR[[#This Row],[Department]], Lists!$L$4:$M$7, 2, FALSE), "")</f>
        <v>Ghamdi, Anas K</v>
      </c>
      <c r="G77" s="24" t="s">
        <v>36</v>
      </c>
      <c r="H77" s="24">
        <v>2025</v>
      </c>
      <c r="I77" s="80" t="s">
        <v>31</v>
      </c>
      <c r="J77" s="46" t="str" cm="1">
        <f t="array" ref="J77">IFERROR(
  LOOKUP(
    2,1/(
      ('Total Annual Points'!$B$5:$B$1000=E77)*
      ('Total Annual Points'!$C$5:$C$1000=G77)*
      ('Total Annual Points'!$D$5:$D$1000=H77)*
      (MATCH('Total Annual Points'!$E$5:$E$1000,{"January","February","March","April","May","June","July","August","September","October","November","December"},0)
       &lt;=MATCH(I77,{"January","February","March","April","May","June","July","August","September","October","November","December"},0))
    ),
    'Total Annual Points'!$F$5:$F$1000
  ),
"")</f>
        <v/>
      </c>
      <c r="K77" s="24"/>
      <c r="L77" s="24"/>
      <c r="M77" s="24">
        <f>North_Service!$K77-North_Service!$L77</f>
        <v>0</v>
      </c>
      <c r="N77" s="24"/>
      <c r="AC77" s="1" t="str">
        <f t="shared" si="1"/>
        <v>North_Service</v>
      </c>
      <c r="AD77" s="1" t="str">
        <f>IFERROR(VLOOKUP(NSW[[#This Row],[Department]], Lists!$L$4:$M$7, 2, FALSE), "")</f>
        <v>Ghamdi, Anas K</v>
      </c>
      <c r="AE77" s="1" t="s">
        <v>47</v>
      </c>
      <c r="AF77" s="1" t="s">
        <v>24</v>
      </c>
      <c r="AG77" s="1" t="s">
        <v>67</v>
      </c>
      <c r="AH77" s="1" t="s">
        <v>21</v>
      </c>
      <c r="AI77" s="16" t="b">
        <v>0</v>
      </c>
      <c r="AJ77" s="1"/>
      <c r="BA77" s="22"/>
      <c r="BB77" s="22"/>
      <c r="BC77" s="30"/>
      <c r="BD77" s="30"/>
      <c r="BE77" s="81"/>
      <c r="BF77" s="28"/>
      <c r="BG77" s="28"/>
      <c r="BH77" s="28"/>
      <c r="BW77" s="22"/>
      <c r="BY77" s="2"/>
      <c r="BZ77" s="2"/>
      <c r="CA77" s="1"/>
      <c r="CB77" s="1"/>
      <c r="CC77" s="1"/>
      <c r="CD77" s="1"/>
    </row>
    <row r="78" spans="5:82">
      <c r="E78" s="24" t="str">
        <f t="shared" si="5"/>
        <v>North_Service</v>
      </c>
      <c r="F78" s="24" t="str">
        <f>IFERROR(VLOOKUP(NSR[[#This Row],[Department]], Lists!$L$4:$M$7, 2, FALSE), "")</f>
        <v>Ghamdi, Anas K</v>
      </c>
      <c r="G78" s="24" t="s">
        <v>36</v>
      </c>
      <c r="H78" s="24">
        <v>2025</v>
      </c>
      <c r="I78" s="80" t="s">
        <v>41</v>
      </c>
      <c r="J78" s="46" t="str" cm="1">
        <f t="array" ref="J78">IFERROR(
  LOOKUP(
    2,1/(
      ('Total Annual Points'!$B$5:$B$1000=E78)*
      ('Total Annual Points'!$C$5:$C$1000=G78)*
      ('Total Annual Points'!$D$5:$D$1000=H78)*
      (MATCH('Total Annual Points'!$E$5:$E$1000,{"January","February","March","April","May","June","July","August","September","October","November","December"},0)
       &lt;=MATCH(I78,{"January","February","March","April","May","June","July","August","September","October","November","December"},0))
    ),
    'Total Annual Points'!$F$5:$F$1000
  ),
"")</f>
        <v/>
      </c>
      <c r="K78" s="24"/>
      <c r="L78" s="24"/>
      <c r="M78" s="24">
        <f>North_Service!$K78-North_Service!$L78</f>
        <v>0</v>
      </c>
      <c r="N78" s="24"/>
      <c r="AC78" s="1" t="str">
        <f t="shared" si="1"/>
        <v>North_Service</v>
      </c>
      <c r="AD78" s="1" t="str">
        <f>IFERROR(VLOOKUP(NSW[[#This Row],[Department]], Lists!$L$4:$M$7, 2, FALSE), "")</f>
        <v>Ghamdi, Anas K</v>
      </c>
      <c r="AE78" s="1" t="s">
        <v>47</v>
      </c>
      <c r="AF78" s="1" t="s">
        <v>24</v>
      </c>
      <c r="AG78" s="1" t="s">
        <v>69</v>
      </c>
      <c r="AH78" s="1" t="s">
        <v>32</v>
      </c>
      <c r="AI78" s="16" t="b">
        <v>0</v>
      </c>
      <c r="AJ78" s="1"/>
      <c r="BA78" s="22"/>
      <c r="BB78" s="22"/>
      <c r="BC78" s="30"/>
      <c r="BD78" s="30"/>
      <c r="BE78" s="81"/>
      <c r="BF78" s="28"/>
      <c r="BG78" s="28"/>
      <c r="BH78" s="28"/>
      <c r="BW78" s="22"/>
      <c r="BY78" s="2"/>
      <c r="BZ78" s="2"/>
      <c r="CA78" s="1"/>
      <c r="CB78" s="1"/>
      <c r="CC78" s="1"/>
      <c r="CD78" s="1"/>
    </row>
    <row r="79" spans="5:82">
      <c r="E79" s="24" t="str">
        <f t="shared" si="5"/>
        <v>North_Service</v>
      </c>
      <c r="F79" s="24" t="str">
        <f>IFERROR(VLOOKUP(NSR[[#This Row],[Department]], Lists!$L$4:$M$7, 2, FALSE), "")</f>
        <v>Ghamdi, Anas K</v>
      </c>
      <c r="G79" s="24" t="s">
        <v>36</v>
      </c>
      <c r="H79" s="24">
        <v>2025</v>
      </c>
      <c r="I79" s="80" t="s">
        <v>50</v>
      </c>
      <c r="J79" s="46" t="str" cm="1">
        <f t="array" ref="J79">IFERROR(
  LOOKUP(
    2,1/(
      ('Total Annual Points'!$B$5:$B$1000=E79)*
      ('Total Annual Points'!$C$5:$C$1000=G79)*
      ('Total Annual Points'!$D$5:$D$1000=H79)*
      (MATCH('Total Annual Points'!$E$5:$E$1000,{"January","February","March","April","May","June","July","August","September","October","November","December"},0)
       &lt;=MATCH(I79,{"January","February","March","April","May","June","July","August","September","October","November","December"},0))
    ),
    'Total Annual Points'!$F$5:$F$1000
  ),
"")</f>
        <v/>
      </c>
      <c r="K79" s="24"/>
      <c r="L79" s="24"/>
      <c r="M79" s="24">
        <f>North_Service!$K79-North_Service!$L79</f>
        <v>0</v>
      </c>
      <c r="N79" s="24"/>
      <c r="AC79" s="1" t="str">
        <f t="shared" si="1"/>
        <v>North_Service</v>
      </c>
      <c r="AD79" s="1" t="str">
        <f>IFERROR(VLOOKUP(NSW[[#This Row],[Department]], Lists!$L$4:$M$7, 2, FALSE), "")</f>
        <v>Ghamdi, Anas K</v>
      </c>
      <c r="AE79" s="1" t="s">
        <v>47</v>
      </c>
      <c r="AF79" s="1" t="s">
        <v>24</v>
      </c>
      <c r="AG79" s="1" t="s">
        <v>71</v>
      </c>
      <c r="AH79" s="1" t="s">
        <v>42</v>
      </c>
      <c r="AI79" s="16" t="b">
        <v>0</v>
      </c>
      <c r="AJ79" s="1"/>
      <c r="BA79" s="22"/>
      <c r="BB79" s="22"/>
      <c r="BC79" s="30"/>
      <c r="BD79" s="30"/>
      <c r="BE79" s="81"/>
      <c r="BF79" s="28"/>
      <c r="BG79" s="28"/>
      <c r="BH79" s="28"/>
      <c r="BW79" s="22"/>
      <c r="BY79" s="2"/>
      <c r="BZ79" s="2"/>
      <c r="CA79" s="1"/>
      <c r="CB79" s="1"/>
      <c r="CC79" s="1"/>
      <c r="CD79" s="1"/>
    </row>
    <row r="80" spans="5:82">
      <c r="E80" s="24" t="str">
        <f t="shared" ref="E80:E104" si="6">$S$3</f>
        <v>North_Service</v>
      </c>
      <c r="F80" s="24" t="str">
        <f>IFERROR(VLOOKUP(NSR[[#This Row],[Department]], Lists!$L$4:$M$7, 2, FALSE), "")</f>
        <v>Ghamdi, Anas K</v>
      </c>
      <c r="G80" s="24" t="s">
        <v>36</v>
      </c>
      <c r="H80" s="24">
        <v>2025</v>
      </c>
      <c r="I80" s="80" t="s">
        <v>54</v>
      </c>
      <c r="J80" s="46" t="str" cm="1">
        <f t="array" ref="J80">IFERROR(
  LOOKUP(
    2,1/(
      ('Total Annual Points'!$B$5:$B$1000=E80)*
      ('Total Annual Points'!$C$5:$C$1000=G80)*
      ('Total Annual Points'!$D$5:$D$1000=H80)*
      (MATCH('Total Annual Points'!$E$5:$E$1000,{"January","February","March","April","May","June","July","August","September","October","November","December"},0)
       &lt;=MATCH(I80,{"January","February","March","April","May","June","July","August","September","October","November","December"},0))
    ),
    'Total Annual Points'!$F$5:$F$1000
  ),
"")</f>
        <v/>
      </c>
      <c r="K80" s="24"/>
      <c r="L80" s="24"/>
      <c r="M80" s="24">
        <f>North_Service!$K80-North_Service!$L80</f>
        <v>0</v>
      </c>
      <c r="N80" s="24"/>
      <c r="AC80" s="1" t="str">
        <f t="shared" ref="AC80:AC143" si="7">$S$3</f>
        <v>North_Service</v>
      </c>
      <c r="AD80" s="1" t="str">
        <f>IFERROR(VLOOKUP(NSW[[#This Row],[Department]], Lists!$L$4:$M$7, 2, FALSE), "")</f>
        <v>Ghamdi, Anas K</v>
      </c>
      <c r="AE80" s="1" t="s">
        <v>47</v>
      </c>
      <c r="AF80" s="1" t="s">
        <v>24</v>
      </c>
      <c r="AG80" s="1" t="s">
        <v>72</v>
      </c>
      <c r="AH80" s="1" t="s">
        <v>21</v>
      </c>
      <c r="AI80" s="16" t="b">
        <v>0</v>
      </c>
      <c r="AJ80" s="1"/>
      <c r="BA80" s="22"/>
      <c r="BB80" s="22"/>
      <c r="BC80" s="30"/>
      <c r="BD80" s="30"/>
      <c r="BE80" s="81"/>
      <c r="BF80" s="28"/>
      <c r="BG80" s="28"/>
      <c r="BH80" s="28"/>
      <c r="BW80" s="22"/>
      <c r="BY80" s="2"/>
      <c r="BZ80" s="2"/>
      <c r="CA80" s="1"/>
      <c r="CB80" s="1"/>
      <c r="CC80" s="1"/>
      <c r="CD80" s="1"/>
    </row>
    <row r="81" spans="5:82">
      <c r="E81" s="24" t="str">
        <f t="shared" si="6"/>
        <v>North_Service</v>
      </c>
      <c r="F81" s="24" t="str">
        <f>IFERROR(VLOOKUP(NSR[[#This Row],[Department]], Lists!$L$4:$M$7, 2, FALSE), "")</f>
        <v>Ghamdi, Anas K</v>
      </c>
      <c r="G81" s="24" t="s">
        <v>36</v>
      </c>
      <c r="H81" s="24">
        <v>2025</v>
      </c>
      <c r="I81" s="80" t="s">
        <v>57</v>
      </c>
      <c r="J81" s="46" t="str" cm="1">
        <f t="array" ref="J81">IFERROR(
  LOOKUP(
    2,1/(
      ('Total Annual Points'!$B$5:$B$1000=E81)*
      ('Total Annual Points'!$C$5:$C$1000=G81)*
      ('Total Annual Points'!$D$5:$D$1000=H81)*
      (MATCH('Total Annual Points'!$E$5:$E$1000,{"January","February","March","April","May","June","July","August","September","October","November","December"},0)
       &lt;=MATCH(I81,{"January","February","March","April","May","June","July","August","September","October","November","December"},0))
    ),
    'Total Annual Points'!$F$5:$F$1000
  ),
"")</f>
        <v/>
      </c>
      <c r="K81" s="24"/>
      <c r="L81" s="24"/>
      <c r="M81" s="24">
        <f>North_Service!$K81-North_Service!$L81</f>
        <v>0</v>
      </c>
      <c r="N81" s="24"/>
      <c r="AC81" s="1" t="str">
        <f t="shared" si="7"/>
        <v>North_Service</v>
      </c>
      <c r="AD81" s="1" t="str">
        <f>IFERROR(VLOOKUP(NSW[[#This Row],[Department]], Lists!$L$4:$M$7, 2, FALSE), "")</f>
        <v>Ghamdi, Anas K</v>
      </c>
      <c r="AE81" s="1" t="s">
        <v>47</v>
      </c>
      <c r="AF81" s="1" t="s">
        <v>24</v>
      </c>
      <c r="AG81" s="1" t="s">
        <v>73</v>
      </c>
      <c r="AH81" s="1" t="s">
        <v>32</v>
      </c>
      <c r="AI81" s="16" t="b">
        <v>0</v>
      </c>
      <c r="AJ81" s="1"/>
      <c r="BA81" s="22"/>
      <c r="BB81" s="22"/>
      <c r="BC81" s="30"/>
      <c r="BD81" s="30"/>
      <c r="BE81" s="81"/>
      <c r="BF81" s="28"/>
      <c r="BG81" s="28"/>
      <c r="BH81" s="28"/>
      <c r="BW81" s="22"/>
      <c r="BY81" s="2"/>
      <c r="BZ81" s="2"/>
      <c r="CA81" s="1"/>
      <c r="CB81" s="1"/>
      <c r="CC81" s="1"/>
      <c r="CD81" s="1"/>
    </row>
    <row r="82" spans="5:82">
      <c r="E82" s="24" t="str">
        <f t="shared" si="6"/>
        <v>North_Service</v>
      </c>
      <c r="F82" s="24" t="str">
        <f>IFERROR(VLOOKUP(NSR[[#This Row],[Department]], Lists!$L$4:$M$7, 2, FALSE), "")</f>
        <v>Ghamdi, Anas K</v>
      </c>
      <c r="G82" s="24" t="s">
        <v>36</v>
      </c>
      <c r="H82" s="24">
        <v>2025</v>
      </c>
      <c r="I82" s="80" t="s">
        <v>60</v>
      </c>
      <c r="J82" s="46" t="str" cm="1">
        <f t="array" ref="J82">IFERROR(
  LOOKUP(
    2,1/(
      ('Total Annual Points'!$B$5:$B$1000=E82)*
      ('Total Annual Points'!$C$5:$C$1000=G82)*
      ('Total Annual Points'!$D$5:$D$1000=H82)*
      (MATCH('Total Annual Points'!$E$5:$E$1000,{"January","February","March","April","May","June","July","August","September","October","November","December"},0)
       &lt;=MATCH(I82,{"January","February","March","April","May","June","July","August","September","October","November","December"},0))
    ),
    'Total Annual Points'!$F$5:$F$1000
  ),
"")</f>
        <v/>
      </c>
      <c r="K82" s="24"/>
      <c r="L82" s="24"/>
      <c r="M82" s="24">
        <f>North_Service!$K82-North_Service!$L82</f>
        <v>0</v>
      </c>
      <c r="N82" s="24"/>
      <c r="AC82" s="1" t="str">
        <f t="shared" si="7"/>
        <v>North_Service</v>
      </c>
      <c r="AD82" s="1" t="str">
        <f>IFERROR(VLOOKUP(NSW[[#This Row],[Department]], Lists!$L$4:$M$7, 2, FALSE), "")</f>
        <v>Ghamdi, Anas K</v>
      </c>
      <c r="AE82" s="1" t="s">
        <v>47</v>
      </c>
      <c r="AF82" s="1" t="s">
        <v>24</v>
      </c>
      <c r="AG82" s="1" t="s">
        <v>74</v>
      </c>
      <c r="AH82" s="1" t="s">
        <v>42</v>
      </c>
      <c r="AI82" s="16" t="b">
        <v>0</v>
      </c>
      <c r="AJ82" s="1"/>
      <c r="BA82" s="22"/>
      <c r="BB82" s="22"/>
      <c r="BC82" s="30"/>
      <c r="BD82" s="30"/>
      <c r="BE82" s="81"/>
      <c r="BF82" s="28"/>
      <c r="BG82" s="28"/>
      <c r="BH82" s="28"/>
      <c r="BW82" s="22"/>
      <c r="BY82" s="2"/>
      <c r="BZ82" s="2"/>
      <c r="CA82" s="1"/>
      <c r="CB82" s="1"/>
      <c r="CC82" s="1"/>
      <c r="CD82" s="1"/>
    </row>
    <row r="83" spans="5:82">
      <c r="E83" s="24" t="str">
        <f t="shared" si="6"/>
        <v>North_Service</v>
      </c>
      <c r="F83" s="24" t="str">
        <f>IFERROR(VLOOKUP(NSR[[#This Row],[Department]], Lists!$L$4:$M$7, 2, FALSE), "")</f>
        <v>Ghamdi, Anas K</v>
      </c>
      <c r="G83" s="24" t="s">
        <v>36</v>
      </c>
      <c r="H83" s="24">
        <v>2025</v>
      </c>
      <c r="I83" s="80" t="s">
        <v>62</v>
      </c>
      <c r="J83" s="46" t="str" cm="1">
        <f t="array" ref="J83">IFERROR(
  LOOKUP(
    2,1/(
      ('Total Annual Points'!$B$5:$B$1000=E83)*
      ('Total Annual Points'!$C$5:$C$1000=G83)*
      ('Total Annual Points'!$D$5:$D$1000=H83)*
      (MATCH('Total Annual Points'!$E$5:$E$1000,{"January","February","March","April","May","June","July","August","September","October","November","December"},0)
       &lt;=MATCH(I83,{"January","February","March","April","May","June","July","August","September","October","November","December"},0))
    ),
    'Total Annual Points'!$F$5:$F$1000
  ),
"")</f>
        <v/>
      </c>
      <c r="K83" s="24"/>
      <c r="L83" s="24"/>
      <c r="M83" s="24">
        <f>North_Service!$K83-North_Service!$L83</f>
        <v>0</v>
      </c>
      <c r="N83" s="24"/>
      <c r="AC83" s="1" t="str">
        <f t="shared" si="7"/>
        <v>North_Service</v>
      </c>
      <c r="AD83" s="1" t="str">
        <f>IFERROR(VLOOKUP(NSW[[#This Row],[Department]], Lists!$L$4:$M$7, 2, FALSE), "")</f>
        <v>Ghamdi, Anas K</v>
      </c>
      <c r="AE83" s="1" t="s">
        <v>47</v>
      </c>
      <c r="AF83" s="1" t="s">
        <v>24</v>
      </c>
      <c r="AG83" s="1" t="s">
        <v>75</v>
      </c>
      <c r="AH83" s="1" t="s">
        <v>21</v>
      </c>
      <c r="AI83" s="16" t="b">
        <v>0</v>
      </c>
      <c r="AJ83" s="1"/>
    </row>
    <row r="84" spans="5:82">
      <c r="E84" s="24" t="str">
        <f t="shared" si="6"/>
        <v>North_Service</v>
      </c>
      <c r="F84" s="24" t="str">
        <f>IFERROR(VLOOKUP(NSR[[#This Row],[Department]], Lists!$L$4:$M$7, 2, FALSE), "")</f>
        <v>Ghamdi, Anas K</v>
      </c>
      <c r="G84" s="24" t="s">
        <v>36</v>
      </c>
      <c r="H84" s="24">
        <v>2025</v>
      </c>
      <c r="I84" s="80" t="s">
        <v>64</v>
      </c>
      <c r="J84" s="46" t="str" cm="1">
        <f t="array" ref="J84">IFERROR(
  LOOKUP(
    2,1/(
      ('Total Annual Points'!$B$5:$B$1000=E84)*
      ('Total Annual Points'!$C$5:$C$1000=G84)*
      ('Total Annual Points'!$D$5:$D$1000=H84)*
      (MATCH('Total Annual Points'!$E$5:$E$1000,{"January","February","March","April","May","June","July","August","September","October","November","December"},0)
       &lt;=MATCH(I84,{"January","February","March","April","May","June","July","August","September","October","November","December"},0))
    ),
    'Total Annual Points'!$F$5:$F$1000
  ),
"")</f>
        <v/>
      </c>
      <c r="K84" s="24"/>
      <c r="L84" s="24"/>
      <c r="M84" s="24">
        <f>North_Service!$K84-North_Service!$L84</f>
        <v>0</v>
      </c>
      <c r="N84" s="24"/>
      <c r="AC84" s="1" t="str">
        <f t="shared" si="7"/>
        <v>North_Service</v>
      </c>
      <c r="AD84" s="1" t="str">
        <f>IFERROR(VLOOKUP(NSW[[#This Row],[Department]], Lists!$L$4:$M$7, 2, FALSE), "")</f>
        <v>Ghamdi, Anas K</v>
      </c>
      <c r="AE84" s="1" t="s">
        <v>47</v>
      </c>
      <c r="AF84" s="1" t="s">
        <v>24</v>
      </c>
      <c r="AG84" s="1" t="s">
        <v>76</v>
      </c>
      <c r="AH84" s="1" t="s">
        <v>32</v>
      </c>
      <c r="AI84" s="16" t="b">
        <v>0</v>
      </c>
      <c r="AJ84" s="1"/>
    </row>
    <row r="85" spans="5:82">
      <c r="E85" s="24" t="str">
        <f t="shared" si="6"/>
        <v>North_Service</v>
      </c>
      <c r="F85" s="24" t="str">
        <f>IFERROR(VLOOKUP(NSR[[#This Row],[Department]], Lists!$L$4:$M$7, 2, FALSE), "")</f>
        <v>Ghamdi, Anas K</v>
      </c>
      <c r="G85" s="24" t="s">
        <v>36</v>
      </c>
      <c r="H85" s="24">
        <v>2025</v>
      </c>
      <c r="I85" s="80" t="s">
        <v>66</v>
      </c>
      <c r="J85" s="46" t="str" cm="1">
        <f t="array" ref="J85">IFERROR(
  LOOKUP(
    2,1/(
      ('Total Annual Points'!$B$5:$B$1000=E85)*
      ('Total Annual Points'!$C$5:$C$1000=G85)*
      ('Total Annual Points'!$D$5:$D$1000=H85)*
      (MATCH('Total Annual Points'!$E$5:$E$1000,{"January","February","March","April","May","June","July","August","September","October","November","December"},0)
       &lt;=MATCH(I85,{"January","February","March","April","May","June","July","August","September","October","November","December"},0))
    ),
    'Total Annual Points'!$F$5:$F$1000
  ),
"")</f>
        <v/>
      </c>
      <c r="K85" s="24"/>
      <c r="L85" s="24"/>
      <c r="M85" s="24">
        <f>North_Service!$K85-North_Service!$L85</f>
        <v>0</v>
      </c>
      <c r="N85" s="24"/>
      <c r="AC85" s="1" t="str">
        <f t="shared" si="7"/>
        <v>North_Service</v>
      </c>
      <c r="AD85" s="1" t="str">
        <f>IFERROR(VLOOKUP(NSW[[#This Row],[Department]], Lists!$L$4:$M$7, 2, FALSE), "")</f>
        <v>Ghamdi, Anas K</v>
      </c>
      <c r="AE85" s="1" t="s">
        <v>47</v>
      </c>
      <c r="AF85" s="1" t="s">
        <v>24</v>
      </c>
      <c r="AG85" s="1" t="s">
        <v>77</v>
      </c>
      <c r="AH85" s="1" t="s">
        <v>42</v>
      </c>
      <c r="AI85" s="16" t="b">
        <v>0</v>
      </c>
      <c r="AJ85" s="1"/>
    </row>
    <row r="86" spans="5:82">
      <c r="E86" s="24" t="str">
        <f t="shared" si="6"/>
        <v>North_Service</v>
      </c>
      <c r="F86" s="24" t="str">
        <f>IFERROR(VLOOKUP(NSR[[#This Row],[Department]], Lists!$L$4:$M$7, 2, FALSE), "")</f>
        <v>Ghamdi, Anas K</v>
      </c>
      <c r="G86" s="24" t="s">
        <v>36</v>
      </c>
      <c r="H86" s="24">
        <v>2025</v>
      </c>
      <c r="I86" s="80" t="s">
        <v>68</v>
      </c>
      <c r="J86" s="46" t="str" cm="1">
        <f t="array" ref="J86">IFERROR(
  LOOKUP(
    2,1/(
      ('Total Annual Points'!$B$5:$B$1000=E86)*
      ('Total Annual Points'!$C$5:$C$1000=G86)*
      ('Total Annual Points'!$D$5:$D$1000=H86)*
      (MATCH('Total Annual Points'!$E$5:$E$1000,{"January","February","March","April","May","June","July","August","September","October","November","December"},0)
       &lt;=MATCH(I86,{"January","February","March","April","May","June","July","August","September","October","November","December"},0))
    ),
    'Total Annual Points'!$F$5:$F$1000
  ),
"")</f>
        <v/>
      </c>
      <c r="K86" s="24"/>
      <c r="L86" s="24"/>
      <c r="M86" s="24">
        <f>North_Service!$K86-North_Service!$L86</f>
        <v>0</v>
      </c>
      <c r="N86" s="24"/>
      <c r="AC86" s="1" t="str">
        <f t="shared" si="7"/>
        <v>North_Service</v>
      </c>
      <c r="AD86" s="1" t="str">
        <f>IFERROR(VLOOKUP(NSW[[#This Row],[Department]], Lists!$L$4:$M$7, 2, FALSE), "")</f>
        <v>Ghamdi, Anas K</v>
      </c>
      <c r="AE86" s="1" t="s">
        <v>47</v>
      </c>
      <c r="AF86" s="1" t="s">
        <v>24</v>
      </c>
      <c r="AG86" s="1" t="s">
        <v>78</v>
      </c>
      <c r="AH86" s="1" t="s">
        <v>21</v>
      </c>
      <c r="AI86" s="16" t="b">
        <v>0</v>
      </c>
      <c r="AJ86" s="1"/>
    </row>
    <row r="87" spans="5:82">
      <c r="E87" s="24" t="str">
        <f t="shared" si="6"/>
        <v>North_Service</v>
      </c>
      <c r="F87" s="24" t="str">
        <f>IFERROR(VLOOKUP(NSR[[#This Row],[Department]], Lists!$L$4:$M$7, 2, FALSE), "")</f>
        <v>Ghamdi, Anas K</v>
      </c>
      <c r="G87" s="24" t="s">
        <v>36</v>
      </c>
      <c r="H87" s="24">
        <v>2025</v>
      </c>
      <c r="I87" s="80" t="s">
        <v>70</v>
      </c>
      <c r="J87" s="46" t="str" cm="1">
        <f t="array" ref="J87">IFERROR(
  LOOKUP(
    2,1/(
      ('Total Annual Points'!$B$5:$B$1000=E87)*
      ('Total Annual Points'!$C$5:$C$1000=G87)*
      ('Total Annual Points'!$D$5:$D$1000=H87)*
      (MATCH('Total Annual Points'!$E$5:$E$1000,{"January","February","March","April","May","June","July","August","September","October","November","December"},0)
       &lt;=MATCH(I87,{"January","February","March","April","May","June","July","August","September","October","November","December"},0))
    ),
    'Total Annual Points'!$F$5:$F$1000
  ),
"")</f>
        <v/>
      </c>
      <c r="K87" s="24"/>
      <c r="L87" s="24"/>
      <c r="M87" s="24">
        <f>North_Service!$K87-North_Service!$L87</f>
        <v>0</v>
      </c>
      <c r="N87" s="24"/>
      <c r="AC87" s="1" t="str">
        <f t="shared" si="7"/>
        <v>North_Service</v>
      </c>
      <c r="AD87" s="1" t="str">
        <f>IFERROR(VLOOKUP(NSW[[#This Row],[Department]], Lists!$L$4:$M$7, 2, FALSE), "")</f>
        <v>Ghamdi, Anas K</v>
      </c>
      <c r="AE87" s="1" t="s">
        <v>47</v>
      </c>
      <c r="AF87" s="1" t="s">
        <v>24</v>
      </c>
      <c r="AG87" s="1" t="s">
        <v>79</v>
      </c>
      <c r="AH87" s="1" t="s">
        <v>32</v>
      </c>
      <c r="AI87" s="16" t="b">
        <v>0</v>
      </c>
      <c r="AJ87" s="1"/>
    </row>
    <row r="88" spans="5:82">
      <c r="E88" s="24" t="str">
        <f t="shared" si="6"/>
        <v>North_Service</v>
      </c>
      <c r="F88" s="78" t="str">
        <f>IFERROR(VLOOKUP(NSR[[#This Row],[Department]], Lists!$L$4:$M$7, 2, FALSE), "")</f>
        <v>Ghamdi, Anas K</v>
      </c>
      <c r="G88" s="24" t="s">
        <v>46</v>
      </c>
      <c r="H88" s="24">
        <v>2025</v>
      </c>
      <c r="I88" s="80" t="s">
        <v>20</v>
      </c>
      <c r="J88" s="46" t="str" cm="1">
        <f t="array" ref="J88">IFERROR(
  LOOKUP(
    2,1/(
      ('Total Annual Points'!$B$5:$B$1000=E88)*
      ('Total Annual Points'!$C$5:$C$1000=G88)*
      ('Total Annual Points'!$D$5:$D$1000=H88)*
      (MATCH('Total Annual Points'!$E$5:$E$1000,{"January","February","March","April","May","June","July","August","September","October","November","December"},0)
       &lt;=MATCH(I88,{"January","February","March","April","May","June","July","August","September","October","November","December"},0))
    ),
    'Total Annual Points'!$F$5:$F$1000
  ),
"")</f>
        <v/>
      </c>
      <c r="K88" s="24"/>
      <c r="L88" s="24"/>
      <c r="M88" s="24">
        <f>North_Service!$K88-North_Service!$L88</f>
        <v>0</v>
      </c>
      <c r="N88" s="24"/>
      <c r="AC88" s="1" t="str">
        <f t="shared" si="7"/>
        <v>North_Service</v>
      </c>
      <c r="AD88" s="1" t="str">
        <f>IFERROR(VLOOKUP(NSW[[#This Row],[Department]], Lists!$L$4:$M$7, 2, FALSE), "")</f>
        <v>Ghamdi, Anas K</v>
      </c>
      <c r="AE88" s="1" t="s">
        <v>47</v>
      </c>
      <c r="AF88" s="1" t="s">
        <v>24</v>
      </c>
      <c r="AG88" s="1" t="s">
        <v>80</v>
      </c>
      <c r="AH88" s="1" t="s">
        <v>42</v>
      </c>
      <c r="AI88" s="16" t="b">
        <v>0</v>
      </c>
      <c r="AJ88" s="1"/>
    </row>
    <row r="89" spans="5:82">
      <c r="E89" s="24" t="str">
        <f t="shared" si="6"/>
        <v>North_Service</v>
      </c>
      <c r="F89" s="24" t="str">
        <f>IFERROR(VLOOKUP(NSR[[#This Row],[Department]], Lists!$L$4:$M$7, 2, FALSE), "")</f>
        <v>Ghamdi, Anas K</v>
      </c>
      <c r="G89" s="24" t="s">
        <v>46</v>
      </c>
      <c r="H89" s="24">
        <v>2025</v>
      </c>
      <c r="I89" s="80" t="s">
        <v>31</v>
      </c>
      <c r="J89" s="46" t="str" cm="1">
        <f t="array" ref="J89">IFERROR(
  LOOKUP(
    2,1/(
      ('Total Annual Points'!$B$5:$B$1000=E89)*
      ('Total Annual Points'!$C$5:$C$1000=G89)*
      ('Total Annual Points'!$D$5:$D$1000=H89)*
      (MATCH('Total Annual Points'!$E$5:$E$1000,{"January","February","March","April","May","June","July","August","September","October","November","December"},0)
       &lt;=MATCH(I89,{"January","February","March","April","May","June","July","August","September","October","November","December"},0))
    ),
    'Total Annual Points'!$F$5:$F$1000
  ),
"")</f>
        <v/>
      </c>
      <c r="K89" s="24"/>
      <c r="L89" s="24"/>
      <c r="M89" s="24">
        <f>North_Service!$K89-North_Service!$L89</f>
        <v>0</v>
      </c>
      <c r="N89" s="24"/>
      <c r="AC89" s="1" t="str">
        <f t="shared" si="7"/>
        <v>North_Service</v>
      </c>
      <c r="AD89" s="1" t="str">
        <f>IFERROR(VLOOKUP(NSW[[#This Row],[Department]], Lists!$L$4:$M$7, 2, FALSE), "")</f>
        <v>Ghamdi, Anas K</v>
      </c>
      <c r="AE89" s="1" t="s">
        <v>47</v>
      </c>
      <c r="AF89" s="1" t="s">
        <v>24</v>
      </c>
      <c r="AG89" s="1" t="s">
        <v>81</v>
      </c>
      <c r="AH89" s="1" t="s">
        <v>21</v>
      </c>
      <c r="AI89" s="16" t="b">
        <v>0</v>
      </c>
      <c r="AJ89" s="1"/>
    </row>
    <row r="90" spans="5:82">
      <c r="E90" s="24" t="str">
        <f t="shared" si="6"/>
        <v>North_Service</v>
      </c>
      <c r="F90" s="24" t="str">
        <f>IFERROR(VLOOKUP(NSR[[#This Row],[Department]], Lists!$L$4:$M$7, 2, FALSE), "")</f>
        <v>Ghamdi, Anas K</v>
      </c>
      <c r="G90" s="24" t="s">
        <v>46</v>
      </c>
      <c r="H90" s="24">
        <v>2025</v>
      </c>
      <c r="I90" s="80" t="s">
        <v>41</v>
      </c>
      <c r="J90" s="46" t="str" cm="1">
        <f t="array" ref="J90">IFERROR(
  LOOKUP(
    2,1/(
      ('Total Annual Points'!$B$5:$B$1000=E90)*
      ('Total Annual Points'!$C$5:$C$1000=G90)*
      ('Total Annual Points'!$D$5:$D$1000=H90)*
      (MATCH('Total Annual Points'!$E$5:$E$1000,{"January","February","March","April","May","June","July","August","September","October","November","December"},0)
       &lt;=MATCH(I90,{"January","February","March","April","May","June","July","August","September","October","November","December"},0))
    ),
    'Total Annual Points'!$F$5:$F$1000
  ),
"")</f>
        <v/>
      </c>
      <c r="K90" s="24"/>
      <c r="L90" s="24"/>
      <c r="M90" s="24">
        <f>North_Service!$K90-North_Service!$L90</f>
        <v>0</v>
      </c>
      <c r="N90" s="24"/>
      <c r="AC90" s="1" t="str">
        <f t="shared" si="7"/>
        <v>North_Service</v>
      </c>
      <c r="AD90" s="1" t="str">
        <f>IFERROR(VLOOKUP(NSW[[#This Row],[Department]], Lists!$L$4:$M$7, 2, FALSE), "")</f>
        <v>Ghamdi, Anas K</v>
      </c>
      <c r="AE90" s="1" t="s">
        <v>47</v>
      </c>
      <c r="AF90" s="1" t="s">
        <v>24</v>
      </c>
      <c r="AG90" s="1" t="s">
        <v>82</v>
      </c>
      <c r="AH90" s="1" t="s">
        <v>32</v>
      </c>
      <c r="AI90" s="16" t="b">
        <v>0</v>
      </c>
      <c r="AJ90" s="1"/>
    </row>
    <row r="91" spans="5:82">
      <c r="E91" s="24" t="str">
        <f t="shared" si="6"/>
        <v>North_Service</v>
      </c>
      <c r="F91" s="24" t="str">
        <f>IFERROR(VLOOKUP(NSR[[#This Row],[Department]], Lists!$L$4:$M$7, 2, FALSE), "")</f>
        <v>Ghamdi, Anas K</v>
      </c>
      <c r="G91" s="24" t="s">
        <v>46</v>
      </c>
      <c r="H91" s="24">
        <v>2025</v>
      </c>
      <c r="I91" s="80" t="s">
        <v>50</v>
      </c>
      <c r="J91" s="46" t="str" cm="1">
        <f t="array" ref="J91">IFERROR(
  LOOKUP(
    2,1/(
      ('Total Annual Points'!$B$5:$B$1000=E91)*
      ('Total Annual Points'!$C$5:$C$1000=G91)*
      ('Total Annual Points'!$D$5:$D$1000=H91)*
      (MATCH('Total Annual Points'!$E$5:$E$1000,{"January","February","March","April","May","June","July","August","September","October","November","December"},0)
       &lt;=MATCH(I91,{"January","February","March","April","May","June","July","August","September","October","November","December"},0))
    ),
    'Total Annual Points'!$F$5:$F$1000
  ),
"")</f>
        <v/>
      </c>
      <c r="K91" s="24"/>
      <c r="L91" s="24"/>
      <c r="M91" s="24">
        <f>North_Service!$K91-North_Service!$L91</f>
        <v>0</v>
      </c>
      <c r="N91" s="24"/>
      <c r="AC91" s="1" t="str">
        <f t="shared" si="7"/>
        <v>North_Service</v>
      </c>
      <c r="AD91" s="1" t="str">
        <f>IFERROR(VLOOKUP(NSW[[#This Row],[Department]], Lists!$L$4:$M$7, 2, FALSE), "")</f>
        <v>Ghamdi, Anas K</v>
      </c>
      <c r="AE91" s="1" t="s">
        <v>47</v>
      </c>
      <c r="AF91" s="1" t="s">
        <v>24</v>
      </c>
      <c r="AG91" s="1" t="s">
        <v>83</v>
      </c>
      <c r="AH91" s="1" t="s">
        <v>42</v>
      </c>
      <c r="AI91" s="16" t="b">
        <v>0</v>
      </c>
      <c r="AJ91" s="1"/>
    </row>
    <row r="92" spans="5:82">
      <c r="E92" s="24" t="str">
        <f t="shared" si="6"/>
        <v>North_Service</v>
      </c>
      <c r="F92" s="24" t="str">
        <f>IFERROR(VLOOKUP(NSR[[#This Row],[Department]], Lists!$L$4:$M$7, 2, FALSE), "")</f>
        <v>Ghamdi, Anas K</v>
      </c>
      <c r="G92" s="24" t="s">
        <v>46</v>
      </c>
      <c r="H92" s="24">
        <v>2025</v>
      </c>
      <c r="I92" s="80" t="s">
        <v>54</v>
      </c>
      <c r="J92" s="46" t="str" cm="1">
        <f t="array" ref="J92">IFERROR(
  LOOKUP(
    2,1/(
      ('Total Annual Points'!$B$5:$B$1000=E92)*
      ('Total Annual Points'!$C$5:$C$1000=G92)*
      ('Total Annual Points'!$D$5:$D$1000=H92)*
      (MATCH('Total Annual Points'!$E$5:$E$1000,{"January","February","March","April","May","June","July","August","September","October","November","December"},0)
       &lt;=MATCH(I92,{"January","February","March","April","May","June","July","August","September","October","November","December"},0))
    ),
    'Total Annual Points'!$F$5:$F$1000
  ),
"")</f>
        <v/>
      </c>
      <c r="K92" s="24"/>
      <c r="L92" s="24"/>
      <c r="M92" s="24">
        <f>North_Service!$K92-North_Service!$L92</f>
        <v>0</v>
      </c>
      <c r="N92" s="24"/>
      <c r="AC92" s="1" t="str">
        <f t="shared" si="7"/>
        <v>North_Service</v>
      </c>
      <c r="AD92" s="1" t="str">
        <f>IFERROR(VLOOKUP(NSW[[#This Row],[Department]], Lists!$L$4:$M$7, 2, FALSE), "")</f>
        <v>Ghamdi, Anas K</v>
      </c>
      <c r="AE92" s="1" t="s">
        <v>47</v>
      </c>
      <c r="AF92" s="1" t="s">
        <v>24</v>
      </c>
      <c r="AG92" s="1" t="s">
        <v>85</v>
      </c>
      <c r="AH92" s="1" t="s">
        <v>21</v>
      </c>
      <c r="AI92" s="16" t="b">
        <v>0</v>
      </c>
      <c r="AJ92" s="1"/>
    </row>
    <row r="93" spans="5:82">
      <c r="E93" s="24" t="str">
        <f t="shared" si="6"/>
        <v>North_Service</v>
      </c>
      <c r="F93" s="24" t="str">
        <f>IFERROR(VLOOKUP(NSR[[#This Row],[Department]], Lists!$L$4:$M$7, 2, FALSE), "")</f>
        <v>Ghamdi, Anas K</v>
      </c>
      <c r="G93" s="24" t="s">
        <v>46</v>
      </c>
      <c r="H93" s="24">
        <v>2025</v>
      </c>
      <c r="I93" s="80" t="s">
        <v>57</v>
      </c>
      <c r="J93" s="46" t="str" cm="1">
        <f t="array" ref="J93">IFERROR(
  LOOKUP(
    2,1/(
      ('Total Annual Points'!$B$5:$B$1000=E93)*
      ('Total Annual Points'!$C$5:$C$1000=G93)*
      ('Total Annual Points'!$D$5:$D$1000=H93)*
      (MATCH('Total Annual Points'!$E$5:$E$1000,{"January","February","March","April","May","June","July","August","September","October","November","December"},0)
       &lt;=MATCH(I93,{"January","February","March","April","May","June","July","August","September","October","November","December"},0))
    ),
    'Total Annual Points'!$F$5:$F$1000
  ),
"")</f>
        <v/>
      </c>
      <c r="K93" s="24"/>
      <c r="L93" s="24"/>
      <c r="M93" s="24">
        <f>North_Service!$K93-North_Service!$L93</f>
        <v>0</v>
      </c>
      <c r="N93" s="24"/>
      <c r="AC93" s="1" t="str">
        <f t="shared" si="7"/>
        <v>North_Service</v>
      </c>
      <c r="AD93" s="1" t="str">
        <f>IFERROR(VLOOKUP(NSW[[#This Row],[Department]], Lists!$L$4:$M$7, 2, FALSE), "")</f>
        <v>Ghamdi, Anas K</v>
      </c>
      <c r="AE93" s="1" t="s">
        <v>47</v>
      </c>
      <c r="AF93" s="1" t="s">
        <v>24</v>
      </c>
      <c r="AG93" s="1" t="s">
        <v>86</v>
      </c>
      <c r="AH93" s="1" t="s">
        <v>32</v>
      </c>
      <c r="AI93" s="16" t="b">
        <v>0</v>
      </c>
      <c r="AJ93" s="1"/>
    </row>
    <row r="94" spans="5:82">
      <c r="E94" s="24" t="str">
        <f t="shared" si="6"/>
        <v>North_Service</v>
      </c>
      <c r="F94" s="24" t="str">
        <f>IFERROR(VLOOKUP(NSR[[#This Row],[Department]], Lists!$L$4:$M$7, 2, FALSE), "")</f>
        <v>Ghamdi, Anas K</v>
      </c>
      <c r="G94" s="24" t="s">
        <v>46</v>
      </c>
      <c r="H94" s="24">
        <v>2025</v>
      </c>
      <c r="I94" s="80" t="s">
        <v>60</v>
      </c>
      <c r="J94" s="46" t="str" cm="1">
        <f t="array" ref="J94">IFERROR(
  LOOKUP(
    2,1/(
      ('Total Annual Points'!$B$5:$B$1000=E94)*
      ('Total Annual Points'!$C$5:$C$1000=G94)*
      ('Total Annual Points'!$D$5:$D$1000=H94)*
      (MATCH('Total Annual Points'!$E$5:$E$1000,{"January","February","March","April","May","June","July","August","September","October","November","December"},0)
       &lt;=MATCH(I94,{"January","February","March","April","May","June","July","August","September","October","November","December"},0))
    ),
    'Total Annual Points'!$F$5:$F$1000
  ),
"")</f>
        <v/>
      </c>
      <c r="K94" s="24"/>
      <c r="L94" s="24"/>
      <c r="M94" s="24">
        <f>North_Service!$K94-North_Service!$L94</f>
        <v>0</v>
      </c>
      <c r="N94" s="24"/>
      <c r="AC94" s="1" t="str">
        <f t="shared" si="7"/>
        <v>North_Service</v>
      </c>
      <c r="AD94" s="1" t="str">
        <f>IFERROR(VLOOKUP(NSW[[#This Row],[Department]], Lists!$L$4:$M$7, 2, FALSE), "")</f>
        <v>Ghamdi, Anas K</v>
      </c>
      <c r="AE94" s="1" t="s">
        <v>47</v>
      </c>
      <c r="AF94" s="1" t="s">
        <v>24</v>
      </c>
      <c r="AG94" s="1" t="s">
        <v>87</v>
      </c>
      <c r="AH94" s="1" t="s">
        <v>42</v>
      </c>
      <c r="AI94" s="16" t="b">
        <v>0</v>
      </c>
      <c r="AJ94" s="1"/>
    </row>
    <row r="95" spans="5:82">
      <c r="E95" s="24" t="str">
        <f t="shared" si="6"/>
        <v>North_Service</v>
      </c>
      <c r="F95" s="24" t="str">
        <f>IFERROR(VLOOKUP(NSR[[#This Row],[Department]], Lists!$L$4:$M$7, 2, FALSE), "")</f>
        <v>Ghamdi, Anas K</v>
      </c>
      <c r="G95" s="24" t="s">
        <v>46</v>
      </c>
      <c r="H95" s="24">
        <v>2025</v>
      </c>
      <c r="I95" s="80" t="s">
        <v>62</v>
      </c>
      <c r="J95" s="46" t="str" cm="1">
        <f t="array" ref="J95">IFERROR(
  LOOKUP(
    2,1/(
      ('Total Annual Points'!$B$5:$B$1000=E95)*
      ('Total Annual Points'!$C$5:$C$1000=G95)*
      ('Total Annual Points'!$D$5:$D$1000=H95)*
      (MATCH('Total Annual Points'!$E$5:$E$1000,{"January","February","March","April","May","June","July","August","September","October","November","December"},0)
       &lt;=MATCH(I95,{"January","February","March","April","May","June","July","August","September","October","November","December"},0))
    ),
    'Total Annual Points'!$F$5:$F$1000
  ),
"")</f>
        <v/>
      </c>
      <c r="K95" s="24"/>
      <c r="L95" s="24"/>
      <c r="M95" s="24">
        <f>North_Service!$K95-North_Service!$L95</f>
        <v>0</v>
      </c>
      <c r="N95" s="24"/>
      <c r="AC95" s="1" t="str">
        <f t="shared" si="7"/>
        <v>North_Service</v>
      </c>
      <c r="AD95" s="1" t="str">
        <f>IFERROR(VLOOKUP(NSW[[#This Row],[Department]], Lists!$L$4:$M$7, 2, FALSE), "")</f>
        <v>Ghamdi, Anas K</v>
      </c>
      <c r="AE95" s="1" t="s">
        <v>47</v>
      </c>
      <c r="AF95" s="1" t="s">
        <v>24</v>
      </c>
      <c r="AG95" s="1" t="s">
        <v>88</v>
      </c>
      <c r="AH95" s="1" t="s">
        <v>21</v>
      </c>
      <c r="AI95" s="16" t="b">
        <v>0</v>
      </c>
      <c r="AJ95" s="1"/>
    </row>
    <row r="96" spans="5:82">
      <c r="E96" s="24" t="str">
        <f t="shared" si="6"/>
        <v>North_Service</v>
      </c>
      <c r="F96" s="24" t="str">
        <f>IFERROR(VLOOKUP(NSR[[#This Row],[Department]], Lists!$L$4:$M$7, 2, FALSE), "")</f>
        <v>Ghamdi, Anas K</v>
      </c>
      <c r="G96" s="24" t="s">
        <v>46</v>
      </c>
      <c r="H96" s="24">
        <v>2025</v>
      </c>
      <c r="I96" s="80" t="s">
        <v>64</v>
      </c>
      <c r="J96" s="46" t="str" cm="1">
        <f t="array" ref="J96">IFERROR(
  LOOKUP(
    2,1/(
      ('Total Annual Points'!$B$5:$B$1000=E96)*
      ('Total Annual Points'!$C$5:$C$1000=G96)*
      ('Total Annual Points'!$D$5:$D$1000=H96)*
      (MATCH('Total Annual Points'!$E$5:$E$1000,{"January","February","March","April","May","June","July","August","September","October","November","December"},0)
       &lt;=MATCH(I96,{"January","February","March","April","May","June","July","August","September","October","November","December"},0))
    ),
    'Total Annual Points'!$F$5:$F$1000
  ),
"")</f>
        <v/>
      </c>
      <c r="K96" s="24"/>
      <c r="L96" s="24"/>
      <c r="M96" s="24">
        <f>North_Service!$K96-North_Service!$L96</f>
        <v>0</v>
      </c>
      <c r="N96" s="24"/>
      <c r="AC96" s="1" t="str">
        <f t="shared" si="7"/>
        <v>North_Service</v>
      </c>
      <c r="AD96" s="1" t="str">
        <f>IFERROR(VLOOKUP(NSW[[#This Row],[Department]], Lists!$L$4:$M$7, 2, FALSE), "")</f>
        <v>Ghamdi, Anas K</v>
      </c>
      <c r="AE96" s="1" t="s">
        <v>47</v>
      </c>
      <c r="AF96" s="1" t="s">
        <v>24</v>
      </c>
      <c r="AG96" s="1" t="s">
        <v>92</v>
      </c>
      <c r="AH96" s="1" t="s">
        <v>32</v>
      </c>
      <c r="AI96" s="16" t="b">
        <v>0</v>
      </c>
      <c r="AJ96" s="1"/>
    </row>
    <row r="97" spans="5:36">
      <c r="E97" s="24" t="str">
        <f t="shared" si="6"/>
        <v>North_Service</v>
      </c>
      <c r="F97" s="24" t="str">
        <f>IFERROR(VLOOKUP(NSR[[#This Row],[Department]], Lists!$L$4:$M$7, 2, FALSE), "")</f>
        <v>Ghamdi, Anas K</v>
      </c>
      <c r="G97" s="24" t="s">
        <v>46</v>
      </c>
      <c r="H97" s="24">
        <v>2025</v>
      </c>
      <c r="I97" s="80" t="s">
        <v>66</v>
      </c>
      <c r="J97" s="46" t="str" cm="1">
        <f t="array" ref="J97">IFERROR(
  LOOKUP(
    2,1/(
      ('Total Annual Points'!$B$5:$B$1000=E97)*
      ('Total Annual Points'!$C$5:$C$1000=G97)*
      ('Total Annual Points'!$D$5:$D$1000=H97)*
      (MATCH('Total Annual Points'!$E$5:$E$1000,{"January","February","March","April","May","June","July","August","September","October","November","December"},0)
       &lt;=MATCH(I97,{"January","February","March","April","May","June","July","August","September","October","November","December"},0))
    ),
    'Total Annual Points'!$F$5:$F$1000
  ),
"")</f>
        <v/>
      </c>
      <c r="K97" s="24"/>
      <c r="L97" s="24"/>
      <c r="M97" s="24">
        <f>North_Service!$K97-North_Service!$L97</f>
        <v>0</v>
      </c>
      <c r="N97" s="24"/>
      <c r="AC97" s="1" t="str">
        <f t="shared" si="7"/>
        <v>North_Service</v>
      </c>
      <c r="AD97" s="1" t="str">
        <f>IFERROR(VLOOKUP(NSW[[#This Row],[Department]], Lists!$L$4:$M$7, 2, FALSE), "")</f>
        <v>Ghamdi, Anas K</v>
      </c>
      <c r="AE97" s="1" t="s">
        <v>47</v>
      </c>
      <c r="AF97" s="1" t="s">
        <v>24</v>
      </c>
      <c r="AG97" s="1" t="s">
        <v>95</v>
      </c>
      <c r="AH97" s="1" t="s">
        <v>42</v>
      </c>
      <c r="AI97" s="16" t="b">
        <v>0</v>
      </c>
      <c r="AJ97" s="1"/>
    </row>
    <row r="98" spans="5:36">
      <c r="E98" s="24" t="str">
        <f t="shared" si="6"/>
        <v>North_Service</v>
      </c>
      <c r="F98" s="24" t="str">
        <f>IFERROR(VLOOKUP(NSR[[#This Row],[Department]], Lists!$L$4:$M$7, 2, FALSE), "")</f>
        <v>Ghamdi, Anas K</v>
      </c>
      <c r="G98" s="24" t="s">
        <v>46</v>
      </c>
      <c r="H98" s="24">
        <v>2025</v>
      </c>
      <c r="I98" s="80" t="s">
        <v>68</v>
      </c>
      <c r="J98" s="46" t="str" cm="1">
        <f t="array" ref="J98">IFERROR(
  LOOKUP(
    2,1/(
      ('Total Annual Points'!$B$5:$B$1000=E98)*
      ('Total Annual Points'!$C$5:$C$1000=G98)*
      ('Total Annual Points'!$D$5:$D$1000=H98)*
      (MATCH('Total Annual Points'!$E$5:$E$1000,{"January","February","March","April","May","June","July","August","September","October","November","December"},0)
       &lt;=MATCH(I98,{"January","February","March","April","May","June","July","August","September","October","November","December"},0))
    ),
    'Total Annual Points'!$F$5:$F$1000
  ),
"")</f>
        <v/>
      </c>
      <c r="K98" s="24"/>
      <c r="L98" s="24"/>
      <c r="M98" s="24">
        <f>North_Service!$K98-North_Service!$L98</f>
        <v>0</v>
      </c>
      <c r="N98" s="24"/>
      <c r="AC98" s="1" t="str">
        <f t="shared" si="7"/>
        <v>North_Service</v>
      </c>
      <c r="AD98" s="1" t="str">
        <f>IFERROR(VLOOKUP(NSW[[#This Row],[Department]], Lists!$L$4:$M$7, 2, FALSE), "")</f>
        <v>Ghamdi, Anas K</v>
      </c>
      <c r="AE98" s="1" t="s">
        <v>47</v>
      </c>
      <c r="AF98" s="1" t="s">
        <v>24</v>
      </c>
      <c r="AG98" s="1" t="s">
        <v>98</v>
      </c>
      <c r="AH98" s="1" t="s">
        <v>21</v>
      </c>
      <c r="AI98" s="16" t="b">
        <v>0</v>
      </c>
      <c r="AJ98" s="1"/>
    </row>
    <row r="99" spans="5:36">
      <c r="E99" s="24" t="str">
        <f t="shared" si="6"/>
        <v>North_Service</v>
      </c>
      <c r="F99" s="24" t="str">
        <f>IFERROR(VLOOKUP(NSR[[#This Row],[Department]], Lists!$L$4:$M$7, 2, FALSE), "")</f>
        <v>Ghamdi, Anas K</v>
      </c>
      <c r="G99" s="24" t="s">
        <v>46</v>
      </c>
      <c r="H99" s="24">
        <v>2025</v>
      </c>
      <c r="I99" s="80" t="s">
        <v>70</v>
      </c>
      <c r="J99" s="46" t="str" cm="1">
        <f t="array" ref="J99">IFERROR(
  LOOKUP(
    2,1/(
      ('Total Annual Points'!$B$5:$B$1000=E99)*
      ('Total Annual Points'!$C$5:$C$1000=G99)*
      ('Total Annual Points'!$D$5:$D$1000=H99)*
      (MATCH('Total Annual Points'!$E$5:$E$1000,{"January","February","March","April","May","June","July","August","September","October","November","December"},0)
       &lt;=MATCH(I99,{"January","February","March","April","May","June","July","August","September","October","November","December"},0))
    ),
    'Total Annual Points'!$F$5:$F$1000
  ),
"")</f>
        <v/>
      </c>
      <c r="K99" s="24"/>
      <c r="L99" s="24"/>
      <c r="M99" s="24">
        <f>North_Service!$K99-North_Service!$L99</f>
        <v>0</v>
      </c>
      <c r="N99" s="24"/>
      <c r="AC99" s="1" t="str">
        <f t="shared" si="7"/>
        <v>North_Service</v>
      </c>
      <c r="AD99" s="1" t="str">
        <f>IFERROR(VLOOKUP(NSW[[#This Row],[Department]], Lists!$L$4:$M$7, 2, FALSE), "")</f>
        <v>Ghamdi, Anas K</v>
      </c>
      <c r="AE99" s="1" t="s">
        <v>47</v>
      </c>
      <c r="AF99" s="1" t="s">
        <v>24</v>
      </c>
      <c r="AG99" s="1" t="s">
        <v>100</v>
      </c>
      <c r="AH99" s="1" t="s">
        <v>32</v>
      </c>
      <c r="AI99" s="16" t="b">
        <v>0</v>
      </c>
      <c r="AJ99" s="1"/>
    </row>
    <row r="100" spans="5:36">
      <c r="E100" s="24" t="str">
        <f t="shared" si="6"/>
        <v>North_Service</v>
      </c>
      <c r="F100" s="24" t="str">
        <f>IFERROR(VLOOKUP(NSR[[#This Row],[Department]], Lists!$L$4:$M$7, 2, FALSE), "")</f>
        <v/>
      </c>
      <c r="G100" s="24"/>
      <c r="H100" s="24"/>
      <c r="I100" s="80"/>
      <c r="J100" s="46" t="str" cm="1">
        <f t="array" ref="J100">IFERROR(
  LOOKUP(
    2,1/(
      ('Total Annual Points'!$B$5:$B$1000=E100)*
      ('Total Annual Points'!$C$5:$C$1000=G100)*
      ('Total Annual Points'!$D$5:$D$1000=H100)*
      (MATCH('Total Annual Points'!$E$5:$E$1000,{"January","February","March","April","May","June","July","August","September","October","November","December"},0)
       &lt;=MATCH(I100,{"January","February","March","April","May","June","July","August","September","October","November","December"},0))
    ),
    'Total Annual Points'!$F$5:$F$1000
  ),
"")</f>
        <v/>
      </c>
      <c r="K100" s="24"/>
      <c r="L100" s="24"/>
      <c r="M100" s="24"/>
      <c r="N100" s="24"/>
      <c r="AC100" s="1" t="str">
        <f t="shared" si="7"/>
        <v>North_Service</v>
      </c>
      <c r="AD100" s="1" t="str">
        <f>IFERROR(VLOOKUP(NSW[[#This Row],[Department]], Lists!$L$4:$M$7, 2, FALSE), "")</f>
        <v>Ghamdi, Anas K</v>
      </c>
      <c r="AE100" s="1" t="s">
        <v>47</v>
      </c>
      <c r="AF100" s="1" t="s">
        <v>24</v>
      </c>
      <c r="AG100" s="1" t="s">
        <v>103</v>
      </c>
      <c r="AH100" s="1" t="s">
        <v>42</v>
      </c>
      <c r="AI100" s="16" t="b">
        <v>0</v>
      </c>
      <c r="AJ100" s="1"/>
    </row>
    <row r="101" spans="5:36">
      <c r="E101" s="24" t="str">
        <f t="shared" si="6"/>
        <v>North_Service</v>
      </c>
      <c r="F101" s="24" t="str">
        <f>IFERROR(VLOOKUP(NSR[[#This Row],[Department]], Lists!$L$4:$M$7, 2, FALSE), "")</f>
        <v/>
      </c>
      <c r="G101" s="24"/>
      <c r="H101" s="24"/>
      <c r="I101" s="80"/>
      <c r="J101" s="46" t="str" cm="1">
        <f t="array" ref="J101">IFERROR(
  LOOKUP(
    2,1/(
      ('Total Annual Points'!$B$5:$B$1000=E101)*
      ('Total Annual Points'!$C$5:$C$1000=G101)*
      ('Total Annual Points'!$D$5:$D$1000=H101)*
      (MATCH('Total Annual Points'!$E$5:$E$1000,{"January","February","March","April","May","June","July","August","September","October","November","December"},0)
       &lt;=MATCH(I101,{"January","February","March","April","May","June","July","August","September","October","November","December"},0))
    ),
    'Total Annual Points'!$F$5:$F$1000
  ),
"")</f>
        <v/>
      </c>
      <c r="K101" s="24"/>
      <c r="L101" s="24"/>
      <c r="M101" s="24"/>
      <c r="N101" s="24"/>
      <c r="AC101" s="1" t="str">
        <f t="shared" si="7"/>
        <v>North_Service</v>
      </c>
      <c r="AD101" s="1" t="str">
        <f>IFERROR(VLOOKUP(NSW[[#This Row],[Department]], Lists!$L$4:$M$7, 2, FALSE), "")</f>
        <v>Ghamdi, Anas K</v>
      </c>
      <c r="AE101" s="1" t="s">
        <v>47</v>
      </c>
      <c r="AF101" s="1" t="s">
        <v>24</v>
      </c>
      <c r="AG101" s="1" t="s">
        <v>105</v>
      </c>
      <c r="AH101" s="1" t="s">
        <v>21</v>
      </c>
      <c r="AI101" s="16" t="b">
        <v>0</v>
      </c>
      <c r="AJ101" s="1"/>
    </row>
    <row r="102" spans="5:36">
      <c r="E102" s="24" t="str">
        <f t="shared" si="6"/>
        <v>North_Service</v>
      </c>
      <c r="F102" s="24" t="str">
        <f>IFERROR(VLOOKUP(NSR[[#This Row],[Department]], Lists!$L$4:$M$7, 2, FALSE), "")</f>
        <v/>
      </c>
      <c r="G102" s="24"/>
      <c r="H102" s="24"/>
      <c r="I102" s="80"/>
      <c r="J102" s="46" t="str" cm="1">
        <f t="array" ref="J102">IFERROR(
  LOOKUP(
    2,1/(
      ('Total Annual Points'!$B$5:$B$1000=E102)*
      ('Total Annual Points'!$C$5:$C$1000=G102)*
      ('Total Annual Points'!$D$5:$D$1000=H102)*
      (MATCH('Total Annual Points'!$E$5:$E$1000,{"January","February","March","April","May","June","July","August","September","October","November","December"},0)
       &lt;=MATCH(I102,{"January","February","March","April","May","June","July","August","September","October","November","December"},0))
    ),
    'Total Annual Points'!$F$5:$F$1000
  ),
"")</f>
        <v/>
      </c>
      <c r="K102" s="24"/>
      <c r="L102" s="24"/>
      <c r="M102" s="24"/>
      <c r="N102" s="24"/>
      <c r="AC102" s="1" t="str">
        <f t="shared" si="7"/>
        <v>North_Service</v>
      </c>
      <c r="AD102" s="1" t="str">
        <f>IFERROR(VLOOKUP(NSW[[#This Row],[Department]], Lists!$L$4:$M$7, 2, FALSE), "")</f>
        <v>Ghamdi, Anas K</v>
      </c>
      <c r="AE102" s="1" t="s">
        <v>47</v>
      </c>
      <c r="AF102" s="1" t="s">
        <v>24</v>
      </c>
      <c r="AG102" s="1" t="s">
        <v>107</v>
      </c>
      <c r="AH102" s="1" t="s">
        <v>32</v>
      </c>
      <c r="AI102" s="16" t="b">
        <v>0</v>
      </c>
      <c r="AJ102" s="1"/>
    </row>
    <row r="103" spans="5:36">
      <c r="E103" s="24" t="str">
        <f t="shared" si="6"/>
        <v>North_Service</v>
      </c>
      <c r="F103" s="24" t="str">
        <f>IFERROR(VLOOKUP(NSR[[#This Row],[Department]], Lists!$L$4:$M$7, 2, FALSE), "")</f>
        <v/>
      </c>
      <c r="G103" s="24"/>
      <c r="H103" s="24"/>
      <c r="I103" s="80"/>
      <c r="J103" s="46" t="str" cm="1">
        <f t="array" ref="J103">IFERROR(
  LOOKUP(
    2,1/(
      ('Total Annual Points'!$B$5:$B$1000=E103)*
      ('Total Annual Points'!$C$5:$C$1000=G103)*
      ('Total Annual Points'!$D$5:$D$1000=H103)*
      (MATCH('Total Annual Points'!$E$5:$E$1000,{"January","February","March","April","May","June","July","August","September","October","November","December"},0)
       &lt;=MATCH(I103,{"January","February","March","April","May","June","July","August","September","October","November","December"},0))
    ),
    'Total Annual Points'!$F$5:$F$1000
  ),
"")</f>
        <v/>
      </c>
      <c r="K103" s="24"/>
      <c r="L103" s="24"/>
      <c r="M103" s="24"/>
      <c r="N103" s="24"/>
      <c r="AC103" s="1" t="str">
        <f t="shared" si="7"/>
        <v>North_Service</v>
      </c>
      <c r="AD103" s="1" t="str">
        <f>IFERROR(VLOOKUP(NSW[[#This Row],[Department]], Lists!$L$4:$M$7, 2, FALSE), "")</f>
        <v>Ghamdi, Anas K</v>
      </c>
      <c r="AE103" s="1" t="s">
        <v>47</v>
      </c>
      <c r="AF103" s="1" t="s">
        <v>24</v>
      </c>
      <c r="AG103" s="1" t="s">
        <v>109</v>
      </c>
      <c r="AH103" s="1" t="s">
        <v>42</v>
      </c>
      <c r="AI103" s="16" t="b">
        <v>0</v>
      </c>
      <c r="AJ103" s="1"/>
    </row>
    <row r="104" spans="5:36">
      <c r="E104" s="24" t="str">
        <f t="shared" si="6"/>
        <v>North_Service</v>
      </c>
      <c r="F104" s="24" t="str">
        <f>IFERROR(VLOOKUP(NSR[[#This Row],[Department]], Lists!$L$4:$M$7, 2, FALSE), "")</f>
        <v/>
      </c>
      <c r="G104" s="24"/>
      <c r="H104" s="24"/>
      <c r="I104" s="80"/>
      <c r="J104" s="46" t="str" cm="1">
        <f t="array" ref="J104">IFERROR(
  LOOKUP(
    2,1/(
      ('Total Annual Points'!$B$5:$B$1000=E104)*
      ('Total Annual Points'!$C$5:$C$1000=G104)*
      ('Total Annual Points'!$D$5:$D$1000=H104)*
      (MATCH('Total Annual Points'!$E$5:$E$1000,{"January","February","March","April","May","June","July","August","September","October","November","December"},0)
       &lt;=MATCH(I104,{"January","February","March","April","May","June","July","August","September","October","November","December"},0))
    ),
    'Total Annual Points'!$F$5:$F$1000
  ),
"")</f>
        <v/>
      </c>
      <c r="K104" s="24"/>
      <c r="L104" s="24"/>
      <c r="M104" s="24"/>
      <c r="N104" s="24"/>
      <c r="AC104" s="1" t="str">
        <f t="shared" si="7"/>
        <v>North_Service</v>
      </c>
      <c r="AD104" s="1" t="str">
        <f>IFERROR(VLOOKUP(NSW[[#This Row],[Department]], Lists!$L$4:$M$7, 2, FALSE), "")</f>
        <v>Ghamdi, Anas K</v>
      </c>
      <c r="AE104" s="1" t="s">
        <v>47</v>
      </c>
      <c r="AF104" s="1" t="s">
        <v>24</v>
      </c>
      <c r="AG104" s="1" t="s">
        <v>111</v>
      </c>
      <c r="AH104" s="1" t="s">
        <v>21</v>
      </c>
      <c r="AI104" s="16" t="b">
        <v>0</v>
      </c>
      <c r="AJ104" s="1"/>
    </row>
    <row r="105" spans="5:36">
      <c r="AC105" s="1" t="str">
        <f t="shared" si="7"/>
        <v>North_Service</v>
      </c>
      <c r="AD105" s="1" t="str">
        <f>IFERROR(VLOOKUP(NSW[[#This Row],[Department]], Lists!$L$4:$M$7, 2, FALSE), "")</f>
        <v>Ghamdi, Anas K</v>
      </c>
      <c r="AE105" s="1" t="s">
        <v>47</v>
      </c>
      <c r="AF105" s="1" t="s">
        <v>24</v>
      </c>
      <c r="AG105" s="1" t="s">
        <v>112</v>
      </c>
      <c r="AH105" s="1" t="s">
        <v>32</v>
      </c>
      <c r="AI105" s="16" t="b">
        <v>0</v>
      </c>
      <c r="AJ105" s="1"/>
    </row>
    <row r="106" spans="5:36">
      <c r="AC106" s="1" t="str">
        <f t="shared" si="7"/>
        <v>North_Service</v>
      </c>
      <c r="AD106" s="1" t="str">
        <f>IFERROR(VLOOKUP(NSW[[#This Row],[Department]], Lists!$L$4:$M$7, 2, FALSE), "")</f>
        <v>Ghamdi, Anas K</v>
      </c>
      <c r="AE106" s="1" t="s">
        <v>47</v>
      </c>
      <c r="AF106" s="1" t="s">
        <v>24</v>
      </c>
      <c r="AG106" s="1" t="s">
        <v>113</v>
      </c>
      <c r="AH106" s="1" t="s">
        <v>42</v>
      </c>
      <c r="AI106" s="16" t="b">
        <v>0</v>
      </c>
      <c r="AJ106" s="1"/>
    </row>
    <row r="107" spans="5:36">
      <c r="AC107" s="1" t="str">
        <f t="shared" si="7"/>
        <v>North_Service</v>
      </c>
      <c r="AD107" s="1" t="str">
        <f>IFERROR(VLOOKUP(NSW[[#This Row],[Department]], Lists!$L$4:$M$7, 2, FALSE), "")</f>
        <v>Ghamdi, Anas K</v>
      </c>
      <c r="AE107" s="1" t="s">
        <v>47</v>
      </c>
      <c r="AF107" s="1" t="s">
        <v>24</v>
      </c>
      <c r="AG107" s="1" t="s">
        <v>114</v>
      </c>
      <c r="AH107" s="1" t="s">
        <v>21</v>
      </c>
      <c r="AI107" s="16" t="b">
        <v>0</v>
      </c>
      <c r="AJ107" s="1"/>
    </row>
    <row r="108" spans="5:36">
      <c r="AC108" s="1" t="str">
        <f t="shared" si="7"/>
        <v>North_Service</v>
      </c>
      <c r="AD108" s="1" t="str">
        <f>IFERROR(VLOOKUP(NSW[[#This Row],[Department]], Lists!$L$4:$M$7, 2, FALSE), "")</f>
        <v>Ghamdi, Anas K</v>
      </c>
      <c r="AE108" s="1" t="s">
        <v>47</v>
      </c>
      <c r="AF108" s="1" t="s">
        <v>24</v>
      </c>
      <c r="AG108" s="1" t="s">
        <v>115</v>
      </c>
      <c r="AH108" s="1" t="s">
        <v>32</v>
      </c>
      <c r="AI108" s="16" t="b">
        <v>0</v>
      </c>
      <c r="AJ108" s="1"/>
    </row>
    <row r="109" spans="5:36">
      <c r="AC109" s="1" t="str">
        <f t="shared" si="7"/>
        <v>North_Service</v>
      </c>
      <c r="AD109" s="1" t="str">
        <f>IFERROR(VLOOKUP(NSW[[#This Row],[Department]], Lists!$L$4:$M$7, 2, FALSE), "")</f>
        <v>Ghamdi, Anas K</v>
      </c>
      <c r="AE109" s="1" t="s">
        <v>47</v>
      </c>
      <c r="AF109" s="1" t="s">
        <v>24</v>
      </c>
      <c r="AG109" s="1" t="s">
        <v>116</v>
      </c>
      <c r="AH109" s="1" t="s">
        <v>42</v>
      </c>
      <c r="AI109" s="16" t="b">
        <v>0</v>
      </c>
      <c r="AJ109" s="1"/>
    </row>
    <row r="110" spans="5:36">
      <c r="AC110" s="1" t="str">
        <f t="shared" si="7"/>
        <v>North_Service</v>
      </c>
      <c r="AD110" s="1" t="str">
        <f>IFERROR(VLOOKUP(NSW[[#This Row],[Department]], Lists!$L$4:$M$7, 2, FALSE), "")</f>
        <v>Ghamdi, Anas K</v>
      </c>
      <c r="AE110" s="1" t="s">
        <v>47</v>
      </c>
      <c r="AF110" s="1" t="s">
        <v>24</v>
      </c>
      <c r="AG110" s="1" t="s">
        <v>117</v>
      </c>
      <c r="AH110" s="1" t="s">
        <v>21</v>
      </c>
      <c r="AI110" s="16" t="b">
        <v>0</v>
      </c>
      <c r="AJ110" s="1"/>
    </row>
    <row r="111" spans="5:36" ht="14.1">
      <c r="L111" s="13"/>
      <c r="M111" s="13"/>
      <c r="AC111" s="1" t="str">
        <f t="shared" si="7"/>
        <v>North_Service</v>
      </c>
      <c r="AD111" s="1" t="str">
        <f>IFERROR(VLOOKUP(NSW[[#This Row],[Department]], Lists!$L$4:$M$7, 2, FALSE), "")</f>
        <v>Ghamdi, Anas K</v>
      </c>
      <c r="AE111" s="1" t="s">
        <v>47</v>
      </c>
      <c r="AF111" s="1" t="s">
        <v>24</v>
      </c>
      <c r="AG111" s="1" t="s">
        <v>118</v>
      </c>
      <c r="AH111" s="1" t="s">
        <v>32</v>
      </c>
      <c r="AI111" s="16" t="b">
        <v>0</v>
      </c>
      <c r="AJ111" s="1"/>
    </row>
    <row r="112" spans="5:36">
      <c r="AC112" s="1" t="str">
        <f t="shared" si="7"/>
        <v>North_Service</v>
      </c>
      <c r="AD112" s="1" t="str">
        <f>IFERROR(VLOOKUP(NSW[[#This Row],[Department]], Lists!$L$4:$M$7, 2, FALSE), "")</f>
        <v>Ghamdi, Anas K</v>
      </c>
      <c r="AE112" s="1" t="s">
        <v>47</v>
      </c>
      <c r="AF112" s="1" t="s">
        <v>24</v>
      </c>
      <c r="AG112" s="1" t="s">
        <v>119</v>
      </c>
      <c r="AH112" s="1" t="s">
        <v>42</v>
      </c>
      <c r="AI112" s="16" t="b">
        <v>0</v>
      </c>
      <c r="AJ112" s="1"/>
    </row>
    <row r="113" spans="5:36">
      <c r="AC113" s="1" t="str">
        <f t="shared" si="7"/>
        <v>North_Service</v>
      </c>
      <c r="AD113" s="1" t="str">
        <f>IFERROR(VLOOKUP(NSW[[#This Row],[Department]], Lists!$L$4:$M$7, 2, FALSE), "")</f>
        <v>Ghamdi, Anas K</v>
      </c>
      <c r="AE113" s="1" t="s">
        <v>47</v>
      </c>
      <c r="AF113" s="1" t="s">
        <v>24</v>
      </c>
      <c r="AG113" s="1" t="s">
        <v>120</v>
      </c>
      <c r="AH113" s="1" t="s">
        <v>21</v>
      </c>
      <c r="AI113" s="16" t="b">
        <v>0</v>
      </c>
      <c r="AJ113" s="1"/>
    </row>
    <row r="114" spans="5:36">
      <c r="AC114" s="1" t="str">
        <f t="shared" si="7"/>
        <v>North_Service</v>
      </c>
      <c r="AD114" s="1" t="str">
        <f>IFERROR(VLOOKUP(NSW[[#This Row],[Department]], Lists!$L$4:$M$7, 2, FALSE), "")</f>
        <v>Ghamdi, Anas K</v>
      </c>
      <c r="AE114" s="1" t="s">
        <v>47</v>
      </c>
      <c r="AF114" s="1" t="s">
        <v>24</v>
      </c>
      <c r="AG114" s="1" t="s">
        <v>121</v>
      </c>
      <c r="AH114" s="1" t="s">
        <v>32</v>
      </c>
      <c r="AI114" s="16" t="b">
        <v>0</v>
      </c>
      <c r="AJ114" s="1"/>
    </row>
    <row r="115" spans="5:36">
      <c r="AC115" s="1" t="str">
        <f t="shared" si="7"/>
        <v>North_Service</v>
      </c>
      <c r="AD115" s="1" t="str">
        <f>IFERROR(VLOOKUP(NSW[[#This Row],[Department]], Lists!$L$4:$M$7, 2, FALSE), "")</f>
        <v>Ghamdi, Anas K</v>
      </c>
      <c r="AE115" s="1" t="s">
        <v>47</v>
      </c>
      <c r="AF115" s="1" t="s">
        <v>24</v>
      </c>
      <c r="AG115" s="1" t="s">
        <v>122</v>
      </c>
      <c r="AH115" s="1" t="s">
        <v>42</v>
      </c>
      <c r="AI115" s="16" t="b">
        <v>0</v>
      </c>
      <c r="AJ115" s="1"/>
    </row>
    <row r="116" spans="5:36">
      <c r="AC116" s="1" t="str">
        <f t="shared" si="7"/>
        <v>North_Service</v>
      </c>
      <c r="AD116" s="1" t="str">
        <f>IFERROR(VLOOKUP(NSW[[#This Row],[Department]], Lists!$L$4:$M$7, 2, FALSE), "")</f>
        <v>Ghamdi, Anas K</v>
      </c>
      <c r="AE116" s="1" t="s">
        <v>47</v>
      </c>
      <c r="AF116" s="1" t="s">
        <v>24</v>
      </c>
      <c r="AG116" s="1" t="s">
        <v>123</v>
      </c>
      <c r="AH116" s="1" t="s">
        <v>21</v>
      </c>
      <c r="AI116" s="16" t="b">
        <v>0</v>
      </c>
      <c r="AJ116" s="1"/>
    </row>
    <row r="117" spans="5:36">
      <c r="AC117" s="1" t="str">
        <f t="shared" si="7"/>
        <v>North_Service</v>
      </c>
      <c r="AD117" s="1" t="str">
        <f>IFERROR(VLOOKUP(NSW[[#This Row],[Department]], Lists!$L$4:$M$7, 2, FALSE), "")</f>
        <v>Ghamdi, Anas K</v>
      </c>
      <c r="AE117" s="1" t="s">
        <v>47</v>
      </c>
      <c r="AF117" s="1" t="s">
        <v>24</v>
      </c>
      <c r="AG117" s="1" t="s">
        <v>124</v>
      </c>
      <c r="AH117" s="1" t="s">
        <v>32</v>
      </c>
      <c r="AI117" s="16" t="b">
        <v>0</v>
      </c>
      <c r="AJ117" s="1"/>
    </row>
    <row r="118" spans="5:36">
      <c r="AC118" s="1" t="str">
        <f t="shared" si="7"/>
        <v>North_Service</v>
      </c>
      <c r="AD118" s="1" t="str">
        <f>IFERROR(VLOOKUP(NSW[[#This Row],[Department]], Lists!$L$4:$M$7, 2, FALSE), "")</f>
        <v>Ghamdi, Anas K</v>
      </c>
      <c r="AE118" s="1" t="s">
        <v>47</v>
      </c>
      <c r="AF118" s="1" t="s">
        <v>24</v>
      </c>
      <c r="AG118" s="1" t="s">
        <v>125</v>
      </c>
      <c r="AH118" s="1" t="s">
        <v>42</v>
      </c>
      <c r="AI118" s="16" t="b">
        <v>0</v>
      </c>
      <c r="AJ118" s="1"/>
    </row>
    <row r="119" spans="5:36">
      <c r="AC119" s="1" t="str">
        <f t="shared" si="7"/>
        <v>North_Service</v>
      </c>
      <c r="AD119" s="1" t="str">
        <f>IFERROR(VLOOKUP(NSW[[#This Row],[Department]], Lists!$L$4:$M$7, 2, FALSE), "")</f>
        <v>Ghamdi, Anas K</v>
      </c>
      <c r="AE119" s="1" t="s">
        <v>47</v>
      </c>
      <c r="AF119" s="1" t="s">
        <v>24</v>
      </c>
      <c r="AG119" s="1" t="s">
        <v>126</v>
      </c>
      <c r="AH119" s="1" t="s">
        <v>21</v>
      </c>
      <c r="AI119" s="16" t="b">
        <v>0</v>
      </c>
      <c r="AJ119" s="1"/>
    </row>
    <row r="120" spans="5:36">
      <c r="AC120" s="1" t="str">
        <f t="shared" si="7"/>
        <v>North_Service</v>
      </c>
      <c r="AD120" s="78" t="str">
        <f>IFERROR(VLOOKUP(NSW[[#This Row],[Department]], Lists!$L$4:$M$7, 2, FALSE), "")</f>
        <v>Ghamdi, Anas K</v>
      </c>
      <c r="AE120" s="1" t="s">
        <v>37</v>
      </c>
      <c r="AF120" s="1" t="s">
        <v>24</v>
      </c>
      <c r="AG120" s="1" t="s">
        <v>23</v>
      </c>
      <c r="AH120" s="1" t="s">
        <v>21</v>
      </c>
      <c r="AI120" s="16" t="b">
        <v>0</v>
      </c>
      <c r="AJ120" s="1"/>
    </row>
    <row r="121" spans="5:36">
      <c r="AC121" s="1" t="str">
        <f t="shared" si="7"/>
        <v>North_Service</v>
      </c>
      <c r="AD121" s="1" t="str">
        <f>IFERROR(VLOOKUP(NSW[[#This Row],[Department]], Lists!$L$4:$M$7, 2, FALSE), "")</f>
        <v>Ghamdi, Anas K</v>
      </c>
      <c r="AE121" s="1" t="s">
        <v>37</v>
      </c>
      <c r="AF121" s="1" t="s">
        <v>24</v>
      </c>
      <c r="AG121" s="1" t="s">
        <v>34</v>
      </c>
      <c r="AH121" s="1" t="s">
        <v>32</v>
      </c>
      <c r="AI121" s="16" t="b">
        <v>0</v>
      </c>
      <c r="AJ121" s="1"/>
    </row>
    <row r="122" spans="5:36">
      <c r="AC122" s="1" t="str">
        <f t="shared" si="7"/>
        <v>North_Service</v>
      </c>
      <c r="AD122" s="1" t="str">
        <f>IFERROR(VLOOKUP(NSW[[#This Row],[Department]], Lists!$L$4:$M$7, 2, FALSE), "")</f>
        <v>Ghamdi, Anas K</v>
      </c>
      <c r="AE122" s="1" t="s">
        <v>37</v>
      </c>
      <c r="AF122" s="1" t="s">
        <v>24</v>
      </c>
      <c r="AG122" s="1" t="s">
        <v>44</v>
      </c>
      <c r="AH122" s="1" t="s">
        <v>42</v>
      </c>
      <c r="AI122" s="16" t="b">
        <v>0</v>
      </c>
      <c r="AJ122" s="1"/>
    </row>
    <row r="123" spans="5:36">
      <c r="AC123" s="1" t="str">
        <f t="shared" si="7"/>
        <v>North_Service</v>
      </c>
      <c r="AD123" s="1" t="str">
        <f>IFERROR(VLOOKUP(NSW[[#This Row],[Department]], Lists!$L$4:$M$7, 2, FALSE), "")</f>
        <v>Ghamdi, Anas K</v>
      </c>
      <c r="AE123" s="1" t="s">
        <v>37</v>
      </c>
      <c r="AF123" s="1" t="s">
        <v>24</v>
      </c>
      <c r="AG123" s="1" t="s">
        <v>52</v>
      </c>
      <c r="AH123" s="1" t="s">
        <v>21</v>
      </c>
      <c r="AI123" s="16" t="b">
        <v>0</v>
      </c>
      <c r="AJ123" s="1"/>
    </row>
    <row r="124" spans="5:36">
      <c r="AC124" s="1" t="str">
        <f t="shared" si="7"/>
        <v>North_Service</v>
      </c>
      <c r="AD124" s="1" t="str">
        <f>IFERROR(VLOOKUP(NSW[[#This Row],[Department]], Lists!$L$4:$M$7, 2, FALSE), "")</f>
        <v>Ghamdi, Anas K</v>
      </c>
      <c r="AE124" s="1" t="s">
        <v>37</v>
      </c>
      <c r="AF124" s="1" t="s">
        <v>24</v>
      </c>
      <c r="AG124" s="1" t="s">
        <v>55</v>
      </c>
      <c r="AH124" s="1" t="s">
        <v>32</v>
      </c>
      <c r="AI124" s="16" t="b">
        <v>0</v>
      </c>
      <c r="AJ124" s="1"/>
    </row>
    <row r="125" spans="5:36">
      <c r="AC125" s="1" t="str">
        <f t="shared" si="7"/>
        <v>North_Service</v>
      </c>
      <c r="AD125" s="1" t="str">
        <f>IFERROR(VLOOKUP(NSW[[#This Row],[Department]], Lists!$L$4:$M$7, 2, FALSE), "")</f>
        <v>Ghamdi, Anas K</v>
      </c>
      <c r="AE125" s="1" t="s">
        <v>37</v>
      </c>
      <c r="AF125" s="1" t="s">
        <v>24</v>
      </c>
      <c r="AG125" s="1" t="s">
        <v>58</v>
      </c>
      <c r="AH125" s="1" t="s">
        <v>42</v>
      </c>
      <c r="AI125" s="16" t="b">
        <v>0</v>
      </c>
      <c r="AJ125" s="1"/>
    </row>
    <row r="126" spans="5:36">
      <c r="E126" s="1"/>
      <c r="F126" s="1"/>
      <c r="G126" s="1"/>
      <c r="H126" s="1"/>
      <c r="I126" s="1"/>
      <c r="J126" s="1"/>
      <c r="K126" s="1"/>
      <c r="AC126" s="1" t="str">
        <f t="shared" si="7"/>
        <v>North_Service</v>
      </c>
      <c r="AD126" s="1" t="str">
        <f>IFERROR(VLOOKUP(NSW[[#This Row],[Department]], Lists!$L$4:$M$7, 2, FALSE), "")</f>
        <v>Ghamdi, Anas K</v>
      </c>
      <c r="AE126" s="1" t="s">
        <v>37</v>
      </c>
      <c r="AF126" s="1" t="s">
        <v>24</v>
      </c>
      <c r="AG126" s="1" t="s">
        <v>61</v>
      </c>
      <c r="AH126" s="1" t="s">
        <v>21</v>
      </c>
      <c r="AI126" s="16" t="b">
        <v>0</v>
      </c>
      <c r="AJ126" s="1"/>
    </row>
    <row r="127" spans="5:36">
      <c r="E127" s="1"/>
      <c r="F127" s="1"/>
      <c r="G127" s="1"/>
      <c r="H127" s="1"/>
      <c r="I127" s="1"/>
      <c r="J127" s="1"/>
      <c r="K127" s="1"/>
      <c r="AC127" s="1" t="str">
        <f t="shared" si="7"/>
        <v>North_Service</v>
      </c>
      <c r="AD127" s="1" t="str">
        <f>IFERROR(VLOOKUP(NSW[[#This Row],[Department]], Lists!$L$4:$M$7, 2, FALSE), "")</f>
        <v>Ghamdi, Anas K</v>
      </c>
      <c r="AE127" s="1" t="s">
        <v>37</v>
      </c>
      <c r="AF127" s="1" t="s">
        <v>24</v>
      </c>
      <c r="AG127" s="1" t="s">
        <v>63</v>
      </c>
      <c r="AH127" s="1" t="s">
        <v>32</v>
      </c>
      <c r="AI127" s="16" t="b">
        <v>0</v>
      </c>
      <c r="AJ127" s="1"/>
    </row>
    <row r="128" spans="5:36">
      <c r="E128" s="1"/>
      <c r="F128" s="1"/>
      <c r="G128" s="1"/>
      <c r="H128" s="1"/>
      <c r="I128" s="1"/>
      <c r="J128" s="1"/>
      <c r="K128" s="1"/>
      <c r="AC128" s="1" t="str">
        <f t="shared" si="7"/>
        <v>North_Service</v>
      </c>
      <c r="AD128" s="1" t="str">
        <f>IFERROR(VLOOKUP(NSW[[#This Row],[Department]], Lists!$L$4:$M$7, 2, FALSE), "")</f>
        <v>Ghamdi, Anas K</v>
      </c>
      <c r="AE128" s="1" t="s">
        <v>37</v>
      </c>
      <c r="AF128" s="1" t="s">
        <v>24</v>
      </c>
      <c r="AG128" s="1" t="s">
        <v>65</v>
      </c>
      <c r="AH128" s="1" t="s">
        <v>42</v>
      </c>
      <c r="AI128" s="16" t="b">
        <v>0</v>
      </c>
      <c r="AJ128" s="1"/>
    </row>
    <row r="129" spans="5:36">
      <c r="E129" s="1"/>
      <c r="F129" s="1"/>
      <c r="G129" s="1"/>
      <c r="H129" s="1"/>
      <c r="I129" s="1"/>
      <c r="J129" s="1"/>
      <c r="K129" s="1"/>
      <c r="AC129" s="1" t="str">
        <f t="shared" si="7"/>
        <v>North_Service</v>
      </c>
      <c r="AD129" s="1" t="str">
        <f>IFERROR(VLOOKUP(NSW[[#This Row],[Department]], Lists!$L$4:$M$7, 2, FALSE), "")</f>
        <v>Ghamdi, Anas K</v>
      </c>
      <c r="AE129" s="1" t="s">
        <v>37</v>
      </c>
      <c r="AF129" s="1" t="s">
        <v>24</v>
      </c>
      <c r="AG129" s="1" t="s">
        <v>67</v>
      </c>
      <c r="AH129" s="1" t="s">
        <v>21</v>
      </c>
      <c r="AI129" s="16" t="b">
        <v>0</v>
      </c>
      <c r="AJ129" s="1"/>
    </row>
    <row r="130" spans="5:36">
      <c r="E130" s="17"/>
      <c r="F130" s="1"/>
      <c r="G130" s="1"/>
      <c r="H130" s="1"/>
      <c r="I130" s="1"/>
      <c r="J130" s="1"/>
      <c r="K130" s="1"/>
      <c r="AC130" s="1" t="str">
        <f t="shared" si="7"/>
        <v>North_Service</v>
      </c>
      <c r="AD130" s="1" t="str">
        <f>IFERROR(VLOOKUP(NSW[[#This Row],[Department]], Lists!$L$4:$M$7, 2, FALSE), "")</f>
        <v>Ghamdi, Anas K</v>
      </c>
      <c r="AE130" s="1" t="s">
        <v>37</v>
      </c>
      <c r="AF130" s="1" t="s">
        <v>24</v>
      </c>
      <c r="AG130" s="1" t="s">
        <v>69</v>
      </c>
      <c r="AH130" s="1" t="s">
        <v>32</v>
      </c>
      <c r="AI130" s="16" t="b">
        <v>0</v>
      </c>
      <c r="AJ130" s="1"/>
    </row>
    <row r="131" spans="5:36">
      <c r="E131" s="1"/>
      <c r="F131" s="1"/>
      <c r="G131" s="1"/>
      <c r="H131" s="1"/>
      <c r="I131" s="1"/>
      <c r="J131" s="1"/>
      <c r="K131" s="1"/>
      <c r="AC131" s="1" t="str">
        <f t="shared" si="7"/>
        <v>North_Service</v>
      </c>
      <c r="AD131" s="1" t="str">
        <f>IFERROR(VLOOKUP(NSW[[#This Row],[Department]], Lists!$L$4:$M$7, 2, FALSE), "")</f>
        <v>Ghamdi, Anas K</v>
      </c>
      <c r="AE131" s="1" t="s">
        <v>37</v>
      </c>
      <c r="AF131" s="1" t="s">
        <v>24</v>
      </c>
      <c r="AG131" s="1" t="s">
        <v>71</v>
      </c>
      <c r="AH131" s="1" t="s">
        <v>42</v>
      </c>
      <c r="AI131" s="16" t="b">
        <v>0</v>
      </c>
      <c r="AJ131" s="1"/>
    </row>
    <row r="132" spans="5:36">
      <c r="E132" s="1"/>
      <c r="F132" s="1"/>
      <c r="G132" s="1"/>
      <c r="H132" s="1"/>
      <c r="I132" s="1"/>
      <c r="J132" s="1"/>
      <c r="K132" s="1"/>
      <c r="AC132" s="1" t="str">
        <f t="shared" si="7"/>
        <v>North_Service</v>
      </c>
      <c r="AD132" s="1" t="str">
        <f>IFERROR(VLOOKUP(NSW[[#This Row],[Department]], Lists!$L$4:$M$7, 2, FALSE), "")</f>
        <v>Ghamdi, Anas K</v>
      </c>
      <c r="AE132" s="1" t="s">
        <v>37</v>
      </c>
      <c r="AF132" s="1" t="s">
        <v>24</v>
      </c>
      <c r="AG132" s="1" t="s">
        <v>72</v>
      </c>
      <c r="AH132" s="1" t="s">
        <v>21</v>
      </c>
      <c r="AI132" s="16" t="b">
        <v>0</v>
      </c>
      <c r="AJ132" s="1"/>
    </row>
    <row r="133" spans="5:36">
      <c r="E133" s="1"/>
      <c r="F133" s="1"/>
      <c r="G133" s="1"/>
      <c r="H133" s="1"/>
      <c r="I133" s="1"/>
      <c r="J133" s="1"/>
      <c r="K133" s="1"/>
      <c r="AC133" s="1" t="str">
        <f t="shared" si="7"/>
        <v>North_Service</v>
      </c>
      <c r="AD133" s="1" t="str">
        <f>IFERROR(VLOOKUP(NSW[[#This Row],[Department]], Lists!$L$4:$M$7, 2, FALSE), "")</f>
        <v>Ghamdi, Anas K</v>
      </c>
      <c r="AE133" s="1" t="s">
        <v>37</v>
      </c>
      <c r="AF133" s="1" t="s">
        <v>24</v>
      </c>
      <c r="AG133" s="1" t="s">
        <v>73</v>
      </c>
      <c r="AH133" s="1" t="s">
        <v>32</v>
      </c>
      <c r="AI133" s="16" t="b">
        <v>0</v>
      </c>
      <c r="AJ133" s="1"/>
    </row>
    <row r="134" spans="5:36">
      <c r="E134" s="1"/>
      <c r="F134" s="1"/>
      <c r="G134" s="1"/>
      <c r="H134" s="1"/>
      <c r="I134" s="1"/>
      <c r="J134" s="1"/>
      <c r="K134" s="1"/>
      <c r="AC134" s="1" t="str">
        <f t="shared" si="7"/>
        <v>North_Service</v>
      </c>
      <c r="AD134" s="1" t="str">
        <f>IFERROR(VLOOKUP(NSW[[#This Row],[Department]], Lists!$L$4:$M$7, 2, FALSE), "")</f>
        <v>Ghamdi, Anas K</v>
      </c>
      <c r="AE134" s="1" t="s">
        <v>37</v>
      </c>
      <c r="AF134" s="1" t="s">
        <v>24</v>
      </c>
      <c r="AG134" s="1" t="s">
        <v>74</v>
      </c>
      <c r="AH134" s="1" t="s">
        <v>42</v>
      </c>
      <c r="AI134" s="16" t="b">
        <v>0</v>
      </c>
      <c r="AJ134" s="1"/>
    </row>
    <row r="135" spans="5:36">
      <c r="E135" s="1"/>
      <c r="F135" s="1"/>
      <c r="G135" s="1"/>
      <c r="H135" s="1"/>
      <c r="I135" s="1"/>
      <c r="J135" s="1"/>
      <c r="K135" s="1"/>
      <c r="AC135" s="1" t="str">
        <f t="shared" si="7"/>
        <v>North_Service</v>
      </c>
      <c r="AD135" s="1" t="str">
        <f>IFERROR(VLOOKUP(NSW[[#This Row],[Department]], Lists!$L$4:$M$7, 2, FALSE), "")</f>
        <v>Ghamdi, Anas K</v>
      </c>
      <c r="AE135" s="1" t="s">
        <v>37</v>
      </c>
      <c r="AF135" s="1" t="s">
        <v>24</v>
      </c>
      <c r="AG135" s="1" t="s">
        <v>75</v>
      </c>
      <c r="AH135" s="1" t="s">
        <v>21</v>
      </c>
      <c r="AI135" s="16" t="b">
        <v>0</v>
      </c>
      <c r="AJ135" s="1"/>
    </row>
    <row r="136" spans="5:36">
      <c r="E136" s="1"/>
      <c r="F136" s="1"/>
      <c r="G136" s="1"/>
      <c r="H136" s="1"/>
      <c r="I136" s="1"/>
      <c r="J136" s="1"/>
      <c r="K136" s="1"/>
      <c r="AC136" s="1" t="str">
        <f t="shared" si="7"/>
        <v>North_Service</v>
      </c>
      <c r="AD136" s="1" t="str">
        <f>IFERROR(VLOOKUP(NSW[[#This Row],[Department]], Lists!$L$4:$M$7, 2, FALSE), "")</f>
        <v>Ghamdi, Anas K</v>
      </c>
      <c r="AE136" s="1" t="s">
        <v>37</v>
      </c>
      <c r="AF136" s="1" t="s">
        <v>24</v>
      </c>
      <c r="AG136" s="1" t="s">
        <v>76</v>
      </c>
      <c r="AH136" s="1" t="s">
        <v>32</v>
      </c>
      <c r="AI136" s="16" t="b">
        <v>0</v>
      </c>
      <c r="AJ136" s="1"/>
    </row>
    <row r="137" spans="5:36">
      <c r="E137" s="1"/>
      <c r="F137" s="1"/>
      <c r="G137" s="1"/>
      <c r="H137" s="1"/>
      <c r="I137" s="1"/>
      <c r="J137" s="1"/>
      <c r="K137" s="1"/>
      <c r="AC137" s="1" t="str">
        <f t="shared" si="7"/>
        <v>North_Service</v>
      </c>
      <c r="AD137" s="1" t="str">
        <f>IFERROR(VLOOKUP(NSW[[#This Row],[Department]], Lists!$L$4:$M$7, 2, FALSE), "")</f>
        <v>Ghamdi, Anas K</v>
      </c>
      <c r="AE137" s="1" t="s">
        <v>37</v>
      </c>
      <c r="AF137" s="1" t="s">
        <v>24</v>
      </c>
      <c r="AG137" s="1" t="s">
        <v>77</v>
      </c>
      <c r="AH137" s="1" t="s">
        <v>42</v>
      </c>
      <c r="AI137" s="16" t="b">
        <v>0</v>
      </c>
      <c r="AJ137" s="1"/>
    </row>
    <row r="138" spans="5:36">
      <c r="E138" s="1"/>
      <c r="F138" s="1"/>
      <c r="G138" s="1"/>
      <c r="H138" s="1"/>
      <c r="I138" s="1"/>
      <c r="J138" s="1"/>
      <c r="K138" s="1"/>
      <c r="AC138" s="1" t="str">
        <f t="shared" si="7"/>
        <v>North_Service</v>
      </c>
      <c r="AD138" s="1" t="str">
        <f>IFERROR(VLOOKUP(NSW[[#This Row],[Department]], Lists!$L$4:$M$7, 2, FALSE), "")</f>
        <v>Ghamdi, Anas K</v>
      </c>
      <c r="AE138" s="1" t="s">
        <v>37</v>
      </c>
      <c r="AF138" s="1" t="s">
        <v>24</v>
      </c>
      <c r="AG138" s="1" t="s">
        <v>78</v>
      </c>
      <c r="AH138" s="1" t="s">
        <v>21</v>
      </c>
      <c r="AI138" s="16" t="b">
        <v>0</v>
      </c>
      <c r="AJ138" s="1"/>
    </row>
    <row r="139" spans="5:36">
      <c r="E139" s="1"/>
      <c r="F139" s="1"/>
      <c r="G139" s="1"/>
      <c r="H139" s="1"/>
      <c r="I139" s="1"/>
      <c r="J139" s="1"/>
      <c r="K139" s="1"/>
      <c r="AC139" s="1" t="str">
        <f t="shared" si="7"/>
        <v>North_Service</v>
      </c>
      <c r="AD139" s="1" t="str">
        <f>IFERROR(VLOOKUP(NSW[[#This Row],[Department]], Lists!$L$4:$M$7, 2, FALSE), "")</f>
        <v>Ghamdi, Anas K</v>
      </c>
      <c r="AE139" s="1" t="s">
        <v>37</v>
      </c>
      <c r="AF139" s="1" t="s">
        <v>24</v>
      </c>
      <c r="AG139" s="1" t="s">
        <v>79</v>
      </c>
      <c r="AH139" s="1" t="s">
        <v>32</v>
      </c>
      <c r="AI139" s="16" t="b">
        <v>0</v>
      </c>
      <c r="AJ139" s="1"/>
    </row>
    <row r="140" spans="5:36">
      <c r="E140" s="1"/>
      <c r="F140" s="1"/>
      <c r="G140" s="1"/>
      <c r="H140" s="1"/>
      <c r="I140" s="1"/>
      <c r="J140" s="1"/>
      <c r="K140" s="1"/>
      <c r="AC140" s="1" t="str">
        <f t="shared" si="7"/>
        <v>North_Service</v>
      </c>
      <c r="AD140" s="1" t="str">
        <f>IFERROR(VLOOKUP(NSW[[#This Row],[Department]], Lists!$L$4:$M$7, 2, FALSE), "")</f>
        <v>Ghamdi, Anas K</v>
      </c>
      <c r="AE140" s="1" t="s">
        <v>37</v>
      </c>
      <c r="AF140" s="1" t="s">
        <v>24</v>
      </c>
      <c r="AG140" s="1" t="s">
        <v>80</v>
      </c>
      <c r="AH140" s="1" t="s">
        <v>42</v>
      </c>
      <c r="AI140" s="16" t="b">
        <v>0</v>
      </c>
      <c r="AJ140" s="1"/>
    </row>
    <row r="141" spans="5:36">
      <c r="E141" s="1"/>
      <c r="F141" s="1"/>
      <c r="G141" s="1"/>
      <c r="H141" s="1"/>
      <c r="I141" s="1"/>
      <c r="J141" s="1"/>
      <c r="K141" s="1"/>
      <c r="AC141" s="1" t="str">
        <f t="shared" si="7"/>
        <v>North_Service</v>
      </c>
      <c r="AD141" s="1" t="str">
        <f>IFERROR(VLOOKUP(NSW[[#This Row],[Department]], Lists!$L$4:$M$7, 2, FALSE), "")</f>
        <v>Ghamdi, Anas K</v>
      </c>
      <c r="AE141" s="1" t="s">
        <v>37</v>
      </c>
      <c r="AF141" s="1" t="s">
        <v>24</v>
      </c>
      <c r="AG141" s="1" t="s">
        <v>81</v>
      </c>
      <c r="AH141" s="1" t="s">
        <v>21</v>
      </c>
      <c r="AI141" s="16" t="b">
        <v>0</v>
      </c>
      <c r="AJ141" s="1"/>
    </row>
    <row r="142" spans="5:36">
      <c r="E142" s="1"/>
      <c r="F142" s="1"/>
      <c r="G142" s="1"/>
      <c r="H142" s="1"/>
      <c r="I142" s="1"/>
      <c r="J142" s="1"/>
      <c r="K142" s="1"/>
      <c r="AC142" s="1" t="str">
        <f t="shared" si="7"/>
        <v>North_Service</v>
      </c>
      <c r="AD142" s="1" t="str">
        <f>IFERROR(VLOOKUP(NSW[[#This Row],[Department]], Lists!$L$4:$M$7, 2, FALSE), "")</f>
        <v>Ghamdi, Anas K</v>
      </c>
      <c r="AE142" s="1" t="s">
        <v>37</v>
      </c>
      <c r="AF142" s="1" t="s">
        <v>24</v>
      </c>
      <c r="AG142" s="1" t="s">
        <v>82</v>
      </c>
      <c r="AH142" s="1" t="s">
        <v>32</v>
      </c>
      <c r="AI142" s="16" t="b">
        <v>0</v>
      </c>
      <c r="AJ142" s="1"/>
    </row>
    <row r="143" spans="5:36">
      <c r="E143" s="1"/>
      <c r="F143" s="1"/>
      <c r="G143" s="1"/>
      <c r="H143" s="1"/>
      <c r="I143" s="1"/>
      <c r="J143" s="1"/>
      <c r="K143" s="1"/>
      <c r="AC143" s="1" t="str">
        <f t="shared" si="7"/>
        <v>North_Service</v>
      </c>
      <c r="AD143" s="1" t="str">
        <f>IFERROR(VLOOKUP(NSW[[#This Row],[Department]], Lists!$L$4:$M$7, 2, FALSE), "")</f>
        <v>Ghamdi, Anas K</v>
      </c>
      <c r="AE143" s="1" t="s">
        <v>37</v>
      </c>
      <c r="AF143" s="1" t="s">
        <v>24</v>
      </c>
      <c r="AG143" s="1" t="s">
        <v>83</v>
      </c>
      <c r="AH143" s="1" t="s">
        <v>42</v>
      </c>
      <c r="AI143" s="16" t="b">
        <v>0</v>
      </c>
      <c r="AJ143" s="1"/>
    </row>
    <row r="144" spans="5:36">
      <c r="E144" s="1"/>
      <c r="F144" s="1"/>
      <c r="G144" s="1"/>
      <c r="H144" s="1"/>
      <c r="I144" s="1"/>
      <c r="J144" s="1"/>
      <c r="K144" s="1"/>
      <c r="AC144" s="1" t="str">
        <f t="shared" ref="AC144:AC207" si="8">$S$3</f>
        <v>North_Service</v>
      </c>
      <c r="AD144" s="1" t="str">
        <f>IFERROR(VLOOKUP(NSW[[#This Row],[Department]], Lists!$L$4:$M$7, 2, FALSE), "")</f>
        <v>Ghamdi, Anas K</v>
      </c>
      <c r="AE144" s="1" t="s">
        <v>37</v>
      </c>
      <c r="AF144" s="1" t="s">
        <v>24</v>
      </c>
      <c r="AG144" s="1" t="s">
        <v>85</v>
      </c>
      <c r="AH144" s="1" t="s">
        <v>21</v>
      </c>
      <c r="AI144" s="16" t="b">
        <v>0</v>
      </c>
      <c r="AJ144" s="1"/>
    </row>
    <row r="145" spans="5:36">
      <c r="E145" s="1"/>
      <c r="F145" s="1"/>
      <c r="G145" s="1"/>
      <c r="H145" s="1"/>
      <c r="I145" s="1"/>
      <c r="J145" s="1"/>
      <c r="K145" s="1"/>
      <c r="AC145" s="1" t="str">
        <f t="shared" si="8"/>
        <v>North_Service</v>
      </c>
      <c r="AD145" s="1" t="str">
        <f>IFERROR(VLOOKUP(NSW[[#This Row],[Department]], Lists!$L$4:$M$7, 2, FALSE), "")</f>
        <v>Ghamdi, Anas K</v>
      </c>
      <c r="AE145" s="1" t="s">
        <v>37</v>
      </c>
      <c r="AF145" s="1" t="s">
        <v>24</v>
      </c>
      <c r="AG145" s="1" t="s">
        <v>86</v>
      </c>
      <c r="AH145" s="1" t="s">
        <v>32</v>
      </c>
      <c r="AI145" s="16" t="b">
        <v>0</v>
      </c>
      <c r="AJ145" s="1"/>
    </row>
    <row r="146" spans="5:36">
      <c r="E146" s="1"/>
      <c r="F146" s="1"/>
      <c r="G146" s="1"/>
      <c r="H146" s="1"/>
      <c r="I146" s="1"/>
      <c r="J146" s="1"/>
      <c r="K146" s="1"/>
      <c r="AC146" s="1" t="str">
        <f t="shared" si="8"/>
        <v>North_Service</v>
      </c>
      <c r="AD146" s="1" t="str">
        <f>IFERROR(VLOOKUP(NSW[[#This Row],[Department]], Lists!$L$4:$M$7, 2, FALSE), "")</f>
        <v>Ghamdi, Anas K</v>
      </c>
      <c r="AE146" s="1" t="s">
        <v>37</v>
      </c>
      <c r="AF146" s="1" t="s">
        <v>24</v>
      </c>
      <c r="AG146" s="1" t="s">
        <v>87</v>
      </c>
      <c r="AH146" s="1" t="s">
        <v>42</v>
      </c>
      <c r="AI146" s="16" t="b">
        <v>0</v>
      </c>
      <c r="AJ146" s="1"/>
    </row>
    <row r="147" spans="5:36">
      <c r="E147" s="1"/>
      <c r="F147" s="1"/>
      <c r="G147" s="1"/>
      <c r="H147" s="1"/>
      <c r="I147" s="1"/>
      <c r="J147" s="1"/>
      <c r="K147" s="1"/>
      <c r="AC147" s="1" t="str">
        <f t="shared" si="8"/>
        <v>North_Service</v>
      </c>
      <c r="AD147" s="1" t="str">
        <f>IFERROR(VLOOKUP(NSW[[#This Row],[Department]], Lists!$L$4:$M$7, 2, FALSE), "")</f>
        <v>Ghamdi, Anas K</v>
      </c>
      <c r="AE147" s="1" t="s">
        <v>37</v>
      </c>
      <c r="AF147" s="1" t="s">
        <v>24</v>
      </c>
      <c r="AG147" s="1" t="s">
        <v>88</v>
      </c>
      <c r="AH147" s="1" t="s">
        <v>21</v>
      </c>
      <c r="AI147" s="16" t="b">
        <v>0</v>
      </c>
      <c r="AJ147" s="1"/>
    </row>
    <row r="148" spans="5:36">
      <c r="E148" s="1"/>
      <c r="F148" s="1"/>
      <c r="G148" s="1"/>
      <c r="H148" s="1"/>
      <c r="I148" s="1"/>
      <c r="J148" s="1"/>
      <c r="K148" s="1"/>
      <c r="AC148" s="1" t="str">
        <f t="shared" si="8"/>
        <v>North_Service</v>
      </c>
      <c r="AD148" s="1" t="str">
        <f>IFERROR(VLOOKUP(NSW[[#This Row],[Department]], Lists!$L$4:$M$7, 2, FALSE), "")</f>
        <v>Ghamdi, Anas K</v>
      </c>
      <c r="AE148" s="1" t="s">
        <v>37</v>
      </c>
      <c r="AF148" s="1" t="s">
        <v>24</v>
      </c>
      <c r="AG148" s="1" t="s">
        <v>92</v>
      </c>
      <c r="AH148" s="1" t="s">
        <v>32</v>
      </c>
      <c r="AI148" s="16" t="b">
        <v>0</v>
      </c>
      <c r="AJ148" s="1"/>
    </row>
    <row r="149" spans="5:36">
      <c r="E149" s="1"/>
      <c r="F149" s="1"/>
      <c r="G149" s="1"/>
      <c r="H149" s="1"/>
      <c r="I149" s="1"/>
      <c r="J149" s="1"/>
      <c r="K149" s="1"/>
      <c r="AC149" s="1" t="str">
        <f t="shared" si="8"/>
        <v>North_Service</v>
      </c>
      <c r="AD149" s="1" t="str">
        <f>IFERROR(VLOOKUP(NSW[[#This Row],[Department]], Lists!$L$4:$M$7, 2, FALSE), "")</f>
        <v>Ghamdi, Anas K</v>
      </c>
      <c r="AE149" s="1" t="s">
        <v>37</v>
      </c>
      <c r="AF149" s="1" t="s">
        <v>24</v>
      </c>
      <c r="AG149" s="1" t="s">
        <v>95</v>
      </c>
      <c r="AH149" s="1" t="s">
        <v>42</v>
      </c>
      <c r="AI149" s="16" t="b">
        <v>0</v>
      </c>
      <c r="AJ149" s="1"/>
    </row>
    <row r="150" spans="5:36">
      <c r="E150" s="1"/>
      <c r="F150" s="1"/>
      <c r="G150" s="1"/>
      <c r="H150" s="1"/>
      <c r="I150" s="1"/>
      <c r="J150" s="1"/>
      <c r="K150" s="1"/>
      <c r="AC150" s="1" t="str">
        <f t="shared" si="8"/>
        <v>North_Service</v>
      </c>
      <c r="AD150" s="1" t="str">
        <f>IFERROR(VLOOKUP(NSW[[#This Row],[Department]], Lists!$L$4:$M$7, 2, FALSE), "")</f>
        <v>Ghamdi, Anas K</v>
      </c>
      <c r="AE150" s="1" t="s">
        <v>37</v>
      </c>
      <c r="AF150" s="1" t="s">
        <v>24</v>
      </c>
      <c r="AG150" s="1" t="s">
        <v>98</v>
      </c>
      <c r="AH150" s="1" t="s">
        <v>21</v>
      </c>
      <c r="AI150" s="16" t="b">
        <v>0</v>
      </c>
      <c r="AJ150" s="1"/>
    </row>
    <row r="151" spans="5:36">
      <c r="E151" s="1"/>
      <c r="F151" s="1"/>
      <c r="G151" s="1"/>
      <c r="H151" s="1"/>
      <c r="I151" s="1"/>
      <c r="J151" s="1"/>
      <c r="K151" s="1"/>
      <c r="AC151" s="1" t="str">
        <f t="shared" si="8"/>
        <v>North_Service</v>
      </c>
      <c r="AD151" s="1" t="str">
        <f>IFERROR(VLOOKUP(NSW[[#This Row],[Department]], Lists!$L$4:$M$7, 2, FALSE), "")</f>
        <v>Ghamdi, Anas K</v>
      </c>
      <c r="AE151" s="1" t="s">
        <v>37</v>
      </c>
      <c r="AF151" s="1" t="s">
        <v>24</v>
      </c>
      <c r="AG151" s="1" t="s">
        <v>100</v>
      </c>
      <c r="AH151" s="1" t="s">
        <v>32</v>
      </c>
      <c r="AI151" s="16" t="b">
        <v>0</v>
      </c>
      <c r="AJ151" s="1"/>
    </row>
    <row r="152" spans="5:36">
      <c r="E152" s="1"/>
      <c r="F152" s="1"/>
      <c r="G152" s="1"/>
      <c r="H152" s="1"/>
      <c r="I152" s="1"/>
      <c r="J152" s="1"/>
      <c r="K152" s="1"/>
      <c r="AC152" s="1" t="str">
        <f t="shared" si="8"/>
        <v>North_Service</v>
      </c>
      <c r="AD152" s="1" t="str">
        <f>IFERROR(VLOOKUP(NSW[[#This Row],[Department]], Lists!$L$4:$M$7, 2, FALSE), "")</f>
        <v>Ghamdi, Anas K</v>
      </c>
      <c r="AE152" s="1" t="s">
        <v>37</v>
      </c>
      <c r="AF152" s="1" t="s">
        <v>24</v>
      </c>
      <c r="AG152" s="1" t="s">
        <v>103</v>
      </c>
      <c r="AH152" s="1" t="s">
        <v>42</v>
      </c>
      <c r="AI152" s="16" t="b">
        <v>0</v>
      </c>
      <c r="AJ152" s="1"/>
    </row>
    <row r="153" spans="5:36">
      <c r="E153" s="1"/>
      <c r="F153" s="1"/>
      <c r="G153" s="1"/>
      <c r="H153" s="1"/>
      <c r="I153" s="1"/>
      <c r="J153" s="1"/>
      <c r="K153" s="1"/>
      <c r="AC153" s="1" t="str">
        <f t="shared" si="8"/>
        <v>North_Service</v>
      </c>
      <c r="AD153" s="1" t="str">
        <f>IFERROR(VLOOKUP(NSW[[#This Row],[Department]], Lists!$L$4:$M$7, 2, FALSE), "")</f>
        <v>Ghamdi, Anas K</v>
      </c>
      <c r="AE153" s="1" t="s">
        <v>37</v>
      </c>
      <c r="AF153" s="1" t="s">
        <v>24</v>
      </c>
      <c r="AG153" s="1" t="s">
        <v>105</v>
      </c>
      <c r="AH153" s="1" t="s">
        <v>21</v>
      </c>
      <c r="AI153" s="16" t="b">
        <v>0</v>
      </c>
      <c r="AJ153" s="1"/>
    </row>
    <row r="154" spans="5:36">
      <c r="E154" s="1"/>
      <c r="F154" s="1"/>
      <c r="G154" s="1"/>
      <c r="H154" s="1"/>
      <c r="I154" s="1"/>
      <c r="J154" s="1"/>
      <c r="K154" s="1"/>
      <c r="AC154" s="1" t="str">
        <f t="shared" si="8"/>
        <v>North_Service</v>
      </c>
      <c r="AD154" s="1" t="str">
        <f>IFERROR(VLOOKUP(NSW[[#This Row],[Department]], Lists!$L$4:$M$7, 2, FALSE), "")</f>
        <v>Ghamdi, Anas K</v>
      </c>
      <c r="AE154" s="1" t="s">
        <v>37</v>
      </c>
      <c r="AF154" s="1" t="s">
        <v>24</v>
      </c>
      <c r="AG154" s="1" t="s">
        <v>107</v>
      </c>
      <c r="AH154" s="1" t="s">
        <v>32</v>
      </c>
      <c r="AI154" s="16" t="b">
        <v>0</v>
      </c>
      <c r="AJ154" s="1"/>
    </row>
    <row r="155" spans="5:36">
      <c r="E155" s="1"/>
      <c r="F155" s="1"/>
      <c r="G155" s="1"/>
      <c r="H155" s="1"/>
      <c r="I155" s="1"/>
      <c r="J155" s="1"/>
      <c r="K155" s="1"/>
      <c r="AC155" s="1" t="str">
        <f t="shared" si="8"/>
        <v>North_Service</v>
      </c>
      <c r="AD155" s="1" t="str">
        <f>IFERROR(VLOOKUP(NSW[[#This Row],[Department]], Lists!$L$4:$M$7, 2, FALSE), "")</f>
        <v>Ghamdi, Anas K</v>
      </c>
      <c r="AE155" s="1" t="s">
        <v>37</v>
      </c>
      <c r="AF155" s="1" t="s">
        <v>24</v>
      </c>
      <c r="AG155" s="1" t="s">
        <v>109</v>
      </c>
      <c r="AH155" s="1" t="s">
        <v>42</v>
      </c>
      <c r="AI155" s="16" t="b">
        <v>0</v>
      </c>
      <c r="AJ155" s="1"/>
    </row>
    <row r="156" spans="5:36">
      <c r="E156" s="1"/>
      <c r="F156" s="1"/>
      <c r="G156" s="1"/>
      <c r="H156" s="1"/>
      <c r="I156" s="1"/>
      <c r="J156" s="1"/>
      <c r="K156" s="1"/>
      <c r="AC156" s="1" t="str">
        <f t="shared" si="8"/>
        <v>North_Service</v>
      </c>
      <c r="AD156" s="1" t="str">
        <f>IFERROR(VLOOKUP(NSW[[#This Row],[Department]], Lists!$L$4:$M$7, 2, FALSE), "")</f>
        <v>Ghamdi, Anas K</v>
      </c>
      <c r="AE156" s="1" t="s">
        <v>37</v>
      </c>
      <c r="AF156" s="1" t="s">
        <v>24</v>
      </c>
      <c r="AG156" s="1" t="s">
        <v>111</v>
      </c>
      <c r="AH156" s="1" t="s">
        <v>21</v>
      </c>
      <c r="AI156" s="16" t="b">
        <v>0</v>
      </c>
      <c r="AJ156" s="1"/>
    </row>
    <row r="157" spans="5:36">
      <c r="E157" s="1"/>
      <c r="F157" s="1"/>
      <c r="G157" s="1"/>
      <c r="H157" s="1"/>
      <c r="I157" s="1"/>
      <c r="J157" s="1"/>
      <c r="K157" s="1"/>
      <c r="AC157" s="1" t="str">
        <f t="shared" si="8"/>
        <v>North_Service</v>
      </c>
      <c r="AD157" s="1" t="str">
        <f>IFERROR(VLOOKUP(NSW[[#This Row],[Department]], Lists!$L$4:$M$7, 2, FALSE), "")</f>
        <v>Ghamdi, Anas K</v>
      </c>
      <c r="AE157" s="1" t="s">
        <v>37</v>
      </c>
      <c r="AF157" s="1" t="s">
        <v>24</v>
      </c>
      <c r="AG157" s="1" t="s">
        <v>112</v>
      </c>
      <c r="AH157" s="1" t="s">
        <v>32</v>
      </c>
      <c r="AI157" s="16" t="b">
        <v>0</v>
      </c>
      <c r="AJ157" s="1"/>
    </row>
    <row r="158" spans="5:36">
      <c r="E158" s="1"/>
      <c r="F158" s="1"/>
      <c r="G158" s="1"/>
      <c r="H158" s="1"/>
      <c r="I158" s="1"/>
      <c r="J158" s="1"/>
      <c r="K158" s="1"/>
      <c r="AC158" s="1" t="str">
        <f t="shared" si="8"/>
        <v>North_Service</v>
      </c>
      <c r="AD158" s="1" t="str">
        <f>IFERROR(VLOOKUP(NSW[[#This Row],[Department]], Lists!$L$4:$M$7, 2, FALSE), "")</f>
        <v>Ghamdi, Anas K</v>
      </c>
      <c r="AE158" s="1" t="s">
        <v>37</v>
      </c>
      <c r="AF158" s="1" t="s">
        <v>24</v>
      </c>
      <c r="AG158" s="1" t="s">
        <v>113</v>
      </c>
      <c r="AH158" s="1" t="s">
        <v>42</v>
      </c>
      <c r="AI158" s="16" t="b">
        <v>0</v>
      </c>
      <c r="AJ158" s="1"/>
    </row>
    <row r="159" spans="5:36">
      <c r="E159" s="1"/>
      <c r="F159" s="1"/>
      <c r="G159" s="1"/>
      <c r="H159" s="1"/>
      <c r="I159" s="1"/>
      <c r="J159" s="1"/>
      <c r="K159" s="1"/>
      <c r="AC159" s="1" t="str">
        <f t="shared" si="8"/>
        <v>North_Service</v>
      </c>
      <c r="AD159" s="1" t="str">
        <f>IFERROR(VLOOKUP(NSW[[#This Row],[Department]], Lists!$L$4:$M$7, 2, FALSE), "")</f>
        <v>Ghamdi, Anas K</v>
      </c>
      <c r="AE159" s="1" t="s">
        <v>37</v>
      </c>
      <c r="AF159" s="1" t="s">
        <v>24</v>
      </c>
      <c r="AG159" s="1" t="s">
        <v>114</v>
      </c>
      <c r="AH159" s="1" t="s">
        <v>21</v>
      </c>
      <c r="AI159" s="16" t="b">
        <v>0</v>
      </c>
      <c r="AJ159" s="1"/>
    </row>
    <row r="160" spans="5:36">
      <c r="E160" s="1"/>
      <c r="F160" s="1"/>
      <c r="G160" s="1"/>
      <c r="H160" s="1"/>
      <c r="I160" s="1"/>
      <c r="J160" s="1"/>
      <c r="K160" s="1"/>
      <c r="AC160" s="1" t="str">
        <f t="shared" si="8"/>
        <v>North_Service</v>
      </c>
      <c r="AD160" s="1" t="str">
        <f>IFERROR(VLOOKUP(NSW[[#This Row],[Department]], Lists!$L$4:$M$7, 2, FALSE), "")</f>
        <v>Ghamdi, Anas K</v>
      </c>
      <c r="AE160" s="1" t="s">
        <v>37</v>
      </c>
      <c r="AF160" s="1" t="s">
        <v>24</v>
      </c>
      <c r="AG160" s="1" t="s">
        <v>115</v>
      </c>
      <c r="AH160" s="1" t="s">
        <v>32</v>
      </c>
      <c r="AI160" s="16" t="b">
        <v>0</v>
      </c>
      <c r="AJ160" s="1"/>
    </row>
    <row r="161" spans="5:36">
      <c r="E161" s="1"/>
      <c r="F161" s="1"/>
      <c r="G161" s="1"/>
      <c r="H161" s="1"/>
      <c r="I161" s="1"/>
      <c r="J161" s="1"/>
      <c r="K161" s="1"/>
      <c r="AC161" s="1" t="str">
        <f t="shared" si="8"/>
        <v>North_Service</v>
      </c>
      <c r="AD161" s="1" t="str">
        <f>IFERROR(VLOOKUP(NSW[[#This Row],[Department]], Lists!$L$4:$M$7, 2, FALSE), "")</f>
        <v>Ghamdi, Anas K</v>
      </c>
      <c r="AE161" s="1" t="s">
        <v>37</v>
      </c>
      <c r="AF161" s="1" t="s">
        <v>24</v>
      </c>
      <c r="AG161" s="1" t="s">
        <v>116</v>
      </c>
      <c r="AH161" s="1" t="s">
        <v>42</v>
      </c>
      <c r="AI161" s="16" t="b">
        <v>0</v>
      </c>
      <c r="AJ161" s="1"/>
    </row>
    <row r="162" spans="5:36">
      <c r="E162" s="1"/>
      <c r="F162" s="1"/>
      <c r="G162" s="1"/>
      <c r="H162" s="1"/>
      <c r="I162" s="1"/>
      <c r="J162" s="1"/>
      <c r="K162" s="1"/>
      <c r="AC162" s="1" t="str">
        <f t="shared" si="8"/>
        <v>North_Service</v>
      </c>
      <c r="AD162" s="1" t="str">
        <f>IFERROR(VLOOKUP(NSW[[#This Row],[Department]], Lists!$L$4:$M$7, 2, FALSE), "")</f>
        <v>Ghamdi, Anas K</v>
      </c>
      <c r="AE162" s="1" t="s">
        <v>37</v>
      </c>
      <c r="AF162" s="1" t="s">
        <v>24</v>
      </c>
      <c r="AG162" s="1" t="s">
        <v>117</v>
      </c>
      <c r="AH162" s="1" t="s">
        <v>21</v>
      </c>
      <c r="AI162" s="16" t="b">
        <v>0</v>
      </c>
      <c r="AJ162" s="1"/>
    </row>
    <row r="163" spans="5:36">
      <c r="E163" s="1"/>
      <c r="F163" s="1"/>
      <c r="G163" s="1"/>
      <c r="H163" s="1"/>
      <c r="I163" s="1"/>
      <c r="J163" s="1"/>
      <c r="K163" s="1"/>
      <c r="AC163" s="1" t="str">
        <f t="shared" si="8"/>
        <v>North_Service</v>
      </c>
      <c r="AD163" s="1" t="str">
        <f>IFERROR(VLOOKUP(NSW[[#This Row],[Department]], Lists!$L$4:$M$7, 2, FALSE), "")</f>
        <v>Ghamdi, Anas K</v>
      </c>
      <c r="AE163" s="1" t="s">
        <v>37</v>
      </c>
      <c r="AF163" s="1" t="s">
        <v>24</v>
      </c>
      <c r="AG163" s="1" t="s">
        <v>118</v>
      </c>
      <c r="AH163" s="1" t="s">
        <v>32</v>
      </c>
      <c r="AI163" s="16" t="b">
        <v>0</v>
      </c>
      <c r="AJ163" s="1"/>
    </row>
    <row r="164" spans="5:36">
      <c r="E164" s="1"/>
      <c r="F164" s="1"/>
      <c r="G164" s="1"/>
      <c r="H164" s="1"/>
      <c r="I164" s="1"/>
      <c r="J164" s="1"/>
      <c r="K164" s="1"/>
      <c r="AC164" s="1" t="str">
        <f t="shared" si="8"/>
        <v>North_Service</v>
      </c>
      <c r="AD164" s="1" t="str">
        <f>IFERROR(VLOOKUP(NSW[[#This Row],[Department]], Lists!$L$4:$M$7, 2, FALSE), "")</f>
        <v>Ghamdi, Anas K</v>
      </c>
      <c r="AE164" s="1" t="s">
        <v>37</v>
      </c>
      <c r="AF164" s="1" t="s">
        <v>24</v>
      </c>
      <c r="AG164" s="1" t="s">
        <v>119</v>
      </c>
      <c r="AH164" s="1" t="s">
        <v>42</v>
      </c>
      <c r="AI164" s="16" t="b">
        <v>0</v>
      </c>
      <c r="AJ164" s="1"/>
    </row>
    <row r="165" spans="5:36">
      <c r="E165" s="1"/>
      <c r="F165" s="1"/>
      <c r="G165" s="1"/>
      <c r="H165" s="1"/>
      <c r="I165" s="1"/>
      <c r="J165" s="1"/>
      <c r="K165" s="1"/>
      <c r="AC165" s="1" t="str">
        <f t="shared" si="8"/>
        <v>North_Service</v>
      </c>
      <c r="AD165" s="1" t="str">
        <f>IFERROR(VLOOKUP(NSW[[#This Row],[Department]], Lists!$L$4:$M$7, 2, FALSE), "")</f>
        <v>Ghamdi, Anas K</v>
      </c>
      <c r="AE165" s="1" t="s">
        <v>37</v>
      </c>
      <c r="AF165" s="1" t="s">
        <v>24</v>
      </c>
      <c r="AG165" s="1" t="s">
        <v>120</v>
      </c>
      <c r="AH165" s="1" t="s">
        <v>21</v>
      </c>
      <c r="AI165" s="16" t="b">
        <v>0</v>
      </c>
      <c r="AJ165" s="1"/>
    </row>
    <row r="166" spans="5:36">
      <c r="E166" s="1"/>
      <c r="F166" s="1"/>
      <c r="G166" s="1"/>
      <c r="H166" s="1"/>
      <c r="I166" s="1"/>
      <c r="J166" s="1"/>
      <c r="K166" s="1"/>
      <c r="AC166" s="1" t="str">
        <f t="shared" si="8"/>
        <v>North_Service</v>
      </c>
      <c r="AD166" s="1" t="str">
        <f>IFERROR(VLOOKUP(NSW[[#This Row],[Department]], Lists!$L$4:$M$7, 2, FALSE), "")</f>
        <v>Ghamdi, Anas K</v>
      </c>
      <c r="AE166" s="1" t="s">
        <v>37</v>
      </c>
      <c r="AF166" s="1" t="s">
        <v>24</v>
      </c>
      <c r="AG166" s="1" t="s">
        <v>121</v>
      </c>
      <c r="AH166" s="1" t="s">
        <v>32</v>
      </c>
      <c r="AI166" s="16" t="b">
        <v>0</v>
      </c>
      <c r="AJ166" s="1"/>
    </row>
    <row r="167" spans="5:36">
      <c r="E167" s="1"/>
      <c r="F167" s="1"/>
      <c r="G167" s="1"/>
      <c r="H167" s="1"/>
      <c r="I167" s="1"/>
      <c r="J167" s="1"/>
      <c r="K167" s="1"/>
      <c r="AC167" s="1" t="str">
        <f t="shared" si="8"/>
        <v>North_Service</v>
      </c>
      <c r="AD167" s="1" t="str">
        <f>IFERROR(VLOOKUP(NSW[[#This Row],[Department]], Lists!$L$4:$M$7, 2, FALSE), "")</f>
        <v>Ghamdi, Anas K</v>
      </c>
      <c r="AE167" s="1" t="s">
        <v>37</v>
      </c>
      <c r="AF167" s="1" t="s">
        <v>24</v>
      </c>
      <c r="AG167" s="1" t="s">
        <v>122</v>
      </c>
      <c r="AH167" s="1" t="s">
        <v>42</v>
      </c>
      <c r="AI167" s="16" t="b">
        <v>0</v>
      </c>
      <c r="AJ167" s="1"/>
    </row>
    <row r="168" spans="5:36">
      <c r="E168" s="1"/>
      <c r="F168" s="1"/>
      <c r="G168" s="1"/>
      <c r="H168" s="1"/>
      <c r="I168" s="1"/>
      <c r="J168" s="1"/>
      <c r="K168" s="1"/>
      <c r="AC168" s="1" t="str">
        <f t="shared" si="8"/>
        <v>North_Service</v>
      </c>
      <c r="AD168" s="1" t="str">
        <f>IFERROR(VLOOKUP(NSW[[#This Row],[Department]], Lists!$L$4:$M$7, 2, FALSE), "")</f>
        <v>Ghamdi, Anas K</v>
      </c>
      <c r="AE168" s="1" t="s">
        <v>37</v>
      </c>
      <c r="AF168" s="1" t="s">
        <v>24</v>
      </c>
      <c r="AG168" s="1" t="s">
        <v>123</v>
      </c>
      <c r="AH168" s="1" t="s">
        <v>21</v>
      </c>
      <c r="AI168" s="16" t="b">
        <v>0</v>
      </c>
      <c r="AJ168" s="1"/>
    </row>
    <row r="169" spans="5:36">
      <c r="E169" s="1"/>
      <c r="F169" s="1"/>
      <c r="G169" s="1"/>
      <c r="H169" s="1"/>
      <c r="I169" s="1"/>
      <c r="J169" s="1"/>
      <c r="K169" s="1"/>
      <c r="AC169" s="1" t="str">
        <f t="shared" si="8"/>
        <v>North_Service</v>
      </c>
      <c r="AD169" s="1" t="str">
        <f>IFERROR(VLOOKUP(NSW[[#This Row],[Department]], Lists!$L$4:$M$7, 2, FALSE), "")</f>
        <v>Ghamdi, Anas K</v>
      </c>
      <c r="AE169" s="1" t="s">
        <v>37</v>
      </c>
      <c r="AF169" s="1" t="s">
        <v>24</v>
      </c>
      <c r="AG169" s="1" t="s">
        <v>124</v>
      </c>
      <c r="AH169" s="1" t="s">
        <v>32</v>
      </c>
      <c r="AI169" s="16" t="b">
        <v>0</v>
      </c>
      <c r="AJ169" s="1"/>
    </row>
    <row r="170" spans="5:36">
      <c r="E170" s="1"/>
      <c r="F170" s="1"/>
      <c r="G170" s="1"/>
      <c r="H170" s="1"/>
      <c r="I170" s="1"/>
      <c r="J170" s="1"/>
      <c r="AC170" s="1" t="str">
        <f t="shared" si="8"/>
        <v>North_Service</v>
      </c>
      <c r="AD170" s="1" t="str">
        <f>IFERROR(VLOOKUP(NSW[[#This Row],[Department]], Lists!$L$4:$M$7, 2, FALSE), "")</f>
        <v>Ghamdi, Anas K</v>
      </c>
      <c r="AE170" s="1" t="s">
        <v>37</v>
      </c>
      <c r="AF170" s="1" t="s">
        <v>24</v>
      </c>
      <c r="AG170" s="1" t="s">
        <v>125</v>
      </c>
      <c r="AH170" s="1" t="s">
        <v>42</v>
      </c>
      <c r="AI170" s="16" t="b">
        <v>0</v>
      </c>
      <c r="AJ170" s="1"/>
    </row>
    <row r="171" spans="5:36">
      <c r="E171" s="1"/>
      <c r="F171" s="1"/>
      <c r="G171" s="1"/>
      <c r="H171" s="1"/>
      <c r="I171" s="1"/>
      <c r="J171" s="1"/>
      <c r="K171" s="1"/>
      <c r="AC171" s="1" t="str">
        <f t="shared" si="8"/>
        <v>North_Service</v>
      </c>
      <c r="AD171" s="1" t="str">
        <f>IFERROR(VLOOKUP(NSW[[#This Row],[Department]], Lists!$L$4:$M$7, 2, FALSE), "")</f>
        <v>Ghamdi, Anas K</v>
      </c>
      <c r="AE171" s="1" t="s">
        <v>37</v>
      </c>
      <c r="AF171" s="1" t="s">
        <v>24</v>
      </c>
      <c r="AG171" s="1" t="s">
        <v>126</v>
      </c>
      <c r="AH171" s="1" t="s">
        <v>21</v>
      </c>
      <c r="AI171" s="16" t="b">
        <v>0</v>
      </c>
      <c r="AJ171" s="1"/>
    </row>
    <row r="172" spans="5:36">
      <c r="E172" s="1"/>
      <c r="F172" s="1"/>
      <c r="G172" s="1"/>
      <c r="H172" s="1"/>
      <c r="I172" s="1"/>
      <c r="J172" s="1"/>
      <c r="K172" s="1"/>
      <c r="AC172" s="1" t="str">
        <f t="shared" si="8"/>
        <v>North_Service</v>
      </c>
      <c r="AD172" s="78" t="str">
        <f>IFERROR(VLOOKUP(NSW[[#This Row],[Department]], Lists!$L$4:$M$7, 2, FALSE), "")</f>
        <v>Ghamdi, Anas K</v>
      </c>
      <c r="AE172" s="1" t="s">
        <v>26</v>
      </c>
      <c r="AF172" s="1" t="s">
        <v>24</v>
      </c>
      <c r="AG172" s="1" t="s">
        <v>23</v>
      </c>
      <c r="AH172" s="1" t="s">
        <v>21</v>
      </c>
      <c r="AI172" s="16" t="b">
        <v>0</v>
      </c>
      <c r="AJ172" s="1"/>
    </row>
    <row r="173" spans="5:36">
      <c r="E173" s="1"/>
      <c r="F173" s="1"/>
      <c r="G173" s="1"/>
      <c r="H173" s="1"/>
      <c r="I173" s="1"/>
      <c r="J173" s="1"/>
      <c r="K173" s="1"/>
      <c r="AC173" s="1" t="str">
        <f t="shared" si="8"/>
        <v>North_Service</v>
      </c>
      <c r="AD173" s="1" t="str">
        <f>IFERROR(VLOOKUP(NSW[[#This Row],[Department]], Lists!$L$4:$M$7, 2, FALSE), "")</f>
        <v>Ghamdi, Anas K</v>
      </c>
      <c r="AE173" s="1" t="s">
        <v>26</v>
      </c>
      <c r="AF173" s="1" t="s">
        <v>24</v>
      </c>
      <c r="AG173" s="1" t="s">
        <v>34</v>
      </c>
      <c r="AH173" s="1" t="s">
        <v>32</v>
      </c>
      <c r="AI173" s="16" t="b">
        <v>0</v>
      </c>
      <c r="AJ173" s="1"/>
    </row>
    <row r="174" spans="5:36">
      <c r="E174" s="1"/>
      <c r="F174" s="1"/>
      <c r="G174" s="1"/>
      <c r="H174" s="1"/>
      <c r="I174" s="1"/>
      <c r="J174" s="1"/>
      <c r="K174" s="1"/>
      <c r="AC174" s="1" t="str">
        <f t="shared" si="8"/>
        <v>North_Service</v>
      </c>
      <c r="AD174" s="1" t="str">
        <f>IFERROR(VLOOKUP(NSW[[#This Row],[Department]], Lists!$L$4:$M$7, 2, FALSE), "")</f>
        <v>Ghamdi, Anas K</v>
      </c>
      <c r="AE174" s="1" t="s">
        <v>26</v>
      </c>
      <c r="AF174" s="1" t="s">
        <v>24</v>
      </c>
      <c r="AG174" s="1" t="s">
        <v>44</v>
      </c>
      <c r="AH174" s="1" t="s">
        <v>42</v>
      </c>
      <c r="AI174" s="16" t="b">
        <v>0</v>
      </c>
      <c r="AJ174" s="1"/>
    </row>
    <row r="175" spans="5:36">
      <c r="E175" s="1"/>
      <c r="F175" s="1"/>
      <c r="G175" s="1"/>
      <c r="H175" s="1"/>
      <c r="I175" s="1"/>
      <c r="J175" s="1"/>
      <c r="K175" s="1"/>
      <c r="AC175" s="1" t="str">
        <f t="shared" si="8"/>
        <v>North_Service</v>
      </c>
      <c r="AD175" s="1" t="str">
        <f>IFERROR(VLOOKUP(NSW[[#This Row],[Department]], Lists!$L$4:$M$7, 2, FALSE), "")</f>
        <v>Ghamdi, Anas K</v>
      </c>
      <c r="AE175" s="1" t="s">
        <v>26</v>
      </c>
      <c r="AF175" s="1" t="s">
        <v>24</v>
      </c>
      <c r="AG175" s="1" t="s">
        <v>52</v>
      </c>
      <c r="AH175" s="1" t="s">
        <v>21</v>
      </c>
      <c r="AI175" s="16" t="b">
        <v>0</v>
      </c>
      <c r="AJ175" s="1"/>
    </row>
    <row r="176" spans="5:36">
      <c r="E176" s="1"/>
      <c r="F176" s="1"/>
      <c r="G176" s="1"/>
      <c r="H176" s="1"/>
      <c r="I176" s="1"/>
      <c r="J176" s="1"/>
      <c r="K176" s="1"/>
      <c r="AC176" s="1" t="str">
        <f t="shared" si="8"/>
        <v>North_Service</v>
      </c>
      <c r="AD176" s="1" t="str">
        <f>IFERROR(VLOOKUP(NSW[[#This Row],[Department]], Lists!$L$4:$M$7, 2, FALSE), "")</f>
        <v>Ghamdi, Anas K</v>
      </c>
      <c r="AE176" s="1" t="s">
        <v>26</v>
      </c>
      <c r="AF176" s="1" t="s">
        <v>24</v>
      </c>
      <c r="AG176" s="1" t="s">
        <v>55</v>
      </c>
      <c r="AH176" s="1" t="s">
        <v>32</v>
      </c>
      <c r="AI176" s="16" t="b">
        <v>0</v>
      </c>
      <c r="AJ176" s="1"/>
    </row>
    <row r="177" spans="5:36">
      <c r="E177" s="1"/>
      <c r="F177" s="1"/>
      <c r="G177" s="1"/>
      <c r="H177" s="1"/>
      <c r="I177" s="1"/>
      <c r="J177" s="1"/>
      <c r="K177" s="1"/>
      <c r="AC177" s="1" t="str">
        <f t="shared" si="8"/>
        <v>North_Service</v>
      </c>
      <c r="AD177" s="1" t="str">
        <f>IFERROR(VLOOKUP(NSW[[#This Row],[Department]], Lists!$L$4:$M$7, 2, FALSE), "")</f>
        <v>Ghamdi, Anas K</v>
      </c>
      <c r="AE177" s="1" t="s">
        <v>26</v>
      </c>
      <c r="AF177" s="1" t="s">
        <v>24</v>
      </c>
      <c r="AG177" s="1" t="s">
        <v>58</v>
      </c>
      <c r="AH177" s="1" t="s">
        <v>42</v>
      </c>
      <c r="AI177" s="16" t="b">
        <v>0</v>
      </c>
      <c r="AJ177" s="1"/>
    </row>
    <row r="178" spans="5:36">
      <c r="E178" s="1"/>
      <c r="F178" s="1"/>
      <c r="G178" s="1"/>
      <c r="H178" s="1"/>
      <c r="I178" s="1"/>
      <c r="J178" s="1"/>
      <c r="K178" s="1"/>
      <c r="AC178" s="1" t="str">
        <f t="shared" si="8"/>
        <v>North_Service</v>
      </c>
      <c r="AD178" s="1" t="str">
        <f>IFERROR(VLOOKUP(NSW[[#This Row],[Department]], Lists!$L$4:$M$7, 2, FALSE), "")</f>
        <v>Ghamdi, Anas K</v>
      </c>
      <c r="AE178" s="1" t="s">
        <v>26</v>
      </c>
      <c r="AF178" s="1" t="s">
        <v>24</v>
      </c>
      <c r="AG178" s="1" t="s">
        <v>61</v>
      </c>
      <c r="AH178" s="1" t="s">
        <v>21</v>
      </c>
      <c r="AI178" s="16" t="b">
        <v>0</v>
      </c>
      <c r="AJ178" s="1"/>
    </row>
    <row r="179" spans="5:36">
      <c r="E179" s="1"/>
      <c r="F179" s="1"/>
      <c r="G179" s="1"/>
      <c r="H179" s="1"/>
      <c r="I179" s="1"/>
      <c r="J179" s="1"/>
      <c r="K179" s="1"/>
      <c r="AC179" s="1" t="str">
        <f t="shared" si="8"/>
        <v>North_Service</v>
      </c>
      <c r="AD179" s="1" t="str">
        <f>IFERROR(VLOOKUP(NSW[[#This Row],[Department]], Lists!$L$4:$M$7, 2, FALSE), "")</f>
        <v>Ghamdi, Anas K</v>
      </c>
      <c r="AE179" s="1" t="s">
        <v>26</v>
      </c>
      <c r="AF179" s="1" t="s">
        <v>24</v>
      </c>
      <c r="AG179" s="1" t="s">
        <v>63</v>
      </c>
      <c r="AH179" s="1" t="s">
        <v>32</v>
      </c>
      <c r="AI179" s="16" t="b">
        <v>0</v>
      </c>
      <c r="AJ179" s="1"/>
    </row>
    <row r="180" spans="5:36">
      <c r="E180" s="1"/>
      <c r="F180" s="1"/>
      <c r="G180" s="1"/>
      <c r="H180" s="1"/>
      <c r="I180" s="1"/>
      <c r="J180" s="1"/>
      <c r="K180" s="1"/>
      <c r="AC180" s="1" t="str">
        <f t="shared" si="8"/>
        <v>North_Service</v>
      </c>
      <c r="AD180" s="1" t="str">
        <f>IFERROR(VLOOKUP(NSW[[#This Row],[Department]], Lists!$L$4:$M$7, 2, FALSE), "")</f>
        <v>Ghamdi, Anas K</v>
      </c>
      <c r="AE180" s="1" t="s">
        <v>26</v>
      </c>
      <c r="AF180" s="1" t="s">
        <v>24</v>
      </c>
      <c r="AG180" s="1" t="s">
        <v>65</v>
      </c>
      <c r="AH180" s="1" t="s">
        <v>42</v>
      </c>
      <c r="AI180" s="16" t="b">
        <v>0</v>
      </c>
      <c r="AJ180" s="1"/>
    </row>
    <row r="181" spans="5:36">
      <c r="E181" s="1"/>
      <c r="F181" s="1"/>
      <c r="G181" s="1"/>
      <c r="H181" s="1"/>
      <c r="I181" s="1"/>
      <c r="J181" s="1"/>
      <c r="K181" s="1"/>
      <c r="AC181" s="1" t="str">
        <f t="shared" si="8"/>
        <v>North_Service</v>
      </c>
      <c r="AD181" s="1" t="str">
        <f>IFERROR(VLOOKUP(NSW[[#This Row],[Department]], Lists!$L$4:$M$7, 2, FALSE), "")</f>
        <v>Ghamdi, Anas K</v>
      </c>
      <c r="AE181" s="1" t="s">
        <v>26</v>
      </c>
      <c r="AF181" s="1" t="s">
        <v>24</v>
      </c>
      <c r="AG181" s="1" t="s">
        <v>67</v>
      </c>
      <c r="AH181" s="1" t="s">
        <v>21</v>
      </c>
      <c r="AI181" s="16" t="b">
        <v>0</v>
      </c>
      <c r="AJ181" s="1"/>
    </row>
    <row r="182" spans="5:36">
      <c r="E182" s="1"/>
      <c r="F182" s="1"/>
      <c r="G182" s="1"/>
      <c r="H182" s="1"/>
      <c r="I182" s="1"/>
      <c r="J182" s="1"/>
      <c r="K182" s="1"/>
      <c r="AC182" s="1" t="str">
        <f t="shared" si="8"/>
        <v>North_Service</v>
      </c>
      <c r="AD182" s="1" t="str">
        <f>IFERROR(VLOOKUP(NSW[[#This Row],[Department]], Lists!$L$4:$M$7, 2, FALSE), "")</f>
        <v>Ghamdi, Anas K</v>
      </c>
      <c r="AE182" s="1" t="s">
        <v>26</v>
      </c>
      <c r="AF182" s="1" t="s">
        <v>24</v>
      </c>
      <c r="AG182" s="1" t="s">
        <v>69</v>
      </c>
      <c r="AH182" s="1" t="s">
        <v>32</v>
      </c>
      <c r="AI182" s="16" t="b">
        <v>0</v>
      </c>
      <c r="AJ182" s="1"/>
    </row>
    <row r="183" spans="5:36">
      <c r="E183" s="1"/>
      <c r="F183" s="1"/>
      <c r="G183" s="1"/>
      <c r="H183" s="1"/>
      <c r="I183" s="1"/>
      <c r="J183" s="1"/>
      <c r="K183" s="1"/>
      <c r="AC183" s="1" t="str">
        <f t="shared" si="8"/>
        <v>North_Service</v>
      </c>
      <c r="AD183" s="1" t="str">
        <f>IFERROR(VLOOKUP(NSW[[#This Row],[Department]], Lists!$L$4:$M$7, 2, FALSE), "")</f>
        <v>Ghamdi, Anas K</v>
      </c>
      <c r="AE183" s="1" t="s">
        <v>26</v>
      </c>
      <c r="AF183" s="1" t="s">
        <v>24</v>
      </c>
      <c r="AG183" s="1" t="s">
        <v>71</v>
      </c>
      <c r="AH183" s="1" t="s">
        <v>42</v>
      </c>
      <c r="AI183" s="16" t="b">
        <v>0</v>
      </c>
      <c r="AJ183" s="1"/>
    </row>
    <row r="184" spans="5:36">
      <c r="E184" s="1"/>
      <c r="F184" s="1"/>
      <c r="G184" s="1"/>
      <c r="H184" s="1"/>
      <c r="I184" s="1"/>
      <c r="J184" s="1"/>
      <c r="K184" s="1"/>
      <c r="AC184" s="1" t="str">
        <f t="shared" si="8"/>
        <v>North_Service</v>
      </c>
      <c r="AD184" s="1" t="str">
        <f>IFERROR(VLOOKUP(NSW[[#This Row],[Department]], Lists!$L$4:$M$7, 2, FALSE), "")</f>
        <v>Ghamdi, Anas K</v>
      </c>
      <c r="AE184" s="1" t="s">
        <v>26</v>
      </c>
      <c r="AF184" s="1" t="s">
        <v>24</v>
      </c>
      <c r="AG184" s="1" t="s">
        <v>72</v>
      </c>
      <c r="AH184" s="1" t="s">
        <v>21</v>
      </c>
      <c r="AI184" s="16" t="b">
        <v>0</v>
      </c>
      <c r="AJ184" s="1"/>
    </row>
    <row r="185" spans="5:36">
      <c r="E185" s="1"/>
      <c r="F185" s="1"/>
      <c r="G185" s="1"/>
      <c r="H185" s="1"/>
      <c r="I185" s="1"/>
      <c r="J185" s="1"/>
      <c r="K185" s="1"/>
      <c r="AC185" s="1" t="str">
        <f t="shared" si="8"/>
        <v>North_Service</v>
      </c>
      <c r="AD185" s="1" t="str">
        <f>IFERROR(VLOOKUP(NSW[[#This Row],[Department]], Lists!$L$4:$M$7, 2, FALSE), "")</f>
        <v>Ghamdi, Anas K</v>
      </c>
      <c r="AE185" s="1" t="s">
        <v>26</v>
      </c>
      <c r="AF185" s="1" t="s">
        <v>24</v>
      </c>
      <c r="AG185" s="1" t="s">
        <v>73</v>
      </c>
      <c r="AH185" s="1" t="s">
        <v>32</v>
      </c>
      <c r="AI185" s="16" t="b">
        <v>0</v>
      </c>
      <c r="AJ185" s="1"/>
    </row>
    <row r="186" spans="5:36">
      <c r="AC186" s="1" t="str">
        <f t="shared" si="8"/>
        <v>North_Service</v>
      </c>
      <c r="AD186" s="1" t="str">
        <f>IFERROR(VLOOKUP(NSW[[#This Row],[Department]], Lists!$L$4:$M$7, 2, FALSE), "")</f>
        <v>Ghamdi, Anas K</v>
      </c>
      <c r="AE186" s="1" t="s">
        <v>26</v>
      </c>
      <c r="AF186" s="1" t="s">
        <v>24</v>
      </c>
      <c r="AG186" s="1" t="s">
        <v>74</v>
      </c>
      <c r="AH186" s="1" t="s">
        <v>42</v>
      </c>
      <c r="AI186" s="16" t="b">
        <v>0</v>
      </c>
      <c r="AJ186" s="1"/>
    </row>
    <row r="187" spans="5:36">
      <c r="AC187" s="1" t="str">
        <f t="shared" si="8"/>
        <v>North_Service</v>
      </c>
      <c r="AD187" s="1" t="str">
        <f>IFERROR(VLOOKUP(NSW[[#This Row],[Department]], Lists!$L$4:$M$7, 2, FALSE), "")</f>
        <v>Ghamdi, Anas K</v>
      </c>
      <c r="AE187" s="1" t="s">
        <v>26</v>
      </c>
      <c r="AF187" s="1" t="s">
        <v>24</v>
      </c>
      <c r="AG187" s="1" t="s">
        <v>75</v>
      </c>
      <c r="AH187" s="1" t="s">
        <v>21</v>
      </c>
      <c r="AI187" s="16" t="b">
        <v>0</v>
      </c>
      <c r="AJ187" s="1"/>
    </row>
    <row r="188" spans="5:36">
      <c r="AC188" s="1" t="str">
        <f t="shared" si="8"/>
        <v>North_Service</v>
      </c>
      <c r="AD188" s="1" t="str">
        <f>IFERROR(VLOOKUP(NSW[[#This Row],[Department]], Lists!$L$4:$M$7, 2, FALSE), "")</f>
        <v>Ghamdi, Anas K</v>
      </c>
      <c r="AE188" s="1" t="s">
        <v>26</v>
      </c>
      <c r="AF188" s="1" t="s">
        <v>24</v>
      </c>
      <c r="AG188" s="1" t="s">
        <v>76</v>
      </c>
      <c r="AH188" s="1" t="s">
        <v>32</v>
      </c>
      <c r="AI188" s="16" t="b">
        <v>0</v>
      </c>
      <c r="AJ188" s="1"/>
    </row>
    <row r="189" spans="5:36">
      <c r="AC189" s="1" t="str">
        <f t="shared" si="8"/>
        <v>North_Service</v>
      </c>
      <c r="AD189" s="1" t="str">
        <f>IFERROR(VLOOKUP(NSW[[#This Row],[Department]], Lists!$L$4:$M$7, 2, FALSE), "")</f>
        <v>Ghamdi, Anas K</v>
      </c>
      <c r="AE189" s="1" t="s">
        <v>26</v>
      </c>
      <c r="AF189" s="1" t="s">
        <v>24</v>
      </c>
      <c r="AG189" s="1" t="s">
        <v>77</v>
      </c>
      <c r="AH189" s="1" t="s">
        <v>42</v>
      </c>
      <c r="AI189" s="16" t="b">
        <v>0</v>
      </c>
      <c r="AJ189" s="1"/>
    </row>
    <row r="190" spans="5:36">
      <c r="AC190" s="1" t="str">
        <f t="shared" si="8"/>
        <v>North_Service</v>
      </c>
      <c r="AD190" s="1" t="str">
        <f>IFERROR(VLOOKUP(NSW[[#This Row],[Department]], Lists!$L$4:$M$7, 2, FALSE), "")</f>
        <v>Ghamdi, Anas K</v>
      </c>
      <c r="AE190" s="1" t="s">
        <v>26</v>
      </c>
      <c r="AF190" s="1" t="s">
        <v>24</v>
      </c>
      <c r="AG190" s="1" t="s">
        <v>78</v>
      </c>
      <c r="AH190" s="1" t="s">
        <v>21</v>
      </c>
      <c r="AI190" s="16" t="b">
        <v>0</v>
      </c>
      <c r="AJ190" s="1"/>
    </row>
    <row r="191" spans="5:36">
      <c r="AC191" s="1" t="str">
        <f t="shared" si="8"/>
        <v>North_Service</v>
      </c>
      <c r="AD191" s="1" t="str">
        <f>IFERROR(VLOOKUP(NSW[[#This Row],[Department]], Lists!$L$4:$M$7, 2, FALSE), "")</f>
        <v>Ghamdi, Anas K</v>
      </c>
      <c r="AE191" s="1" t="s">
        <v>26</v>
      </c>
      <c r="AF191" s="1" t="s">
        <v>24</v>
      </c>
      <c r="AG191" s="1" t="s">
        <v>79</v>
      </c>
      <c r="AH191" s="1" t="s">
        <v>32</v>
      </c>
      <c r="AI191" s="16" t="b">
        <v>0</v>
      </c>
      <c r="AJ191" s="1"/>
    </row>
    <row r="192" spans="5:36">
      <c r="AC192" s="1" t="str">
        <f t="shared" si="8"/>
        <v>North_Service</v>
      </c>
      <c r="AD192" s="1" t="str">
        <f>IFERROR(VLOOKUP(NSW[[#This Row],[Department]], Lists!$L$4:$M$7, 2, FALSE), "")</f>
        <v>Ghamdi, Anas K</v>
      </c>
      <c r="AE192" s="1" t="s">
        <v>26</v>
      </c>
      <c r="AF192" s="1" t="s">
        <v>24</v>
      </c>
      <c r="AG192" s="1" t="s">
        <v>80</v>
      </c>
      <c r="AH192" s="1" t="s">
        <v>42</v>
      </c>
      <c r="AI192" s="16" t="b">
        <v>0</v>
      </c>
      <c r="AJ192" s="1"/>
    </row>
    <row r="193" spans="29:36">
      <c r="AC193" s="1" t="str">
        <f t="shared" si="8"/>
        <v>North_Service</v>
      </c>
      <c r="AD193" s="1" t="str">
        <f>IFERROR(VLOOKUP(NSW[[#This Row],[Department]], Lists!$L$4:$M$7, 2, FALSE), "")</f>
        <v>Ghamdi, Anas K</v>
      </c>
      <c r="AE193" s="1" t="s">
        <v>26</v>
      </c>
      <c r="AF193" s="1" t="s">
        <v>24</v>
      </c>
      <c r="AG193" s="1" t="s">
        <v>81</v>
      </c>
      <c r="AH193" s="1" t="s">
        <v>21</v>
      </c>
      <c r="AI193" s="16" t="b">
        <v>0</v>
      </c>
      <c r="AJ193" s="1"/>
    </row>
    <row r="194" spans="29:36">
      <c r="AC194" s="1" t="str">
        <f t="shared" si="8"/>
        <v>North_Service</v>
      </c>
      <c r="AD194" s="1" t="str">
        <f>IFERROR(VLOOKUP(NSW[[#This Row],[Department]], Lists!$L$4:$M$7, 2, FALSE), "")</f>
        <v>Ghamdi, Anas K</v>
      </c>
      <c r="AE194" s="1" t="s">
        <v>26</v>
      </c>
      <c r="AF194" s="1" t="s">
        <v>24</v>
      </c>
      <c r="AG194" s="1" t="s">
        <v>82</v>
      </c>
      <c r="AH194" s="1" t="s">
        <v>32</v>
      </c>
      <c r="AI194" s="16" t="b">
        <v>0</v>
      </c>
      <c r="AJ194" s="1"/>
    </row>
    <row r="195" spans="29:36">
      <c r="AC195" s="1" t="str">
        <f t="shared" si="8"/>
        <v>North_Service</v>
      </c>
      <c r="AD195" s="1" t="str">
        <f>IFERROR(VLOOKUP(NSW[[#This Row],[Department]], Lists!$L$4:$M$7, 2, FALSE), "")</f>
        <v>Ghamdi, Anas K</v>
      </c>
      <c r="AE195" s="1" t="s">
        <v>26</v>
      </c>
      <c r="AF195" s="1" t="s">
        <v>24</v>
      </c>
      <c r="AG195" s="1" t="s">
        <v>83</v>
      </c>
      <c r="AH195" s="1" t="s">
        <v>42</v>
      </c>
      <c r="AI195" s="16" t="b">
        <v>0</v>
      </c>
      <c r="AJ195" s="1"/>
    </row>
    <row r="196" spans="29:36">
      <c r="AC196" s="1" t="str">
        <f t="shared" si="8"/>
        <v>North_Service</v>
      </c>
      <c r="AD196" s="1" t="str">
        <f>IFERROR(VLOOKUP(NSW[[#This Row],[Department]], Lists!$L$4:$M$7, 2, FALSE), "")</f>
        <v>Ghamdi, Anas K</v>
      </c>
      <c r="AE196" s="1" t="s">
        <v>26</v>
      </c>
      <c r="AF196" s="1" t="s">
        <v>24</v>
      </c>
      <c r="AG196" s="1" t="s">
        <v>85</v>
      </c>
      <c r="AH196" s="1" t="s">
        <v>21</v>
      </c>
      <c r="AI196" s="16" t="b">
        <v>0</v>
      </c>
      <c r="AJ196" s="1"/>
    </row>
    <row r="197" spans="29:36">
      <c r="AC197" s="1" t="str">
        <f t="shared" si="8"/>
        <v>North_Service</v>
      </c>
      <c r="AD197" s="1" t="str">
        <f>IFERROR(VLOOKUP(NSW[[#This Row],[Department]], Lists!$L$4:$M$7, 2, FALSE), "")</f>
        <v>Ghamdi, Anas K</v>
      </c>
      <c r="AE197" s="1" t="s">
        <v>26</v>
      </c>
      <c r="AF197" s="1" t="s">
        <v>24</v>
      </c>
      <c r="AG197" s="1" t="s">
        <v>86</v>
      </c>
      <c r="AH197" s="1" t="s">
        <v>32</v>
      </c>
      <c r="AI197" s="16" t="b">
        <v>0</v>
      </c>
      <c r="AJ197" s="1"/>
    </row>
    <row r="198" spans="29:36">
      <c r="AC198" s="1" t="str">
        <f t="shared" si="8"/>
        <v>North_Service</v>
      </c>
      <c r="AD198" s="1" t="str">
        <f>IFERROR(VLOOKUP(NSW[[#This Row],[Department]], Lists!$L$4:$M$7, 2, FALSE), "")</f>
        <v>Ghamdi, Anas K</v>
      </c>
      <c r="AE198" s="1" t="s">
        <v>26</v>
      </c>
      <c r="AF198" s="1" t="s">
        <v>24</v>
      </c>
      <c r="AG198" s="1" t="s">
        <v>87</v>
      </c>
      <c r="AH198" s="1" t="s">
        <v>42</v>
      </c>
      <c r="AI198" s="16" t="b">
        <v>0</v>
      </c>
      <c r="AJ198" s="1"/>
    </row>
    <row r="199" spans="29:36">
      <c r="AC199" s="1" t="str">
        <f t="shared" si="8"/>
        <v>North_Service</v>
      </c>
      <c r="AD199" s="1" t="str">
        <f>IFERROR(VLOOKUP(NSW[[#This Row],[Department]], Lists!$L$4:$M$7, 2, FALSE), "")</f>
        <v>Ghamdi, Anas K</v>
      </c>
      <c r="AE199" s="1" t="s">
        <v>26</v>
      </c>
      <c r="AF199" s="1" t="s">
        <v>24</v>
      </c>
      <c r="AG199" s="1" t="s">
        <v>88</v>
      </c>
      <c r="AH199" s="1" t="s">
        <v>21</v>
      </c>
      <c r="AI199" s="16" t="b">
        <v>0</v>
      </c>
      <c r="AJ199" s="1"/>
    </row>
    <row r="200" spans="29:36">
      <c r="AC200" s="1" t="str">
        <f t="shared" si="8"/>
        <v>North_Service</v>
      </c>
      <c r="AD200" s="1" t="str">
        <f>IFERROR(VLOOKUP(NSW[[#This Row],[Department]], Lists!$L$4:$M$7, 2, FALSE), "")</f>
        <v>Ghamdi, Anas K</v>
      </c>
      <c r="AE200" s="1" t="s">
        <v>26</v>
      </c>
      <c r="AF200" s="1" t="s">
        <v>24</v>
      </c>
      <c r="AG200" s="1" t="s">
        <v>92</v>
      </c>
      <c r="AH200" s="1" t="s">
        <v>32</v>
      </c>
      <c r="AI200" s="16" t="b">
        <v>0</v>
      </c>
      <c r="AJ200" s="1"/>
    </row>
    <row r="201" spans="29:36">
      <c r="AC201" s="1" t="str">
        <f t="shared" si="8"/>
        <v>North_Service</v>
      </c>
      <c r="AD201" s="1" t="str">
        <f>IFERROR(VLOOKUP(NSW[[#This Row],[Department]], Lists!$L$4:$M$7, 2, FALSE), "")</f>
        <v>Ghamdi, Anas K</v>
      </c>
      <c r="AE201" s="1" t="s">
        <v>26</v>
      </c>
      <c r="AF201" s="1" t="s">
        <v>24</v>
      </c>
      <c r="AG201" s="1" t="s">
        <v>95</v>
      </c>
      <c r="AH201" s="1" t="s">
        <v>42</v>
      </c>
      <c r="AI201" s="16" t="b">
        <v>0</v>
      </c>
      <c r="AJ201" s="1"/>
    </row>
    <row r="202" spans="29:36">
      <c r="AC202" s="1" t="str">
        <f t="shared" si="8"/>
        <v>North_Service</v>
      </c>
      <c r="AD202" s="1" t="str">
        <f>IFERROR(VLOOKUP(NSW[[#This Row],[Department]], Lists!$L$4:$M$7, 2, FALSE), "")</f>
        <v>Ghamdi, Anas K</v>
      </c>
      <c r="AE202" s="1" t="s">
        <v>26</v>
      </c>
      <c r="AF202" s="1" t="s">
        <v>24</v>
      </c>
      <c r="AG202" s="1" t="s">
        <v>98</v>
      </c>
      <c r="AH202" s="1" t="s">
        <v>21</v>
      </c>
      <c r="AI202" s="16" t="b">
        <v>0</v>
      </c>
      <c r="AJ202" s="1"/>
    </row>
    <row r="203" spans="29:36">
      <c r="AC203" s="1" t="str">
        <f t="shared" si="8"/>
        <v>North_Service</v>
      </c>
      <c r="AD203" s="1" t="str">
        <f>IFERROR(VLOOKUP(NSW[[#This Row],[Department]], Lists!$L$4:$M$7, 2, FALSE), "")</f>
        <v>Ghamdi, Anas K</v>
      </c>
      <c r="AE203" s="1" t="s">
        <v>26</v>
      </c>
      <c r="AF203" s="1" t="s">
        <v>24</v>
      </c>
      <c r="AG203" s="1" t="s">
        <v>100</v>
      </c>
      <c r="AH203" s="1" t="s">
        <v>32</v>
      </c>
      <c r="AI203" s="16" t="b">
        <v>0</v>
      </c>
      <c r="AJ203" s="1"/>
    </row>
    <row r="204" spans="29:36">
      <c r="AC204" s="1" t="str">
        <f t="shared" si="8"/>
        <v>North_Service</v>
      </c>
      <c r="AD204" s="1" t="str">
        <f>IFERROR(VLOOKUP(NSW[[#This Row],[Department]], Lists!$L$4:$M$7, 2, FALSE), "")</f>
        <v>Ghamdi, Anas K</v>
      </c>
      <c r="AE204" s="1" t="s">
        <v>26</v>
      </c>
      <c r="AF204" s="1" t="s">
        <v>24</v>
      </c>
      <c r="AG204" s="1" t="s">
        <v>103</v>
      </c>
      <c r="AH204" s="1" t="s">
        <v>42</v>
      </c>
      <c r="AI204" s="16" t="b">
        <v>0</v>
      </c>
      <c r="AJ204" s="1"/>
    </row>
    <row r="205" spans="29:36">
      <c r="AC205" s="1" t="str">
        <f t="shared" si="8"/>
        <v>North_Service</v>
      </c>
      <c r="AD205" s="1" t="str">
        <f>IFERROR(VLOOKUP(NSW[[#This Row],[Department]], Lists!$L$4:$M$7, 2, FALSE), "")</f>
        <v>Ghamdi, Anas K</v>
      </c>
      <c r="AE205" s="1" t="s">
        <v>26</v>
      </c>
      <c r="AF205" s="1" t="s">
        <v>24</v>
      </c>
      <c r="AG205" s="1" t="s">
        <v>105</v>
      </c>
      <c r="AH205" s="1" t="s">
        <v>21</v>
      </c>
      <c r="AI205" s="16" t="b">
        <v>0</v>
      </c>
      <c r="AJ205" s="1"/>
    </row>
    <row r="206" spans="29:36">
      <c r="AC206" s="1" t="str">
        <f t="shared" si="8"/>
        <v>North_Service</v>
      </c>
      <c r="AD206" s="1" t="str">
        <f>IFERROR(VLOOKUP(NSW[[#This Row],[Department]], Lists!$L$4:$M$7, 2, FALSE), "")</f>
        <v>Ghamdi, Anas K</v>
      </c>
      <c r="AE206" s="1" t="s">
        <v>26</v>
      </c>
      <c r="AF206" s="1" t="s">
        <v>24</v>
      </c>
      <c r="AG206" s="1" t="s">
        <v>107</v>
      </c>
      <c r="AH206" s="1" t="s">
        <v>32</v>
      </c>
      <c r="AI206" s="16" t="b">
        <v>0</v>
      </c>
      <c r="AJ206" s="1"/>
    </row>
    <row r="207" spans="29:36">
      <c r="AC207" s="1" t="str">
        <f t="shared" si="8"/>
        <v>North_Service</v>
      </c>
      <c r="AD207" s="1" t="str">
        <f>IFERROR(VLOOKUP(NSW[[#This Row],[Department]], Lists!$L$4:$M$7, 2, FALSE), "")</f>
        <v>Ghamdi, Anas K</v>
      </c>
      <c r="AE207" s="1" t="s">
        <v>26</v>
      </c>
      <c r="AF207" s="1" t="s">
        <v>24</v>
      </c>
      <c r="AG207" s="1" t="s">
        <v>109</v>
      </c>
      <c r="AH207" s="1" t="s">
        <v>42</v>
      </c>
      <c r="AI207" s="16" t="b">
        <v>0</v>
      </c>
      <c r="AJ207" s="1"/>
    </row>
    <row r="208" spans="29:36">
      <c r="AC208" s="1" t="str">
        <f t="shared" ref="AC208:AC224" si="9">$S$3</f>
        <v>North_Service</v>
      </c>
      <c r="AD208" s="1" t="str">
        <f>IFERROR(VLOOKUP(NSW[[#This Row],[Department]], Lists!$L$4:$M$7, 2, FALSE), "")</f>
        <v>Ghamdi, Anas K</v>
      </c>
      <c r="AE208" s="1" t="s">
        <v>26</v>
      </c>
      <c r="AF208" s="1" t="s">
        <v>24</v>
      </c>
      <c r="AG208" s="1" t="s">
        <v>111</v>
      </c>
      <c r="AH208" s="1" t="s">
        <v>21</v>
      </c>
      <c r="AI208" s="16" t="b">
        <v>0</v>
      </c>
      <c r="AJ208" s="1"/>
    </row>
    <row r="209" spans="29:36">
      <c r="AC209" s="1" t="str">
        <f t="shared" si="9"/>
        <v>North_Service</v>
      </c>
      <c r="AD209" s="1" t="str">
        <f>IFERROR(VLOOKUP(NSW[[#This Row],[Department]], Lists!$L$4:$M$7, 2, FALSE), "")</f>
        <v>Ghamdi, Anas K</v>
      </c>
      <c r="AE209" s="1" t="s">
        <v>26</v>
      </c>
      <c r="AF209" s="1" t="s">
        <v>24</v>
      </c>
      <c r="AG209" s="1" t="s">
        <v>112</v>
      </c>
      <c r="AH209" s="1" t="s">
        <v>32</v>
      </c>
      <c r="AI209" s="16" t="b">
        <v>0</v>
      </c>
      <c r="AJ209" s="1"/>
    </row>
    <row r="210" spans="29:36">
      <c r="AC210" s="1" t="str">
        <f t="shared" si="9"/>
        <v>North_Service</v>
      </c>
      <c r="AD210" s="1" t="str">
        <f>IFERROR(VLOOKUP(NSW[[#This Row],[Department]], Lists!$L$4:$M$7, 2, FALSE), "")</f>
        <v>Ghamdi, Anas K</v>
      </c>
      <c r="AE210" s="1" t="s">
        <v>26</v>
      </c>
      <c r="AF210" s="1" t="s">
        <v>24</v>
      </c>
      <c r="AG210" s="1" t="s">
        <v>113</v>
      </c>
      <c r="AH210" s="1" t="s">
        <v>42</v>
      </c>
      <c r="AI210" s="16" t="b">
        <v>0</v>
      </c>
      <c r="AJ210" s="1"/>
    </row>
    <row r="211" spans="29:36">
      <c r="AC211" s="1" t="str">
        <f t="shared" si="9"/>
        <v>North_Service</v>
      </c>
      <c r="AD211" s="1" t="str">
        <f>IFERROR(VLOOKUP(NSW[[#This Row],[Department]], Lists!$L$4:$M$7, 2, FALSE), "")</f>
        <v>Ghamdi, Anas K</v>
      </c>
      <c r="AE211" s="1" t="s">
        <v>26</v>
      </c>
      <c r="AF211" s="1" t="s">
        <v>24</v>
      </c>
      <c r="AG211" s="1" t="s">
        <v>114</v>
      </c>
      <c r="AH211" s="1" t="s">
        <v>21</v>
      </c>
      <c r="AI211" s="16" t="b">
        <v>0</v>
      </c>
      <c r="AJ211" s="1"/>
    </row>
    <row r="212" spans="29:36">
      <c r="AC212" s="1" t="str">
        <f t="shared" si="9"/>
        <v>North_Service</v>
      </c>
      <c r="AD212" s="1" t="str">
        <f>IFERROR(VLOOKUP(NSW[[#This Row],[Department]], Lists!$L$4:$M$7, 2, FALSE), "")</f>
        <v>Ghamdi, Anas K</v>
      </c>
      <c r="AE212" s="1" t="s">
        <v>26</v>
      </c>
      <c r="AF212" s="1" t="s">
        <v>24</v>
      </c>
      <c r="AG212" s="1" t="s">
        <v>115</v>
      </c>
      <c r="AH212" s="1" t="s">
        <v>32</v>
      </c>
      <c r="AI212" s="16" t="b">
        <v>0</v>
      </c>
      <c r="AJ212" s="1"/>
    </row>
    <row r="213" spans="29:36">
      <c r="AC213" s="1" t="str">
        <f t="shared" si="9"/>
        <v>North_Service</v>
      </c>
      <c r="AD213" s="1" t="str">
        <f>IFERROR(VLOOKUP(NSW[[#This Row],[Department]], Lists!$L$4:$M$7, 2, FALSE), "")</f>
        <v>Ghamdi, Anas K</v>
      </c>
      <c r="AE213" s="1" t="s">
        <v>26</v>
      </c>
      <c r="AF213" s="1" t="s">
        <v>24</v>
      </c>
      <c r="AG213" s="1" t="s">
        <v>116</v>
      </c>
      <c r="AH213" s="1" t="s">
        <v>42</v>
      </c>
      <c r="AI213" s="16" t="b">
        <v>0</v>
      </c>
      <c r="AJ213" s="1"/>
    </row>
    <row r="214" spans="29:36">
      <c r="AC214" s="1" t="str">
        <f t="shared" si="9"/>
        <v>North_Service</v>
      </c>
      <c r="AD214" s="1" t="str">
        <f>IFERROR(VLOOKUP(NSW[[#This Row],[Department]], Lists!$L$4:$M$7, 2, FALSE), "")</f>
        <v>Ghamdi, Anas K</v>
      </c>
      <c r="AE214" s="1" t="s">
        <v>26</v>
      </c>
      <c r="AF214" s="1" t="s">
        <v>24</v>
      </c>
      <c r="AG214" s="1" t="s">
        <v>117</v>
      </c>
      <c r="AH214" s="1" t="s">
        <v>21</v>
      </c>
      <c r="AI214" s="16" t="b">
        <v>0</v>
      </c>
      <c r="AJ214" s="1"/>
    </row>
    <row r="215" spans="29:36">
      <c r="AC215" s="1" t="str">
        <f t="shared" si="9"/>
        <v>North_Service</v>
      </c>
      <c r="AD215" s="1" t="str">
        <f>IFERROR(VLOOKUP(NSW[[#This Row],[Department]], Lists!$L$4:$M$7, 2, FALSE), "")</f>
        <v>Ghamdi, Anas K</v>
      </c>
      <c r="AE215" s="1" t="s">
        <v>26</v>
      </c>
      <c r="AF215" s="1" t="s">
        <v>24</v>
      </c>
      <c r="AG215" s="1" t="s">
        <v>118</v>
      </c>
      <c r="AH215" s="1" t="s">
        <v>32</v>
      </c>
      <c r="AI215" s="16" t="b">
        <v>0</v>
      </c>
      <c r="AJ215" s="1"/>
    </row>
    <row r="216" spans="29:36">
      <c r="AC216" s="1" t="str">
        <f t="shared" si="9"/>
        <v>North_Service</v>
      </c>
      <c r="AD216" s="1" t="str">
        <f>IFERROR(VLOOKUP(NSW[[#This Row],[Department]], Lists!$L$4:$M$7, 2, FALSE), "")</f>
        <v>Ghamdi, Anas K</v>
      </c>
      <c r="AE216" s="1" t="s">
        <v>26</v>
      </c>
      <c r="AF216" s="1" t="s">
        <v>24</v>
      </c>
      <c r="AG216" s="1" t="s">
        <v>119</v>
      </c>
      <c r="AH216" s="1" t="s">
        <v>42</v>
      </c>
      <c r="AI216" s="16" t="b">
        <v>0</v>
      </c>
      <c r="AJ216" s="1"/>
    </row>
    <row r="217" spans="29:36">
      <c r="AC217" s="1" t="str">
        <f t="shared" si="9"/>
        <v>North_Service</v>
      </c>
      <c r="AD217" s="1" t="str">
        <f>IFERROR(VLOOKUP(NSW[[#This Row],[Department]], Lists!$L$4:$M$7, 2, FALSE), "")</f>
        <v>Ghamdi, Anas K</v>
      </c>
      <c r="AE217" s="1" t="s">
        <v>26</v>
      </c>
      <c r="AF217" s="1" t="s">
        <v>24</v>
      </c>
      <c r="AG217" s="1" t="s">
        <v>120</v>
      </c>
      <c r="AH217" s="1" t="s">
        <v>21</v>
      </c>
      <c r="AI217" s="16" t="b">
        <v>0</v>
      </c>
      <c r="AJ217" s="1"/>
    </row>
    <row r="218" spans="29:36">
      <c r="AC218" s="1" t="str">
        <f t="shared" si="9"/>
        <v>North_Service</v>
      </c>
      <c r="AD218" s="1" t="str">
        <f>IFERROR(VLOOKUP(NSW[[#This Row],[Department]], Lists!$L$4:$M$7, 2, FALSE), "")</f>
        <v>Ghamdi, Anas K</v>
      </c>
      <c r="AE218" s="1" t="s">
        <v>26</v>
      </c>
      <c r="AF218" s="1" t="s">
        <v>24</v>
      </c>
      <c r="AG218" s="1" t="s">
        <v>121</v>
      </c>
      <c r="AH218" s="1" t="s">
        <v>32</v>
      </c>
      <c r="AI218" s="16" t="b">
        <v>0</v>
      </c>
      <c r="AJ218" s="1"/>
    </row>
    <row r="219" spans="29:36">
      <c r="AC219" s="1" t="str">
        <f t="shared" si="9"/>
        <v>North_Service</v>
      </c>
      <c r="AD219" s="1" t="str">
        <f>IFERROR(VLOOKUP(NSW[[#This Row],[Department]], Lists!$L$4:$M$7, 2, FALSE), "")</f>
        <v>Ghamdi, Anas K</v>
      </c>
      <c r="AE219" s="1" t="s">
        <v>26</v>
      </c>
      <c r="AF219" s="1" t="s">
        <v>24</v>
      </c>
      <c r="AG219" s="1" t="s">
        <v>122</v>
      </c>
      <c r="AH219" s="1" t="s">
        <v>42</v>
      </c>
      <c r="AI219" s="16" t="b">
        <v>0</v>
      </c>
      <c r="AJ219" s="1"/>
    </row>
    <row r="220" spans="29:36">
      <c r="AC220" s="1" t="str">
        <f t="shared" si="9"/>
        <v>North_Service</v>
      </c>
      <c r="AD220" s="1" t="str">
        <f>IFERROR(VLOOKUP(NSW[[#This Row],[Department]], Lists!$L$4:$M$7, 2, FALSE), "")</f>
        <v>Ghamdi, Anas K</v>
      </c>
      <c r="AE220" s="1" t="s">
        <v>26</v>
      </c>
      <c r="AF220" s="1" t="s">
        <v>24</v>
      </c>
      <c r="AG220" s="1" t="s">
        <v>123</v>
      </c>
      <c r="AH220" s="1" t="s">
        <v>21</v>
      </c>
      <c r="AI220" s="16" t="b">
        <v>0</v>
      </c>
      <c r="AJ220" s="1"/>
    </row>
    <row r="221" spans="29:36">
      <c r="AC221" s="1" t="str">
        <f t="shared" si="9"/>
        <v>North_Service</v>
      </c>
      <c r="AD221" s="1" t="str">
        <f>IFERROR(VLOOKUP(NSW[[#This Row],[Department]], Lists!$L$4:$M$7, 2, FALSE), "")</f>
        <v>Ghamdi, Anas K</v>
      </c>
      <c r="AE221" s="1" t="s">
        <v>26</v>
      </c>
      <c r="AF221" s="1" t="s">
        <v>24</v>
      </c>
      <c r="AG221" s="1" t="s">
        <v>124</v>
      </c>
      <c r="AH221" s="1" t="s">
        <v>32</v>
      </c>
      <c r="AI221" s="16" t="b">
        <v>0</v>
      </c>
      <c r="AJ221" s="1"/>
    </row>
    <row r="222" spans="29:36">
      <c r="AC222" s="1" t="str">
        <f t="shared" si="9"/>
        <v>North_Service</v>
      </c>
      <c r="AD222" s="1" t="str">
        <f>IFERROR(VLOOKUP(NSW[[#This Row],[Department]], Lists!$L$4:$M$7, 2, FALSE), "")</f>
        <v>Ghamdi, Anas K</v>
      </c>
      <c r="AE222" s="1" t="s">
        <v>26</v>
      </c>
      <c r="AF222" s="1" t="s">
        <v>24</v>
      </c>
      <c r="AG222" s="1" t="s">
        <v>125</v>
      </c>
      <c r="AH222" s="1" t="s">
        <v>42</v>
      </c>
      <c r="AI222" s="16" t="b">
        <v>0</v>
      </c>
      <c r="AJ222" s="1"/>
    </row>
    <row r="223" spans="29:36">
      <c r="AC223" s="1" t="str">
        <f t="shared" si="9"/>
        <v>North_Service</v>
      </c>
      <c r="AD223" s="1" t="str">
        <f>IFERROR(VLOOKUP(NSW[[#This Row],[Department]], Lists!$L$4:$M$7, 2, FALSE), "")</f>
        <v>Ghamdi, Anas K</v>
      </c>
      <c r="AE223" s="1" t="s">
        <v>26</v>
      </c>
      <c r="AF223" s="1" t="s">
        <v>24</v>
      </c>
      <c r="AG223" s="1" t="s">
        <v>126</v>
      </c>
      <c r="AH223" s="1" t="s">
        <v>21</v>
      </c>
      <c r="AI223" s="16" t="b">
        <v>0</v>
      </c>
      <c r="AJ223" s="1"/>
    </row>
    <row r="224" spans="29:36">
      <c r="AC224" s="1" t="str">
        <f t="shared" si="9"/>
        <v>North_Service</v>
      </c>
      <c r="AD224" s="78" t="str">
        <f>IFERROR(VLOOKUP(NSW[[#This Row],[Department]], Lists!$L$4:$M$7, 2, FALSE), "")</f>
        <v/>
      </c>
      <c r="AE224" s="1"/>
      <c r="AF224" s="1"/>
      <c r="AG224" s="1"/>
      <c r="AH224" s="1"/>
      <c r="AI224" s="16"/>
      <c r="AJ224" s="1"/>
    </row>
  </sheetData>
  <sheetProtection formatCells="0" formatColumns="0" formatRows="0" insertColumns="0" insertRows="0" deleteRows="0" sort="0" autoFilter="0" pivotTables="0"/>
  <protectedRanges>
    <protectedRange sqref="J15:J19" name="Range1"/>
  </protectedRanges>
  <dataValidations count="8">
    <dataValidation type="list" allowBlank="1" showInputMessage="1" showErrorMessage="1" sqref="G16:G99" xr:uid="{00000000-0002-0000-0300-000000000000}">
      <formula1>INDIRECT("tbl_Requirements1[Requirement]")</formula1>
    </dataValidation>
    <dataValidation type="list" allowBlank="1" showInputMessage="1" showErrorMessage="1" sqref="AE16:AE223" xr:uid="{00000000-0002-0000-0300-000001000000}">
      <formula1>INDIRECT("tbl_Weekly1[Weekly Tasks]")</formula1>
    </dataValidation>
    <dataValidation type="list" allowBlank="1" showInputMessage="1" showErrorMessage="1" sqref="BC16:BC51" xr:uid="{00000000-0002-0000-0300-000002000000}">
      <formula1>INDIRECT("tbl_Monthly1[Monthly Tasks]")</formula1>
    </dataValidation>
    <dataValidation type="list" allowBlank="1" showInputMessage="1" showErrorMessage="1" sqref="BY16" xr:uid="{00000000-0002-0000-0300-000003000000}">
      <formula1>INDIRECT("tbl_Quarterly1[Quartarly Tasks]")</formula1>
    </dataValidation>
    <dataValidation type="list" allowBlank="1" showInputMessage="1" showErrorMessage="1" sqref="AG16:AG223" xr:uid="{97FCF9C8-E723-432D-BA72-1DEBCDEA1A48}">
      <formula1>INDIRECT("tbl_Week[Week]")</formula1>
    </dataValidation>
    <dataValidation type="list" allowBlank="1" showInputMessage="1" showErrorMessage="1" sqref="BE16:BE51 I16:I99" xr:uid="{E2A863BF-4122-4A75-82CB-2E8947199BE2}">
      <formula1>INDIRECT("tbl_Month[Month]")</formula1>
    </dataValidation>
    <dataValidation type="list" allowBlank="1" showInputMessage="1" showErrorMessage="1" sqref="CA16:CA23" xr:uid="{35E9F0A9-F0FE-4867-8A34-B672200B9DED}">
      <formula1>INDIRECT("tbl_Quarter[Quarter]")</formula1>
    </dataValidation>
    <dataValidation type="list" allowBlank="1" showInputMessage="1" showErrorMessage="1" sqref="AI16:AI223 BG16:BG51 CC16:CC23" xr:uid="{0D4FB026-FF9F-4F89-A373-2BA3354358C8}">
      <formula1>INDIRECT("tbl_Check[Check]")</formula1>
    </dataValidation>
  </dataValidations>
  <pageMargins left="0.7" right="0.7" top="0.75" bottom="0.75" header="0.3" footer="0.3"/>
  <drawing r:id="rId1"/>
  <tableParts count="4">
    <tablePart r:id="rId2"/>
    <tablePart r:id="rId3"/>
    <tablePart r:id="rId4"/>
    <tablePart r:id="rId5"/>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4000000}">
          <x14:formula1>
            <xm:f>Lists!$P$4:$P$19</xm:f>
          </x14:formula1>
          <xm:sqref>H16:H99</xm:sqref>
        </x14:dataValidation>
        <x14:dataValidation type="list" allowBlank="1" showInputMessage="1" showErrorMessage="1" xr:uid="{00000000-0002-0000-0300-000006000000}">
          <x14:formula1>
            <xm:f>Lists!$R$4:$R$6</xm:f>
          </x14:formula1>
          <xm:sqref>CB16:CB23 BF16:BF51 AH16:AH223</xm:sqref>
        </x14:dataValidation>
        <x14:dataValidation type="list" allowBlank="1" showInputMessage="1" showErrorMessage="1" xr:uid="{00000000-0002-0000-0300-000008000000}">
          <x14:formula1>
            <xm:f>Lists!$H$4:$H$23</xm:f>
          </x14:formula1>
          <xm:sqref>BY17:BY24</xm:sqref>
        </x14:dataValidation>
        <x14:dataValidation type="list" allowBlank="1" showInputMessage="1" showErrorMessage="1" xr:uid="{00000000-0002-0000-0300-000009000000}">
          <x14:formula1>
            <xm:f>Lists!$U$4:$U$6</xm:f>
          </x14:formula1>
          <xm:sqref>BZ16:BZ23 BD16:BD51 AF16:AF223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E2:CD279"/>
  <sheetViews>
    <sheetView topLeftCell="BQ1" zoomScale="84" zoomScaleNormal="84" workbookViewId="0">
      <selection activeCell="CH1" sqref="CH1"/>
    </sheetView>
  </sheetViews>
  <sheetFormatPr defaultRowHeight="13.8"/>
  <cols>
    <col min="4" max="4" width="13.76171875" customWidth="1"/>
    <col min="5" max="5" width="12.47265625" hidden="1" customWidth="1"/>
    <col min="6" max="6" width="13.234375" hidden="1" customWidth="1"/>
    <col min="7" max="7" width="19.76171875" bestFit="1" customWidth="1"/>
    <col min="8" max="8" width="11.6171875" bestFit="1" customWidth="1"/>
    <col min="9" max="9" width="10.6171875" bestFit="1" customWidth="1"/>
    <col min="10" max="10" width="21.6171875" bestFit="1" customWidth="1"/>
    <col min="11" max="11" width="17.76171875" bestFit="1" customWidth="1"/>
    <col min="12" max="12" width="14.234375" bestFit="1" customWidth="1"/>
    <col min="13" max="13" width="12.140625" bestFit="1" customWidth="1"/>
    <col min="14" max="14" width="24.140625" customWidth="1"/>
    <col min="17" max="17" width="13.47265625" bestFit="1" customWidth="1"/>
    <col min="19" max="19" width="5.76171875" hidden="1" customWidth="1"/>
    <col min="28" max="28" width="16.76171875" customWidth="1"/>
    <col min="29" max="29" width="15" hidden="1" customWidth="1"/>
    <col min="30" max="30" width="1.234375" hidden="1" customWidth="1"/>
    <col min="31" max="32" width="25.234375" customWidth="1"/>
    <col min="33" max="33" width="9.85546875" bestFit="1" customWidth="1"/>
    <col min="34" max="34" width="10.6171875" bestFit="1" customWidth="1"/>
    <col min="35" max="35" width="19.76171875" bestFit="1" customWidth="1"/>
    <col min="36" max="36" width="27.76171875" customWidth="1"/>
    <col min="48" max="48" width="8.76171875" customWidth="1"/>
    <col min="52" max="52" width="3.6171875" customWidth="1"/>
    <col min="53" max="53" width="15" hidden="1" customWidth="1"/>
    <col min="54" max="54" width="13.47265625" hidden="1" customWidth="1"/>
    <col min="55" max="56" width="21.76171875" customWidth="1"/>
    <col min="57" max="57" width="10.47265625" bestFit="1" customWidth="1"/>
    <col min="58" max="58" width="10.6171875" bestFit="1" customWidth="1"/>
    <col min="59" max="59" width="19.76171875" bestFit="1" customWidth="1"/>
    <col min="60" max="60" width="26.140625" customWidth="1"/>
    <col min="65" max="65" width="8.76171875" customWidth="1"/>
    <col min="70" max="70" width="8.76171875" customWidth="1"/>
    <col min="74" max="74" width="2" customWidth="1"/>
    <col min="75" max="75" width="15" hidden="1" customWidth="1"/>
    <col min="76" max="76" width="13.47265625" hidden="1" customWidth="1"/>
    <col min="77" max="78" width="25.37890625" customWidth="1"/>
    <col min="79" max="79" width="11.6171875" bestFit="1" customWidth="1"/>
    <col min="80" max="80" width="10.6171875" bestFit="1" customWidth="1"/>
    <col min="81" max="81" width="19.76171875" bestFit="1" customWidth="1"/>
    <col min="82" max="82" width="32.37890625" customWidth="1"/>
  </cols>
  <sheetData>
    <row r="2" spans="5:82">
      <c r="S2" t="str">
        <f>IFERROR(VLOOKUP(E16, Lists!$L$4:$M$7, 2, FALSE), "")</f>
        <v>Fuazan, Fawzi A</v>
      </c>
      <c r="T2" s="3"/>
    </row>
    <row r="3" spans="5:82">
      <c r="S3" s="7" t="s">
        <v>39</v>
      </c>
      <c r="T3" s="3"/>
    </row>
    <row r="14" spans="5:82">
      <c r="O14" s="5"/>
    </row>
    <row r="15" spans="5:82" ht="14.1">
      <c r="E15" s="21" t="s">
        <v>7</v>
      </c>
      <c r="F15" s="21" t="s">
        <v>8</v>
      </c>
      <c r="G15" s="21" t="s">
        <v>3</v>
      </c>
      <c r="H15" s="21" t="s">
        <v>9</v>
      </c>
      <c r="I15" s="21" t="s">
        <v>10</v>
      </c>
      <c r="J15" s="21" t="s">
        <v>127</v>
      </c>
      <c r="K15" s="21" t="s">
        <v>130</v>
      </c>
      <c r="L15" s="21" t="s">
        <v>131</v>
      </c>
      <c r="M15" s="21" t="s">
        <v>132</v>
      </c>
      <c r="N15" s="21" t="s">
        <v>129</v>
      </c>
      <c r="AC15" s="14" t="s">
        <v>7</v>
      </c>
      <c r="AD15" s="15" t="s">
        <v>8</v>
      </c>
      <c r="AE15" s="15" t="s">
        <v>133</v>
      </c>
      <c r="AF15" s="15" t="s">
        <v>13</v>
      </c>
      <c r="AG15" s="15" t="s">
        <v>134</v>
      </c>
      <c r="AH15" s="15" t="s">
        <v>11</v>
      </c>
      <c r="AI15" s="15" t="s">
        <v>135</v>
      </c>
      <c r="AJ15" s="15" t="s">
        <v>129</v>
      </c>
      <c r="BA15" s="18" t="s">
        <v>7</v>
      </c>
      <c r="BB15" s="18" t="s">
        <v>8</v>
      </c>
      <c r="BC15" s="18" t="s">
        <v>133</v>
      </c>
      <c r="BD15" s="21" t="s">
        <v>13</v>
      </c>
      <c r="BE15" s="15" t="s">
        <v>134</v>
      </c>
      <c r="BF15" s="18" t="s">
        <v>11</v>
      </c>
      <c r="BG15" s="18" t="s">
        <v>135</v>
      </c>
      <c r="BH15" s="19" t="s">
        <v>129</v>
      </c>
      <c r="BW15" s="18" t="s">
        <v>7</v>
      </c>
      <c r="BX15" s="18" t="s">
        <v>8</v>
      </c>
      <c r="BY15" s="18" t="s">
        <v>133</v>
      </c>
      <c r="BZ15" s="21" t="s">
        <v>13</v>
      </c>
      <c r="CA15" s="15" t="s">
        <v>134</v>
      </c>
      <c r="CB15" s="18" t="s">
        <v>11</v>
      </c>
      <c r="CC15" s="18" t="s">
        <v>135</v>
      </c>
      <c r="CD15" s="19" t="s">
        <v>129</v>
      </c>
    </row>
    <row r="16" spans="5:82">
      <c r="E16" s="24" t="str">
        <f t="shared" ref="E16:E55" si="0">$S$3</f>
        <v>South_Operation</v>
      </c>
      <c r="F16" s="78" t="str">
        <f>IFERROR(VLOOKUP(SOR[[#This Row],[Department]], Lists!$L$4:$M$7, 2, FALSE), "")</f>
        <v>Fuazan, Fawzi A</v>
      </c>
      <c r="G16" s="24" t="s">
        <v>89</v>
      </c>
      <c r="H16" s="24">
        <v>2025</v>
      </c>
      <c r="I16" s="80" t="s">
        <v>20</v>
      </c>
      <c r="J16" s="24" t="str" cm="1">
        <f t="array" ref="J16">IFERROR(
  LOOKUP(
    2,1/(
      ('Total Annual Points'!$B$5:$B$1000=E16)*
      ('Total Annual Points'!$C$5:$C$1000=G16)*
      ('Total Annual Points'!$D$5:$D$1000=H16)*
      (MATCH('Total Annual Points'!$E$5:$E$1000,{"January","February","March","April","May","June","July","August","September","October","November","December"},0)
       &lt;=MATCH(I16,{"January","February","March","April","May","June","July","August","September","October","November","December"},0))
    ),
    'Total Annual Points'!$F$5:$F$1000
  ),
"")</f>
        <v/>
      </c>
      <c r="K16" s="24"/>
      <c r="L16" s="24"/>
      <c r="M16" s="24">
        <f>South_Operation!$K16-South_Operation!$L16</f>
        <v>0</v>
      </c>
      <c r="N16" s="24"/>
      <c r="AC16" s="1" t="str">
        <f t="shared" ref="AC16:AC79" si="1">$S$3</f>
        <v>South_Operation</v>
      </c>
      <c r="AD16" s="78" t="str">
        <f>IFERROR(VLOOKUP(SOW[[#This Row],[Department]], Lists!$L$4:$M$7, 2, FALSE), "")</f>
        <v>Fuazan, Fawzi A</v>
      </c>
      <c r="AE16" s="1" t="s">
        <v>15</v>
      </c>
      <c r="AF16" s="1" t="s">
        <v>24</v>
      </c>
      <c r="AG16" s="1" t="s">
        <v>23</v>
      </c>
      <c r="AH16" s="1" t="s">
        <v>21</v>
      </c>
      <c r="AI16" s="16" t="b">
        <v>0</v>
      </c>
      <c r="AJ16" s="1"/>
      <c r="BA16" s="85" t="str">
        <f t="shared" ref="BA16:BA47" si="2">$S$3</f>
        <v>South_Operation</v>
      </c>
      <c r="BB16" s="22" t="str">
        <f>IFERROR(VLOOKUP(SOM[[#This Row],[Department]], Lists!$L$4:$M$7, 2, FALSE), "")</f>
        <v>Fuazan, Fawzi A</v>
      </c>
      <c r="BC16" s="87" t="s">
        <v>108</v>
      </c>
      <c r="BD16" s="87" t="s">
        <v>35</v>
      </c>
      <c r="BE16" s="94" t="s">
        <v>20</v>
      </c>
      <c r="BF16" s="90" t="s">
        <v>21</v>
      </c>
      <c r="BG16" s="92" t="b">
        <v>0</v>
      </c>
      <c r="BH16" s="90"/>
      <c r="BW16" s="22" t="str">
        <f>$S$3</f>
        <v>South_Operation</v>
      </c>
      <c r="BX16" t="str">
        <f>IFERROR(VLOOKUP(SOQ[[#This Row],[Department]], Lists!$L$4:$M$7, 2, FALSE), "")</f>
        <v>Fuazan, Fawzi A</v>
      </c>
      <c r="BY16" s="2" t="s">
        <v>91</v>
      </c>
      <c r="BZ16" s="2" t="s">
        <v>45</v>
      </c>
      <c r="CA16" s="1" t="s">
        <v>22</v>
      </c>
      <c r="CB16" s="1" t="s">
        <v>21</v>
      </c>
      <c r="CC16" s="16" t="b">
        <v>0</v>
      </c>
      <c r="CD16" s="1"/>
    </row>
    <row r="17" spans="5:82">
      <c r="E17" s="24" t="str">
        <f t="shared" si="0"/>
        <v>South_Operation</v>
      </c>
      <c r="F17" s="24" t="str">
        <f>IFERROR(VLOOKUP(SOR[[#This Row],[Department]], Lists!$L$4:$M$7, 2, FALSE), "")</f>
        <v>Fuazan, Fawzi A</v>
      </c>
      <c r="G17" s="24" t="s">
        <v>89</v>
      </c>
      <c r="H17" s="24">
        <v>2025</v>
      </c>
      <c r="I17" s="80" t="s">
        <v>31</v>
      </c>
      <c r="J17" s="24" t="str" cm="1">
        <f t="array" ref="J17">IFERROR(
  LOOKUP(
    2,1/(
      ('Total Annual Points'!$B$5:$B$1000=E17)*
      ('Total Annual Points'!$C$5:$C$1000=G17)*
      ('Total Annual Points'!$D$5:$D$1000=H17)*
      (MATCH('Total Annual Points'!$E$5:$E$1000,{"January","February","March","April","May","June","July","August","September","October","November","December"},0)
       &lt;=MATCH(I17,{"January","February","March","April","May","June","July","August","September","October","November","December"},0))
    ),
    'Total Annual Points'!$F$5:$F$1000
  ),
"")</f>
        <v/>
      </c>
      <c r="K17" s="24"/>
      <c r="L17" s="24"/>
      <c r="M17" s="24">
        <f>South_Operation!$K17-South_Operation!$L17</f>
        <v>0</v>
      </c>
      <c r="N17" s="24"/>
      <c r="AC17" s="1" t="str">
        <f t="shared" si="1"/>
        <v>South_Operation</v>
      </c>
      <c r="AD17" s="1" t="str">
        <f>IFERROR(VLOOKUP(SOW[[#This Row],[Department]], Lists!$L$4:$M$7, 2, FALSE), "")</f>
        <v>Fuazan, Fawzi A</v>
      </c>
      <c r="AE17" s="1" t="s">
        <v>15</v>
      </c>
      <c r="AF17" s="1" t="s">
        <v>24</v>
      </c>
      <c r="AG17" s="1" t="s">
        <v>34</v>
      </c>
      <c r="AH17" s="1" t="s">
        <v>32</v>
      </c>
      <c r="AI17" s="16" t="b">
        <v>0</v>
      </c>
      <c r="AJ17" s="1"/>
      <c r="BA17" s="22" t="str">
        <f t="shared" si="2"/>
        <v>South_Operation</v>
      </c>
      <c r="BB17" s="22" t="str">
        <f>IFERROR(VLOOKUP(SOM[[#This Row],[Department]], Lists!$L$4:$M$7, 2, FALSE), "")</f>
        <v>Fuazan, Fawzi A</v>
      </c>
      <c r="BC17" s="30" t="s">
        <v>108</v>
      </c>
      <c r="BD17" s="30" t="s">
        <v>35</v>
      </c>
      <c r="BE17" s="81" t="s">
        <v>31</v>
      </c>
      <c r="BF17" s="28" t="s">
        <v>32</v>
      </c>
      <c r="BG17" s="29" t="b">
        <v>0</v>
      </c>
      <c r="BH17" s="28"/>
      <c r="BW17" s="22" t="str">
        <f t="shared" ref="BW17:BW20" si="3">$S$3</f>
        <v>South_Operation</v>
      </c>
      <c r="BX17" t="str">
        <f>IFERROR(VLOOKUP(SOQ[[#This Row],[Department]], Lists!$L$4:$M$7, 2, FALSE), "")</f>
        <v>Fuazan, Fawzi A</v>
      </c>
      <c r="BY17" s="2" t="s">
        <v>91</v>
      </c>
      <c r="BZ17" s="2" t="s">
        <v>45</v>
      </c>
      <c r="CA17" s="1" t="s">
        <v>33</v>
      </c>
      <c r="CB17" s="1" t="s">
        <v>32</v>
      </c>
      <c r="CC17" s="16" t="b">
        <v>0</v>
      </c>
      <c r="CD17" s="1"/>
    </row>
    <row r="18" spans="5:82">
      <c r="E18" s="24" t="str">
        <f t="shared" si="0"/>
        <v>South_Operation</v>
      </c>
      <c r="F18" s="24" t="str">
        <f>IFERROR(VLOOKUP(SOR[[#This Row],[Department]], Lists!$L$4:$M$7, 2, FALSE), "")</f>
        <v>Fuazan, Fawzi A</v>
      </c>
      <c r="G18" s="24" t="s">
        <v>89</v>
      </c>
      <c r="H18" s="24">
        <v>2025</v>
      </c>
      <c r="I18" s="80" t="s">
        <v>41</v>
      </c>
      <c r="J18" s="24" t="str" cm="1">
        <f t="array" ref="J18">IFERROR(
  LOOKUP(
    2,1/(
      ('Total Annual Points'!$B$5:$B$1000=E18)*
      ('Total Annual Points'!$C$5:$C$1000=G18)*
      ('Total Annual Points'!$D$5:$D$1000=H18)*
      (MATCH('Total Annual Points'!$E$5:$E$1000,{"January","February","March","April","May","June","July","August","September","October","November","December"},0)
       &lt;=MATCH(I18,{"January","February","March","April","May","June","July","August","September","October","November","December"},0))
    ),
    'Total Annual Points'!$F$5:$F$1000
  ),
"")</f>
        <v/>
      </c>
      <c r="K18" s="24"/>
      <c r="L18" s="24"/>
      <c r="M18" s="24">
        <f>South_Operation!$K18-South_Operation!$L18</f>
        <v>0</v>
      </c>
      <c r="N18" s="24"/>
      <c r="AC18" s="1" t="str">
        <f t="shared" si="1"/>
        <v>South_Operation</v>
      </c>
      <c r="AD18" s="1" t="str">
        <f>IFERROR(VLOOKUP(SOW[[#This Row],[Department]], Lists!$L$4:$M$7, 2, FALSE), "")</f>
        <v>Fuazan, Fawzi A</v>
      </c>
      <c r="AE18" s="1" t="s">
        <v>15</v>
      </c>
      <c r="AF18" s="1" t="s">
        <v>24</v>
      </c>
      <c r="AG18" s="1" t="s">
        <v>44</v>
      </c>
      <c r="AH18" s="1" t="s">
        <v>42</v>
      </c>
      <c r="AI18" s="16" t="b">
        <v>0</v>
      </c>
      <c r="AJ18" s="1"/>
      <c r="BA18" s="22" t="str">
        <f t="shared" si="2"/>
        <v>South_Operation</v>
      </c>
      <c r="BB18" s="22" t="str">
        <f>IFERROR(VLOOKUP(SOM[[#This Row],[Department]], Lists!$L$4:$M$7, 2, FALSE), "")</f>
        <v>Fuazan, Fawzi A</v>
      </c>
      <c r="BC18" s="30" t="s">
        <v>108</v>
      </c>
      <c r="BD18" s="30" t="s">
        <v>35</v>
      </c>
      <c r="BE18" s="81" t="s">
        <v>41</v>
      </c>
      <c r="BF18" s="28" t="s">
        <v>42</v>
      </c>
      <c r="BG18" s="29" t="b">
        <v>0</v>
      </c>
      <c r="BH18" s="28"/>
      <c r="BW18" s="22" t="str">
        <f t="shared" si="3"/>
        <v>South_Operation</v>
      </c>
      <c r="BX18" t="str">
        <f>IFERROR(VLOOKUP(SOQ[[#This Row],[Department]], Lists!$L$4:$M$7, 2, FALSE), "")</f>
        <v>Fuazan, Fawzi A</v>
      </c>
      <c r="BY18" s="2" t="s">
        <v>91</v>
      </c>
      <c r="BZ18" s="2" t="s">
        <v>45</v>
      </c>
      <c r="CA18" s="1" t="s">
        <v>43</v>
      </c>
      <c r="CB18" s="1" t="s">
        <v>42</v>
      </c>
      <c r="CC18" s="16" t="b">
        <v>0</v>
      </c>
      <c r="CD18" s="1"/>
    </row>
    <row r="19" spans="5:82">
      <c r="E19" s="24" t="str">
        <f t="shared" si="0"/>
        <v>South_Operation</v>
      </c>
      <c r="F19" s="24" t="str">
        <f>IFERROR(VLOOKUP(SOR[[#This Row],[Department]], Lists!$L$4:$M$7, 2, FALSE), "")</f>
        <v>Fuazan, Fawzi A</v>
      </c>
      <c r="G19" s="24" t="s">
        <v>89</v>
      </c>
      <c r="H19" s="24">
        <v>2025</v>
      </c>
      <c r="I19" s="80" t="s">
        <v>50</v>
      </c>
      <c r="J19" s="24" t="str" cm="1">
        <f t="array" ref="J19">IFERROR(
  LOOKUP(
    2,1/(
      ('Total Annual Points'!$B$5:$B$1000=E19)*
      ('Total Annual Points'!$C$5:$C$1000=G19)*
      ('Total Annual Points'!$D$5:$D$1000=H19)*
      (MATCH('Total Annual Points'!$E$5:$E$1000,{"January","February","March","April","May","June","July","August","September","October","November","December"},0)
       &lt;=MATCH(I19,{"January","February","March","April","May","June","July","August","September","October","November","December"},0))
    ),
    'Total Annual Points'!$F$5:$F$1000
  ),
"")</f>
        <v/>
      </c>
      <c r="K19" s="24"/>
      <c r="L19" s="24"/>
      <c r="M19" s="24">
        <f>South_Operation!$K19-South_Operation!$L19</f>
        <v>0</v>
      </c>
      <c r="N19" s="24"/>
      <c r="AC19" s="1" t="str">
        <f t="shared" si="1"/>
        <v>South_Operation</v>
      </c>
      <c r="AD19" s="1" t="str">
        <f>IFERROR(VLOOKUP(SOW[[#This Row],[Department]], Lists!$L$4:$M$7, 2, FALSE), "")</f>
        <v>Fuazan, Fawzi A</v>
      </c>
      <c r="AE19" s="1" t="s">
        <v>15</v>
      </c>
      <c r="AF19" s="1" t="s">
        <v>24</v>
      </c>
      <c r="AG19" s="1" t="s">
        <v>52</v>
      </c>
      <c r="AH19" s="1" t="s">
        <v>21</v>
      </c>
      <c r="AI19" s="16" t="b">
        <v>0</v>
      </c>
      <c r="AJ19" s="1"/>
      <c r="BA19" s="22" t="str">
        <f t="shared" si="2"/>
        <v>South_Operation</v>
      </c>
      <c r="BB19" s="22" t="str">
        <f>IFERROR(VLOOKUP(SOM[[#This Row],[Department]], Lists!$L$4:$M$7, 2, FALSE), "")</f>
        <v>Fuazan, Fawzi A</v>
      </c>
      <c r="BC19" s="30" t="s">
        <v>108</v>
      </c>
      <c r="BD19" s="30" t="s">
        <v>35</v>
      </c>
      <c r="BE19" s="81" t="s">
        <v>50</v>
      </c>
      <c r="BF19" s="28" t="s">
        <v>21</v>
      </c>
      <c r="BG19" s="29" t="b">
        <v>0</v>
      </c>
      <c r="BH19" s="28"/>
      <c r="BW19" s="22" t="str">
        <f t="shared" si="3"/>
        <v>South_Operation</v>
      </c>
      <c r="BX19" t="str">
        <f>IFERROR(VLOOKUP(SOQ[[#This Row],[Department]], Lists!$L$4:$M$7, 2, FALSE), "")</f>
        <v>Fuazan, Fawzi A</v>
      </c>
      <c r="BY19" s="2" t="s">
        <v>91</v>
      </c>
      <c r="BZ19" s="2" t="s">
        <v>45</v>
      </c>
      <c r="CA19" s="1" t="s">
        <v>51</v>
      </c>
      <c r="CB19" s="1" t="s">
        <v>21</v>
      </c>
      <c r="CC19" s="16" t="b">
        <v>0</v>
      </c>
      <c r="CD19" s="1"/>
    </row>
    <row r="20" spans="5:82">
      <c r="E20" s="24" t="str">
        <f t="shared" si="0"/>
        <v>South_Operation</v>
      </c>
      <c r="F20" s="24" t="str">
        <f>IFERROR(VLOOKUP(SOR[[#This Row],[Department]], Lists!$L$4:$M$7, 2, FALSE), "")</f>
        <v>Fuazan, Fawzi A</v>
      </c>
      <c r="G20" s="24" t="s">
        <v>89</v>
      </c>
      <c r="H20" s="24">
        <v>2025</v>
      </c>
      <c r="I20" s="80" t="s">
        <v>54</v>
      </c>
      <c r="J20" s="24" t="str" cm="1">
        <f t="array" ref="J20">IFERROR(
  LOOKUP(
    2,1/(
      ('Total Annual Points'!$B$5:$B$1000=E20)*
      ('Total Annual Points'!$C$5:$C$1000=G20)*
      ('Total Annual Points'!$D$5:$D$1000=H20)*
      (MATCH('Total Annual Points'!$E$5:$E$1000,{"January","February","March","April","May","June","July","August","September","October","November","December"},0)
       &lt;=MATCH(I20,{"January","February","March","April","May","June","July","August","September","October","November","December"},0))
    ),
    'Total Annual Points'!$F$5:$F$1000
  ),
"")</f>
        <v/>
      </c>
      <c r="K20" s="24"/>
      <c r="L20" s="24"/>
      <c r="M20" s="24">
        <f>South_Operation!$K20-South_Operation!$L20</f>
        <v>0</v>
      </c>
      <c r="N20" s="24"/>
      <c r="AC20" s="1" t="str">
        <f t="shared" si="1"/>
        <v>South_Operation</v>
      </c>
      <c r="AD20" s="1" t="str">
        <f>IFERROR(VLOOKUP(SOW[[#This Row],[Department]], Lists!$L$4:$M$7, 2, FALSE), "")</f>
        <v>Fuazan, Fawzi A</v>
      </c>
      <c r="AE20" s="1" t="s">
        <v>15</v>
      </c>
      <c r="AF20" s="1" t="s">
        <v>24</v>
      </c>
      <c r="AG20" s="1" t="s">
        <v>55</v>
      </c>
      <c r="AH20" s="1" t="s">
        <v>32</v>
      </c>
      <c r="AI20" s="16" t="b">
        <v>0</v>
      </c>
      <c r="AJ20" s="1"/>
      <c r="BA20" s="22" t="str">
        <f t="shared" si="2"/>
        <v>South_Operation</v>
      </c>
      <c r="BB20" s="22" t="str">
        <f>IFERROR(VLOOKUP(SOM[[#This Row],[Department]], Lists!$L$4:$M$7, 2, FALSE), "")</f>
        <v>Fuazan, Fawzi A</v>
      </c>
      <c r="BC20" s="30" t="s">
        <v>108</v>
      </c>
      <c r="BD20" s="30" t="s">
        <v>35</v>
      </c>
      <c r="BE20" s="81" t="s">
        <v>54</v>
      </c>
      <c r="BF20" s="28" t="s">
        <v>32</v>
      </c>
      <c r="BG20" s="29" t="b">
        <v>0</v>
      </c>
      <c r="BH20" s="28"/>
      <c r="BW20" s="22" t="str">
        <f t="shared" si="3"/>
        <v>South_Operation</v>
      </c>
      <c r="BX20" t="str">
        <f t="shared" ref="BX20" si="4">$S$2</f>
        <v>Fuazan, Fawzi A</v>
      </c>
      <c r="BY20" s="2"/>
      <c r="BZ20" s="2"/>
      <c r="CA20" s="1"/>
      <c r="CB20" s="1"/>
      <c r="CC20" s="1"/>
      <c r="CD20" s="1"/>
    </row>
    <row r="21" spans="5:82">
      <c r="E21" s="24" t="str">
        <f t="shared" si="0"/>
        <v>South_Operation</v>
      </c>
      <c r="F21" s="24" t="str">
        <f>IFERROR(VLOOKUP(SOR[[#This Row],[Department]], Lists!$L$4:$M$7, 2, FALSE), "")</f>
        <v>Fuazan, Fawzi A</v>
      </c>
      <c r="G21" s="24" t="s">
        <v>89</v>
      </c>
      <c r="H21" s="24">
        <v>2025</v>
      </c>
      <c r="I21" s="80" t="s">
        <v>57</v>
      </c>
      <c r="J21" s="24" t="str" cm="1">
        <f t="array" ref="J21">IFERROR(
  LOOKUP(
    2,1/(
      ('Total Annual Points'!$B$5:$B$1000=E21)*
      ('Total Annual Points'!$C$5:$C$1000=G21)*
      ('Total Annual Points'!$D$5:$D$1000=H21)*
      (MATCH('Total Annual Points'!$E$5:$E$1000,{"January","February","March","April","May","June","July","August","September","October","November","December"},0)
       &lt;=MATCH(I21,{"January","February","March","April","May","June","July","August","September","October","November","December"},0))
    ),
    'Total Annual Points'!$F$5:$F$1000
  ),
"")</f>
        <v/>
      </c>
      <c r="K21" s="24"/>
      <c r="L21" s="24"/>
      <c r="M21" s="24">
        <f>South_Operation!$K21-South_Operation!$L21</f>
        <v>0</v>
      </c>
      <c r="N21" s="24"/>
      <c r="AC21" s="1" t="str">
        <f t="shared" si="1"/>
        <v>South_Operation</v>
      </c>
      <c r="AD21" s="1" t="str">
        <f>IFERROR(VLOOKUP(SOW[[#This Row],[Department]], Lists!$L$4:$M$7, 2, FALSE), "")</f>
        <v>Fuazan, Fawzi A</v>
      </c>
      <c r="AE21" s="1" t="s">
        <v>15</v>
      </c>
      <c r="AF21" s="1" t="s">
        <v>24</v>
      </c>
      <c r="AG21" s="1" t="s">
        <v>58</v>
      </c>
      <c r="AH21" s="1" t="s">
        <v>42</v>
      </c>
      <c r="AI21" s="16" t="b">
        <v>0</v>
      </c>
      <c r="AJ21" s="1"/>
      <c r="BA21" s="22" t="str">
        <f t="shared" si="2"/>
        <v>South_Operation</v>
      </c>
      <c r="BB21" s="22" t="str">
        <f>IFERROR(VLOOKUP(SOM[[#This Row],[Department]], Lists!$L$4:$M$7, 2, FALSE), "")</f>
        <v>Fuazan, Fawzi A</v>
      </c>
      <c r="BC21" s="30" t="s">
        <v>108</v>
      </c>
      <c r="BD21" s="30" t="s">
        <v>35</v>
      </c>
      <c r="BE21" s="81" t="s">
        <v>57</v>
      </c>
      <c r="BF21" s="28" t="s">
        <v>42</v>
      </c>
      <c r="BG21" s="29" t="b">
        <v>0</v>
      </c>
      <c r="BH21" s="28"/>
      <c r="BW21" s="22"/>
      <c r="BY21" s="2"/>
      <c r="BZ21" s="2"/>
      <c r="CA21" s="1"/>
      <c r="CB21" s="1"/>
      <c r="CC21" s="1"/>
      <c r="CD21" s="1"/>
    </row>
    <row r="22" spans="5:82">
      <c r="E22" s="24" t="str">
        <f t="shared" si="0"/>
        <v>South_Operation</v>
      </c>
      <c r="F22" s="24" t="str">
        <f>IFERROR(VLOOKUP(SOR[[#This Row],[Department]], Lists!$L$4:$M$7, 2, FALSE), "")</f>
        <v>Fuazan, Fawzi A</v>
      </c>
      <c r="G22" s="24" t="s">
        <v>89</v>
      </c>
      <c r="H22" s="24">
        <v>2025</v>
      </c>
      <c r="I22" s="80" t="s">
        <v>60</v>
      </c>
      <c r="J22" s="24" t="str" cm="1">
        <f t="array" ref="J22">IFERROR(
  LOOKUP(
    2,1/(
      ('Total Annual Points'!$B$5:$B$1000=E22)*
      ('Total Annual Points'!$C$5:$C$1000=G22)*
      ('Total Annual Points'!$D$5:$D$1000=H22)*
      (MATCH('Total Annual Points'!$E$5:$E$1000,{"January","February","March","April","May","June","July","August","September","October","November","December"},0)
       &lt;=MATCH(I22,{"January","February","March","April","May","June","July","August","September","October","November","December"},0))
    ),
    'Total Annual Points'!$F$5:$F$1000
  ),
"")</f>
        <v/>
      </c>
      <c r="K22" s="24"/>
      <c r="L22" s="24"/>
      <c r="M22" s="24">
        <f>South_Operation!$K22-South_Operation!$L22</f>
        <v>0</v>
      </c>
      <c r="N22" s="24"/>
      <c r="AC22" s="1" t="str">
        <f t="shared" si="1"/>
        <v>South_Operation</v>
      </c>
      <c r="AD22" s="1" t="str">
        <f>IFERROR(VLOOKUP(SOW[[#This Row],[Department]], Lists!$L$4:$M$7, 2, FALSE), "")</f>
        <v>Fuazan, Fawzi A</v>
      </c>
      <c r="AE22" s="1" t="s">
        <v>15</v>
      </c>
      <c r="AF22" s="1" t="s">
        <v>24</v>
      </c>
      <c r="AG22" s="1" t="s">
        <v>61</v>
      </c>
      <c r="AH22" s="1" t="s">
        <v>21</v>
      </c>
      <c r="AI22" s="16" t="b">
        <v>0</v>
      </c>
      <c r="AJ22" s="1"/>
      <c r="BA22" s="22" t="str">
        <f t="shared" si="2"/>
        <v>South_Operation</v>
      </c>
      <c r="BB22" s="22" t="str">
        <f>IFERROR(VLOOKUP(SOM[[#This Row],[Department]], Lists!$L$4:$M$7, 2, FALSE), "")</f>
        <v>Fuazan, Fawzi A</v>
      </c>
      <c r="BC22" s="30" t="s">
        <v>108</v>
      </c>
      <c r="BD22" s="30" t="s">
        <v>35</v>
      </c>
      <c r="BE22" s="81" t="s">
        <v>60</v>
      </c>
      <c r="BF22" s="28" t="s">
        <v>21</v>
      </c>
      <c r="BG22" s="29" t="b">
        <v>0</v>
      </c>
      <c r="BH22" s="28"/>
      <c r="BW22" s="22"/>
      <c r="BY22" s="2"/>
      <c r="BZ22" s="2"/>
      <c r="CA22" s="1"/>
      <c r="CB22" s="1"/>
      <c r="CC22" s="1"/>
      <c r="CD22" s="1"/>
    </row>
    <row r="23" spans="5:82">
      <c r="E23" s="24" t="str">
        <f t="shared" si="0"/>
        <v>South_Operation</v>
      </c>
      <c r="F23" s="24" t="str">
        <f>IFERROR(VLOOKUP(SOR[[#This Row],[Department]], Lists!$L$4:$M$7, 2, FALSE), "")</f>
        <v>Fuazan, Fawzi A</v>
      </c>
      <c r="G23" s="24" t="s">
        <v>89</v>
      </c>
      <c r="H23" s="24">
        <v>2025</v>
      </c>
      <c r="I23" s="80" t="s">
        <v>62</v>
      </c>
      <c r="J23" s="24" t="str" cm="1">
        <f t="array" ref="J23">IFERROR(
  LOOKUP(
    2,1/(
      ('Total Annual Points'!$B$5:$B$1000=E23)*
      ('Total Annual Points'!$C$5:$C$1000=G23)*
      ('Total Annual Points'!$D$5:$D$1000=H23)*
      (MATCH('Total Annual Points'!$E$5:$E$1000,{"January","February","March","April","May","June","July","August","September","October","November","December"},0)
       &lt;=MATCH(I23,{"January","February","March","April","May","June","July","August","September","October","November","December"},0))
    ),
    'Total Annual Points'!$F$5:$F$1000
  ),
"")</f>
        <v/>
      </c>
      <c r="K23" s="24"/>
      <c r="L23" s="24"/>
      <c r="M23" s="24">
        <f>South_Operation!$K23-South_Operation!$L23</f>
        <v>0</v>
      </c>
      <c r="N23" s="24"/>
      <c r="AC23" s="1" t="str">
        <f t="shared" si="1"/>
        <v>South_Operation</v>
      </c>
      <c r="AD23" s="1" t="str">
        <f>IFERROR(VLOOKUP(SOW[[#This Row],[Department]], Lists!$L$4:$M$7, 2, FALSE), "")</f>
        <v>Fuazan, Fawzi A</v>
      </c>
      <c r="AE23" s="1" t="s">
        <v>15</v>
      </c>
      <c r="AF23" s="1" t="s">
        <v>24</v>
      </c>
      <c r="AG23" s="1" t="s">
        <v>63</v>
      </c>
      <c r="AH23" s="1" t="s">
        <v>32</v>
      </c>
      <c r="AI23" s="16" t="b">
        <v>0</v>
      </c>
      <c r="AJ23" s="1"/>
      <c r="BA23" s="22" t="str">
        <f t="shared" si="2"/>
        <v>South_Operation</v>
      </c>
      <c r="BB23" s="22" t="str">
        <f>IFERROR(VLOOKUP(SOM[[#This Row],[Department]], Lists!$L$4:$M$7, 2, FALSE), "")</f>
        <v>Fuazan, Fawzi A</v>
      </c>
      <c r="BC23" s="30" t="s">
        <v>108</v>
      </c>
      <c r="BD23" s="30" t="s">
        <v>35</v>
      </c>
      <c r="BE23" s="81" t="s">
        <v>62</v>
      </c>
      <c r="BF23" s="28" t="s">
        <v>32</v>
      </c>
      <c r="BG23" s="29" t="b">
        <v>0</v>
      </c>
      <c r="BH23" s="28"/>
      <c r="BW23" s="22"/>
      <c r="BY23" s="2"/>
      <c r="BZ23" s="2"/>
      <c r="CA23" s="1"/>
      <c r="CB23" s="1"/>
      <c r="CC23" s="1"/>
      <c r="CD23" s="1"/>
    </row>
    <row r="24" spans="5:82">
      <c r="E24" s="24" t="str">
        <f t="shared" si="0"/>
        <v>South_Operation</v>
      </c>
      <c r="F24" s="24" t="str">
        <f>IFERROR(VLOOKUP(SOR[[#This Row],[Department]], Lists!$L$4:$M$7, 2, FALSE), "")</f>
        <v>Fuazan, Fawzi A</v>
      </c>
      <c r="G24" s="24" t="s">
        <v>89</v>
      </c>
      <c r="H24" s="24">
        <v>2025</v>
      </c>
      <c r="I24" s="80" t="s">
        <v>64</v>
      </c>
      <c r="J24" s="24" t="str" cm="1">
        <f t="array" ref="J24">IFERROR(
  LOOKUP(
    2,1/(
      ('Total Annual Points'!$B$5:$B$1000=E24)*
      ('Total Annual Points'!$C$5:$C$1000=G24)*
      ('Total Annual Points'!$D$5:$D$1000=H24)*
      (MATCH('Total Annual Points'!$E$5:$E$1000,{"January","February","March","April","May","June","July","August","September","October","November","December"},0)
       &lt;=MATCH(I24,{"January","February","March","April","May","June","July","August","September","October","November","December"},0))
    ),
    'Total Annual Points'!$F$5:$F$1000
  ),
"")</f>
        <v/>
      </c>
      <c r="K24" s="24"/>
      <c r="L24" s="24"/>
      <c r="M24" s="24">
        <f>South_Operation!$K24-South_Operation!$L24</f>
        <v>0</v>
      </c>
      <c r="N24" s="24"/>
      <c r="AC24" s="1" t="str">
        <f t="shared" si="1"/>
        <v>South_Operation</v>
      </c>
      <c r="AD24" s="1" t="str">
        <f>IFERROR(VLOOKUP(SOW[[#This Row],[Department]], Lists!$L$4:$M$7, 2, FALSE), "")</f>
        <v>Fuazan, Fawzi A</v>
      </c>
      <c r="AE24" s="1" t="s">
        <v>15</v>
      </c>
      <c r="AF24" s="1" t="s">
        <v>24</v>
      </c>
      <c r="AG24" s="1" t="s">
        <v>65</v>
      </c>
      <c r="AH24" s="1" t="s">
        <v>42</v>
      </c>
      <c r="AI24" s="16" t="b">
        <v>0</v>
      </c>
      <c r="AJ24" s="1"/>
      <c r="BA24" s="22" t="str">
        <f t="shared" si="2"/>
        <v>South_Operation</v>
      </c>
      <c r="BB24" s="22" t="str">
        <f>IFERROR(VLOOKUP(SOM[[#This Row],[Department]], Lists!$L$4:$M$7, 2, FALSE), "")</f>
        <v>Fuazan, Fawzi A</v>
      </c>
      <c r="BC24" s="30" t="s">
        <v>108</v>
      </c>
      <c r="BD24" s="30" t="s">
        <v>35</v>
      </c>
      <c r="BE24" s="81" t="s">
        <v>64</v>
      </c>
      <c r="BF24" s="28" t="s">
        <v>42</v>
      </c>
      <c r="BG24" s="29" t="b">
        <v>0</v>
      </c>
      <c r="BH24" s="28"/>
      <c r="BW24" s="22"/>
      <c r="BY24" s="2"/>
      <c r="BZ24" s="2"/>
      <c r="CA24" s="1"/>
      <c r="CB24" s="1"/>
      <c r="CC24" s="1"/>
      <c r="CD24" s="1"/>
    </row>
    <row r="25" spans="5:82">
      <c r="E25" s="24" t="str">
        <f t="shared" si="0"/>
        <v>South_Operation</v>
      </c>
      <c r="F25" s="24" t="str">
        <f>IFERROR(VLOOKUP(SOR[[#This Row],[Department]], Lists!$L$4:$M$7, 2, FALSE), "")</f>
        <v>Fuazan, Fawzi A</v>
      </c>
      <c r="G25" s="24" t="s">
        <v>89</v>
      </c>
      <c r="H25" s="24">
        <v>2025</v>
      </c>
      <c r="I25" s="80" t="s">
        <v>66</v>
      </c>
      <c r="J25" s="24" t="str" cm="1">
        <f t="array" ref="J25">IFERROR(
  LOOKUP(
    2,1/(
      ('Total Annual Points'!$B$5:$B$1000=E25)*
      ('Total Annual Points'!$C$5:$C$1000=G25)*
      ('Total Annual Points'!$D$5:$D$1000=H25)*
      (MATCH('Total Annual Points'!$E$5:$E$1000,{"January","February","March","April","May","June","July","August","September","October","November","December"},0)
       &lt;=MATCH(I25,{"January","February","March","April","May","June","July","August","September","October","November","December"},0))
    ),
    'Total Annual Points'!$F$5:$F$1000
  ),
"")</f>
        <v/>
      </c>
      <c r="K25" s="24"/>
      <c r="L25" s="24"/>
      <c r="M25" s="24">
        <f>South_Operation!$K25-South_Operation!$L25</f>
        <v>0</v>
      </c>
      <c r="N25" s="24"/>
      <c r="AC25" s="1" t="str">
        <f t="shared" si="1"/>
        <v>South_Operation</v>
      </c>
      <c r="AD25" s="1" t="str">
        <f>IFERROR(VLOOKUP(SOW[[#This Row],[Department]], Lists!$L$4:$M$7, 2, FALSE), "")</f>
        <v>Fuazan, Fawzi A</v>
      </c>
      <c r="AE25" s="1" t="s">
        <v>15</v>
      </c>
      <c r="AF25" s="1" t="s">
        <v>24</v>
      </c>
      <c r="AG25" s="1" t="s">
        <v>67</v>
      </c>
      <c r="AH25" s="1" t="s">
        <v>21</v>
      </c>
      <c r="AI25" s="16" t="b">
        <v>0</v>
      </c>
      <c r="AJ25" s="1"/>
      <c r="BA25" s="22" t="str">
        <f t="shared" si="2"/>
        <v>South_Operation</v>
      </c>
      <c r="BB25" s="22" t="str">
        <f>IFERROR(VLOOKUP(SOM[[#This Row],[Department]], Lists!$L$4:$M$7, 2, FALSE), "")</f>
        <v>Fuazan, Fawzi A</v>
      </c>
      <c r="BC25" s="30" t="s">
        <v>108</v>
      </c>
      <c r="BD25" s="30" t="s">
        <v>35</v>
      </c>
      <c r="BE25" s="81" t="s">
        <v>66</v>
      </c>
      <c r="BF25" s="28" t="s">
        <v>21</v>
      </c>
      <c r="BG25" s="29" t="b">
        <v>0</v>
      </c>
      <c r="BH25" s="28"/>
      <c r="BW25" s="22"/>
      <c r="BY25" s="2"/>
      <c r="BZ25" s="2"/>
      <c r="CA25" s="1"/>
      <c r="CB25" s="1"/>
      <c r="CC25" s="1"/>
      <c r="CD25" s="1"/>
    </row>
    <row r="26" spans="5:82">
      <c r="E26" s="24" t="str">
        <f t="shared" si="0"/>
        <v>South_Operation</v>
      </c>
      <c r="F26" s="24" t="str">
        <f>IFERROR(VLOOKUP(SOR[[#This Row],[Department]], Lists!$L$4:$M$7, 2, FALSE), "")</f>
        <v>Fuazan, Fawzi A</v>
      </c>
      <c r="G26" s="24" t="s">
        <v>89</v>
      </c>
      <c r="H26" s="24">
        <v>2025</v>
      </c>
      <c r="I26" s="80" t="s">
        <v>68</v>
      </c>
      <c r="J26" s="24" t="str" cm="1">
        <f t="array" ref="J26">IFERROR(
  LOOKUP(
    2,1/(
      ('Total Annual Points'!$B$5:$B$1000=E26)*
      ('Total Annual Points'!$C$5:$C$1000=G26)*
      ('Total Annual Points'!$D$5:$D$1000=H26)*
      (MATCH('Total Annual Points'!$E$5:$E$1000,{"January","February","March","April","May","June","July","August","September","October","November","December"},0)
       &lt;=MATCH(I26,{"January","February","March","April","May","June","July","August","September","October","November","December"},0))
    ),
    'Total Annual Points'!$F$5:$F$1000
  ),
"")</f>
        <v/>
      </c>
      <c r="K26" s="24"/>
      <c r="L26" s="24"/>
      <c r="M26" s="24">
        <f>South_Operation!$K26-South_Operation!$L26</f>
        <v>0</v>
      </c>
      <c r="N26" s="24"/>
      <c r="AC26" s="1" t="str">
        <f t="shared" si="1"/>
        <v>South_Operation</v>
      </c>
      <c r="AD26" s="1" t="str">
        <f>IFERROR(VLOOKUP(SOW[[#This Row],[Department]], Lists!$L$4:$M$7, 2, FALSE), "")</f>
        <v>Fuazan, Fawzi A</v>
      </c>
      <c r="AE26" s="1" t="s">
        <v>15</v>
      </c>
      <c r="AF26" s="1" t="s">
        <v>24</v>
      </c>
      <c r="AG26" s="1" t="s">
        <v>69</v>
      </c>
      <c r="AH26" s="1" t="s">
        <v>32</v>
      </c>
      <c r="AI26" s="16" t="b">
        <v>0</v>
      </c>
      <c r="AJ26" s="1"/>
      <c r="BA26" s="22" t="str">
        <f t="shared" si="2"/>
        <v>South_Operation</v>
      </c>
      <c r="BB26" s="22" t="str">
        <f>IFERROR(VLOOKUP(SOM[[#This Row],[Department]], Lists!$L$4:$M$7, 2, FALSE), "")</f>
        <v>Fuazan, Fawzi A</v>
      </c>
      <c r="BC26" s="30" t="s">
        <v>108</v>
      </c>
      <c r="BD26" s="30" t="s">
        <v>35</v>
      </c>
      <c r="BE26" s="81" t="s">
        <v>68</v>
      </c>
      <c r="BF26" s="28" t="s">
        <v>32</v>
      </c>
      <c r="BG26" s="29" t="b">
        <v>0</v>
      </c>
      <c r="BH26" s="28"/>
      <c r="BW26" s="22"/>
      <c r="BY26" s="2"/>
      <c r="BZ26" s="2"/>
      <c r="CA26" s="1"/>
      <c r="CB26" s="1"/>
      <c r="CC26" s="1"/>
      <c r="CD26" s="1"/>
    </row>
    <row r="27" spans="5:82">
      <c r="E27" s="24" t="str">
        <f t="shared" si="0"/>
        <v>South_Operation</v>
      </c>
      <c r="F27" s="24" t="str">
        <f>IFERROR(VLOOKUP(SOR[[#This Row],[Department]], Lists!$L$4:$M$7, 2, FALSE), "")</f>
        <v>Fuazan, Fawzi A</v>
      </c>
      <c r="G27" s="24" t="s">
        <v>89</v>
      </c>
      <c r="H27" s="24">
        <v>2025</v>
      </c>
      <c r="I27" s="80" t="s">
        <v>70</v>
      </c>
      <c r="J27" s="24" t="str" cm="1">
        <f t="array" ref="J27">IFERROR(
  LOOKUP(
    2,1/(
      ('Total Annual Points'!$B$5:$B$1000=E27)*
      ('Total Annual Points'!$C$5:$C$1000=G27)*
      ('Total Annual Points'!$D$5:$D$1000=H27)*
      (MATCH('Total Annual Points'!$E$5:$E$1000,{"January","February","March","April","May","June","July","August","September","October","November","December"},0)
       &lt;=MATCH(I27,{"January","February","March","April","May","June","July","August","September","October","November","December"},0))
    ),
    'Total Annual Points'!$F$5:$F$1000
  ),
"")</f>
        <v/>
      </c>
      <c r="K27" s="24"/>
      <c r="L27" s="24"/>
      <c r="M27" s="24">
        <f>South_Operation!$K27-South_Operation!$L27</f>
        <v>0</v>
      </c>
      <c r="N27" s="24"/>
      <c r="AC27" s="1" t="str">
        <f t="shared" si="1"/>
        <v>South_Operation</v>
      </c>
      <c r="AD27" s="1" t="str">
        <f>IFERROR(VLOOKUP(SOW[[#This Row],[Department]], Lists!$L$4:$M$7, 2, FALSE), "")</f>
        <v>Fuazan, Fawzi A</v>
      </c>
      <c r="AE27" s="1" t="s">
        <v>15</v>
      </c>
      <c r="AF27" s="1" t="s">
        <v>24</v>
      </c>
      <c r="AG27" s="1" t="s">
        <v>71</v>
      </c>
      <c r="AH27" s="1" t="s">
        <v>42</v>
      </c>
      <c r="AI27" s="16" t="b">
        <v>0</v>
      </c>
      <c r="AJ27" s="1"/>
      <c r="BA27" s="22" t="str">
        <f t="shared" si="2"/>
        <v>South_Operation</v>
      </c>
      <c r="BB27" s="22" t="str">
        <f>IFERROR(VLOOKUP(SOM[[#This Row],[Department]], Lists!$L$4:$M$7, 2, FALSE), "")</f>
        <v>Fuazan, Fawzi A</v>
      </c>
      <c r="BC27" s="30" t="s">
        <v>108</v>
      </c>
      <c r="BD27" s="30" t="s">
        <v>35</v>
      </c>
      <c r="BE27" s="81" t="s">
        <v>70</v>
      </c>
      <c r="BF27" s="28" t="s">
        <v>42</v>
      </c>
      <c r="BG27" s="29" t="b">
        <v>0</v>
      </c>
      <c r="BH27" s="28"/>
      <c r="BW27" s="22"/>
      <c r="BY27" s="2"/>
      <c r="BZ27" s="2"/>
      <c r="CA27" s="1"/>
      <c r="CB27" s="1"/>
      <c r="CC27" s="1"/>
      <c r="CD27" s="1"/>
    </row>
    <row r="28" spans="5:82">
      <c r="E28" s="24" t="str">
        <f t="shared" si="0"/>
        <v>South_Operation</v>
      </c>
      <c r="F28" s="78" t="str">
        <f>IFERROR(VLOOKUP(SOR[[#This Row],[Department]], Lists!$L$4:$M$7, 2, FALSE), "")</f>
        <v>Fuazan, Fawzi A</v>
      </c>
      <c r="G28" s="24" t="s">
        <v>93</v>
      </c>
      <c r="H28" s="24">
        <v>2025</v>
      </c>
      <c r="I28" s="80" t="s">
        <v>20</v>
      </c>
      <c r="J28" s="24" t="str" cm="1">
        <f t="array" ref="J28">IFERROR(
  LOOKUP(
    2,1/(
      ('Total Annual Points'!$B$5:$B$1000=E28)*
      ('Total Annual Points'!$C$5:$C$1000=G28)*
      ('Total Annual Points'!$D$5:$D$1000=H28)*
      (MATCH('Total Annual Points'!$E$5:$E$1000,{"January","February","March","April","May","June","July","August","September","October","November","December"},0)
       &lt;=MATCH(I28,{"January","February","March","April","May","June","July","August","September","October","November","December"},0))
    ),
    'Total Annual Points'!$F$5:$F$1000
  ),
"")</f>
        <v/>
      </c>
      <c r="K28" s="24"/>
      <c r="L28" s="24"/>
      <c r="M28" s="24">
        <f>South_Operation!$K28-South_Operation!$L28</f>
        <v>0</v>
      </c>
      <c r="N28" s="24"/>
      <c r="AC28" s="1" t="str">
        <f t="shared" si="1"/>
        <v>South_Operation</v>
      </c>
      <c r="AD28" s="1" t="str">
        <f>IFERROR(VLOOKUP(SOW[[#This Row],[Department]], Lists!$L$4:$M$7, 2, FALSE), "")</f>
        <v>Fuazan, Fawzi A</v>
      </c>
      <c r="AE28" s="1" t="s">
        <v>15</v>
      </c>
      <c r="AF28" s="1" t="s">
        <v>24</v>
      </c>
      <c r="AG28" s="1" t="s">
        <v>72</v>
      </c>
      <c r="AH28" s="1" t="s">
        <v>21</v>
      </c>
      <c r="AI28" s="16" t="b">
        <v>0</v>
      </c>
      <c r="AJ28" s="1"/>
      <c r="BA28" s="22" t="str">
        <f t="shared" si="2"/>
        <v>South_Operation</v>
      </c>
      <c r="BB28" s="22" t="str">
        <f>IFERROR(VLOOKUP(SOM[[#This Row],[Department]], Lists!$L$4:$M$7, 2, FALSE), "")</f>
        <v>Fuazan, Fawzi A</v>
      </c>
      <c r="BC28" s="30" t="s">
        <v>106</v>
      </c>
      <c r="BD28" s="30" t="s">
        <v>35</v>
      </c>
      <c r="BE28" s="81" t="s">
        <v>20</v>
      </c>
      <c r="BF28" s="28" t="s">
        <v>21</v>
      </c>
      <c r="BG28" s="29" t="b">
        <v>0</v>
      </c>
      <c r="BH28" s="28"/>
      <c r="BW28" s="22"/>
      <c r="BY28" s="2"/>
      <c r="BZ28" s="2"/>
      <c r="CA28" s="1"/>
      <c r="CB28" s="1"/>
      <c r="CC28" s="1"/>
      <c r="CD28" s="1"/>
    </row>
    <row r="29" spans="5:82">
      <c r="E29" s="24" t="str">
        <f t="shared" si="0"/>
        <v>South_Operation</v>
      </c>
      <c r="F29" s="24" t="str">
        <f>IFERROR(VLOOKUP(SOR[[#This Row],[Department]], Lists!$L$4:$M$7, 2, FALSE), "")</f>
        <v>Fuazan, Fawzi A</v>
      </c>
      <c r="G29" s="24" t="s">
        <v>93</v>
      </c>
      <c r="H29" s="24">
        <v>2025</v>
      </c>
      <c r="I29" s="80" t="s">
        <v>31</v>
      </c>
      <c r="J29" s="24" t="str" cm="1">
        <f t="array" ref="J29">IFERROR(
  LOOKUP(
    2,1/(
      ('Total Annual Points'!$B$5:$B$1000=E29)*
      ('Total Annual Points'!$C$5:$C$1000=G29)*
      ('Total Annual Points'!$D$5:$D$1000=H29)*
      (MATCH('Total Annual Points'!$E$5:$E$1000,{"January","February","March","April","May","June","July","August","September","October","November","December"},0)
       &lt;=MATCH(I29,{"January","February","March","April","May","June","July","August","September","October","November","December"},0))
    ),
    'Total Annual Points'!$F$5:$F$1000
  ),
"")</f>
        <v/>
      </c>
      <c r="K29" s="24"/>
      <c r="L29" s="24"/>
      <c r="M29" s="24">
        <f>South_Operation!$K29-South_Operation!$L29</f>
        <v>0</v>
      </c>
      <c r="N29" s="24"/>
      <c r="AC29" s="1" t="str">
        <f t="shared" si="1"/>
        <v>South_Operation</v>
      </c>
      <c r="AD29" s="1" t="str">
        <f>IFERROR(VLOOKUP(SOW[[#This Row],[Department]], Lists!$L$4:$M$7, 2, FALSE), "")</f>
        <v>Fuazan, Fawzi A</v>
      </c>
      <c r="AE29" s="1" t="s">
        <v>15</v>
      </c>
      <c r="AF29" s="1" t="s">
        <v>24</v>
      </c>
      <c r="AG29" s="1" t="s">
        <v>73</v>
      </c>
      <c r="AH29" s="1" t="s">
        <v>32</v>
      </c>
      <c r="AI29" s="16" t="b">
        <v>0</v>
      </c>
      <c r="AJ29" s="1"/>
      <c r="BA29" s="22" t="str">
        <f t="shared" si="2"/>
        <v>South_Operation</v>
      </c>
      <c r="BB29" s="22" t="str">
        <f>IFERROR(VLOOKUP(SOM[[#This Row],[Department]], Lists!$L$4:$M$7, 2, FALSE), "")</f>
        <v>Fuazan, Fawzi A</v>
      </c>
      <c r="BC29" s="30" t="s">
        <v>106</v>
      </c>
      <c r="BD29" s="30" t="s">
        <v>35</v>
      </c>
      <c r="BE29" s="81" t="s">
        <v>31</v>
      </c>
      <c r="BF29" s="28" t="s">
        <v>32</v>
      </c>
      <c r="BG29" s="29" t="b">
        <v>0</v>
      </c>
      <c r="BH29" s="28"/>
      <c r="BW29" s="22"/>
      <c r="BY29" s="2"/>
      <c r="BZ29" s="2"/>
      <c r="CA29" s="1"/>
      <c r="CB29" s="1"/>
      <c r="CC29" s="1"/>
      <c r="CD29" s="1"/>
    </row>
    <row r="30" spans="5:82">
      <c r="E30" s="24" t="str">
        <f t="shared" si="0"/>
        <v>South_Operation</v>
      </c>
      <c r="F30" s="24" t="str">
        <f>IFERROR(VLOOKUP(SOR[[#This Row],[Department]], Lists!$L$4:$M$7, 2, FALSE), "")</f>
        <v>Fuazan, Fawzi A</v>
      </c>
      <c r="G30" s="24" t="s">
        <v>93</v>
      </c>
      <c r="H30" s="24">
        <v>2025</v>
      </c>
      <c r="I30" s="80" t="s">
        <v>41</v>
      </c>
      <c r="J30" s="24" t="str" cm="1">
        <f t="array" ref="J30">IFERROR(
  LOOKUP(
    2,1/(
      ('Total Annual Points'!$B$5:$B$1000=E30)*
      ('Total Annual Points'!$C$5:$C$1000=G30)*
      ('Total Annual Points'!$D$5:$D$1000=H30)*
      (MATCH('Total Annual Points'!$E$5:$E$1000,{"January","February","March","April","May","June","July","August","September","October","November","December"},0)
       &lt;=MATCH(I30,{"January","February","March","April","May","June","July","August","September","October","November","December"},0))
    ),
    'Total Annual Points'!$F$5:$F$1000
  ),
"")</f>
        <v/>
      </c>
      <c r="K30" s="24"/>
      <c r="L30" s="24"/>
      <c r="M30" s="24">
        <f>South_Operation!$K30-South_Operation!$L30</f>
        <v>0</v>
      </c>
      <c r="N30" s="24"/>
      <c r="AC30" s="1" t="str">
        <f t="shared" si="1"/>
        <v>South_Operation</v>
      </c>
      <c r="AD30" s="1" t="str">
        <f>IFERROR(VLOOKUP(SOW[[#This Row],[Department]], Lists!$L$4:$M$7, 2, FALSE), "")</f>
        <v>Fuazan, Fawzi A</v>
      </c>
      <c r="AE30" s="1" t="s">
        <v>15</v>
      </c>
      <c r="AF30" s="1" t="s">
        <v>24</v>
      </c>
      <c r="AG30" s="1" t="s">
        <v>74</v>
      </c>
      <c r="AH30" s="1" t="s">
        <v>42</v>
      </c>
      <c r="AI30" s="16" t="b">
        <v>0</v>
      </c>
      <c r="AJ30" s="1"/>
      <c r="BA30" s="22" t="str">
        <f t="shared" si="2"/>
        <v>South_Operation</v>
      </c>
      <c r="BB30" s="22" t="str">
        <f>IFERROR(VLOOKUP(SOM[[#This Row],[Department]], Lists!$L$4:$M$7, 2, FALSE), "")</f>
        <v>Fuazan, Fawzi A</v>
      </c>
      <c r="BC30" s="30" t="s">
        <v>106</v>
      </c>
      <c r="BD30" s="30" t="s">
        <v>35</v>
      </c>
      <c r="BE30" s="81" t="s">
        <v>41</v>
      </c>
      <c r="BF30" s="28" t="s">
        <v>42</v>
      </c>
      <c r="BG30" s="29" t="b">
        <v>0</v>
      </c>
      <c r="BH30" s="28"/>
      <c r="BW30" s="22"/>
      <c r="BY30" s="2"/>
      <c r="BZ30" s="2"/>
      <c r="CA30" s="1"/>
      <c r="CB30" s="1"/>
      <c r="CC30" s="1"/>
      <c r="CD30" s="1"/>
    </row>
    <row r="31" spans="5:82">
      <c r="E31" s="24" t="str">
        <f t="shared" si="0"/>
        <v>South_Operation</v>
      </c>
      <c r="F31" s="24" t="str">
        <f>IFERROR(VLOOKUP(SOR[[#This Row],[Department]], Lists!$L$4:$M$7, 2, FALSE), "")</f>
        <v>Fuazan, Fawzi A</v>
      </c>
      <c r="G31" s="24" t="s">
        <v>93</v>
      </c>
      <c r="H31" s="24">
        <v>2025</v>
      </c>
      <c r="I31" s="80" t="s">
        <v>50</v>
      </c>
      <c r="J31" s="24" t="str" cm="1">
        <f t="array" ref="J31">IFERROR(
  LOOKUP(
    2,1/(
      ('Total Annual Points'!$B$5:$B$1000=E31)*
      ('Total Annual Points'!$C$5:$C$1000=G31)*
      ('Total Annual Points'!$D$5:$D$1000=H31)*
      (MATCH('Total Annual Points'!$E$5:$E$1000,{"January","February","March","April","May","June","July","August","September","October","November","December"},0)
       &lt;=MATCH(I31,{"January","February","March","April","May","June","July","August","September","October","November","December"},0))
    ),
    'Total Annual Points'!$F$5:$F$1000
  ),
"")</f>
        <v/>
      </c>
      <c r="K31" s="24"/>
      <c r="L31" s="24"/>
      <c r="M31" s="24">
        <f>South_Operation!$K31-South_Operation!$L31</f>
        <v>0</v>
      </c>
      <c r="N31" s="24"/>
      <c r="AC31" s="1" t="str">
        <f t="shared" si="1"/>
        <v>South_Operation</v>
      </c>
      <c r="AD31" s="1" t="str">
        <f>IFERROR(VLOOKUP(SOW[[#This Row],[Department]], Lists!$L$4:$M$7, 2, FALSE), "")</f>
        <v>Fuazan, Fawzi A</v>
      </c>
      <c r="AE31" s="1" t="s">
        <v>15</v>
      </c>
      <c r="AF31" s="1" t="s">
        <v>24</v>
      </c>
      <c r="AG31" s="1" t="s">
        <v>75</v>
      </c>
      <c r="AH31" s="1" t="s">
        <v>21</v>
      </c>
      <c r="AI31" s="16" t="b">
        <v>0</v>
      </c>
      <c r="AJ31" s="1"/>
      <c r="BA31" s="22" t="str">
        <f t="shared" si="2"/>
        <v>South_Operation</v>
      </c>
      <c r="BB31" s="22" t="str">
        <f>IFERROR(VLOOKUP(SOM[[#This Row],[Department]], Lists!$L$4:$M$7, 2, FALSE), "")</f>
        <v>Fuazan, Fawzi A</v>
      </c>
      <c r="BC31" s="30" t="s">
        <v>106</v>
      </c>
      <c r="BD31" s="30" t="s">
        <v>35</v>
      </c>
      <c r="BE31" s="81" t="s">
        <v>50</v>
      </c>
      <c r="BF31" s="28" t="s">
        <v>21</v>
      </c>
      <c r="BG31" s="29" t="b">
        <v>0</v>
      </c>
      <c r="BH31" s="28"/>
      <c r="BW31" s="22"/>
      <c r="BY31" s="2"/>
      <c r="BZ31" s="2"/>
      <c r="CA31" s="1"/>
      <c r="CB31" s="1"/>
      <c r="CC31" s="1"/>
      <c r="CD31" s="1"/>
    </row>
    <row r="32" spans="5:82">
      <c r="E32" s="24" t="str">
        <f t="shared" si="0"/>
        <v>South_Operation</v>
      </c>
      <c r="F32" s="24" t="str">
        <f>IFERROR(VLOOKUP(SOR[[#This Row],[Department]], Lists!$L$4:$M$7, 2, FALSE), "")</f>
        <v>Fuazan, Fawzi A</v>
      </c>
      <c r="G32" s="24" t="s">
        <v>93</v>
      </c>
      <c r="H32" s="24">
        <v>2025</v>
      </c>
      <c r="I32" s="80" t="s">
        <v>54</v>
      </c>
      <c r="J32" s="24" t="str" cm="1">
        <f t="array" ref="J32">IFERROR(
  LOOKUP(
    2,1/(
      ('Total Annual Points'!$B$5:$B$1000=E32)*
      ('Total Annual Points'!$C$5:$C$1000=G32)*
      ('Total Annual Points'!$D$5:$D$1000=H32)*
      (MATCH('Total Annual Points'!$E$5:$E$1000,{"January","February","March","April","May","June","July","August","September","October","November","December"},0)
       &lt;=MATCH(I32,{"January","February","March","April","May","June","July","August","September","October","November","December"},0))
    ),
    'Total Annual Points'!$F$5:$F$1000
  ),
"")</f>
        <v/>
      </c>
      <c r="K32" s="24"/>
      <c r="L32" s="24"/>
      <c r="M32" s="24">
        <f>South_Operation!$K32-South_Operation!$L32</f>
        <v>0</v>
      </c>
      <c r="N32" s="24"/>
      <c r="AC32" s="1" t="str">
        <f t="shared" si="1"/>
        <v>South_Operation</v>
      </c>
      <c r="AD32" s="1" t="str">
        <f>IFERROR(VLOOKUP(SOW[[#This Row],[Department]], Lists!$L$4:$M$7, 2, FALSE), "")</f>
        <v>Fuazan, Fawzi A</v>
      </c>
      <c r="AE32" s="1" t="s">
        <v>15</v>
      </c>
      <c r="AF32" s="1" t="s">
        <v>24</v>
      </c>
      <c r="AG32" s="1" t="s">
        <v>76</v>
      </c>
      <c r="AH32" s="1" t="s">
        <v>32</v>
      </c>
      <c r="AI32" s="16" t="b">
        <v>0</v>
      </c>
      <c r="AJ32" s="1"/>
      <c r="BA32" s="22" t="str">
        <f t="shared" si="2"/>
        <v>South_Operation</v>
      </c>
      <c r="BB32" s="22" t="str">
        <f>IFERROR(VLOOKUP(SOM[[#This Row],[Department]], Lists!$L$4:$M$7, 2, FALSE), "")</f>
        <v>Fuazan, Fawzi A</v>
      </c>
      <c r="BC32" s="30" t="s">
        <v>106</v>
      </c>
      <c r="BD32" s="30" t="s">
        <v>35</v>
      </c>
      <c r="BE32" s="81" t="s">
        <v>54</v>
      </c>
      <c r="BF32" s="28" t="s">
        <v>32</v>
      </c>
      <c r="BG32" s="29" t="b">
        <v>0</v>
      </c>
      <c r="BH32" s="28"/>
      <c r="BW32" s="22"/>
      <c r="BY32" s="2"/>
      <c r="BZ32" s="2"/>
      <c r="CA32" s="1"/>
      <c r="CB32" s="1"/>
      <c r="CC32" s="1"/>
      <c r="CD32" s="1"/>
    </row>
    <row r="33" spans="5:82">
      <c r="E33" s="24" t="str">
        <f t="shared" si="0"/>
        <v>South_Operation</v>
      </c>
      <c r="F33" s="24" t="str">
        <f>IFERROR(VLOOKUP(SOR[[#This Row],[Department]], Lists!$L$4:$M$7, 2, FALSE), "")</f>
        <v>Fuazan, Fawzi A</v>
      </c>
      <c r="G33" s="24" t="s">
        <v>93</v>
      </c>
      <c r="H33" s="24">
        <v>2025</v>
      </c>
      <c r="I33" s="80" t="s">
        <v>57</v>
      </c>
      <c r="J33" s="24" t="str" cm="1">
        <f t="array" ref="J33">IFERROR(
  LOOKUP(
    2,1/(
      ('Total Annual Points'!$B$5:$B$1000=E33)*
      ('Total Annual Points'!$C$5:$C$1000=G33)*
      ('Total Annual Points'!$D$5:$D$1000=H33)*
      (MATCH('Total Annual Points'!$E$5:$E$1000,{"January","February","March","April","May","June","July","August","September","October","November","December"},0)
       &lt;=MATCH(I33,{"January","February","March","April","May","June","July","August","September","October","November","December"},0))
    ),
    'Total Annual Points'!$F$5:$F$1000
  ),
"")</f>
        <v/>
      </c>
      <c r="K33" s="24"/>
      <c r="L33" s="24"/>
      <c r="M33" s="24">
        <f>South_Operation!$K33-South_Operation!$L33</f>
        <v>0</v>
      </c>
      <c r="N33" s="24"/>
      <c r="AC33" s="1" t="str">
        <f t="shared" si="1"/>
        <v>South_Operation</v>
      </c>
      <c r="AD33" s="1" t="str">
        <f>IFERROR(VLOOKUP(SOW[[#This Row],[Department]], Lists!$L$4:$M$7, 2, FALSE), "")</f>
        <v>Fuazan, Fawzi A</v>
      </c>
      <c r="AE33" s="1" t="s">
        <v>15</v>
      </c>
      <c r="AF33" s="1" t="s">
        <v>24</v>
      </c>
      <c r="AG33" s="1" t="s">
        <v>77</v>
      </c>
      <c r="AH33" s="1" t="s">
        <v>42</v>
      </c>
      <c r="AI33" s="16" t="b">
        <v>0</v>
      </c>
      <c r="AJ33" s="1"/>
      <c r="BA33" s="22" t="str">
        <f t="shared" si="2"/>
        <v>South_Operation</v>
      </c>
      <c r="BB33" s="22" t="str">
        <f>IFERROR(VLOOKUP(SOM[[#This Row],[Department]], Lists!$L$4:$M$7, 2, FALSE), "")</f>
        <v>Fuazan, Fawzi A</v>
      </c>
      <c r="BC33" s="30" t="s">
        <v>106</v>
      </c>
      <c r="BD33" s="30" t="s">
        <v>35</v>
      </c>
      <c r="BE33" s="81" t="s">
        <v>57</v>
      </c>
      <c r="BF33" s="28" t="s">
        <v>42</v>
      </c>
      <c r="BG33" s="29" t="b">
        <v>0</v>
      </c>
      <c r="BH33" s="28"/>
      <c r="BW33" s="22"/>
      <c r="BY33" s="2"/>
      <c r="BZ33" s="2"/>
      <c r="CA33" s="1"/>
      <c r="CB33" s="1"/>
      <c r="CC33" s="1"/>
      <c r="CD33" s="1"/>
    </row>
    <row r="34" spans="5:82">
      <c r="E34" s="24" t="str">
        <f t="shared" si="0"/>
        <v>South_Operation</v>
      </c>
      <c r="F34" s="24" t="str">
        <f>IFERROR(VLOOKUP(SOR[[#This Row],[Department]], Lists!$L$4:$M$7, 2, FALSE), "")</f>
        <v>Fuazan, Fawzi A</v>
      </c>
      <c r="G34" s="24" t="s">
        <v>93</v>
      </c>
      <c r="H34" s="24">
        <v>2025</v>
      </c>
      <c r="I34" s="80" t="s">
        <v>60</v>
      </c>
      <c r="J34" s="24" t="str" cm="1">
        <f t="array" ref="J34">IFERROR(
  LOOKUP(
    2,1/(
      ('Total Annual Points'!$B$5:$B$1000=E34)*
      ('Total Annual Points'!$C$5:$C$1000=G34)*
      ('Total Annual Points'!$D$5:$D$1000=H34)*
      (MATCH('Total Annual Points'!$E$5:$E$1000,{"January","February","March","April","May","June","July","August","September","October","November","December"},0)
       &lt;=MATCH(I34,{"January","February","March","April","May","June","July","August","September","October","November","December"},0))
    ),
    'Total Annual Points'!$F$5:$F$1000
  ),
"")</f>
        <v/>
      </c>
      <c r="K34" s="24"/>
      <c r="L34" s="24"/>
      <c r="M34" s="24">
        <f>South_Operation!$K34-South_Operation!$L34</f>
        <v>0</v>
      </c>
      <c r="N34" s="24"/>
      <c r="AC34" s="1" t="str">
        <f t="shared" si="1"/>
        <v>South_Operation</v>
      </c>
      <c r="AD34" s="1" t="str">
        <f>IFERROR(VLOOKUP(SOW[[#This Row],[Department]], Lists!$L$4:$M$7, 2, FALSE), "")</f>
        <v>Fuazan, Fawzi A</v>
      </c>
      <c r="AE34" s="1" t="s">
        <v>15</v>
      </c>
      <c r="AF34" s="1" t="s">
        <v>24</v>
      </c>
      <c r="AG34" s="1" t="s">
        <v>78</v>
      </c>
      <c r="AH34" s="1" t="s">
        <v>21</v>
      </c>
      <c r="AI34" s="16" t="b">
        <v>0</v>
      </c>
      <c r="AJ34" s="1"/>
      <c r="BA34" s="22" t="str">
        <f t="shared" si="2"/>
        <v>South_Operation</v>
      </c>
      <c r="BB34" s="22" t="str">
        <f>IFERROR(VLOOKUP(SOM[[#This Row],[Department]], Lists!$L$4:$M$7, 2, FALSE), "")</f>
        <v>Fuazan, Fawzi A</v>
      </c>
      <c r="BC34" s="30" t="s">
        <v>106</v>
      </c>
      <c r="BD34" s="30" t="s">
        <v>35</v>
      </c>
      <c r="BE34" s="81" t="s">
        <v>60</v>
      </c>
      <c r="BF34" s="28" t="s">
        <v>21</v>
      </c>
      <c r="BG34" s="29" t="b">
        <v>0</v>
      </c>
      <c r="BH34" s="28"/>
      <c r="BW34" s="22"/>
      <c r="BY34" s="2"/>
      <c r="BZ34" s="2"/>
      <c r="CA34" s="1"/>
      <c r="CB34" s="1"/>
      <c r="CC34" s="1"/>
      <c r="CD34" s="1"/>
    </row>
    <row r="35" spans="5:82">
      <c r="E35" s="24" t="str">
        <f t="shared" si="0"/>
        <v>South_Operation</v>
      </c>
      <c r="F35" s="24" t="str">
        <f>IFERROR(VLOOKUP(SOR[[#This Row],[Department]], Lists!$L$4:$M$7, 2, FALSE), "")</f>
        <v>Fuazan, Fawzi A</v>
      </c>
      <c r="G35" s="24" t="s">
        <v>93</v>
      </c>
      <c r="H35" s="24">
        <v>2025</v>
      </c>
      <c r="I35" s="80" t="s">
        <v>62</v>
      </c>
      <c r="J35" s="24" t="str" cm="1">
        <f t="array" ref="J35">IFERROR(
  LOOKUP(
    2,1/(
      ('Total Annual Points'!$B$5:$B$1000=E35)*
      ('Total Annual Points'!$C$5:$C$1000=G35)*
      ('Total Annual Points'!$D$5:$D$1000=H35)*
      (MATCH('Total Annual Points'!$E$5:$E$1000,{"January","February","March","April","May","June","July","August","September","October","November","December"},0)
       &lt;=MATCH(I35,{"January","February","March","April","May","June","July","August","September","October","November","December"},0))
    ),
    'Total Annual Points'!$F$5:$F$1000
  ),
"")</f>
        <v/>
      </c>
      <c r="K35" s="24"/>
      <c r="L35" s="24"/>
      <c r="M35" s="24">
        <f>South_Operation!$K35-South_Operation!$L35</f>
        <v>0</v>
      </c>
      <c r="N35" s="24"/>
      <c r="AC35" s="1" t="str">
        <f t="shared" si="1"/>
        <v>South_Operation</v>
      </c>
      <c r="AD35" s="1" t="str">
        <f>IFERROR(VLOOKUP(SOW[[#This Row],[Department]], Lists!$L$4:$M$7, 2, FALSE), "")</f>
        <v>Fuazan, Fawzi A</v>
      </c>
      <c r="AE35" s="1" t="s">
        <v>15</v>
      </c>
      <c r="AF35" s="1" t="s">
        <v>24</v>
      </c>
      <c r="AG35" s="1" t="s">
        <v>79</v>
      </c>
      <c r="AH35" s="1" t="s">
        <v>32</v>
      </c>
      <c r="AI35" s="16" t="b">
        <v>0</v>
      </c>
      <c r="AJ35" s="1"/>
      <c r="BA35" s="22" t="str">
        <f t="shared" si="2"/>
        <v>South_Operation</v>
      </c>
      <c r="BB35" s="22" t="str">
        <f>IFERROR(VLOOKUP(SOM[[#This Row],[Department]], Lists!$L$4:$M$7, 2, FALSE), "")</f>
        <v>Fuazan, Fawzi A</v>
      </c>
      <c r="BC35" s="30" t="s">
        <v>106</v>
      </c>
      <c r="BD35" s="30" t="s">
        <v>35</v>
      </c>
      <c r="BE35" s="81" t="s">
        <v>62</v>
      </c>
      <c r="BF35" s="28" t="s">
        <v>32</v>
      </c>
      <c r="BG35" s="29" t="b">
        <v>0</v>
      </c>
      <c r="BH35" s="28"/>
      <c r="BW35" s="22"/>
      <c r="BY35" s="2"/>
      <c r="BZ35" s="2"/>
      <c r="CA35" s="1"/>
      <c r="CB35" s="1"/>
      <c r="CC35" s="1"/>
      <c r="CD35" s="1"/>
    </row>
    <row r="36" spans="5:82">
      <c r="E36" s="24" t="str">
        <f t="shared" si="0"/>
        <v>South_Operation</v>
      </c>
      <c r="F36" s="24" t="str">
        <f>IFERROR(VLOOKUP(SOR[[#This Row],[Department]], Lists!$L$4:$M$7, 2, FALSE), "")</f>
        <v>Fuazan, Fawzi A</v>
      </c>
      <c r="G36" s="24" t="s">
        <v>93</v>
      </c>
      <c r="H36" s="24">
        <v>2025</v>
      </c>
      <c r="I36" s="80" t="s">
        <v>64</v>
      </c>
      <c r="J36" s="24" t="str" cm="1">
        <f t="array" ref="J36">IFERROR(
  LOOKUP(
    2,1/(
      ('Total Annual Points'!$B$5:$B$1000=E36)*
      ('Total Annual Points'!$C$5:$C$1000=G36)*
      ('Total Annual Points'!$D$5:$D$1000=H36)*
      (MATCH('Total Annual Points'!$E$5:$E$1000,{"January","February","March","April","May","June","July","August","September","October","November","December"},0)
       &lt;=MATCH(I36,{"January","February","March","April","May","June","July","August","September","October","November","December"},0))
    ),
    'Total Annual Points'!$F$5:$F$1000
  ),
"")</f>
        <v/>
      </c>
      <c r="K36" s="24"/>
      <c r="L36" s="24"/>
      <c r="M36" s="24">
        <f>South_Operation!$K36-South_Operation!$L36</f>
        <v>0</v>
      </c>
      <c r="N36" s="24"/>
      <c r="AC36" s="1" t="str">
        <f t="shared" si="1"/>
        <v>South_Operation</v>
      </c>
      <c r="AD36" s="1" t="str">
        <f>IFERROR(VLOOKUP(SOW[[#This Row],[Department]], Lists!$L$4:$M$7, 2, FALSE), "")</f>
        <v>Fuazan, Fawzi A</v>
      </c>
      <c r="AE36" s="1" t="s">
        <v>15</v>
      </c>
      <c r="AF36" s="1" t="s">
        <v>24</v>
      </c>
      <c r="AG36" s="1" t="s">
        <v>80</v>
      </c>
      <c r="AH36" s="1" t="s">
        <v>42</v>
      </c>
      <c r="AI36" s="16" t="b">
        <v>0</v>
      </c>
      <c r="AJ36" s="1"/>
      <c r="BA36" s="22" t="str">
        <f t="shared" si="2"/>
        <v>South_Operation</v>
      </c>
      <c r="BB36" s="22" t="str">
        <f>IFERROR(VLOOKUP(SOM[[#This Row],[Department]], Lists!$L$4:$M$7, 2, FALSE), "")</f>
        <v>Fuazan, Fawzi A</v>
      </c>
      <c r="BC36" s="30" t="s">
        <v>106</v>
      </c>
      <c r="BD36" s="30" t="s">
        <v>35</v>
      </c>
      <c r="BE36" s="81" t="s">
        <v>64</v>
      </c>
      <c r="BF36" s="28" t="s">
        <v>42</v>
      </c>
      <c r="BG36" s="29" t="b">
        <v>0</v>
      </c>
      <c r="BH36" s="28"/>
      <c r="BW36" s="22"/>
      <c r="BY36" s="2"/>
      <c r="BZ36" s="2"/>
      <c r="CA36" s="1"/>
      <c r="CB36" s="1"/>
      <c r="CC36" s="1"/>
      <c r="CD36" s="1"/>
    </row>
    <row r="37" spans="5:82">
      <c r="E37" s="24" t="str">
        <f t="shared" si="0"/>
        <v>South_Operation</v>
      </c>
      <c r="F37" s="24" t="str">
        <f>IFERROR(VLOOKUP(SOR[[#This Row],[Department]], Lists!$L$4:$M$7, 2, FALSE), "")</f>
        <v>Fuazan, Fawzi A</v>
      </c>
      <c r="G37" s="24" t="s">
        <v>93</v>
      </c>
      <c r="H37" s="24">
        <v>2025</v>
      </c>
      <c r="I37" s="80" t="s">
        <v>66</v>
      </c>
      <c r="J37" s="24" t="str" cm="1">
        <f t="array" ref="J37">IFERROR(
  LOOKUP(
    2,1/(
      ('Total Annual Points'!$B$5:$B$1000=E37)*
      ('Total Annual Points'!$C$5:$C$1000=G37)*
      ('Total Annual Points'!$D$5:$D$1000=H37)*
      (MATCH('Total Annual Points'!$E$5:$E$1000,{"January","February","March","April","May","June","July","August","September","October","November","December"},0)
       &lt;=MATCH(I37,{"January","February","March","April","May","June","July","August","September","October","November","December"},0))
    ),
    'Total Annual Points'!$F$5:$F$1000
  ),
"")</f>
        <v/>
      </c>
      <c r="K37" s="24"/>
      <c r="L37" s="24"/>
      <c r="M37" s="24">
        <f>South_Operation!$K37-South_Operation!$L37</f>
        <v>0</v>
      </c>
      <c r="N37" s="24"/>
      <c r="AC37" s="1" t="str">
        <f t="shared" si="1"/>
        <v>South_Operation</v>
      </c>
      <c r="AD37" s="1" t="str">
        <f>IFERROR(VLOOKUP(SOW[[#This Row],[Department]], Lists!$L$4:$M$7, 2, FALSE), "")</f>
        <v>Fuazan, Fawzi A</v>
      </c>
      <c r="AE37" s="1" t="s">
        <v>15</v>
      </c>
      <c r="AF37" s="1" t="s">
        <v>24</v>
      </c>
      <c r="AG37" s="1" t="s">
        <v>81</v>
      </c>
      <c r="AH37" s="1" t="s">
        <v>21</v>
      </c>
      <c r="AI37" s="16" t="b">
        <v>0</v>
      </c>
      <c r="AJ37" s="1"/>
      <c r="BA37" s="22" t="str">
        <f t="shared" si="2"/>
        <v>South_Operation</v>
      </c>
      <c r="BB37" s="22" t="str">
        <f>IFERROR(VLOOKUP(SOM[[#This Row],[Department]], Lists!$L$4:$M$7, 2, FALSE), "")</f>
        <v>Fuazan, Fawzi A</v>
      </c>
      <c r="BC37" s="30" t="s">
        <v>106</v>
      </c>
      <c r="BD37" s="30" t="s">
        <v>35</v>
      </c>
      <c r="BE37" s="81" t="s">
        <v>66</v>
      </c>
      <c r="BF37" s="28" t="s">
        <v>21</v>
      </c>
      <c r="BG37" s="29" t="b">
        <v>0</v>
      </c>
      <c r="BH37" s="28"/>
      <c r="BW37" s="22"/>
      <c r="BY37" s="2"/>
      <c r="BZ37" s="2"/>
      <c r="CA37" s="1"/>
      <c r="CB37" s="1"/>
      <c r="CC37" s="1"/>
      <c r="CD37" s="1"/>
    </row>
    <row r="38" spans="5:82">
      <c r="E38" s="24" t="str">
        <f t="shared" si="0"/>
        <v>South_Operation</v>
      </c>
      <c r="F38" s="24" t="str">
        <f>IFERROR(VLOOKUP(SOR[[#This Row],[Department]], Lists!$L$4:$M$7, 2, FALSE), "")</f>
        <v>Fuazan, Fawzi A</v>
      </c>
      <c r="G38" s="24" t="s">
        <v>93</v>
      </c>
      <c r="H38" s="24">
        <v>2025</v>
      </c>
      <c r="I38" s="80" t="s">
        <v>68</v>
      </c>
      <c r="J38" s="24" t="str" cm="1">
        <f t="array" ref="J38">IFERROR(
  LOOKUP(
    2,1/(
      ('Total Annual Points'!$B$5:$B$1000=E38)*
      ('Total Annual Points'!$C$5:$C$1000=G38)*
      ('Total Annual Points'!$D$5:$D$1000=H38)*
      (MATCH('Total Annual Points'!$E$5:$E$1000,{"January","February","March","April","May","June","July","August","September","October","November","December"},0)
       &lt;=MATCH(I38,{"January","February","March","April","May","June","July","August","September","October","November","December"},0))
    ),
    'Total Annual Points'!$F$5:$F$1000
  ),
"")</f>
        <v/>
      </c>
      <c r="K38" s="24"/>
      <c r="L38" s="24"/>
      <c r="M38" s="24">
        <f>South_Operation!$K38-South_Operation!$L38</f>
        <v>0</v>
      </c>
      <c r="N38" s="24"/>
      <c r="AC38" s="1" t="str">
        <f t="shared" si="1"/>
        <v>South_Operation</v>
      </c>
      <c r="AD38" s="1" t="str">
        <f>IFERROR(VLOOKUP(SOW[[#This Row],[Department]], Lists!$L$4:$M$7, 2, FALSE), "")</f>
        <v>Fuazan, Fawzi A</v>
      </c>
      <c r="AE38" s="1" t="s">
        <v>15</v>
      </c>
      <c r="AF38" s="1" t="s">
        <v>24</v>
      </c>
      <c r="AG38" s="1" t="s">
        <v>82</v>
      </c>
      <c r="AH38" s="1" t="s">
        <v>32</v>
      </c>
      <c r="AI38" s="16" t="b">
        <v>0</v>
      </c>
      <c r="AJ38" s="1"/>
      <c r="BA38" s="22" t="str">
        <f t="shared" si="2"/>
        <v>South_Operation</v>
      </c>
      <c r="BB38" s="22" t="str">
        <f>IFERROR(VLOOKUP(SOM[[#This Row],[Department]], Lists!$L$4:$M$7, 2, FALSE), "")</f>
        <v>Fuazan, Fawzi A</v>
      </c>
      <c r="BC38" s="30" t="s">
        <v>106</v>
      </c>
      <c r="BD38" s="30" t="s">
        <v>35</v>
      </c>
      <c r="BE38" s="81" t="s">
        <v>68</v>
      </c>
      <c r="BF38" s="28" t="s">
        <v>32</v>
      </c>
      <c r="BG38" s="29" t="b">
        <v>0</v>
      </c>
      <c r="BH38" s="28"/>
      <c r="BW38" s="22"/>
      <c r="BY38" s="2"/>
      <c r="BZ38" s="2"/>
      <c r="CA38" s="1"/>
      <c r="CB38" s="1"/>
      <c r="CC38" s="1"/>
      <c r="CD38" s="1"/>
    </row>
    <row r="39" spans="5:82">
      <c r="E39" s="24" t="str">
        <f t="shared" si="0"/>
        <v>South_Operation</v>
      </c>
      <c r="F39" s="24" t="str">
        <f>IFERROR(VLOOKUP(SOR[[#This Row],[Department]], Lists!$L$4:$M$7, 2, FALSE), "")</f>
        <v>Fuazan, Fawzi A</v>
      </c>
      <c r="G39" s="24" t="s">
        <v>93</v>
      </c>
      <c r="H39" s="24">
        <v>2025</v>
      </c>
      <c r="I39" s="80" t="s">
        <v>70</v>
      </c>
      <c r="J39" s="24" t="str" cm="1">
        <f t="array" ref="J39">IFERROR(
  LOOKUP(
    2,1/(
      ('Total Annual Points'!$B$5:$B$1000=E39)*
      ('Total Annual Points'!$C$5:$C$1000=G39)*
      ('Total Annual Points'!$D$5:$D$1000=H39)*
      (MATCH('Total Annual Points'!$E$5:$E$1000,{"January","February","March","April","May","June","July","August","September","October","November","December"},0)
       &lt;=MATCH(I39,{"January","February","March","April","May","June","July","August","September","October","November","December"},0))
    ),
    'Total Annual Points'!$F$5:$F$1000
  ),
"")</f>
        <v/>
      </c>
      <c r="K39" s="24"/>
      <c r="L39" s="24"/>
      <c r="M39" s="24">
        <f>South_Operation!$K39-South_Operation!$L39</f>
        <v>0</v>
      </c>
      <c r="N39" s="24"/>
      <c r="AC39" s="1" t="str">
        <f t="shared" si="1"/>
        <v>South_Operation</v>
      </c>
      <c r="AD39" s="1" t="str">
        <f>IFERROR(VLOOKUP(SOW[[#This Row],[Department]], Lists!$L$4:$M$7, 2, FALSE), "")</f>
        <v>Fuazan, Fawzi A</v>
      </c>
      <c r="AE39" s="1" t="s">
        <v>15</v>
      </c>
      <c r="AF39" s="1" t="s">
        <v>24</v>
      </c>
      <c r="AG39" s="1" t="s">
        <v>83</v>
      </c>
      <c r="AH39" s="1" t="s">
        <v>42</v>
      </c>
      <c r="AI39" s="16" t="b">
        <v>0</v>
      </c>
      <c r="AJ39" s="1"/>
      <c r="BA39" s="22" t="str">
        <f t="shared" si="2"/>
        <v>South_Operation</v>
      </c>
      <c r="BB39" s="22" t="str">
        <f>IFERROR(VLOOKUP(SOM[[#This Row],[Department]], Lists!$L$4:$M$7, 2, FALSE), "")</f>
        <v>Fuazan, Fawzi A</v>
      </c>
      <c r="BC39" s="30" t="s">
        <v>106</v>
      </c>
      <c r="BD39" s="30" t="s">
        <v>35</v>
      </c>
      <c r="BE39" s="81" t="s">
        <v>70</v>
      </c>
      <c r="BF39" s="28" t="s">
        <v>42</v>
      </c>
      <c r="BG39" s="29" t="b">
        <v>0</v>
      </c>
      <c r="BH39" s="28"/>
      <c r="BW39" s="22"/>
      <c r="BY39" s="2"/>
      <c r="BZ39" s="2"/>
      <c r="CA39" s="1"/>
      <c r="CB39" s="1"/>
      <c r="CC39" s="1"/>
      <c r="CD39" s="1"/>
    </row>
    <row r="40" spans="5:82">
      <c r="E40" s="24" t="str">
        <f t="shared" si="0"/>
        <v>South_Operation</v>
      </c>
      <c r="F40" s="78" t="str">
        <f>IFERROR(VLOOKUP(SOR[[#This Row],[Department]], Lists!$L$4:$M$7, 2, FALSE), "")</f>
        <v>Fuazan, Fawzi A</v>
      </c>
      <c r="G40" s="24" t="s">
        <v>96</v>
      </c>
      <c r="H40" s="24">
        <v>2025</v>
      </c>
      <c r="I40" s="80" t="s">
        <v>20</v>
      </c>
      <c r="J40" s="24" t="str" cm="1">
        <f t="array" ref="J40">IFERROR(
  LOOKUP(
    2,1/(
      ('Total Annual Points'!$B$5:$B$1000=E40)*
      ('Total Annual Points'!$C$5:$C$1000=G40)*
      ('Total Annual Points'!$D$5:$D$1000=H40)*
      (MATCH('Total Annual Points'!$E$5:$E$1000,{"January","February","March","April","May","June","July","August","September","October","November","December"},0)
       &lt;=MATCH(I40,{"January","February","March","April","May","June","July","August","September","October","November","December"},0))
    ),
    'Total Annual Points'!$F$5:$F$1000
  ),
"")</f>
        <v/>
      </c>
      <c r="K40" s="24"/>
      <c r="L40" s="24"/>
      <c r="M40" s="24">
        <f>South_Operation!$K40-South_Operation!$L40</f>
        <v>0</v>
      </c>
      <c r="N40" s="24"/>
      <c r="AC40" s="1" t="str">
        <f t="shared" si="1"/>
        <v>South_Operation</v>
      </c>
      <c r="AD40" s="1" t="str">
        <f>IFERROR(VLOOKUP(SOW[[#This Row],[Department]], Lists!$L$4:$M$7, 2, FALSE), "")</f>
        <v>Fuazan, Fawzi A</v>
      </c>
      <c r="AE40" s="1" t="s">
        <v>15</v>
      </c>
      <c r="AF40" s="1" t="s">
        <v>24</v>
      </c>
      <c r="AG40" s="1" t="s">
        <v>85</v>
      </c>
      <c r="AH40" s="1" t="s">
        <v>21</v>
      </c>
      <c r="AI40" s="16" t="b">
        <v>0</v>
      </c>
      <c r="AJ40" s="1"/>
      <c r="BA40" s="22" t="str">
        <f t="shared" si="2"/>
        <v>South_Operation</v>
      </c>
      <c r="BB40" t="str">
        <f>IFERROR(VLOOKUP(SOM[[#This Row],[Department]], Lists!$L$4:$M$7, 2, FALSE), "")</f>
        <v>Fuazan, Fawzi A</v>
      </c>
      <c r="BC40" s="30" t="s">
        <v>99</v>
      </c>
      <c r="BD40" s="30" t="s">
        <v>35</v>
      </c>
      <c r="BE40" s="81" t="s">
        <v>20</v>
      </c>
      <c r="BF40" s="28" t="s">
        <v>21</v>
      </c>
      <c r="BG40" s="29" t="b">
        <v>0</v>
      </c>
      <c r="BH40" s="28"/>
      <c r="BW40" s="22"/>
      <c r="BY40" s="2"/>
      <c r="BZ40" s="2"/>
      <c r="CA40" s="1"/>
      <c r="CB40" s="1"/>
      <c r="CC40" s="1"/>
      <c r="CD40" s="1"/>
    </row>
    <row r="41" spans="5:82">
      <c r="E41" s="24" t="str">
        <f t="shared" si="0"/>
        <v>South_Operation</v>
      </c>
      <c r="F41" s="24" t="str">
        <f>IFERROR(VLOOKUP(SOR[[#This Row],[Department]], Lists!$L$4:$M$7, 2, FALSE), "")</f>
        <v>Fuazan, Fawzi A</v>
      </c>
      <c r="G41" s="24" t="s">
        <v>96</v>
      </c>
      <c r="H41" s="24">
        <v>2025</v>
      </c>
      <c r="I41" s="80" t="s">
        <v>31</v>
      </c>
      <c r="J41" s="24" t="str" cm="1">
        <f t="array" ref="J41">IFERROR(
  LOOKUP(
    2,1/(
      ('Total Annual Points'!$B$5:$B$1000=E41)*
      ('Total Annual Points'!$C$5:$C$1000=G41)*
      ('Total Annual Points'!$D$5:$D$1000=H41)*
      (MATCH('Total Annual Points'!$E$5:$E$1000,{"January","February","March","April","May","June","July","August","September","October","November","December"},0)
       &lt;=MATCH(I41,{"January","February","March","April","May","June","July","August","September","October","November","December"},0))
    ),
    'Total Annual Points'!$F$5:$F$1000
  ),
"")</f>
        <v/>
      </c>
      <c r="K41" s="24"/>
      <c r="L41" s="24"/>
      <c r="M41" s="24">
        <f>South_Operation!$K41-South_Operation!$L41</f>
        <v>0</v>
      </c>
      <c r="N41" s="24"/>
      <c r="AC41" s="1" t="str">
        <f t="shared" si="1"/>
        <v>South_Operation</v>
      </c>
      <c r="AD41" s="1" t="str">
        <f>IFERROR(VLOOKUP(SOW[[#This Row],[Department]], Lists!$L$4:$M$7, 2, FALSE), "")</f>
        <v>Fuazan, Fawzi A</v>
      </c>
      <c r="AE41" s="1" t="s">
        <v>15</v>
      </c>
      <c r="AF41" s="1" t="s">
        <v>24</v>
      </c>
      <c r="AG41" s="1" t="s">
        <v>86</v>
      </c>
      <c r="AH41" s="1" t="s">
        <v>32</v>
      </c>
      <c r="AI41" s="16" t="b">
        <v>0</v>
      </c>
      <c r="AJ41" s="1"/>
      <c r="BA41" s="22" t="str">
        <f t="shared" si="2"/>
        <v>South_Operation</v>
      </c>
      <c r="BB41" s="22" t="str">
        <f>IFERROR(VLOOKUP(SOM[[#This Row],[Department]], Lists!$L$4:$M$7, 2, FALSE), "")</f>
        <v>Fuazan, Fawzi A</v>
      </c>
      <c r="BC41" s="30" t="s">
        <v>99</v>
      </c>
      <c r="BD41" s="30" t="s">
        <v>35</v>
      </c>
      <c r="BE41" s="81" t="s">
        <v>31</v>
      </c>
      <c r="BF41" s="28" t="s">
        <v>32</v>
      </c>
      <c r="BG41" s="29" t="b">
        <v>0</v>
      </c>
      <c r="BH41" s="28"/>
      <c r="BW41" s="22"/>
      <c r="BY41" s="2"/>
      <c r="BZ41" s="2"/>
      <c r="CA41" s="1"/>
      <c r="CB41" s="1"/>
      <c r="CC41" s="1"/>
      <c r="CD41" s="1"/>
    </row>
    <row r="42" spans="5:82">
      <c r="E42" s="24" t="str">
        <f t="shared" si="0"/>
        <v>South_Operation</v>
      </c>
      <c r="F42" s="24" t="str">
        <f>IFERROR(VLOOKUP(SOR[[#This Row],[Department]], Lists!$L$4:$M$7, 2, FALSE), "")</f>
        <v>Fuazan, Fawzi A</v>
      </c>
      <c r="G42" s="24" t="s">
        <v>96</v>
      </c>
      <c r="H42" s="24">
        <v>2025</v>
      </c>
      <c r="I42" s="80" t="s">
        <v>41</v>
      </c>
      <c r="J42" s="24" t="str" cm="1">
        <f t="array" ref="J42">IFERROR(
  LOOKUP(
    2,1/(
      ('Total Annual Points'!$B$5:$B$1000=E42)*
      ('Total Annual Points'!$C$5:$C$1000=G42)*
      ('Total Annual Points'!$D$5:$D$1000=H42)*
      (MATCH('Total Annual Points'!$E$5:$E$1000,{"January","February","March","April","May","June","July","August","September","October","November","December"},0)
       &lt;=MATCH(I42,{"January","February","March","April","May","June","July","August","September","October","November","December"},0))
    ),
    'Total Annual Points'!$F$5:$F$1000
  ),
"")</f>
        <v/>
      </c>
      <c r="K42" s="24"/>
      <c r="L42" s="24"/>
      <c r="M42" s="24">
        <f>South_Operation!$K42-South_Operation!$L42</f>
        <v>0</v>
      </c>
      <c r="N42" s="24"/>
      <c r="AC42" s="1" t="str">
        <f t="shared" si="1"/>
        <v>South_Operation</v>
      </c>
      <c r="AD42" s="1" t="str">
        <f>IFERROR(VLOOKUP(SOW[[#This Row],[Department]], Lists!$L$4:$M$7, 2, FALSE), "")</f>
        <v>Fuazan, Fawzi A</v>
      </c>
      <c r="AE42" s="1" t="s">
        <v>15</v>
      </c>
      <c r="AF42" s="1" t="s">
        <v>24</v>
      </c>
      <c r="AG42" s="1" t="s">
        <v>87</v>
      </c>
      <c r="AH42" s="1" t="s">
        <v>42</v>
      </c>
      <c r="AI42" s="16" t="b">
        <v>0</v>
      </c>
      <c r="AJ42" s="1"/>
      <c r="BA42" s="22" t="str">
        <f t="shared" si="2"/>
        <v>South_Operation</v>
      </c>
      <c r="BB42" s="22" t="str">
        <f>IFERROR(VLOOKUP(SOM[[#This Row],[Department]], Lists!$L$4:$M$7, 2, FALSE), "")</f>
        <v>Fuazan, Fawzi A</v>
      </c>
      <c r="BC42" s="30" t="s">
        <v>99</v>
      </c>
      <c r="BD42" s="30" t="s">
        <v>35</v>
      </c>
      <c r="BE42" s="81" t="s">
        <v>41</v>
      </c>
      <c r="BF42" s="28" t="s">
        <v>42</v>
      </c>
      <c r="BG42" s="29" t="b">
        <v>0</v>
      </c>
      <c r="BH42" s="28"/>
      <c r="BW42" s="22"/>
      <c r="BY42" s="2"/>
      <c r="BZ42" s="2"/>
      <c r="CA42" s="1"/>
      <c r="CB42" s="1"/>
      <c r="CC42" s="1"/>
      <c r="CD42" s="1"/>
    </row>
    <row r="43" spans="5:82">
      <c r="E43" s="24" t="str">
        <f t="shared" si="0"/>
        <v>South_Operation</v>
      </c>
      <c r="F43" s="24" t="str">
        <f>IFERROR(VLOOKUP(SOR[[#This Row],[Department]], Lists!$L$4:$M$7, 2, FALSE), "")</f>
        <v>Fuazan, Fawzi A</v>
      </c>
      <c r="G43" s="24" t="s">
        <v>96</v>
      </c>
      <c r="H43" s="24">
        <v>2025</v>
      </c>
      <c r="I43" s="80" t="s">
        <v>50</v>
      </c>
      <c r="J43" s="24" t="str" cm="1">
        <f t="array" ref="J43">IFERROR(
  LOOKUP(
    2,1/(
      ('Total Annual Points'!$B$5:$B$1000=E43)*
      ('Total Annual Points'!$C$5:$C$1000=G43)*
      ('Total Annual Points'!$D$5:$D$1000=H43)*
      (MATCH('Total Annual Points'!$E$5:$E$1000,{"January","February","March","April","May","June","July","August","September","October","November","December"},0)
       &lt;=MATCH(I43,{"January","February","March","April","May","June","July","August","September","October","November","December"},0))
    ),
    'Total Annual Points'!$F$5:$F$1000
  ),
"")</f>
        <v/>
      </c>
      <c r="K43" s="24"/>
      <c r="L43" s="24"/>
      <c r="M43" s="24">
        <f>South_Operation!$K43-South_Operation!$L43</f>
        <v>0</v>
      </c>
      <c r="N43" s="24"/>
      <c r="AC43" s="1" t="str">
        <f t="shared" si="1"/>
        <v>South_Operation</v>
      </c>
      <c r="AD43" s="1" t="str">
        <f>IFERROR(VLOOKUP(SOW[[#This Row],[Department]], Lists!$L$4:$M$7, 2, FALSE), "")</f>
        <v>Fuazan, Fawzi A</v>
      </c>
      <c r="AE43" s="1" t="s">
        <v>15</v>
      </c>
      <c r="AF43" s="1" t="s">
        <v>24</v>
      </c>
      <c r="AG43" s="1" t="s">
        <v>88</v>
      </c>
      <c r="AH43" s="1" t="s">
        <v>21</v>
      </c>
      <c r="AI43" s="16" t="b">
        <v>0</v>
      </c>
      <c r="AJ43" s="1"/>
      <c r="BA43" s="22" t="str">
        <f t="shared" si="2"/>
        <v>South_Operation</v>
      </c>
      <c r="BB43" s="22" t="str">
        <f>IFERROR(VLOOKUP(SOM[[#This Row],[Department]], Lists!$L$4:$M$7, 2, FALSE), "")</f>
        <v>Fuazan, Fawzi A</v>
      </c>
      <c r="BC43" s="30" t="s">
        <v>99</v>
      </c>
      <c r="BD43" s="30" t="s">
        <v>35</v>
      </c>
      <c r="BE43" s="81" t="s">
        <v>50</v>
      </c>
      <c r="BF43" s="28" t="s">
        <v>21</v>
      </c>
      <c r="BG43" s="29" t="b">
        <v>0</v>
      </c>
      <c r="BH43" s="28"/>
      <c r="BW43" s="22"/>
      <c r="BY43" s="2"/>
      <c r="BZ43" s="2"/>
      <c r="CA43" s="1"/>
      <c r="CB43" s="1"/>
      <c r="CC43" s="1"/>
      <c r="CD43" s="1"/>
    </row>
    <row r="44" spans="5:82">
      <c r="E44" s="24" t="str">
        <f t="shared" si="0"/>
        <v>South_Operation</v>
      </c>
      <c r="F44" s="24" t="str">
        <f>IFERROR(VLOOKUP(SOR[[#This Row],[Department]], Lists!$L$4:$M$7, 2, FALSE), "")</f>
        <v>Fuazan, Fawzi A</v>
      </c>
      <c r="G44" s="24" t="s">
        <v>96</v>
      </c>
      <c r="H44" s="24">
        <v>2025</v>
      </c>
      <c r="I44" s="80" t="s">
        <v>54</v>
      </c>
      <c r="J44" s="24" t="str" cm="1">
        <f t="array" ref="J44">IFERROR(
  LOOKUP(
    2,1/(
      ('Total Annual Points'!$B$5:$B$1000=E44)*
      ('Total Annual Points'!$C$5:$C$1000=G44)*
      ('Total Annual Points'!$D$5:$D$1000=H44)*
      (MATCH('Total Annual Points'!$E$5:$E$1000,{"January","February","March","April","May","June","July","August","September","October","November","December"},0)
       &lt;=MATCH(I44,{"January","February","March","April","May","June","July","August","September","October","November","December"},0))
    ),
    'Total Annual Points'!$F$5:$F$1000
  ),
"")</f>
        <v/>
      </c>
      <c r="K44" s="24"/>
      <c r="L44" s="24"/>
      <c r="M44" s="24">
        <f>South_Operation!$K44-South_Operation!$L44</f>
        <v>0</v>
      </c>
      <c r="N44" s="24"/>
      <c r="AC44" s="1" t="str">
        <f t="shared" si="1"/>
        <v>South_Operation</v>
      </c>
      <c r="AD44" s="1" t="str">
        <f>IFERROR(VLOOKUP(SOW[[#This Row],[Department]], Lists!$L$4:$M$7, 2, FALSE), "")</f>
        <v>Fuazan, Fawzi A</v>
      </c>
      <c r="AE44" s="1" t="s">
        <v>15</v>
      </c>
      <c r="AF44" s="1" t="s">
        <v>24</v>
      </c>
      <c r="AG44" s="1" t="s">
        <v>92</v>
      </c>
      <c r="AH44" s="1" t="s">
        <v>32</v>
      </c>
      <c r="AI44" s="16" t="b">
        <v>0</v>
      </c>
      <c r="AJ44" s="1"/>
      <c r="BA44" s="22" t="str">
        <f t="shared" si="2"/>
        <v>South_Operation</v>
      </c>
      <c r="BB44" s="22" t="str">
        <f>IFERROR(VLOOKUP(SOM[[#This Row],[Department]], Lists!$L$4:$M$7, 2, FALSE), "")</f>
        <v>Fuazan, Fawzi A</v>
      </c>
      <c r="BC44" s="30" t="s">
        <v>99</v>
      </c>
      <c r="BD44" s="30" t="s">
        <v>35</v>
      </c>
      <c r="BE44" s="81" t="s">
        <v>54</v>
      </c>
      <c r="BF44" s="28" t="s">
        <v>32</v>
      </c>
      <c r="BG44" s="29" t="b">
        <v>0</v>
      </c>
      <c r="BH44" s="28"/>
      <c r="BW44" s="22"/>
      <c r="BY44" s="2"/>
      <c r="BZ44" s="2"/>
      <c r="CA44" s="1"/>
      <c r="CB44" s="1"/>
      <c r="CC44" s="1"/>
      <c r="CD44" s="1"/>
    </row>
    <row r="45" spans="5:82">
      <c r="E45" s="24" t="str">
        <f t="shared" si="0"/>
        <v>South_Operation</v>
      </c>
      <c r="F45" s="24" t="str">
        <f>IFERROR(VLOOKUP(SOR[[#This Row],[Department]], Lists!$L$4:$M$7, 2, FALSE), "")</f>
        <v>Fuazan, Fawzi A</v>
      </c>
      <c r="G45" s="24" t="s">
        <v>96</v>
      </c>
      <c r="H45" s="24">
        <v>2025</v>
      </c>
      <c r="I45" s="80" t="s">
        <v>57</v>
      </c>
      <c r="J45" s="24" t="str" cm="1">
        <f t="array" ref="J45">IFERROR(
  LOOKUP(
    2,1/(
      ('Total Annual Points'!$B$5:$B$1000=E45)*
      ('Total Annual Points'!$C$5:$C$1000=G45)*
      ('Total Annual Points'!$D$5:$D$1000=H45)*
      (MATCH('Total Annual Points'!$E$5:$E$1000,{"January","February","March","April","May","June","July","August","September","October","November","December"},0)
       &lt;=MATCH(I45,{"January","February","March","April","May","June","July","August","September","October","November","December"},0))
    ),
    'Total Annual Points'!$F$5:$F$1000
  ),
"")</f>
        <v/>
      </c>
      <c r="K45" s="24"/>
      <c r="L45" s="24"/>
      <c r="M45" s="24">
        <f>South_Operation!$K45-South_Operation!$L45</f>
        <v>0</v>
      </c>
      <c r="N45" s="24"/>
      <c r="AC45" s="1" t="str">
        <f t="shared" si="1"/>
        <v>South_Operation</v>
      </c>
      <c r="AD45" s="1" t="str">
        <f>IFERROR(VLOOKUP(SOW[[#This Row],[Department]], Lists!$L$4:$M$7, 2, FALSE), "")</f>
        <v>Fuazan, Fawzi A</v>
      </c>
      <c r="AE45" s="1" t="s">
        <v>15</v>
      </c>
      <c r="AF45" s="1" t="s">
        <v>24</v>
      </c>
      <c r="AG45" s="1" t="s">
        <v>95</v>
      </c>
      <c r="AH45" s="1" t="s">
        <v>42</v>
      </c>
      <c r="AI45" s="16" t="b">
        <v>0</v>
      </c>
      <c r="AJ45" s="1"/>
      <c r="BA45" s="22" t="str">
        <f t="shared" si="2"/>
        <v>South_Operation</v>
      </c>
      <c r="BB45" s="22" t="str">
        <f>IFERROR(VLOOKUP(SOM[[#This Row],[Department]], Lists!$L$4:$M$7, 2, FALSE), "")</f>
        <v>Fuazan, Fawzi A</v>
      </c>
      <c r="BC45" s="30" t="s">
        <v>99</v>
      </c>
      <c r="BD45" s="30" t="s">
        <v>35</v>
      </c>
      <c r="BE45" s="81" t="s">
        <v>57</v>
      </c>
      <c r="BF45" s="28" t="s">
        <v>42</v>
      </c>
      <c r="BG45" s="29" t="b">
        <v>0</v>
      </c>
      <c r="BH45" s="28"/>
      <c r="BW45" s="22"/>
      <c r="BY45" s="2"/>
      <c r="BZ45" s="2"/>
      <c r="CA45" s="1"/>
      <c r="CB45" s="1"/>
      <c r="CC45" s="1"/>
      <c r="CD45" s="1"/>
    </row>
    <row r="46" spans="5:82">
      <c r="E46" s="24" t="str">
        <f t="shared" si="0"/>
        <v>South_Operation</v>
      </c>
      <c r="F46" s="24" t="str">
        <f>IFERROR(VLOOKUP(SOR[[#This Row],[Department]], Lists!$L$4:$M$7, 2, FALSE), "")</f>
        <v>Fuazan, Fawzi A</v>
      </c>
      <c r="G46" s="24" t="s">
        <v>96</v>
      </c>
      <c r="H46" s="24">
        <v>2025</v>
      </c>
      <c r="I46" s="80" t="s">
        <v>60</v>
      </c>
      <c r="J46" s="24" t="str" cm="1">
        <f t="array" ref="J46">IFERROR(
  LOOKUP(
    2,1/(
      ('Total Annual Points'!$B$5:$B$1000=E46)*
      ('Total Annual Points'!$C$5:$C$1000=G46)*
      ('Total Annual Points'!$D$5:$D$1000=H46)*
      (MATCH('Total Annual Points'!$E$5:$E$1000,{"January","February","March","April","May","June","July","August","September","October","November","December"},0)
       &lt;=MATCH(I46,{"January","February","March","April","May","June","July","August","September","October","November","December"},0))
    ),
    'Total Annual Points'!$F$5:$F$1000
  ),
"")</f>
        <v/>
      </c>
      <c r="K46" s="24"/>
      <c r="L46" s="24"/>
      <c r="M46" s="24">
        <f>South_Operation!$K46-South_Operation!$L46</f>
        <v>0</v>
      </c>
      <c r="N46" s="24"/>
      <c r="AC46" s="1" t="str">
        <f t="shared" si="1"/>
        <v>South_Operation</v>
      </c>
      <c r="AD46" s="1" t="str">
        <f>IFERROR(VLOOKUP(SOW[[#This Row],[Department]], Lists!$L$4:$M$7, 2, FALSE), "")</f>
        <v>Fuazan, Fawzi A</v>
      </c>
      <c r="AE46" s="1" t="s">
        <v>15</v>
      </c>
      <c r="AF46" s="1" t="s">
        <v>24</v>
      </c>
      <c r="AG46" s="1" t="s">
        <v>98</v>
      </c>
      <c r="AH46" s="1" t="s">
        <v>21</v>
      </c>
      <c r="AI46" s="16" t="b">
        <v>0</v>
      </c>
      <c r="AJ46" s="1"/>
      <c r="BA46" s="22" t="str">
        <f t="shared" si="2"/>
        <v>South_Operation</v>
      </c>
      <c r="BB46" s="22" t="str">
        <f>IFERROR(VLOOKUP(SOM[[#This Row],[Department]], Lists!$L$4:$M$7, 2, FALSE), "")</f>
        <v>Fuazan, Fawzi A</v>
      </c>
      <c r="BC46" s="30" t="s">
        <v>99</v>
      </c>
      <c r="BD46" s="30" t="s">
        <v>35</v>
      </c>
      <c r="BE46" s="81" t="s">
        <v>60</v>
      </c>
      <c r="BF46" s="28" t="s">
        <v>21</v>
      </c>
      <c r="BG46" s="29" t="b">
        <v>0</v>
      </c>
      <c r="BH46" s="28"/>
      <c r="BW46" s="22"/>
      <c r="BY46" s="2"/>
      <c r="BZ46" s="2"/>
      <c r="CA46" s="1"/>
      <c r="CB46" s="1"/>
      <c r="CC46" s="1"/>
      <c r="CD46" s="1"/>
    </row>
    <row r="47" spans="5:82">
      <c r="E47" s="24" t="str">
        <f t="shared" si="0"/>
        <v>South_Operation</v>
      </c>
      <c r="F47" s="24" t="str">
        <f>IFERROR(VLOOKUP(SOR[[#This Row],[Department]], Lists!$L$4:$M$7, 2, FALSE), "")</f>
        <v>Fuazan, Fawzi A</v>
      </c>
      <c r="G47" s="24" t="s">
        <v>96</v>
      </c>
      <c r="H47" s="24">
        <v>2025</v>
      </c>
      <c r="I47" s="80" t="s">
        <v>62</v>
      </c>
      <c r="J47" s="24" t="str" cm="1">
        <f t="array" ref="J47">IFERROR(
  LOOKUP(
    2,1/(
      ('Total Annual Points'!$B$5:$B$1000=E47)*
      ('Total Annual Points'!$C$5:$C$1000=G47)*
      ('Total Annual Points'!$D$5:$D$1000=H47)*
      (MATCH('Total Annual Points'!$E$5:$E$1000,{"January","February","March","April","May","June","July","August","September","October","November","December"},0)
       &lt;=MATCH(I47,{"January","February","March","April","May","June","July","August","September","October","November","December"},0))
    ),
    'Total Annual Points'!$F$5:$F$1000
  ),
"")</f>
        <v/>
      </c>
      <c r="K47" s="24"/>
      <c r="L47" s="24"/>
      <c r="M47" s="24">
        <f>South_Operation!$K47-South_Operation!$L47</f>
        <v>0</v>
      </c>
      <c r="N47" s="24"/>
      <c r="AC47" s="1" t="str">
        <f t="shared" si="1"/>
        <v>South_Operation</v>
      </c>
      <c r="AD47" s="1" t="str">
        <f>IFERROR(VLOOKUP(SOW[[#This Row],[Department]], Lists!$L$4:$M$7, 2, FALSE), "")</f>
        <v>Fuazan, Fawzi A</v>
      </c>
      <c r="AE47" s="1" t="s">
        <v>15</v>
      </c>
      <c r="AF47" s="1" t="s">
        <v>24</v>
      </c>
      <c r="AG47" s="1" t="s">
        <v>100</v>
      </c>
      <c r="AH47" s="1" t="s">
        <v>32</v>
      </c>
      <c r="AI47" s="16" t="b">
        <v>0</v>
      </c>
      <c r="AJ47" s="1"/>
      <c r="BA47" s="22" t="str">
        <f t="shared" si="2"/>
        <v>South_Operation</v>
      </c>
      <c r="BB47" s="22" t="str">
        <f>IFERROR(VLOOKUP(SOM[[#This Row],[Department]], Lists!$L$4:$M$7, 2, FALSE), "")</f>
        <v>Fuazan, Fawzi A</v>
      </c>
      <c r="BC47" s="30" t="s">
        <v>99</v>
      </c>
      <c r="BD47" s="30" t="s">
        <v>35</v>
      </c>
      <c r="BE47" s="81" t="s">
        <v>62</v>
      </c>
      <c r="BF47" s="28" t="s">
        <v>32</v>
      </c>
      <c r="BG47" s="29" t="b">
        <v>0</v>
      </c>
      <c r="BH47" s="28"/>
      <c r="BW47" s="22"/>
      <c r="BY47" s="2"/>
      <c r="BZ47" s="2"/>
      <c r="CA47" s="1"/>
      <c r="CB47" s="1"/>
      <c r="CC47" s="1"/>
      <c r="CD47" s="1"/>
    </row>
    <row r="48" spans="5:82">
      <c r="E48" s="24" t="str">
        <f t="shared" si="0"/>
        <v>South_Operation</v>
      </c>
      <c r="F48" s="24" t="str">
        <f>IFERROR(VLOOKUP(SOR[[#This Row],[Department]], Lists!$L$4:$M$7, 2, FALSE), "")</f>
        <v>Fuazan, Fawzi A</v>
      </c>
      <c r="G48" s="24" t="s">
        <v>96</v>
      </c>
      <c r="H48" s="24">
        <v>2025</v>
      </c>
      <c r="I48" s="80" t="s">
        <v>64</v>
      </c>
      <c r="J48" s="24" t="str" cm="1">
        <f t="array" ref="J48">IFERROR(
  LOOKUP(
    2,1/(
      ('Total Annual Points'!$B$5:$B$1000=E48)*
      ('Total Annual Points'!$C$5:$C$1000=G48)*
      ('Total Annual Points'!$D$5:$D$1000=H48)*
      (MATCH('Total Annual Points'!$E$5:$E$1000,{"January","February","March","April","May","June","July","August","September","October","November","December"},0)
       &lt;=MATCH(I48,{"January","February","March","April","May","June","July","August","September","October","November","December"},0))
    ),
    'Total Annual Points'!$F$5:$F$1000
  ),
"")</f>
        <v/>
      </c>
      <c r="K48" s="24"/>
      <c r="L48" s="24"/>
      <c r="M48" s="24">
        <f>South_Operation!$K48-South_Operation!$L48</f>
        <v>0</v>
      </c>
      <c r="N48" s="24"/>
      <c r="AC48" s="1" t="str">
        <f t="shared" si="1"/>
        <v>South_Operation</v>
      </c>
      <c r="AD48" s="1" t="str">
        <f>IFERROR(VLOOKUP(SOW[[#This Row],[Department]], Lists!$L$4:$M$7, 2, FALSE), "")</f>
        <v>Fuazan, Fawzi A</v>
      </c>
      <c r="AE48" s="1" t="s">
        <v>15</v>
      </c>
      <c r="AF48" s="1" t="s">
        <v>24</v>
      </c>
      <c r="AG48" s="1" t="s">
        <v>103</v>
      </c>
      <c r="AH48" s="1" t="s">
        <v>42</v>
      </c>
      <c r="AI48" s="16" t="b">
        <v>0</v>
      </c>
      <c r="AJ48" s="1"/>
      <c r="BA48" s="22" t="str">
        <f t="shared" ref="BA48:BA79" si="5">$S$3</f>
        <v>South_Operation</v>
      </c>
      <c r="BB48" s="22" t="str">
        <f>IFERROR(VLOOKUP(SOM[[#This Row],[Department]], Lists!$L$4:$M$7, 2, FALSE), "")</f>
        <v>Fuazan, Fawzi A</v>
      </c>
      <c r="BC48" s="30" t="s">
        <v>99</v>
      </c>
      <c r="BD48" s="30" t="s">
        <v>35</v>
      </c>
      <c r="BE48" s="81" t="s">
        <v>64</v>
      </c>
      <c r="BF48" s="28" t="s">
        <v>42</v>
      </c>
      <c r="BG48" s="29" t="b">
        <v>0</v>
      </c>
      <c r="BH48" s="28"/>
      <c r="BW48" s="22"/>
      <c r="BY48" s="2"/>
      <c r="BZ48" s="2"/>
      <c r="CA48" s="1"/>
      <c r="CB48" s="1"/>
      <c r="CC48" s="1"/>
      <c r="CD48" s="1"/>
    </row>
    <row r="49" spans="5:82">
      <c r="E49" s="24" t="str">
        <f t="shared" si="0"/>
        <v>South_Operation</v>
      </c>
      <c r="F49" s="24" t="str">
        <f>IFERROR(VLOOKUP(SOR[[#This Row],[Department]], Lists!$L$4:$M$7, 2, FALSE), "")</f>
        <v>Fuazan, Fawzi A</v>
      </c>
      <c r="G49" s="24" t="s">
        <v>96</v>
      </c>
      <c r="H49" s="24">
        <v>2025</v>
      </c>
      <c r="I49" s="80" t="s">
        <v>66</v>
      </c>
      <c r="J49" s="24" t="str" cm="1">
        <f t="array" ref="J49">IFERROR(
  LOOKUP(
    2,1/(
      ('Total Annual Points'!$B$5:$B$1000=E49)*
      ('Total Annual Points'!$C$5:$C$1000=G49)*
      ('Total Annual Points'!$D$5:$D$1000=H49)*
      (MATCH('Total Annual Points'!$E$5:$E$1000,{"January","February","March","April","May","June","July","August","September","October","November","December"},0)
       &lt;=MATCH(I49,{"January","February","March","April","May","June","July","August","September","October","November","December"},0))
    ),
    'Total Annual Points'!$F$5:$F$1000
  ),
"")</f>
        <v/>
      </c>
      <c r="K49" s="24"/>
      <c r="L49" s="24"/>
      <c r="M49" s="24">
        <f>South_Operation!$K49-South_Operation!$L49</f>
        <v>0</v>
      </c>
      <c r="N49" s="24"/>
      <c r="AC49" s="1" t="str">
        <f t="shared" si="1"/>
        <v>South_Operation</v>
      </c>
      <c r="AD49" s="1" t="str">
        <f>IFERROR(VLOOKUP(SOW[[#This Row],[Department]], Lists!$L$4:$M$7, 2, FALSE), "")</f>
        <v>Fuazan, Fawzi A</v>
      </c>
      <c r="AE49" s="1" t="s">
        <v>15</v>
      </c>
      <c r="AF49" s="1" t="s">
        <v>24</v>
      </c>
      <c r="AG49" s="1" t="s">
        <v>105</v>
      </c>
      <c r="AH49" s="1" t="s">
        <v>21</v>
      </c>
      <c r="AI49" s="16" t="b">
        <v>0</v>
      </c>
      <c r="AJ49" s="1"/>
      <c r="BA49" s="22" t="str">
        <f t="shared" si="5"/>
        <v>South_Operation</v>
      </c>
      <c r="BB49" s="22" t="str">
        <f>IFERROR(VLOOKUP(SOM[[#This Row],[Department]], Lists!$L$4:$M$7, 2, FALSE), "")</f>
        <v>Fuazan, Fawzi A</v>
      </c>
      <c r="BC49" s="30" t="s">
        <v>99</v>
      </c>
      <c r="BD49" s="30" t="s">
        <v>35</v>
      </c>
      <c r="BE49" s="81" t="s">
        <v>66</v>
      </c>
      <c r="BF49" s="28" t="s">
        <v>21</v>
      </c>
      <c r="BG49" s="29" t="b">
        <v>0</v>
      </c>
      <c r="BH49" s="28"/>
      <c r="BW49" s="22"/>
      <c r="BY49" s="2"/>
      <c r="BZ49" s="2"/>
      <c r="CA49" s="1"/>
      <c r="CB49" s="1"/>
      <c r="CC49" s="1"/>
      <c r="CD49" s="1"/>
    </row>
    <row r="50" spans="5:82">
      <c r="E50" s="24" t="str">
        <f t="shared" si="0"/>
        <v>South_Operation</v>
      </c>
      <c r="F50" s="24" t="str">
        <f>IFERROR(VLOOKUP(SOR[[#This Row],[Department]], Lists!$L$4:$M$7, 2, FALSE), "")</f>
        <v>Fuazan, Fawzi A</v>
      </c>
      <c r="G50" s="24" t="s">
        <v>96</v>
      </c>
      <c r="H50" s="24">
        <v>2025</v>
      </c>
      <c r="I50" s="80" t="s">
        <v>68</v>
      </c>
      <c r="J50" s="24" t="str" cm="1">
        <f t="array" ref="J50">IFERROR(
  LOOKUP(
    2,1/(
      ('Total Annual Points'!$B$5:$B$1000=E50)*
      ('Total Annual Points'!$C$5:$C$1000=G50)*
      ('Total Annual Points'!$D$5:$D$1000=H50)*
      (MATCH('Total Annual Points'!$E$5:$E$1000,{"January","February","March","April","May","June","July","August","September","October","November","December"},0)
       &lt;=MATCH(I50,{"January","February","March","April","May","June","July","August","September","October","November","December"},0))
    ),
    'Total Annual Points'!$F$5:$F$1000
  ),
"")</f>
        <v/>
      </c>
      <c r="K50" s="24"/>
      <c r="L50" s="24"/>
      <c r="M50" s="24">
        <f>South_Operation!$K50-South_Operation!$L50</f>
        <v>0</v>
      </c>
      <c r="N50" s="24"/>
      <c r="AC50" s="1" t="str">
        <f t="shared" si="1"/>
        <v>South_Operation</v>
      </c>
      <c r="AD50" s="1" t="str">
        <f>IFERROR(VLOOKUP(SOW[[#This Row],[Department]], Lists!$L$4:$M$7, 2, FALSE), "")</f>
        <v>Fuazan, Fawzi A</v>
      </c>
      <c r="AE50" s="1" t="s">
        <v>15</v>
      </c>
      <c r="AF50" s="1" t="s">
        <v>24</v>
      </c>
      <c r="AG50" s="1" t="s">
        <v>107</v>
      </c>
      <c r="AH50" s="1" t="s">
        <v>32</v>
      </c>
      <c r="AI50" s="16" t="b">
        <v>0</v>
      </c>
      <c r="AJ50" s="1"/>
      <c r="BA50" s="22" t="str">
        <f t="shared" si="5"/>
        <v>South_Operation</v>
      </c>
      <c r="BB50" s="22" t="str">
        <f>IFERROR(VLOOKUP(SOM[[#This Row],[Department]], Lists!$L$4:$M$7, 2, FALSE), "")</f>
        <v>Fuazan, Fawzi A</v>
      </c>
      <c r="BC50" s="30" t="s">
        <v>99</v>
      </c>
      <c r="BD50" s="30" t="s">
        <v>35</v>
      </c>
      <c r="BE50" s="81" t="s">
        <v>68</v>
      </c>
      <c r="BF50" s="28" t="s">
        <v>32</v>
      </c>
      <c r="BG50" s="29" t="b">
        <v>0</v>
      </c>
      <c r="BH50" s="28"/>
      <c r="BW50" s="22"/>
      <c r="BY50" s="2"/>
      <c r="BZ50" s="2"/>
      <c r="CA50" s="1"/>
      <c r="CB50" s="1"/>
      <c r="CC50" s="1"/>
      <c r="CD50" s="1"/>
    </row>
    <row r="51" spans="5:82">
      <c r="E51" s="24" t="str">
        <f t="shared" si="0"/>
        <v>South_Operation</v>
      </c>
      <c r="F51" s="24" t="str">
        <f>IFERROR(VLOOKUP(SOR[[#This Row],[Department]], Lists!$L$4:$M$7, 2, FALSE), "")</f>
        <v>Fuazan, Fawzi A</v>
      </c>
      <c r="G51" s="24" t="s">
        <v>96</v>
      </c>
      <c r="H51" s="24">
        <v>2025</v>
      </c>
      <c r="I51" s="80" t="s">
        <v>70</v>
      </c>
      <c r="J51" s="24" t="str" cm="1">
        <f t="array" ref="J51">IFERROR(
  LOOKUP(
    2,1/(
      ('Total Annual Points'!$B$5:$B$1000=E51)*
      ('Total Annual Points'!$C$5:$C$1000=G51)*
      ('Total Annual Points'!$D$5:$D$1000=H51)*
      (MATCH('Total Annual Points'!$E$5:$E$1000,{"January","February","March","April","May","June","July","August","September","October","November","December"},0)
       &lt;=MATCH(I51,{"January","February","March","April","May","June","July","August","September","October","November","December"},0))
    ),
    'Total Annual Points'!$F$5:$F$1000
  ),
"")</f>
        <v/>
      </c>
      <c r="K51" s="24"/>
      <c r="L51" s="24"/>
      <c r="M51" s="24">
        <f>South_Operation!$K51-South_Operation!$L51</f>
        <v>0</v>
      </c>
      <c r="N51" s="24"/>
      <c r="AC51" s="1" t="str">
        <f t="shared" si="1"/>
        <v>South_Operation</v>
      </c>
      <c r="AD51" s="1" t="str">
        <f>IFERROR(VLOOKUP(SOW[[#This Row],[Department]], Lists!$L$4:$M$7, 2, FALSE), "")</f>
        <v>Fuazan, Fawzi A</v>
      </c>
      <c r="AE51" s="1" t="s">
        <v>15</v>
      </c>
      <c r="AF51" s="1" t="s">
        <v>24</v>
      </c>
      <c r="AG51" s="1" t="s">
        <v>109</v>
      </c>
      <c r="AH51" s="1" t="s">
        <v>42</v>
      </c>
      <c r="AI51" s="16" t="b">
        <v>0</v>
      </c>
      <c r="AJ51" s="1"/>
      <c r="BA51" s="22" t="str">
        <f t="shared" si="5"/>
        <v>South_Operation</v>
      </c>
      <c r="BB51" s="22" t="str">
        <f>IFERROR(VLOOKUP(SOM[[#This Row],[Department]], Lists!$L$4:$M$7, 2, FALSE), "")</f>
        <v>Fuazan, Fawzi A</v>
      </c>
      <c r="BC51" s="30" t="s">
        <v>99</v>
      </c>
      <c r="BD51" s="30" t="s">
        <v>35</v>
      </c>
      <c r="BE51" s="81" t="s">
        <v>70</v>
      </c>
      <c r="BF51" s="28" t="s">
        <v>42</v>
      </c>
      <c r="BG51" s="29" t="b">
        <v>0</v>
      </c>
      <c r="BH51" s="28"/>
      <c r="BW51" s="22"/>
      <c r="BY51" s="2"/>
      <c r="BZ51" s="2"/>
      <c r="CA51" s="1"/>
      <c r="CB51" s="1"/>
      <c r="CC51" s="1"/>
      <c r="CD51" s="1"/>
    </row>
    <row r="52" spans="5:82">
      <c r="E52" s="24" t="str">
        <f t="shared" si="0"/>
        <v>South_Operation</v>
      </c>
      <c r="F52" s="78" t="str">
        <f>IFERROR(VLOOKUP(SOR[[#This Row],[Department]], Lists!$L$4:$M$7, 2, FALSE), "")</f>
        <v/>
      </c>
      <c r="G52" s="24"/>
      <c r="H52" s="24"/>
      <c r="I52" s="80"/>
      <c r="J52" s="24"/>
      <c r="K52" s="24"/>
      <c r="L52" s="24"/>
      <c r="M52" s="24"/>
      <c r="N52" s="24"/>
      <c r="AC52" s="1" t="str">
        <f t="shared" si="1"/>
        <v>South_Operation</v>
      </c>
      <c r="AD52" s="1" t="str">
        <f>IFERROR(VLOOKUP(SOW[[#This Row],[Department]], Lists!$L$4:$M$7, 2, FALSE), "")</f>
        <v>Fuazan, Fawzi A</v>
      </c>
      <c r="AE52" s="1" t="s">
        <v>15</v>
      </c>
      <c r="AF52" s="1" t="s">
        <v>24</v>
      </c>
      <c r="AG52" s="1" t="s">
        <v>111</v>
      </c>
      <c r="AH52" s="1" t="s">
        <v>21</v>
      </c>
      <c r="AI52" s="16" t="b">
        <v>0</v>
      </c>
      <c r="AJ52" s="1"/>
      <c r="BA52" s="22" t="str">
        <f t="shared" si="5"/>
        <v>South_Operation</v>
      </c>
      <c r="BB52" t="str">
        <f>IFERROR(VLOOKUP(SOM[[#This Row],[Department]], Lists!$L$4:$M$7, 2, FALSE), "")</f>
        <v>Fuazan, Fawzi A</v>
      </c>
      <c r="BC52" s="30" t="s">
        <v>94</v>
      </c>
      <c r="BD52" s="30" t="s">
        <v>35</v>
      </c>
      <c r="BE52" s="81" t="s">
        <v>20</v>
      </c>
      <c r="BF52" s="28" t="s">
        <v>21</v>
      </c>
      <c r="BG52" s="29" t="b">
        <v>0</v>
      </c>
      <c r="BH52" s="28"/>
      <c r="BW52" s="22"/>
      <c r="BY52" s="2"/>
      <c r="BZ52" s="2"/>
      <c r="CA52" s="1"/>
      <c r="CB52" s="1"/>
      <c r="CC52" s="1"/>
      <c r="CD52" s="1"/>
    </row>
    <row r="53" spans="5:82">
      <c r="E53" s="24" t="str">
        <f t="shared" si="0"/>
        <v>South_Operation</v>
      </c>
      <c r="F53" s="78" t="str">
        <f>IFERROR(VLOOKUP(SOR[[#This Row],[Department]], Lists!$L$4:$M$7, 2, FALSE), "")</f>
        <v/>
      </c>
      <c r="G53" s="24"/>
      <c r="H53" s="24"/>
      <c r="I53" s="80"/>
      <c r="J53" s="24"/>
      <c r="K53" s="24"/>
      <c r="L53" s="24"/>
      <c r="M53" s="24"/>
      <c r="N53" s="24"/>
      <c r="AC53" s="1" t="str">
        <f t="shared" si="1"/>
        <v>South_Operation</v>
      </c>
      <c r="AD53" s="1" t="str">
        <f>IFERROR(VLOOKUP(SOW[[#This Row],[Department]], Lists!$L$4:$M$7, 2, FALSE), "")</f>
        <v>Fuazan, Fawzi A</v>
      </c>
      <c r="AE53" s="1" t="s">
        <v>15</v>
      </c>
      <c r="AF53" s="1" t="s">
        <v>24</v>
      </c>
      <c r="AG53" s="1" t="s">
        <v>112</v>
      </c>
      <c r="AH53" s="1" t="s">
        <v>32</v>
      </c>
      <c r="AI53" s="16" t="b">
        <v>0</v>
      </c>
      <c r="AJ53" s="1"/>
      <c r="BA53" s="22" t="str">
        <f t="shared" si="5"/>
        <v>South_Operation</v>
      </c>
      <c r="BB53" s="22" t="str">
        <f>IFERROR(VLOOKUP(SOM[[#This Row],[Department]], Lists!$L$4:$M$7, 2, FALSE), "")</f>
        <v>Fuazan, Fawzi A</v>
      </c>
      <c r="BC53" s="30" t="s">
        <v>94</v>
      </c>
      <c r="BD53" s="30" t="s">
        <v>35</v>
      </c>
      <c r="BE53" s="81" t="s">
        <v>31</v>
      </c>
      <c r="BF53" s="28" t="s">
        <v>32</v>
      </c>
      <c r="BG53" s="29" t="b">
        <v>0</v>
      </c>
      <c r="BH53" s="28"/>
      <c r="BW53" s="22"/>
      <c r="BY53" s="2"/>
      <c r="BZ53" s="2"/>
      <c r="CA53" s="1"/>
      <c r="CB53" s="1"/>
      <c r="CC53" s="1"/>
      <c r="CD53" s="1"/>
    </row>
    <row r="54" spans="5:82">
      <c r="E54" s="24" t="str">
        <f t="shared" si="0"/>
        <v>South_Operation</v>
      </c>
      <c r="F54" s="78" t="str">
        <f>IFERROR(VLOOKUP(SOR[[#This Row],[Department]], Lists!$L$4:$M$7, 2, FALSE), "")</f>
        <v/>
      </c>
      <c r="G54" s="24"/>
      <c r="H54" s="24"/>
      <c r="I54" s="80"/>
      <c r="J54" s="24"/>
      <c r="K54" s="24"/>
      <c r="L54" s="24"/>
      <c r="M54" s="24"/>
      <c r="N54" s="24"/>
      <c r="AC54" s="1" t="str">
        <f t="shared" si="1"/>
        <v>South_Operation</v>
      </c>
      <c r="AD54" s="1" t="str">
        <f>IFERROR(VLOOKUP(SOW[[#This Row],[Department]], Lists!$L$4:$M$7, 2, FALSE), "")</f>
        <v>Fuazan, Fawzi A</v>
      </c>
      <c r="AE54" s="1" t="s">
        <v>15</v>
      </c>
      <c r="AF54" s="1" t="s">
        <v>24</v>
      </c>
      <c r="AG54" s="1" t="s">
        <v>113</v>
      </c>
      <c r="AH54" s="1" t="s">
        <v>42</v>
      </c>
      <c r="AI54" s="16" t="b">
        <v>0</v>
      </c>
      <c r="AJ54" s="1"/>
      <c r="BA54" s="22" t="str">
        <f t="shared" si="5"/>
        <v>South_Operation</v>
      </c>
      <c r="BB54" s="22" t="str">
        <f>IFERROR(VLOOKUP(SOM[[#This Row],[Department]], Lists!$L$4:$M$7, 2, FALSE), "")</f>
        <v>Fuazan, Fawzi A</v>
      </c>
      <c r="BC54" s="30" t="s">
        <v>94</v>
      </c>
      <c r="BD54" s="30" t="s">
        <v>35</v>
      </c>
      <c r="BE54" s="81" t="s">
        <v>41</v>
      </c>
      <c r="BF54" s="28" t="s">
        <v>42</v>
      </c>
      <c r="BG54" s="29" t="b">
        <v>0</v>
      </c>
      <c r="BH54" s="28"/>
      <c r="BW54" s="22"/>
      <c r="BY54" s="2"/>
      <c r="BZ54" s="2"/>
      <c r="CA54" s="1"/>
      <c r="CB54" s="1"/>
      <c r="CC54" s="1"/>
      <c r="CD54" s="1"/>
    </row>
    <row r="55" spans="5:82">
      <c r="E55" s="24" t="str">
        <f t="shared" si="0"/>
        <v>South_Operation</v>
      </c>
      <c r="F55" s="78" t="str">
        <f>IFERROR(VLOOKUP(SOR[[#This Row],[Department]], Lists!$L$4:$M$7, 2, FALSE), "")</f>
        <v/>
      </c>
      <c r="G55" s="24"/>
      <c r="H55" s="24"/>
      <c r="I55" s="80"/>
      <c r="J55" s="24"/>
      <c r="K55" s="24"/>
      <c r="L55" s="24"/>
      <c r="M55" s="24"/>
      <c r="N55" s="24"/>
      <c r="AC55" s="1" t="str">
        <f t="shared" si="1"/>
        <v>South_Operation</v>
      </c>
      <c r="AD55" s="1" t="str">
        <f>IFERROR(VLOOKUP(SOW[[#This Row],[Department]], Lists!$L$4:$M$7, 2, FALSE), "")</f>
        <v>Fuazan, Fawzi A</v>
      </c>
      <c r="AE55" s="1" t="s">
        <v>15</v>
      </c>
      <c r="AF55" s="1" t="s">
        <v>24</v>
      </c>
      <c r="AG55" s="1" t="s">
        <v>114</v>
      </c>
      <c r="AH55" s="1" t="s">
        <v>21</v>
      </c>
      <c r="AI55" s="16" t="b">
        <v>0</v>
      </c>
      <c r="AJ55" s="1"/>
      <c r="BA55" s="22" t="str">
        <f t="shared" si="5"/>
        <v>South_Operation</v>
      </c>
      <c r="BB55" s="22" t="str">
        <f>IFERROR(VLOOKUP(SOM[[#This Row],[Department]], Lists!$L$4:$M$7, 2, FALSE), "")</f>
        <v>Fuazan, Fawzi A</v>
      </c>
      <c r="BC55" s="30" t="s">
        <v>94</v>
      </c>
      <c r="BD55" s="30" t="s">
        <v>35</v>
      </c>
      <c r="BE55" s="81" t="s">
        <v>50</v>
      </c>
      <c r="BF55" s="28" t="s">
        <v>21</v>
      </c>
      <c r="BG55" s="29" t="b">
        <v>0</v>
      </c>
      <c r="BH55" s="28"/>
      <c r="BW55" s="22"/>
      <c r="BY55" s="2"/>
      <c r="BZ55" s="2"/>
      <c r="CA55" s="1"/>
      <c r="CB55" s="1"/>
      <c r="CC55" s="1"/>
      <c r="CD55" s="1"/>
    </row>
    <row r="56" spans="5:82">
      <c r="AC56" s="1" t="str">
        <f t="shared" si="1"/>
        <v>South_Operation</v>
      </c>
      <c r="AD56" s="1" t="str">
        <f>IFERROR(VLOOKUP(SOW[[#This Row],[Department]], Lists!$L$4:$M$7, 2, FALSE), "")</f>
        <v>Fuazan, Fawzi A</v>
      </c>
      <c r="AE56" s="1" t="s">
        <v>15</v>
      </c>
      <c r="AF56" s="1" t="s">
        <v>24</v>
      </c>
      <c r="AG56" s="1" t="s">
        <v>115</v>
      </c>
      <c r="AH56" s="1" t="s">
        <v>32</v>
      </c>
      <c r="AI56" s="16" t="b">
        <v>0</v>
      </c>
      <c r="AJ56" s="1"/>
      <c r="BA56" s="22" t="str">
        <f t="shared" si="5"/>
        <v>South_Operation</v>
      </c>
      <c r="BB56" s="22" t="str">
        <f>IFERROR(VLOOKUP(SOM[[#This Row],[Department]], Lists!$L$4:$M$7, 2, FALSE), "")</f>
        <v>Fuazan, Fawzi A</v>
      </c>
      <c r="BC56" s="30" t="s">
        <v>94</v>
      </c>
      <c r="BD56" s="30" t="s">
        <v>35</v>
      </c>
      <c r="BE56" s="81" t="s">
        <v>54</v>
      </c>
      <c r="BF56" s="28" t="s">
        <v>32</v>
      </c>
      <c r="BG56" s="29" t="b">
        <v>0</v>
      </c>
      <c r="BH56" s="28"/>
      <c r="BW56" s="22"/>
      <c r="BY56" s="2"/>
      <c r="BZ56" s="2"/>
      <c r="CA56" s="1"/>
      <c r="CB56" s="1"/>
      <c r="CC56" s="1"/>
      <c r="CD56" s="1"/>
    </row>
    <row r="57" spans="5:82">
      <c r="AC57" s="1" t="str">
        <f t="shared" si="1"/>
        <v>South_Operation</v>
      </c>
      <c r="AD57" s="1" t="str">
        <f>IFERROR(VLOOKUP(SOW[[#This Row],[Department]], Lists!$L$4:$M$7, 2, FALSE), "")</f>
        <v>Fuazan, Fawzi A</v>
      </c>
      <c r="AE57" s="1" t="s">
        <v>15</v>
      </c>
      <c r="AF57" s="1" t="s">
        <v>24</v>
      </c>
      <c r="AG57" s="1" t="s">
        <v>116</v>
      </c>
      <c r="AH57" s="1" t="s">
        <v>42</v>
      </c>
      <c r="AI57" s="16" t="b">
        <v>0</v>
      </c>
      <c r="AJ57" s="1"/>
      <c r="BA57" s="22" t="str">
        <f t="shared" si="5"/>
        <v>South_Operation</v>
      </c>
      <c r="BB57" s="22" t="str">
        <f>IFERROR(VLOOKUP(SOM[[#This Row],[Department]], Lists!$L$4:$M$7, 2, FALSE), "")</f>
        <v>Fuazan, Fawzi A</v>
      </c>
      <c r="BC57" s="30" t="s">
        <v>94</v>
      </c>
      <c r="BD57" s="30" t="s">
        <v>35</v>
      </c>
      <c r="BE57" s="81" t="s">
        <v>57</v>
      </c>
      <c r="BF57" s="28" t="s">
        <v>42</v>
      </c>
      <c r="BG57" s="29" t="b">
        <v>0</v>
      </c>
      <c r="BH57" s="28"/>
      <c r="BW57" s="22"/>
      <c r="BY57" s="2"/>
      <c r="BZ57" s="2"/>
      <c r="CA57" s="1"/>
      <c r="CB57" s="1"/>
      <c r="CC57" s="1"/>
      <c r="CD57" s="1"/>
    </row>
    <row r="58" spans="5:82">
      <c r="AC58" s="1" t="str">
        <f t="shared" si="1"/>
        <v>South_Operation</v>
      </c>
      <c r="AD58" s="1" t="str">
        <f>IFERROR(VLOOKUP(SOW[[#This Row],[Department]], Lists!$L$4:$M$7, 2, FALSE), "")</f>
        <v>Fuazan, Fawzi A</v>
      </c>
      <c r="AE58" s="1" t="s">
        <v>15</v>
      </c>
      <c r="AF58" s="1" t="s">
        <v>24</v>
      </c>
      <c r="AG58" s="1" t="s">
        <v>117</v>
      </c>
      <c r="AH58" s="1" t="s">
        <v>21</v>
      </c>
      <c r="AI58" s="16" t="b">
        <v>0</v>
      </c>
      <c r="AJ58" s="1"/>
      <c r="BA58" s="22" t="str">
        <f t="shared" si="5"/>
        <v>South_Operation</v>
      </c>
      <c r="BB58" s="22" t="str">
        <f>IFERROR(VLOOKUP(SOM[[#This Row],[Department]], Lists!$L$4:$M$7, 2, FALSE), "")</f>
        <v>Fuazan, Fawzi A</v>
      </c>
      <c r="BC58" s="30" t="s">
        <v>94</v>
      </c>
      <c r="BD58" s="30" t="s">
        <v>35</v>
      </c>
      <c r="BE58" s="81" t="s">
        <v>60</v>
      </c>
      <c r="BF58" s="28" t="s">
        <v>21</v>
      </c>
      <c r="BG58" s="29" t="b">
        <v>0</v>
      </c>
      <c r="BH58" s="28"/>
      <c r="BW58" s="22"/>
      <c r="BY58" s="2"/>
      <c r="BZ58" s="2"/>
      <c r="CA58" s="1"/>
      <c r="CB58" s="1"/>
      <c r="CC58" s="1"/>
      <c r="CD58" s="1"/>
    </row>
    <row r="59" spans="5:82">
      <c r="AC59" s="1" t="str">
        <f t="shared" si="1"/>
        <v>South_Operation</v>
      </c>
      <c r="AD59" s="1" t="str">
        <f>IFERROR(VLOOKUP(SOW[[#This Row],[Department]], Lists!$L$4:$M$7, 2, FALSE), "")</f>
        <v>Fuazan, Fawzi A</v>
      </c>
      <c r="AE59" s="1" t="s">
        <v>15</v>
      </c>
      <c r="AF59" s="1" t="s">
        <v>24</v>
      </c>
      <c r="AG59" s="1" t="s">
        <v>118</v>
      </c>
      <c r="AH59" s="1" t="s">
        <v>32</v>
      </c>
      <c r="AI59" s="16" t="b">
        <v>0</v>
      </c>
      <c r="AJ59" s="1"/>
      <c r="BA59" s="22" t="str">
        <f t="shared" si="5"/>
        <v>South_Operation</v>
      </c>
      <c r="BB59" s="22" t="str">
        <f>IFERROR(VLOOKUP(SOM[[#This Row],[Department]], Lists!$L$4:$M$7, 2, FALSE), "")</f>
        <v>Fuazan, Fawzi A</v>
      </c>
      <c r="BC59" s="30" t="s">
        <v>94</v>
      </c>
      <c r="BD59" s="30" t="s">
        <v>35</v>
      </c>
      <c r="BE59" s="81" t="s">
        <v>62</v>
      </c>
      <c r="BF59" s="28" t="s">
        <v>32</v>
      </c>
      <c r="BG59" s="29" t="b">
        <v>0</v>
      </c>
      <c r="BH59" s="28"/>
      <c r="BW59" s="22"/>
      <c r="BY59" s="2"/>
      <c r="BZ59" s="2"/>
      <c r="CA59" s="1"/>
      <c r="CB59" s="1"/>
      <c r="CC59" s="1"/>
      <c r="CD59" s="1"/>
    </row>
    <row r="60" spans="5:82">
      <c r="E60" s="4"/>
      <c r="F60" s="4"/>
      <c r="G60" s="4"/>
      <c r="H60" s="4"/>
      <c r="I60" s="4"/>
      <c r="J60" s="4"/>
      <c r="K60" s="4"/>
      <c r="L60" s="4"/>
      <c r="N60" s="4"/>
      <c r="AC60" s="1" t="str">
        <f t="shared" si="1"/>
        <v>South_Operation</v>
      </c>
      <c r="AD60" s="1" t="str">
        <f>IFERROR(VLOOKUP(SOW[[#This Row],[Department]], Lists!$L$4:$M$7, 2, FALSE), "")</f>
        <v>Fuazan, Fawzi A</v>
      </c>
      <c r="AE60" s="1" t="s">
        <v>15</v>
      </c>
      <c r="AF60" s="1" t="s">
        <v>24</v>
      </c>
      <c r="AG60" s="1" t="s">
        <v>119</v>
      </c>
      <c r="AH60" s="1" t="s">
        <v>42</v>
      </c>
      <c r="AI60" s="16" t="b">
        <v>0</v>
      </c>
      <c r="AJ60" s="1"/>
      <c r="BA60" s="22" t="str">
        <f t="shared" si="5"/>
        <v>South_Operation</v>
      </c>
      <c r="BB60" s="22" t="str">
        <f>IFERROR(VLOOKUP(SOM[[#This Row],[Department]], Lists!$L$4:$M$7, 2, FALSE), "")</f>
        <v>Fuazan, Fawzi A</v>
      </c>
      <c r="BC60" s="30" t="s">
        <v>94</v>
      </c>
      <c r="BD60" s="30" t="s">
        <v>35</v>
      </c>
      <c r="BE60" s="81" t="s">
        <v>64</v>
      </c>
      <c r="BF60" s="28" t="s">
        <v>42</v>
      </c>
      <c r="BG60" s="29" t="b">
        <v>0</v>
      </c>
      <c r="BH60" s="28"/>
      <c r="BW60" s="22"/>
      <c r="BY60" s="2"/>
      <c r="BZ60" s="2"/>
      <c r="CA60" s="1"/>
      <c r="CB60" s="1"/>
      <c r="CC60" s="1"/>
      <c r="CD60" s="1"/>
    </row>
    <row r="61" spans="5:82">
      <c r="E61" s="4"/>
      <c r="F61" s="4"/>
      <c r="G61" s="4"/>
      <c r="H61" s="4"/>
      <c r="I61" s="4"/>
      <c r="J61" s="4"/>
      <c r="K61" s="4"/>
      <c r="L61" s="4"/>
      <c r="N61" s="4"/>
      <c r="AC61" s="1" t="str">
        <f t="shared" si="1"/>
        <v>South_Operation</v>
      </c>
      <c r="AD61" s="1" t="str">
        <f>IFERROR(VLOOKUP(SOW[[#This Row],[Department]], Lists!$L$4:$M$7, 2, FALSE), "")</f>
        <v>Fuazan, Fawzi A</v>
      </c>
      <c r="AE61" s="1" t="s">
        <v>15</v>
      </c>
      <c r="AF61" s="1" t="s">
        <v>24</v>
      </c>
      <c r="AG61" s="1" t="s">
        <v>120</v>
      </c>
      <c r="AH61" s="1" t="s">
        <v>21</v>
      </c>
      <c r="AI61" s="16" t="b">
        <v>0</v>
      </c>
      <c r="AJ61" s="1"/>
      <c r="BA61" s="22" t="str">
        <f t="shared" si="5"/>
        <v>South_Operation</v>
      </c>
      <c r="BB61" s="22" t="str">
        <f>IFERROR(VLOOKUP(SOM[[#This Row],[Department]], Lists!$L$4:$M$7, 2, FALSE), "")</f>
        <v>Fuazan, Fawzi A</v>
      </c>
      <c r="BC61" s="30" t="s">
        <v>94</v>
      </c>
      <c r="BD61" s="30" t="s">
        <v>35</v>
      </c>
      <c r="BE61" s="81" t="s">
        <v>66</v>
      </c>
      <c r="BF61" s="28" t="s">
        <v>21</v>
      </c>
      <c r="BG61" s="29" t="b">
        <v>0</v>
      </c>
      <c r="BH61" s="28"/>
      <c r="BW61" s="22"/>
      <c r="BY61" s="2"/>
      <c r="BZ61" s="2"/>
      <c r="CA61" s="1"/>
      <c r="CB61" s="1"/>
      <c r="CC61" s="1"/>
      <c r="CD61" s="1"/>
    </row>
    <row r="62" spans="5:82">
      <c r="E62" s="4"/>
      <c r="F62" s="4"/>
      <c r="G62" s="4"/>
      <c r="H62" s="4"/>
      <c r="I62" s="4"/>
      <c r="J62" s="4"/>
      <c r="K62" s="4"/>
      <c r="L62" s="4"/>
      <c r="N62" s="4"/>
      <c r="AC62" s="1" t="str">
        <f t="shared" si="1"/>
        <v>South_Operation</v>
      </c>
      <c r="AD62" s="1" t="str">
        <f>IFERROR(VLOOKUP(SOW[[#This Row],[Department]], Lists!$L$4:$M$7, 2, FALSE), "")</f>
        <v>Fuazan, Fawzi A</v>
      </c>
      <c r="AE62" s="1" t="s">
        <v>15</v>
      </c>
      <c r="AF62" s="1" t="s">
        <v>24</v>
      </c>
      <c r="AG62" s="1" t="s">
        <v>121</v>
      </c>
      <c r="AH62" s="1" t="s">
        <v>32</v>
      </c>
      <c r="AI62" s="16" t="b">
        <v>0</v>
      </c>
      <c r="AJ62" s="1"/>
      <c r="BA62" s="22" t="str">
        <f t="shared" si="5"/>
        <v>South_Operation</v>
      </c>
      <c r="BB62" s="22" t="str">
        <f>IFERROR(VLOOKUP(SOM[[#This Row],[Department]], Lists!$L$4:$M$7, 2, FALSE), "")</f>
        <v>Fuazan, Fawzi A</v>
      </c>
      <c r="BC62" s="30" t="s">
        <v>94</v>
      </c>
      <c r="BD62" s="30" t="s">
        <v>35</v>
      </c>
      <c r="BE62" s="81" t="s">
        <v>68</v>
      </c>
      <c r="BF62" s="28" t="s">
        <v>32</v>
      </c>
      <c r="BG62" s="29" t="b">
        <v>0</v>
      </c>
      <c r="BH62" s="28"/>
      <c r="BW62" s="22"/>
      <c r="BY62" s="2"/>
      <c r="BZ62" s="2"/>
      <c r="CA62" s="1"/>
      <c r="CB62" s="1"/>
      <c r="CC62" s="1"/>
      <c r="CD62" s="1"/>
    </row>
    <row r="63" spans="5:82">
      <c r="E63" s="4"/>
      <c r="F63" s="4"/>
      <c r="G63" s="4"/>
      <c r="H63" s="4"/>
      <c r="I63" s="4"/>
      <c r="J63" s="4"/>
      <c r="K63" s="4"/>
      <c r="L63" s="4"/>
      <c r="M63" s="4"/>
      <c r="N63" s="4"/>
      <c r="AC63" s="1" t="str">
        <f t="shared" si="1"/>
        <v>South_Operation</v>
      </c>
      <c r="AD63" s="1" t="str">
        <f>IFERROR(VLOOKUP(SOW[[#This Row],[Department]], Lists!$L$4:$M$7, 2, FALSE), "")</f>
        <v>Fuazan, Fawzi A</v>
      </c>
      <c r="AE63" s="1" t="s">
        <v>15</v>
      </c>
      <c r="AF63" s="1" t="s">
        <v>24</v>
      </c>
      <c r="AG63" s="1" t="s">
        <v>122</v>
      </c>
      <c r="AH63" s="1" t="s">
        <v>42</v>
      </c>
      <c r="AI63" s="16" t="b">
        <v>0</v>
      </c>
      <c r="AJ63" s="1"/>
      <c r="BA63" s="22" t="str">
        <f t="shared" si="5"/>
        <v>South_Operation</v>
      </c>
      <c r="BB63" s="22" t="str">
        <f>IFERROR(VLOOKUP(SOM[[#This Row],[Department]], Lists!$L$4:$M$7, 2, FALSE), "")</f>
        <v>Fuazan, Fawzi A</v>
      </c>
      <c r="BC63" s="30" t="s">
        <v>94</v>
      </c>
      <c r="BD63" s="30" t="s">
        <v>35</v>
      </c>
      <c r="BE63" s="81" t="s">
        <v>70</v>
      </c>
      <c r="BF63" s="28" t="s">
        <v>42</v>
      </c>
      <c r="BG63" s="29" t="b">
        <v>0</v>
      </c>
      <c r="BH63" s="28"/>
      <c r="BW63" s="22"/>
      <c r="BY63" s="2"/>
      <c r="BZ63" s="2"/>
      <c r="CA63" s="1"/>
      <c r="CB63" s="1"/>
      <c r="CC63" s="1"/>
      <c r="CD63" s="1"/>
    </row>
    <row r="64" spans="5:82">
      <c r="E64" s="4"/>
      <c r="F64" s="4"/>
      <c r="G64" s="4"/>
      <c r="H64" s="4"/>
      <c r="I64" s="4"/>
      <c r="J64" s="4"/>
      <c r="K64" s="4"/>
      <c r="L64" s="4"/>
      <c r="M64" s="4"/>
      <c r="N64" s="4"/>
      <c r="AC64" s="1" t="str">
        <f t="shared" si="1"/>
        <v>South_Operation</v>
      </c>
      <c r="AD64" s="1" t="str">
        <f>IFERROR(VLOOKUP(SOW[[#This Row],[Department]], Lists!$L$4:$M$7, 2, FALSE), "")</f>
        <v>Fuazan, Fawzi A</v>
      </c>
      <c r="AE64" s="1" t="s">
        <v>15</v>
      </c>
      <c r="AF64" s="1" t="s">
        <v>24</v>
      </c>
      <c r="AG64" s="1" t="s">
        <v>123</v>
      </c>
      <c r="AH64" s="1" t="s">
        <v>21</v>
      </c>
      <c r="AI64" s="16" t="b">
        <v>0</v>
      </c>
      <c r="AJ64" s="1"/>
      <c r="BA64" s="86" t="str">
        <f t="shared" si="5"/>
        <v>South_Operation</v>
      </c>
      <c r="BB64" s="78" t="str">
        <f>IFERROR(VLOOKUP(SOM[[#This Row],[Department]], Lists!$L$4:$M$7, 2, FALSE), "")</f>
        <v>Fuazan, Fawzi A</v>
      </c>
      <c r="BC64" s="88" t="s">
        <v>90</v>
      </c>
      <c r="BD64" s="88" t="s">
        <v>35</v>
      </c>
      <c r="BE64" s="89" t="s">
        <v>20</v>
      </c>
      <c r="BF64" s="91" t="s">
        <v>21</v>
      </c>
      <c r="BG64" s="93" t="b">
        <v>0</v>
      </c>
      <c r="BH64" s="91"/>
      <c r="BW64" s="22"/>
      <c r="BY64" s="2"/>
      <c r="BZ64" s="2"/>
      <c r="CA64" s="1"/>
      <c r="CB64" s="1"/>
      <c r="CC64" s="1"/>
      <c r="CD64" s="1"/>
    </row>
    <row r="65" spans="5:82">
      <c r="E65" s="4"/>
      <c r="F65" s="4"/>
      <c r="G65" s="4"/>
      <c r="H65" s="4"/>
      <c r="I65" s="4"/>
      <c r="J65" s="4"/>
      <c r="K65" s="4"/>
      <c r="L65" s="4"/>
      <c r="M65" s="4"/>
      <c r="N65" s="4"/>
      <c r="AC65" s="1" t="str">
        <f t="shared" si="1"/>
        <v>South_Operation</v>
      </c>
      <c r="AD65" s="1" t="str">
        <f>IFERROR(VLOOKUP(SOW[[#This Row],[Department]], Lists!$L$4:$M$7, 2, FALSE), "")</f>
        <v>Fuazan, Fawzi A</v>
      </c>
      <c r="AE65" s="1" t="s">
        <v>15</v>
      </c>
      <c r="AF65" s="1" t="s">
        <v>24</v>
      </c>
      <c r="AG65" s="1" t="s">
        <v>124</v>
      </c>
      <c r="AH65" s="1" t="s">
        <v>32</v>
      </c>
      <c r="AI65" s="16" t="b">
        <v>0</v>
      </c>
      <c r="AJ65" s="1"/>
      <c r="BA65" s="22" t="str">
        <f t="shared" si="5"/>
        <v>South_Operation</v>
      </c>
      <c r="BB65" s="22" t="str">
        <f>IFERROR(VLOOKUP(SOM[[#This Row],[Department]], Lists!$L$4:$M$7, 2, FALSE), "")</f>
        <v>Fuazan, Fawzi A</v>
      </c>
      <c r="BC65" s="30" t="s">
        <v>90</v>
      </c>
      <c r="BD65" s="30" t="s">
        <v>35</v>
      </c>
      <c r="BE65" s="81" t="s">
        <v>31</v>
      </c>
      <c r="BF65" s="28" t="s">
        <v>32</v>
      </c>
      <c r="BG65" s="29" t="b">
        <v>0</v>
      </c>
      <c r="BH65" s="28"/>
      <c r="BW65" s="22"/>
      <c r="BY65" s="2"/>
      <c r="BZ65" s="2"/>
      <c r="CA65" s="1"/>
      <c r="CB65" s="1"/>
      <c r="CC65" s="1"/>
      <c r="CD65" s="1"/>
    </row>
    <row r="66" spans="5:82">
      <c r="E66" s="4"/>
      <c r="F66" s="4"/>
      <c r="G66" s="4"/>
      <c r="H66" s="4"/>
      <c r="I66" s="4"/>
      <c r="J66" s="4"/>
      <c r="K66" s="4"/>
      <c r="L66" s="4"/>
      <c r="M66" s="4"/>
      <c r="N66" s="4"/>
      <c r="AC66" s="1" t="str">
        <f t="shared" si="1"/>
        <v>South_Operation</v>
      </c>
      <c r="AD66" s="1" t="str">
        <f>IFERROR(VLOOKUP(SOW[[#This Row],[Department]], Lists!$L$4:$M$7, 2, FALSE), "")</f>
        <v>Fuazan, Fawzi A</v>
      </c>
      <c r="AE66" s="1" t="s">
        <v>15</v>
      </c>
      <c r="AF66" s="1" t="s">
        <v>24</v>
      </c>
      <c r="AG66" s="1" t="s">
        <v>125</v>
      </c>
      <c r="AH66" s="1" t="s">
        <v>42</v>
      </c>
      <c r="AI66" s="16" t="b">
        <v>0</v>
      </c>
      <c r="AJ66" s="1"/>
      <c r="BA66" s="22" t="str">
        <f t="shared" si="5"/>
        <v>South_Operation</v>
      </c>
      <c r="BB66" s="22" t="str">
        <f>IFERROR(VLOOKUP(SOM[[#This Row],[Department]], Lists!$L$4:$M$7, 2, FALSE), "")</f>
        <v>Fuazan, Fawzi A</v>
      </c>
      <c r="BC66" s="30" t="s">
        <v>90</v>
      </c>
      <c r="BD66" s="30" t="s">
        <v>35</v>
      </c>
      <c r="BE66" s="81" t="s">
        <v>41</v>
      </c>
      <c r="BF66" s="28" t="s">
        <v>42</v>
      </c>
      <c r="BG66" s="29" t="b">
        <v>0</v>
      </c>
      <c r="BH66" s="28"/>
      <c r="BW66" s="22"/>
      <c r="BY66" s="2"/>
      <c r="BZ66" s="2"/>
      <c r="CA66" s="1"/>
      <c r="CB66" s="1"/>
      <c r="CC66" s="1"/>
      <c r="CD66" s="1"/>
    </row>
    <row r="67" spans="5:82">
      <c r="E67" s="4"/>
      <c r="F67" s="4"/>
      <c r="G67" s="4"/>
      <c r="H67" s="4"/>
      <c r="I67" s="4"/>
      <c r="J67" s="4"/>
      <c r="K67" s="4"/>
      <c r="L67" s="4"/>
      <c r="M67" s="4"/>
      <c r="N67" s="4"/>
      <c r="AC67" s="1" t="str">
        <f t="shared" si="1"/>
        <v>South_Operation</v>
      </c>
      <c r="AD67" s="1" t="str">
        <f>IFERROR(VLOOKUP(SOW[[#This Row],[Department]], Lists!$L$4:$M$7, 2, FALSE), "")</f>
        <v>Fuazan, Fawzi A</v>
      </c>
      <c r="AE67" s="1" t="s">
        <v>15</v>
      </c>
      <c r="AF67" s="1" t="s">
        <v>24</v>
      </c>
      <c r="AG67" s="1" t="s">
        <v>126</v>
      </c>
      <c r="AH67" s="1" t="s">
        <v>21</v>
      </c>
      <c r="AI67" s="16" t="b">
        <v>0</v>
      </c>
      <c r="AJ67" s="1"/>
      <c r="BA67" s="22" t="str">
        <f t="shared" si="5"/>
        <v>South_Operation</v>
      </c>
      <c r="BB67" s="22" t="str">
        <f>IFERROR(VLOOKUP(SOM[[#This Row],[Department]], Lists!$L$4:$M$7, 2, FALSE), "")</f>
        <v>Fuazan, Fawzi A</v>
      </c>
      <c r="BC67" s="30" t="s">
        <v>90</v>
      </c>
      <c r="BD67" s="30" t="s">
        <v>35</v>
      </c>
      <c r="BE67" s="81" t="s">
        <v>50</v>
      </c>
      <c r="BF67" s="28" t="s">
        <v>21</v>
      </c>
      <c r="BG67" s="29" t="b">
        <v>0</v>
      </c>
      <c r="BH67" s="28"/>
      <c r="BW67" s="22"/>
      <c r="BY67" s="2"/>
      <c r="BZ67" s="2"/>
      <c r="CA67" s="1"/>
      <c r="CB67" s="1"/>
      <c r="CC67" s="1"/>
      <c r="CD67" s="1"/>
    </row>
    <row r="68" spans="5:82">
      <c r="AC68" s="1" t="str">
        <f t="shared" si="1"/>
        <v>South_Operation</v>
      </c>
      <c r="AD68" s="78" t="str">
        <f>IFERROR(VLOOKUP(SOW[[#This Row],[Department]], Lists!$L$4:$M$7, 2, FALSE), "")</f>
        <v>Fuazan, Fawzi A</v>
      </c>
      <c r="AE68" s="1" t="s">
        <v>101</v>
      </c>
      <c r="AF68" s="1" t="s">
        <v>24</v>
      </c>
      <c r="AG68" s="1" t="s">
        <v>23</v>
      </c>
      <c r="AH68" s="1" t="s">
        <v>21</v>
      </c>
      <c r="AI68" s="16" t="b">
        <v>0</v>
      </c>
      <c r="AJ68" s="1"/>
      <c r="BA68" s="22" t="str">
        <f t="shared" si="5"/>
        <v>South_Operation</v>
      </c>
      <c r="BB68" s="22" t="str">
        <f>IFERROR(VLOOKUP(SOM[[#This Row],[Department]], Lists!$L$4:$M$7, 2, FALSE), "")</f>
        <v>Fuazan, Fawzi A</v>
      </c>
      <c r="BC68" s="30" t="s">
        <v>90</v>
      </c>
      <c r="BD68" s="30" t="s">
        <v>35</v>
      </c>
      <c r="BE68" s="81" t="s">
        <v>54</v>
      </c>
      <c r="BF68" s="28" t="s">
        <v>32</v>
      </c>
      <c r="BG68" s="29" t="b">
        <v>0</v>
      </c>
      <c r="BH68" s="28"/>
      <c r="BW68" s="22"/>
      <c r="BY68" s="2"/>
      <c r="BZ68" s="2"/>
      <c r="CA68" s="1"/>
      <c r="CB68" s="1"/>
      <c r="CC68" s="1"/>
      <c r="CD68" s="1"/>
    </row>
    <row r="69" spans="5:82">
      <c r="AC69" s="1" t="str">
        <f t="shared" si="1"/>
        <v>South_Operation</v>
      </c>
      <c r="AD69" s="1" t="str">
        <f>IFERROR(VLOOKUP(SOW[[#This Row],[Department]], Lists!$L$4:$M$7, 2, FALSE), "")</f>
        <v>Fuazan, Fawzi A</v>
      </c>
      <c r="AE69" s="1" t="s">
        <v>101</v>
      </c>
      <c r="AF69" s="1" t="s">
        <v>24</v>
      </c>
      <c r="AG69" s="1" t="s">
        <v>34</v>
      </c>
      <c r="AH69" s="1" t="s">
        <v>32</v>
      </c>
      <c r="AI69" s="16" t="b">
        <v>0</v>
      </c>
      <c r="AJ69" s="1"/>
      <c r="BA69" s="22" t="str">
        <f t="shared" si="5"/>
        <v>South_Operation</v>
      </c>
      <c r="BB69" s="22" t="str">
        <f>IFERROR(VLOOKUP(SOM[[#This Row],[Department]], Lists!$L$4:$M$7, 2, FALSE), "")</f>
        <v>Fuazan, Fawzi A</v>
      </c>
      <c r="BC69" s="30" t="s">
        <v>90</v>
      </c>
      <c r="BD69" s="30" t="s">
        <v>35</v>
      </c>
      <c r="BE69" s="81" t="s">
        <v>57</v>
      </c>
      <c r="BF69" s="28" t="s">
        <v>42</v>
      </c>
      <c r="BG69" s="29" t="b">
        <v>0</v>
      </c>
      <c r="BH69" s="28"/>
      <c r="BW69" s="22"/>
      <c r="BY69" s="2"/>
      <c r="BZ69" s="2"/>
      <c r="CA69" s="1"/>
      <c r="CB69" s="1"/>
      <c r="CC69" s="1"/>
      <c r="CD69" s="1"/>
    </row>
    <row r="70" spans="5:82">
      <c r="AC70" s="1" t="str">
        <f t="shared" si="1"/>
        <v>South_Operation</v>
      </c>
      <c r="AD70" s="1" t="str">
        <f>IFERROR(VLOOKUP(SOW[[#This Row],[Department]], Lists!$L$4:$M$7, 2, FALSE), "")</f>
        <v>Fuazan, Fawzi A</v>
      </c>
      <c r="AE70" s="1" t="s">
        <v>101</v>
      </c>
      <c r="AF70" s="1" t="s">
        <v>24</v>
      </c>
      <c r="AG70" s="1" t="s">
        <v>44</v>
      </c>
      <c r="AH70" s="1" t="s">
        <v>42</v>
      </c>
      <c r="AI70" s="16" t="b">
        <v>0</v>
      </c>
      <c r="AJ70" s="1"/>
      <c r="BA70" s="22" t="str">
        <f t="shared" si="5"/>
        <v>South_Operation</v>
      </c>
      <c r="BB70" s="22" t="str">
        <f>IFERROR(VLOOKUP(SOM[[#This Row],[Department]], Lists!$L$4:$M$7, 2, FALSE), "")</f>
        <v>Fuazan, Fawzi A</v>
      </c>
      <c r="BC70" s="30" t="s">
        <v>90</v>
      </c>
      <c r="BD70" s="30" t="s">
        <v>35</v>
      </c>
      <c r="BE70" s="81" t="s">
        <v>60</v>
      </c>
      <c r="BF70" s="28" t="s">
        <v>21</v>
      </c>
      <c r="BG70" s="29" t="b">
        <v>0</v>
      </c>
      <c r="BH70" s="28"/>
      <c r="BW70" s="22"/>
      <c r="BY70" s="2"/>
      <c r="BZ70" s="2"/>
      <c r="CA70" s="1"/>
      <c r="CB70" s="1"/>
      <c r="CC70" s="1"/>
      <c r="CD70" s="1"/>
    </row>
    <row r="71" spans="5:82">
      <c r="AC71" s="1" t="str">
        <f t="shared" si="1"/>
        <v>South_Operation</v>
      </c>
      <c r="AD71" s="1" t="str">
        <f>IFERROR(VLOOKUP(SOW[[#This Row],[Department]], Lists!$L$4:$M$7, 2, FALSE), "")</f>
        <v>Fuazan, Fawzi A</v>
      </c>
      <c r="AE71" s="1" t="s">
        <v>101</v>
      </c>
      <c r="AF71" s="1" t="s">
        <v>24</v>
      </c>
      <c r="AG71" s="1" t="s">
        <v>52</v>
      </c>
      <c r="AH71" s="1" t="s">
        <v>21</v>
      </c>
      <c r="AI71" s="16" t="b">
        <v>0</v>
      </c>
      <c r="AJ71" s="1"/>
      <c r="BA71" s="22" t="str">
        <f t="shared" si="5"/>
        <v>South_Operation</v>
      </c>
      <c r="BB71" s="22" t="str">
        <f>IFERROR(VLOOKUP(SOM[[#This Row],[Department]], Lists!$L$4:$M$7, 2, FALSE), "")</f>
        <v>Fuazan, Fawzi A</v>
      </c>
      <c r="BC71" s="30" t="s">
        <v>90</v>
      </c>
      <c r="BD71" s="30" t="s">
        <v>35</v>
      </c>
      <c r="BE71" s="81" t="s">
        <v>62</v>
      </c>
      <c r="BF71" s="28" t="s">
        <v>32</v>
      </c>
      <c r="BG71" s="29" t="b">
        <v>0</v>
      </c>
      <c r="BH71" s="28"/>
      <c r="BW71" s="22"/>
      <c r="BY71" s="2"/>
      <c r="BZ71" s="2"/>
      <c r="CA71" s="1"/>
      <c r="CB71" s="1"/>
      <c r="CC71" s="1"/>
      <c r="CD71" s="1"/>
    </row>
    <row r="72" spans="5:82">
      <c r="AC72" s="1" t="str">
        <f t="shared" si="1"/>
        <v>South_Operation</v>
      </c>
      <c r="AD72" s="1" t="str">
        <f>IFERROR(VLOOKUP(SOW[[#This Row],[Department]], Lists!$L$4:$M$7, 2, FALSE), "")</f>
        <v>Fuazan, Fawzi A</v>
      </c>
      <c r="AE72" s="1" t="s">
        <v>101</v>
      </c>
      <c r="AF72" s="1" t="s">
        <v>24</v>
      </c>
      <c r="AG72" s="1" t="s">
        <v>55</v>
      </c>
      <c r="AH72" s="1" t="s">
        <v>32</v>
      </c>
      <c r="AI72" s="16" t="b">
        <v>0</v>
      </c>
      <c r="AJ72" s="1"/>
      <c r="BA72" s="22" t="str">
        <f t="shared" si="5"/>
        <v>South_Operation</v>
      </c>
      <c r="BB72" s="22" t="str">
        <f>IFERROR(VLOOKUP(SOM[[#This Row],[Department]], Lists!$L$4:$M$7, 2, FALSE), "")</f>
        <v>Fuazan, Fawzi A</v>
      </c>
      <c r="BC72" s="30" t="s">
        <v>90</v>
      </c>
      <c r="BD72" s="30" t="s">
        <v>35</v>
      </c>
      <c r="BE72" s="81" t="s">
        <v>64</v>
      </c>
      <c r="BF72" s="28" t="s">
        <v>42</v>
      </c>
      <c r="BG72" s="29" t="b">
        <v>0</v>
      </c>
      <c r="BH72" s="28"/>
      <c r="BW72" s="22"/>
      <c r="BY72" s="2"/>
      <c r="BZ72" s="2"/>
      <c r="CA72" s="1"/>
      <c r="CB72" s="1"/>
      <c r="CC72" s="1"/>
      <c r="CD72" s="1"/>
    </row>
    <row r="73" spans="5:82">
      <c r="AC73" s="1" t="str">
        <f t="shared" si="1"/>
        <v>South_Operation</v>
      </c>
      <c r="AD73" s="1" t="str">
        <f>IFERROR(VLOOKUP(SOW[[#This Row],[Department]], Lists!$L$4:$M$7, 2, FALSE), "")</f>
        <v>Fuazan, Fawzi A</v>
      </c>
      <c r="AE73" s="1" t="s">
        <v>101</v>
      </c>
      <c r="AF73" s="1" t="s">
        <v>24</v>
      </c>
      <c r="AG73" s="1" t="s">
        <v>58</v>
      </c>
      <c r="AH73" s="1" t="s">
        <v>42</v>
      </c>
      <c r="AI73" s="16" t="b">
        <v>0</v>
      </c>
      <c r="AJ73" s="1"/>
      <c r="BA73" s="22" t="str">
        <f t="shared" si="5"/>
        <v>South_Operation</v>
      </c>
      <c r="BB73" s="22" t="str">
        <f>IFERROR(VLOOKUP(SOM[[#This Row],[Department]], Lists!$L$4:$M$7, 2, FALSE), "")</f>
        <v>Fuazan, Fawzi A</v>
      </c>
      <c r="BC73" s="30" t="s">
        <v>90</v>
      </c>
      <c r="BD73" s="30" t="s">
        <v>35</v>
      </c>
      <c r="BE73" s="81" t="s">
        <v>66</v>
      </c>
      <c r="BF73" s="28" t="s">
        <v>21</v>
      </c>
      <c r="BG73" s="29" t="b">
        <v>0</v>
      </c>
      <c r="BH73" s="28"/>
      <c r="BW73" s="22"/>
      <c r="BY73" s="2"/>
      <c r="BZ73" s="2"/>
      <c r="CA73" s="1"/>
      <c r="CB73" s="1"/>
      <c r="CC73" s="1"/>
      <c r="CD73" s="1"/>
    </row>
    <row r="74" spans="5:82">
      <c r="AC74" s="1" t="str">
        <f t="shared" si="1"/>
        <v>South_Operation</v>
      </c>
      <c r="AD74" s="1" t="str">
        <f>IFERROR(VLOOKUP(SOW[[#This Row],[Department]], Lists!$L$4:$M$7, 2, FALSE), "")</f>
        <v>Fuazan, Fawzi A</v>
      </c>
      <c r="AE74" s="1" t="s">
        <v>101</v>
      </c>
      <c r="AF74" s="1" t="s">
        <v>24</v>
      </c>
      <c r="AG74" s="1" t="s">
        <v>61</v>
      </c>
      <c r="AH74" s="1" t="s">
        <v>21</v>
      </c>
      <c r="AI74" s="16" t="b">
        <v>0</v>
      </c>
      <c r="AJ74" s="1"/>
      <c r="BA74" s="22" t="str">
        <f t="shared" si="5"/>
        <v>South_Operation</v>
      </c>
      <c r="BB74" s="22" t="str">
        <f>IFERROR(VLOOKUP(SOM[[#This Row],[Department]], Lists!$L$4:$M$7, 2, FALSE), "")</f>
        <v>Fuazan, Fawzi A</v>
      </c>
      <c r="BC74" s="30" t="s">
        <v>90</v>
      </c>
      <c r="BD74" s="30" t="s">
        <v>35</v>
      </c>
      <c r="BE74" s="81" t="s">
        <v>68</v>
      </c>
      <c r="BF74" s="28" t="s">
        <v>32</v>
      </c>
      <c r="BG74" s="29" t="b">
        <v>0</v>
      </c>
      <c r="BH74" s="28"/>
      <c r="BW74" s="22"/>
      <c r="BY74" s="2"/>
      <c r="BZ74" s="2"/>
      <c r="CA74" s="1"/>
      <c r="CB74" s="1"/>
      <c r="CC74" s="1"/>
      <c r="CD74" s="1"/>
    </row>
    <row r="75" spans="5:82">
      <c r="AC75" s="1" t="str">
        <f t="shared" si="1"/>
        <v>South_Operation</v>
      </c>
      <c r="AD75" s="1" t="str">
        <f>IFERROR(VLOOKUP(SOW[[#This Row],[Department]], Lists!$L$4:$M$7, 2, FALSE), "")</f>
        <v>Fuazan, Fawzi A</v>
      </c>
      <c r="AE75" s="1" t="s">
        <v>101</v>
      </c>
      <c r="AF75" s="1" t="s">
        <v>24</v>
      </c>
      <c r="AG75" s="1" t="s">
        <v>63</v>
      </c>
      <c r="AH75" s="1" t="s">
        <v>32</v>
      </c>
      <c r="AI75" s="16" t="b">
        <v>0</v>
      </c>
      <c r="AJ75" s="1"/>
      <c r="BA75" s="22" t="str">
        <f t="shared" si="5"/>
        <v>South_Operation</v>
      </c>
      <c r="BB75" s="22" t="str">
        <f>IFERROR(VLOOKUP(SOM[[#This Row],[Department]], Lists!$L$4:$M$7, 2, FALSE), "")</f>
        <v>Fuazan, Fawzi A</v>
      </c>
      <c r="BC75" s="30" t="s">
        <v>90</v>
      </c>
      <c r="BD75" s="30" t="s">
        <v>35</v>
      </c>
      <c r="BE75" s="81" t="s">
        <v>70</v>
      </c>
      <c r="BF75" s="28" t="s">
        <v>42</v>
      </c>
      <c r="BG75" s="29" t="b">
        <v>0</v>
      </c>
      <c r="BH75" s="28"/>
      <c r="BW75" s="22"/>
      <c r="BY75" s="2"/>
      <c r="BZ75" s="2"/>
      <c r="CA75" s="1"/>
      <c r="CB75" s="1"/>
      <c r="CC75" s="1"/>
      <c r="CD75" s="1"/>
    </row>
    <row r="76" spans="5:82">
      <c r="AC76" s="1" t="str">
        <f t="shared" si="1"/>
        <v>South_Operation</v>
      </c>
      <c r="AD76" s="1" t="str">
        <f>IFERROR(VLOOKUP(SOW[[#This Row],[Department]], Lists!$L$4:$M$7, 2, FALSE), "")</f>
        <v>Fuazan, Fawzi A</v>
      </c>
      <c r="AE76" s="1" t="s">
        <v>101</v>
      </c>
      <c r="AF76" s="1" t="s">
        <v>24</v>
      </c>
      <c r="AG76" s="1" t="s">
        <v>65</v>
      </c>
      <c r="AH76" s="1" t="s">
        <v>42</v>
      </c>
      <c r="AI76" s="16" t="b">
        <v>0</v>
      </c>
      <c r="AJ76" s="1"/>
      <c r="BA76" s="22" t="str">
        <f t="shared" si="5"/>
        <v>South_Operation</v>
      </c>
      <c r="BB76" t="str">
        <f>IFERROR(VLOOKUP(SOM[[#This Row],[Department]], Lists!$L$4:$M$7, 2, FALSE), "")</f>
        <v>Fuazan, Fawzi A</v>
      </c>
      <c r="BC76" s="30" t="s">
        <v>97</v>
      </c>
      <c r="BD76" s="30" t="s">
        <v>35</v>
      </c>
      <c r="BE76" s="81" t="s">
        <v>20</v>
      </c>
      <c r="BF76" s="28" t="s">
        <v>21</v>
      </c>
      <c r="BG76" s="29" t="b">
        <v>0</v>
      </c>
      <c r="BH76" s="28"/>
      <c r="BW76" s="22"/>
      <c r="BY76" s="2"/>
      <c r="BZ76" s="2"/>
      <c r="CA76" s="1"/>
      <c r="CB76" s="1"/>
      <c r="CC76" s="1"/>
      <c r="CD76" s="1"/>
    </row>
    <row r="77" spans="5:82">
      <c r="AC77" s="1" t="str">
        <f t="shared" si="1"/>
        <v>South_Operation</v>
      </c>
      <c r="AD77" s="1" t="str">
        <f>IFERROR(VLOOKUP(SOW[[#This Row],[Department]], Lists!$L$4:$M$7, 2, FALSE), "")</f>
        <v>Fuazan, Fawzi A</v>
      </c>
      <c r="AE77" s="1" t="s">
        <v>101</v>
      </c>
      <c r="AF77" s="1" t="s">
        <v>24</v>
      </c>
      <c r="AG77" s="1" t="s">
        <v>67</v>
      </c>
      <c r="AH77" s="1" t="s">
        <v>21</v>
      </c>
      <c r="AI77" s="16" t="b">
        <v>0</v>
      </c>
      <c r="AJ77" s="1"/>
      <c r="BA77" s="22" t="str">
        <f t="shared" si="5"/>
        <v>South_Operation</v>
      </c>
      <c r="BB77" s="22" t="str">
        <f>IFERROR(VLOOKUP(SOM[[#This Row],[Department]], Lists!$L$4:$M$7, 2, FALSE), "")</f>
        <v>Fuazan, Fawzi A</v>
      </c>
      <c r="BC77" s="30" t="s">
        <v>97</v>
      </c>
      <c r="BD77" s="30" t="s">
        <v>35</v>
      </c>
      <c r="BE77" s="81" t="s">
        <v>31</v>
      </c>
      <c r="BF77" s="28" t="s">
        <v>32</v>
      </c>
      <c r="BG77" s="29" t="b">
        <v>0</v>
      </c>
      <c r="BH77" s="28"/>
      <c r="BW77" s="22"/>
      <c r="BY77" s="2"/>
      <c r="BZ77" s="2"/>
      <c r="CA77" s="1"/>
      <c r="CB77" s="1"/>
      <c r="CC77" s="1"/>
      <c r="CD77" s="1"/>
    </row>
    <row r="78" spans="5:82">
      <c r="AC78" s="1" t="str">
        <f t="shared" si="1"/>
        <v>South_Operation</v>
      </c>
      <c r="AD78" s="1" t="str">
        <f>IFERROR(VLOOKUP(SOW[[#This Row],[Department]], Lists!$L$4:$M$7, 2, FALSE), "")</f>
        <v>Fuazan, Fawzi A</v>
      </c>
      <c r="AE78" s="1" t="s">
        <v>101</v>
      </c>
      <c r="AF78" s="1" t="s">
        <v>24</v>
      </c>
      <c r="AG78" s="1" t="s">
        <v>69</v>
      </c>
      <c r="AH78" s="1" t="s">
        <v>32</v>
      </c>
      <c r="AI78" s="16" t="b">
        <v>0</v>
      </c>
      <c r="AJ78" s="1"/>
      <c r="BA78" s="22" t="str">
        <f t="shared" si="5"/>
        <v>South_Operation</v>
      </c>
      <c r="BB78" s="22" t="str">
        <f>IFERROR(VLOOKUP(SOM[[#This Row],[Department]], Lists!$L$4:$M$7, 2, FALSE), "")</f>
        <v>Fuazan, Fawzi A</v>
      </c>
      <c r="BC78" s="30" t="s">
        <v>97</v>
      </c>
      <c r="BD78" s="30" t="s">
        <v>35</v>
      </c>
      <c r="BE78" s="81" t="s">
        <v>41</v>
      </c>
      <c r="BF78" s="28" t="s">
        <v>42</v>
      </c>
      <c r="BG78" s="29" t="b">
        <v>0</v>
      </c>
      <c r="BH78" s="28"/>
    </row>
    <row r="79" spans="5:82">
      <c r="AC79" s="1" t="str">
        <f t="shared" si="1"/>
        <v>South_Operation</v>
      </c>
      <c r="AD79" s="1" t="str">
        <f>IFERROR(VLOOKUP(SOW[[#This Row],[Department]], Lists!$L$4:$M$7, 2, FALSE), "")</f>
        <v>Fuazan, Fawzi A</v>
      </c>
      <c r="AE79" s="1" t="s">
        <v>101</v>
      </c>
      <c r="AF79" s="1" t="s">
        <v>24</v>
      </c>
      <c r="AG79" s="1" t="s">
        <v>71</v>
      </c>
      <c r="AH79" s="1" t="s">
        <v>42</v>
      </c>
      <c r="AI79" s="16" t="b">
        <v>0</v>
      </c>
      <c r="AJ79" s="1"/>
      <c r="BA79" s="22" t="str">
        <f t="shared" si="5"/>
        <v>South_Operation</v>
      </c>
      <c r="BB79" s="22" t="str">
        <f>IFERROR(VLOOKUP(SOM[[#This Row],[Department]], Lists!$L$4:$M$7, 2, FALSE), "")</f>
        <v>Fuazan, Fawzi A</v>
      </c>
      <c r="BC79" s="30" t="s">
        <v>97</v>
      </c>
      <c r="BD79" s="30" t="s">
        <v>35</v>
      </c>
      <c r="BE79" s="81" t="s">
        <v>50</v>
      </c>
      <c r="BF79" s="28" t="s">
        <v>21</v>
      </c>
      <c r="BG79" s="29" t="b">
        <v>0</v>
      </c>
      <c r="BH79" s="28"/>
    </row>
    <row r="80" spans="5:82">
      <c r="AC80" s="1" t="str">
        <f t="shared" ref="AC80:AC143" si="6">$S$3</f>
        <v>South_Operation</v>
      </c>
      <c r="AD80" s="1" t="str">
        <f>IFERROR(VLOOKUP(SOW[[#This Row],[Department]], Lists!$L$4:$M$7, 2, FALSE), "")</f>
        <v>Fuazan, Fawzi A</v>
      </c>
      <c r="AE80" s="1" t="s">
        <v>101</v>
      </c>
      <c r="AF80" s="1" t="s">
        <v>24</v>
      </c>
      <c r="AG80" s="1" t="s">
        <v>72</v>
      </c>
      <c r="AH80" s="1" t="s">
        <v>21</v>
      </c>
      <c r="AI80" s="16" t="b">
        <v>0</v>
      </c>
      <c r="AJ80" s="1"/>
      <c r="BA80" s="22" t="str">
        <f t="shared" ref="BA80:BA111" si="7">$S$3</f>
        <v>South_Operation</v>
      </c>
      <c r="BB80" s="22" t="str">
        <f>IFERROR(VLOOKUP(SOM[[#This Row],[Department]], Lists!$L$4:$M$7, 2, FALSE), "")</f>
        <v>Fuazan, Fawzi A</v>
      </c>
      <c r="BC80" s="30" t="s">
        <v>97</v>
      </c>
      <c r="BD80" s="30" t="s">
        <v>35</v>
      </c>
      <c r="BE80" s="81" t="s">
        <v>54</v>
      </c>
      <c r="BF80" s="28" t="s">
        <v>32</v>
      </c>
      <c r="BG80" s="29" t="b">
        <v>0</v>
      </c>
      <c r="BH80" s="28"/>
    </row>
    <row r="81" spans="29:60">
      <c r="AC81" s="1" t="str">
        <f t="shared" si="6"/>
        <v>South_Operation</v>
      </c>
      <c r="AD81" s="1" t="str">
        <f>IFERROR(VLOOKUP(SOW[[#This Row],[Department]], Lists!$L$4:$M$7, 2, FALSE), "")</f>
        <v>Fuazan, Fawzi A</v>
      </c>
      <c r="AE81" s="1" t="s">
        <v>101</v>
      </c>
      <c r="AF81" s="1" t="s">
        <v>24</v>
      </c>
      <c r="AG81" s="1" t="s">
        <v>73</v>
      </c>
      <c r="AH81" s="1" t="s">
        <v>32</v>
      </c>
      <c r="AI81" s="16" t="b">
        <v>0</v>
      </c>
      <c r="AJ81" s="1"/>
      <c r="BA81" s="22" t="str">
        <f t="shared" si="7"/>
        <v>South_Operation</v>
      </c>
      <c r="BB81" s="22" t="str">
        <f>IFERROR(VLOOKUP(SOM[[#This Row],[Department]], Lists!$L$4:$M$7, 2, FALSE), "")</f>
        <v>Fuazan, Fawzi A</v>
      </c>
      <c r="BC81" s="30" t="s">
        <v>97</v>
      </c>
      <c r="BD81" s="30" t="s">
        <v>35</v>
      </c>
      <c r="BE81" s="81" t="s">
        <v>57</v>
      </c>
      <c r="BF81" s="28" t="s">
        <v>42</v>
      </c>
      <c r="BG81" s="29" t="b">
        <v>0</v>
      </c>
      <c r="BH81" s="28"/>
    </row>
    <row r="82" spans="29:60">
      <c r="AC82" s="1" t="str">
        <f t="shared" si="6"/>
        <v>South_Operation</v>
      </c>
      <c r="AD82" s="1" t="str">
        <f>IFERROR(VLOOKUP(SOW[[#This Row],[Department]], Lists!$L$4:$M$7, 2, FALSE), "")</f>
        <v>Fuazan, Fawzi A</v>
      </c>
      <c r="AE82" s="1" t="s">
        <v>101</v>
      </c>
      <c r="AF82" s="1" t="s">
        <v>24</v>
      </c>
      <c r="AG82" s="1" t="s">
        <v>74</v>
      </c>
      <c r="AH82" s="1" t="s">
        <v>42</v>
      </c>
      <c r="AI82" s="16" t="b">
        <v>0</v>
      </c>
      <c r="AJ82" s="1"/>
      <c r="BA82" s="22" t="str">
        <f t="shared" si="7"/>
        <v>South_Operation</v>
      </c>
      <c r="BB82" s="22" t="str">
        <f>IFERROR(VLOOKUP(SOM[[#This Row],[Department]], Lists!$L$4:$M$7, 2, FALSE), "")</f>
        <v>Fuazan, Fawzi A</v>
      </c>
      <c r="BC82" s="30" t="s">
        <v>97</v>
      </c>
      <c r="BD82" s="30" t="s">
        <v>35</v>
      </c>
      <c r="BE82" s="81" t="s">
        <v>60</v>
      </c>
      <c r="BF82" s="28" t="s">
        <v>21</v>
      </c>
      <c r="BG82" s="29" t="b">
        <v>0</v>
      </c>
      <c r="BH82" s="28"/>
    </row>
    <row r="83" spans="29:60">
      <c r="AC83" s="1" t="str">
        <f t="shared" si="6"/>
        <v>South_Operation</v>
      </c>
      <c r="AD83" s="1" t="str">
        <f>IFERROR(VLOOKUP(SOW[[#This Row],[Department]], Lists!$L$4:$M$7, 2, FALSE), "")</f>
        <v>Fuazan, Fawzi A</v>
      </c>
      <c r="AE83" s="1" t="s">
        <v>101</v>
      </c>
      <c r="AF83" s="1" t="s">
        <v>24</v>
      </c>
      <c r="AG83" s="1" t="s">
        <v>75</v>
      </c>
      <c r="AH83" s="1" t="s">
        <v>21</v>
      </c>
      <c r="AI83" s="16" t="b">
        <v>0</v>
      </c>
      <c r="AJ83" s="1"/>
      <c r="BA83" s="22" t="str">
        <f t="shared" si="7"/>
        <v>South_Operation</v>
      </c>
      <c r="BB83" s="22" t="str">
        <f>IFERROR(VLOOKUP(SOM[[#This Row],[Department]], Lists!$L$4:$M$7, 2, FALSE), "")</f>
        <v>Fuazan, Fawzi A</v>
      </c>
      <c r="BC83" s="30" t="s">
        <v>97</v>
      </c>
      <c r="BD83" s="30" t="s">
        <v>35</v>
      </c>
      <c r="BE83" s="81" t="s">
        <v>62</v>
      </c>
      <c r="BF83" s="28" t="s">
        <v>32</v>
      </c>
      <c r="BG83" s="29" t="b">
        <v>0</v>
      </c>
      <c r="BH83" s="28"/>
    </row>
    <row r="84" spans="29:60">
      <c r="AC84" s="1" t="str">
        <f t="shared" si="6"/>
        <v>South_Operation</v>
      </c>
      <c r="AD84" s="1" t="str">
        <f>IFERROR(VLOOKUP(SOW[[#This Row],[Department]], Lists!$L$4:$M$7, 2, FALSE), "")</f>
        <v>Fuazan, Fawzi A</v>
      </c>
      <c r="AE84" s="1" t="s">
        <v>101</v>
      </c>
      <c r="AF84" s="1" t="s">
        <v>24</v>
      </c>
      <c r="AG84" s="1" t="s">
        <v>76</v>
      </c>
      <c r="AH84" s="1" t="s">
        <v>32</v>
      </c>
      <c r="AI84" s="16" t="b">
        <v>0</v>
      </c>
      <c r="AJ84" s="1"/>
      <c r="BA84" s="22" t="str">
        <f t="shared" si="7"/>
        <v>South_Operation</v>
      </c>
      <c r="BB84" s="22" t="str">
        <f>IFERROR(VLOOKUP(SOM[[#This Row],[Department]], Lists!$L$4:$M$7, 2, FALSE), "")</f>
        <v>Fuazan, Fawzi A</v>
      </c>
      <c r="BC84" s="30" t="s">
        <v>97</v>
      </c>
      <c r="BD84" s="30" t="s">
        <v>35</v>
      </c>
      <c r="BE84" s="81" t="s">
        <v>64</v>
      </c>
      <c r="BF84" s="28" t="s">
        <v>42</v>
      </c>
      <c r="BG84" s="29" t="b">
        <v>0</v>
      </c>
      <c r="BH84" s="28"/>
    </row>
    <row r="85" spans="29:60">
      <c r="AC85" s="1" t="str">
        <f t="shared" si="6"/>
        <v>South_Operation</v>
      </c>
      <c r="AD85" s="1" t="str">
        <f>IFERROR(VLOOKUP(SOW[[#This Row],[Department]], Lists!$L$4:$M$7, 2, FALSE), "")</f>
        <v>Fuazan, Fawzi A</v>
      </c>
      <c r="AE85" s="1" t="s">
        <v>101</v>
      </c>
      <c r="AF85" s="1" t="s">
        <v>24</v>
      </c>
      <c r="AG85" s="1" t="s">
        <v>77</v>
      </c>
      <c r="AH85" s="1" t="s">
        <v>42</v>
      </c>
      <c r="AI85" s="16" t="b">
        <v>0</v>
      </c>
      <c r="AJ85" s="1"/>
      <c r="BA85" s="22" t="str">
        <f t="shared" si="7"/>
        <v>South_Operation</v>
      </c>
      <c r="BB85" s="22" t="str">
        <f>IFERROR(VLOOKUP(SOM[[#This Row],[Department]], Lists!$L$4:$M$7, 2, FALSE), "")</f>
        <v>Fuazan, Fawzi A</v>
      </c>
      <c r="BC85" s="30" t="s">
        <v>97</v>
      </c>
      <c r="BD85" s="30" t="s">
        <v>35</v>
      </c>
      <c r="BE85" s="81" t="s">
        <v>66</v>
      </c>
      <c r="BF85" s="28" t="s">
        <v>21</v>
      </c>
      <c r="BG85" s="29" t="b">
        <v>0</v>
      </c>
      <c r="BH85" s="28"/>
    </row>
    <row r="86" spans="29:60">
      <c r="AC86" s="1" t="str">
        <f t="shared" si="6"/>
        <v>South_Operation</v>
      </c>
      <c r="AD86" s="1" t="str">
        <f>IFERROR(VLOOKUP(SOW[[#This Row],[Department]], Lists!$L$4:$M$7, 2, FALSE), "")</f>
        <v>Fuazan, Fawzi A</v>
      </c>
      <c r="AE86" s="1" t="s">
        <v>101</v>
      </c>
      <c r="AF86" s="1" t="s">
        <v>24</v>
      </c>
      <c r="AG86" s="1" t="s">
        <v>78</v>
      </c>
      <c r="AH86" s="1" t="s">
        <v>21</v>
      </c>
      <c r="AI86" s="16" t="b">
        <v>0</v>
      </c>
      <c r="AJ86" s="1"/>
      <c r="BA86" s="22" t="str">
        <f t="shared" si="7"/>
        <v>South_Operation</v>
      </c>
      <c r="BB86" s="22" t="str">
        <f>IFERROR(VLOOKUP(SOM[[#This Row],[Department]], Lists!$L$4:$M$7, 2, FALSE), "")</f>
        <v>Fuazan, Fawzi A</v>
      </c>
      <c r="BC86" s="30" t="s">
        <v>97</v>
      </c>
      <c r="BD86" s="30" t="s">
        <v>35</v>
      </c>
      <c r="BE86" s="81" t="s">
        <v>68</v>
      </c>
      <c r="BF86" s="28" t="s">
        <v>32</v>
      </c>
      <c r="BG86" s="29" t="b">
        <v>0</v>
      </c>
      <c r="BH86" s="28"/>
    </row>
    <row r="87" spans="29:60">
      <c r="AC87" s="1" t="str">
        <f t="shared" si="6"/>
        <v>South_Operation</v>
      </c>
      <c r="AD87" s="1" t="str">
        <f>IFERROR(VLOOKUP(SOW[[#This Row],[Department]], Lists!$L$4:$M$7, 2, FALSE), "")</f>
        <v>Fuazan, Fawzi A</v>
      </c>
      <c r="AE87" s="1" t="s">
        <v>101</v>
      </c>
      <c r="AF87" s="1" t="s">
        <v>24</v>
      </c>
      <c r="AG87" s="1" t="s">
        <v>79</v>
      </c>
      <c r="AH87" s="1" t="s">
        <v>32</v>
      </c>
      <c r="AI87" s="16" t="b">
        <v>0</v>
      </c>
      <c r="AJ87" s="1"/>
      <c r="BA87" s="22" t="str">
        <f t="shared" si="7"/>
        <v>South_Operation</v>
      </c>
      <c r="BB87" s="22" t="str">
        <f>IFERROR(VLOOKUP(SOM[[#This Row],[Department]], Lists!$L$4:$M$7, 2, FALSE), "")</f>
        <v>Fuazan, Fawzi A</v>
      </c>
      <c r="BC87" s="30" t="s">
        <v>97</v>
      </c>
      <c r="BD87" s="30" t="s">
        <v>35</v>
      </c>
      <c r="BE87" s="81" t="s">
        <v>70</v>
      </c>
      <c r="BF87" s="28" t="s">
        <v>42</v>
      </c>
      <c r="BG87" s="29" t="b">
        <v>0</v>
      </c>
      <c r="BH87" s="28"/>
    </row>
    <row r="88" spans="29:60">
      <c r="AC88" s="1" t="str">
        <f t="shared" si="6"/>
        <v>South_Operation</v>
      </c>
      <c r="AD88" s="1" t="str">
        <f>IFERROR(VLOOKUP(SOW[[#This Row],[Department]], Lists!$L$4:$M$7, 2, FALSE), "")</f>
        <v>Fuazan, Fawzi A</v>
      </c>
      <c r="AE88" s="1" t="s">
        <v>101</v>
      </c>
      <c r="AF88" s="1" t="s">
        <v>24</v>
      </c>
      <c r="AG88" s="1" t="s">
        <v>80</v>
      </c>
      <c r="AH88" s="1" t="s">
        <v>42</v>
      </c>
      <c r="AI88" s="16" t="b">
        <v>0</v>
      </c>
      <c r="AJ88" s="1"/>
      <c r="BA88" s="22" t="str">
        <f t="shared" si="7"/>
        <v>South_Operation</v>
      </c>
      <c r="BB88" t="str">
        <f>IFERROR(VLOOKUP(SOM[[#This Row],[Department]], Lists!$L$4:$M$7, 2, FALSE), "")</f>
        <v>Fuazan, Fawzi A</v>
      </c>
      <c r="BC88" s="30" t="s">
        <v>104</v>
      </c>
      <c r="BD88" s="30" t="s">
        <v>35</v>
      </c>
      <c r="BE88" s="81" t="s">
        <v>20</v>
      </c>
      <c r="BF88" s="28" t="s">
        <v>21</v>
      </c>
      <c r="BG88" s="29" t="b">
        <v>0</v>
      </c>
      <c r="BH88" s="28"/>
    </row>
    <row r="89" spans="29:60">
      <c r="AC89" s="1" t="str">
        <f t="shared" si="6"/>
        <v>South_Operation</v>
      </c>
      <c r="AD89" s="1" t="str">
        <f>IFERROR(VLOOKUP(SOW[[#This Row],[Department]], Lists!$L$4:$M$7, 2, FALSE), "")</f>
        <v>Fuazan, Fawzi A</v>
      </c>
      <c r="AE89" s="1" t="s">
        <v>101</v>
      </c>
      <c r="AF89" s="1" t="s">
        <v>24</v>
      </c>
      <c r="AG89" s="1" t="s">
        <v>81</v>
      </c>
      <c r="AH89" s="1" t="s">
        <v>21</v>
      </c>
      <c r="AI89" s="16" t="b">
        <v>0</v>
      </c>
      <c r="AJ89" s="1"/>
      <c r="BA89" s="22" t="str">
        <f t="shared" si="7"/>
        <v>South_Operation</v>
      </c>
      <c r="BB89" s="22" t="str">
        <f>IFERROR(VLOOKUP(SOM[[#This Row],[Department]], Lists!$L$4:$M$7, 2, FALSE), "")</f>
        <v>Fuazan, Fawzi A</v>
      </c>
      <c r="BC89" s="30" t="s">
        <v>104</v>
      </c>
      <c r="BD89" s="30" t="s">
        <v>35</v>
      </c>
      <c r="BE89" s="81" t="s">
        <v>31</v>
      </c>
      <c r="BF89" s="28" t="s">
        <v>32</v>
      </c>
      <c r="BG89" s="29" t="b">
        <v>0</v>
      </c>
      <c r="BH89" s="28"/>
    </row>
    <row r="90" spans="29:60">
      <c r="AC90" s="1" t="str">
        <f t="shared" si="6"/>
        <v>South_Operation</v>
      </c>
      <c r="AD90" s="1" t="str">
        <f>IFERROR(VLOOKUP(SOW[[#This Row],[Department]], Lists!$L$4:$M$7, 2, FALSE), "")</f>
        <v>Fuazan, Fawzi A</v>
      </c>
      <c r="AE90" s="1" t="s">
        <v>101</v>
      </c>
      <c r="AF90" s="1" t="s">
        <v>24</v>
      </c>
      <c r="AG90" s="1" t="s">
        <v>82</v>
      </c>
      <c r="AH90" s="1" t="s">
        <v>32</v>
      </c>
      <c r="AI90" s="16" t="b">
        <v>0</v>
      </c>
      <c r="AJ90" s="1"/>
      <c r="BA90" s="22" t="str">
        <f t="shared" si="7"/>
        <v>South_Operation</v>
      </c>
      <c r="BB90" s="22" t="str">
        <f>IFERROR(VLOOKUP(SOM[[#This Row],[Department]], Lists!$L$4:$M$7, 2, FALSE), "")</f>
        <v>Fuazan, Fawzi A</v>
      </c>
      <c r="BC90" s="30" t="s">
        <v>104</v>
      </c>
      <c r="BD90" s="30" t="s">
        <v>35</v>
      </c>
      <c r="BE90" s="81" t="s">
        <v>41</v>
      </c>
      <c r="BF90" s="28" t="s">
        <v>42</v>
      </c>
      <c r="BG90" s="29" t="b">
        <v>0</v>
      </c>
      <c r="BH90" s="28"/>
    </row>
    <row r="91" spans="29:60">
      <c r="AC91" s="1" t="str">
        <f t="shared" si="6"/>
        <v>South_Operation</v>
      </c>
      <c r="AD91" s="1" t="str">
        <f>IFERROR(VLOOKUP(SOW[[#This Row],[Department]], Lists!$L$4:$M$7, 2, FALSE), "")</f>
        <v>Fuazan, Fawzi A</v>
      </c>
      <c r="AE91" s="1" t="s">
        <v>101</v>
      </c>
      <c r="AF91" s="1" t="s">
        <v>24</v>
      </c>
      <c r="AG91" s="1" t="s">
        <v>83</v>
      </c>
      <c r="AH91" s="1" t="s">
        <v>42</v>
      </c>
      <c r="AI91" s="16" t="b">
        <v>0</v>
      </c>
      <c r="AJ91" s="1"/>
      <c r="BA91" s="22" t="str">
        <f t="shared" si="7"/>
        <v>South_Operation</v>
      </c>
      <c r="BB91" s="22" t="str">
        <f>IFERROR(VLOOKUP(SOM[[#This Row],[Department]], Lists!$L$4:$M$7, 2, FALSE), "")</f>
        <v>Fuazan, Fawzi A</v>
      </c>
      <c r="BC91" s="30" t="s">
        <v>104</v>
      </c>
      <c r="BD91" s="30" t="s">
        <v>35</v>
      </c>
      <c r="BE91" s="81" t="s">
        <v>50</v>
      </c>
      <c r="BF91" s="28" t="s">
        <v>21</v>
      </c>
      <c r="BG91" s="29" t="b">
        <v>0</v>
      </c>
      <c r="BH91" s="28"/>
    </row>
    <row r="92" spans="29:60">
      <c r="AC92" s="1" t="str">
        <f t="shared" si="6"/>
        <v>South_Operation</v>
      </c>
      <c r="AD92" s="1" t="str">
        <f>IFERROR(VLOOKUP(SOW[[#This Row],[Department]], Lists!$L$4:$M$7, 2, FALSE), "")</f>
        <v>Fuazan, Fawzi A</v>
      </c>
      <c r="AE92" s="1" t="s">
        <v>101</v>
      </c>
      <c r="AF92" s="1" t="s">
        <v>24</v>
      </c>
      <c r="AG92" s="1" t="s">
        <v>85</v>
      </c>
      <c r="AH92" s="1" t="s">
        <v>21</v>
      </c>
      <c r="AI92" s="16" t="b">
        <v>0</v>
      </c>
      <c r="AJ92" s="1"/>
      <c r="BA92" s="22" t="str">
        <f t="shared" si="7"/>
        <v>South_Operation</v>
      </c>
      <c r="BB92" s="22" t="str">
        <f>IFERROR(VLOOKUP(SOM[[#This Row],[Department]], Lists!$L$4:$M$7, 2, FALSE), "")</f>
        <v>Fuazan, Fawzi A</v>
      </c>
      <c r="BC92" s="30" t="s">
        <v>104</v>
      </c>
      <c r="BD92" s="30" t="s">
        <v>35</v>
      </c>
      <c r="BE92" s="81" t="s">
        <v>54</v>
      </c>
      <c r="BF92" s="28" t="s">
        <v>32</v>
      </c>
      <c r="BG92" s="29" t="b">
        <v>0</v>
      </c>
      <c r="BH92" s="28"/>
    </row>
    <row r="93" spans="29:60">
      <c r="AC93" s="1" t="str">
        <f t="shared" si="6"/>
        <v>South_Operation</v>
      </c>
      <c r="AD93" s="1" t="str">
        <f>IFERROR(VLOOKUP(SOW[[#This Row],[Department]], Lists!$L$4:$M$7, 2, FALSE), "")</f>
        <v>Fuazan, Fawzi A</v>
      </c>
      <c r="AE93" s="1" t="s">
        <v>101</v>
      </c>
      <c r="AF93" s="1" t="s">
        <v>24</v>
      </c>
      <c r="AG93" s="1" t="s">
        <v>86</v>
      </c>
      <c r="AH93" s="1" t="s">
        <v>32</v>
      </c>
      <c r="AI93" s="16" t="b">
        <v>0</v>
      </c>
      <c r="AJ93" s="1"/>
      <c r="BA93" s="22" t="str">
        <f t="shared" si="7"/>
        <v>South_Operation</v>
      </c>
      <c r="BB93" s="22" t="str">
        <f>IFERROR(VLOOKUP(SOM[[#This Row],[Department]], Lists!$L$4:$M$7, 2, FALSE), "")</f>
        <v>Fuazan, Fawzi A</v>
      </c>
      <c r="BC93" s="30" t="s">
        <v>104</v>
      </c>
      <c r="BD93" s="30" t="s">
        <v>35</v>
      </c>
      <c r="BE93" s="81" t="s">
        <v>57</v>
      </c>
      <c r="BF93" s="28" t="s">
        <v>42</v>
      </c>
      <c r="BG93" s="29" t="b">
        <v>0</v>
      </c>
      <c r="BH93" s="28"/>
    </row>
    <row r="94" spans="29:60">
      <c r="AC94" s="1" t="str">
        <f t="shared" si="6"/>
        <v>South_Operation</v>
      </c>
      <c r="AD94" s="1" t="str">
        <f>IFERROR(VLOOKUP(SOW[[#This Row],[Department]], Lists!$L$4:$M$7, 2, FALSE), "")</f>
        <v>Fuazan, Fawzi A</v>
      </c>
      <c r="AE94" s="1" t="s">
        <v>101</v>
      </c>
      <c r="AF94" s="1" t="s">
        <v>24</v>
      </c>
      <c r="AG94" s="1" t="s">
        <v>87</v>
      </c>
      <c r="AH94" s="1" t="s">
        <v>42</v>
      </c>
      <c r="AI94" s="16" t="b">
        <v>0</v>
      </c>
      <c r="AJ94" s="1"/>
      <c r="BA94" s="22" t="str">
        <f t="shared" si="7"/>
        <v>South_Operation</v>
      </c>
      <c r="BB94" s="22" t="str">
        <f>IFERROR(VLOOKUP(SOM[[#This Row],[Department]], Lists!$L$4:$M$7, 2, FALSE), "")</f>
        <v>Fuazan, Fawzi A</v>
      </c>
      <c r="BC94" s="30" t="s">
        <v>104</v>
      </c>
      <c r="BD94" s="30" t="s">
        <v>35</v>
      </c>
      <c r="BE94" s="81" t="s">
        <v>60</v>
      </c>
      <c r="BF94" s="28" t="s">
        <v>21</v>
      </c>
      <c r="BG94" s="29" t="b">
        <v>0</v>
      </c>
      <c r="BH94" s="28"/>
    </row>
    <row r="95" spans="29:60">
      <c r="AC95" s="1" t="str">
        <f t="shared" si="6"/>
        <v>South_Operation</v>
      </c>
      <c r="AD95" s="1" t="str">
        <f>IFERROR(VLOOKUP(SOW[[#This Row],[Department]], Lists!$L$4:$M$7, 2, FALSE), "")</f>
        <v>Fuazan, Fawzi A</v>
      </c>
      <c r="AE95" s="1" t="s">
        <v>101</v>
      </c>
      <c r="AF95" s="1" t="s">
        <v>24</v>
      </c>
      <c r="AG95" s="1" t="s">
        <v>88</v>
      </c>
      <c r="AH95" s="1" t="s">
        <v>21</v>
      </c>
      <c r="AI95" s="16" t="b">
        <v>0</v>
      </c>
      <c r="AJ95" s="1"/>
      <c r="BA95" s="22" t="str">
        <f t="shared" si="7"/>
        <v>South_Operation</v>
      </c>
      <c r="BB95" s="22" t="str">
        <f>IFERROR(VLOOKUP(SOM[[#This Row],[Department]], Lists!$L$4:$M$7, 2, FALSE), "")</f>
        <v>Fuazan, Fawzi A</v>
      </c>
      <c r="BC95" s="30" t="s">
        <v>104</v>
      </c>
      <c r="BD95" s="30" t="s">
        <v>35</v>
      </c>
      <c r="BE95" s="81" t="s">
        <v>62</v>
      </c>
      <c r="BF95" s="28" t="s">
        <v>32</v>
      </c>
      <c r="BG95" s="29" t="b">
        <v>0</v>
      </c>
      <c r="BH95" s="28"/>
    </row>
    <row r="96" spans="29:60">
      <c r="AC96" s="1" t="str">
        <f t="shared" si="6"/>
        <v>South_Operation</v>
      </c>
      <c r="AD96" s="1" t="str">
        <f>IFERROR(VLOOKUP(SOW[[#This Row],[Department]], Lists!$L$4:$M$7, 2, FALSE), "")</f>
        <v>Fuazan, Fawzi A</v>
      </c>
      <c r="AE96" s="1" t="s">
        <v>101</v>
      </c>
      <c r="AF96" s="1" t="s">
        <v>24</v>
      </c>
      <c r="AG96" s="1" t="s">
        <v>92</v>
      </c>
      <c r="AH96" s="1" t="s">
        <v>32</v>
      </c>
      <c r="AI96" s="16" t="b">
        <v>0</v>
      </c>
      <c r="AJ96" s="1"/>
      <c r="BA96" s="22" t="str">
        <f t="shared" si="7"/>
        <v>South_Operation</v>
      </c>
      <c r="BB96" s="22" t="str">
        <f>IFERROR(VLOOKUP(SOM[[#This Row],[Department]], Lists!$L$4:$M$7, 2, FALSE), "")</f>
        <v>Fuazan, Fawzi A</v>
      </c>
      <c r="BC96" s="30" t="s">
        <v>104</v>
      </c>
      <c r="BD96" s="30" t="s">
        <v>35</v>
      </c>
      <c r="BE96" s="81" t="s">
        <v>64</v>
      </c>
      <c r="BF96" s="28" t="s">
        <v>42</v>
      </c>
      <c r="BG96" s="29" t="b">
        <v>0</v>
      </c>
      <c r="BH96" s="28"/>
    </row>
    <row r="97" spans="12:60">
      <c r="AC97" s="1" t="str">
        <f t="shared" si="6"/>
        <v>South_Operation</v>
      </c>
      <c r="AD97" s="1" t="str">
        <f>IFERROR(VLOOKUP(SOW[[#This Row],[Department]], Lists!$L$4:$M$7, 2, FALSE), "")</f>
        <v>Fuazan, Fawzi A</v>
      </c>
      <c r="AE97" s="1" t="s">
        <v>101</v>
      </c>
      <c r="AF97" s="1" t="s">
        <v>24</v>
      </c>
      <c r="AG97" s="1" t="s">
        <v>95</v>
      </c>
      <c r="AH97" s="1" t="s">
        <v>42</v>
      </c>
      <c r="AI97" s="16" t="b">
        <v>0</v>
      </c>
      <c r="AJ97" s="1"/>
      <c r="BA97" s="22" t="str">
        <f t="shared" si="7"/>
        <v>South_Operation</v>
      </c>
      <c r="BB97" s="22" t="str">
        <f>IFERROR(VLOOKUP(SOM[[#This Row],[Department]], Lists!$L$4:$M$7, 2, FALSE), "")</f>
        <v>Fuazan, Fawzi A</v>
      </c>
      <c r="BC97" s="30" t="s">
        <v>104</v>
      </c>
      <c r="BD97" s="30" t="s">
        <v>35</v>
      </c>
      <c r="BE97" s="81" t="s">
        <v>66</v>
      </c>
      <c r="BF97" s="28" t="s">
        <v>21</v>
      </c>
      <c r="BG97" s="29" t="b">
        <v>0</v>
      </c>
      <c r="BH97" s="28"/>
    </row>
    <row r="98" spans="12:60">
      <c r="AC98" s="1" t="str">
        <f t="shared" si="6"/>
        <v>South_Operation</v>
      </c>
      <c r="AD98" s="1" t="str">
        <f>IFERROR(VLOOKUP(SOW[[#This Row],[Department]], Lists!$L$4:$M$7, 2, FALSE), "")</f>
        <v>Fuazan, Fawzi A</v>
      </c>
      <c r="AE98" s="1" t="s">
        <v>101</v>
      </c>
      <c r="AF98" s="1" t="s">
        <v>24</v>
      </c>
      <c r="AG98" s="1" t="s">
        <v>98</v>
      </c>
      <c r="AH98" s="1" t="s">
        <v>21</v>
      </c>
      <c r="AI98" s="16" t="b">
        <v>0</v>
      </c>
      <c r="AJ98" s="1"/>
      <c r="BA98" s="22" t="str">
        <f t="shared" si="7"/>
        <v>South_Operation</v>
      </c>
      <c r="BB98" s="22" t="str">
        <f>IFERROR(VLOOKUP(SOM[[#This Row],[Department]], Lists!$L$4:$M$7, 2, FALSE), "")</f>
        <v>Fuazan, Fawzi A</v>
      </c>
      <c r="BC98" s="30" t="s">
        <v>104</v>
      </c>
      <c r="BD98" s="30" t="s">
        <v>35</v>
      </c>
      <c r="BE98" s="81" t="s">
        <v>68</v>
      </c>
      <c r="BF98" s="28" t="s">
        <v>32</v>
      </c>
      <c r="BG98" s="29" t="b">
        <v>0</v>
      </c>
      <c r="BH98" s="28"/>
    </row>
    <row r="99" spans="12:60">
      <c r="AC99" s="1" t="str">
        <f t="shared" si="6"/>
        <v>South_Operation</v>
      </c>
      <c r="AD99" s="1" t="str">
        <f>IFERROR(VLOOKUP(SOW[[#This Row],[Department]], Lists!$L$4:$M$7, 2, FALSE), "")</f>
        <v>Fuazan, Fawzi A</v>
      </c>
      <c r="AE99" s="1" t="s">
        <v>101</v>
      </c>
      <c r="AF99" s="1" t="s">
        <v>24</v>
      </c>
      <c r="AG99" s="1" t="s">
        <v>100</v>
      </c>
      <c r="AH99" s="1" t="s">
        <v>32</v>
      </c>
      <c r="AI99" s="16" t="b">
        <v>0</v>
      </c>
      <c r="AJ99" s="1"/>
      <c r="BA99" s="22" t="str">
        <f t="shared" si="7"/>
        <v>South_Operation</v>
      </c>
      <c r="BB99" s="22" t="str">
        <f>IFERROR(VLOOKUP(SOM[[#This Row],[Department]], Lists!$L$4:$M$7, 2, FALSE), "")</f>
        <v>Fuazan, Fawzi A</v>
      </c>
      <c r="BC99" s="30" t="s">
        <v>104</v>
      </c>
      <c r="BD99" s="30" t="s">
        <v>35</v>
      </c>
      <c r="BE99" s="81" t="s">
        <v>70</v>
      </c>
      <c r="BF99" s="28" t="s">
        <v>42</v>
      </c>
      <c r="BG99" s="29" t="b">
        <v>0</v>
      </c>
      <c r="BH99" s="28"/>
    </row>
    <row r="100" spans="12:60">
      <c r="AC100" s="1" t="str">
        <f t="shared" si="6"/>
        <v>South_Operation</v>
      </c>
      <c r="AD100" s="1" t="str">
        <f>IFERROR(VLOOKUP(SOW[[#This Row],[Department]], Lists!$L$4:$M$7, 2, FALSE), "")</f>
        <v>Fuazan, Fawzi A</v>
      </c>
      <c r="AE100" s="1" t="s">
        <v>101</v>
      </c>
      <c r="AF100" s="1" t="s">
        <v>24</v>
      </c>
      <c r="AG100" s="1" t="s">
        <v>103</v>
      </c>
      <c r="AH100" s="1" t="s">
        <v>42</v>
      </c>
      <c r="AI100" s="16" t="b">
        <v>0</v>
      </c>
      <c r="AJ100" s="1"/>
      <c r="BA100" s="22" t="str">
        <f t="shared" si="7"/>
        <v>South_Operation</v>
      </c>
      <c r="BB100" t="str">
        <f>IFERROR(VLOOKUP(SOM[[#This Row],[Department]], Lists!$L$4:$M$7, 2, FALSE), "")</f>
        <v>Fuazan, Fawzi A</v>
      </c>
      <c r="BC100" s="30" t="s">
        <v>102</v>
      </c>
      <c r="BD100" s="30" t="s">
        <v>35</v>
      </c>
      <c r="BE100" s="81" t="s">
        <v>20</v>
      </c>
      <c r="BF100" s="28" t="s">
        <v>21</v>
      </c>
      <c r="BG100" s="29" t="b">
        <v>0</v>
      </c>
      <c r="BH100" s="28"/>
    </row>
    <row r="101" spans="12:60">
      <c r="AC101" s="1" t="str">
        <f t="shared" si="6"/>
        <v>South_Operation</v>
      </c>
      <c r="AD101" s="1" t="str">
        <f>IFERROR(VLOOKUP(SOW[[#This Row],[Department]], Lists!$L$4:$M$7, 2, FALSE), "")</f>
        <v>Fuazan, Fawzi A</v>
      </c>
      <c r="AE101" s="1" t="s">
        <v>101</v>
      </c>
      <c r="AF101" s="1" t="s">
        <v>24</v>
      </c>
      <c r="AG101" s="1" t="s">
        <v>105</v>
      </c>
      <c r="AH101" s="1" t="s">
        <v>21</v>
      </c>
      <c r="AI101" s="16" t="b">
        <v>0</v>
      </c>
      <c r="AJ101" s="1"/>
      <c r="BA101" s="22" t="str">
        <f t="shared" si="7"/>
        <v>South_Operation</v>
      </c>
      <c r="BB101" s="22" t="str">
        <f>IFERROR(VLOOKUP(SOM[[#This Row],[Department]], Lists!$L$4:$M$7, 2, FALSE), "")</f>
        <v>Fuazan, Fawzi A</v>
      </c>
      <c r="BC101" s="30" t="s">
        <v>102</v>
      </c>
      <c r="BD101" s="30" t="s">
        <v>35</v>
      </c>
      <c r="BE101" s="81" t="s">
        <v>31</v>
      </c>
      <c r="BF101" s="28" t="s">
        <v>32</v>
      </c>
      <c r="BG101" s="29" t="b">
        <v>0</v>
      </c>
      <c r="BH101" s="28"/>
    </row>
    <row r="102" spans="12:60">
      <c r="AC102" s="1" t="str">
        <f t="shared" si="6"/>
        <v>South_Operation</v>
      </c>
      <c r="AD102" s="1" t="str">
        <f>IFERROR(VLOOKUP(SOW[[#This Row],[Department]], Lists!$L$4:$M$7, 2, FALSE), "")</f>
        <v>Fuazan, Fawzi A</v>
      </c>
      <c r="AE102" s="1" t="s">
        <v>101</v>
      </c>
      <c r="AF102" s="1" t="s">
        <v>24</v>
      </c>
      <c r="AG102" s="1" t="s">
        <v>107</v>
      </c>
      <c r="AH102" s="1" t="s">
        <v>32</v>
      </c>
      <c r="AI102" s="16" t="b">
        <v>0</v>
      </c>
      <c r="AJ102" s="1"/>
      <c r="BA102" s="22" t="str">
        <f t="shared" si="7"/>
        <v>South_Operation</v>
      </c>
      <c r="BB102" s="22" t="str">
        <f>IFERROR(VLOOKUP(SOM[[#This Row],[Department]], Lists!$L$4:$M$7, 2, FALSE), "")</f>
        <v>Fuazan, Fawzi A</v>
      </c>
      <c r="BC102" s="30" t="s">
        <v>102</v>
      </c>
      <c r="BD102" s="30" t="s">
        <v>35</v>
      </c>
      <c r="BE102" s="81" t="s">
        <v>41</v>
      </c>
      <c r="BF102" s="28" t="s">
        <v>42</v>
      </c>
      <c r="BG102" s="29" t="b">
        <v>0</v>
      </c>
      <c r="BH102" s="28"/>
    </row>
    <row r="103" spans="12:60">
      <c r="AC103" s="1" t="str">
        <f t="shared" si="6"/>
        <v>South_Operation</v>
      </c>
      <c r="AD103" s="1" t="str">
        <f>IFERROR(VLOOKUP(SOW[[#This Row],[Department]], Lists!$L$4:$M$7, 2, FALSE), "")</f>
        <v>Fuazan, Fawzi A</v>
      </c>
      <c r="AE103" s="1" t="s">
        <v>101</v>
      </c>
      <c r="AF103" s="1" t="s">
        <v>24</v>
      </c>
      <c r="AG103" s="1" t="s">
        <v>109</v>
      </c>
      <c r="AH103" s="1" t="s">
        <v>42</v>
      </c>
      <c r="AI103" s="16" t="b">
        <v>0</v>
      </c>
      <c r="AJ103" s="1"/>
      <c r="BA103" s="22" t="str">
        <f t="shared" si="7"/>
        <v>South_Operation</v>
      </c>
      <c r="BB103" s="22" t="str">
        <f>IFERROR(VLOOKUP(SOM[[#This Row],[Department]], Lists!$L$4:$M$7, 2, FALSE), "")</f>
        <v>Fuazan, Fawzi A</v>
      </c>
      <c r="BC103" s="30" t="s">
        <v>102</v>
      </c>
      <c r="BD103" s="30" t="s">
        <v>35</v>
      </c>
      <c r="BE103" s="81" t="s">
        <v>50</v>
      </c>
      <c r="BF103" s="28" t="s">
        <v>21</v>
      </c>
      <c r="BG103" s="29" t="b">
        <v>0</v>
      </c>
      <c r="BH103" s="28"/>
    </row>
    <row r="104" spans="12:60">
      <c r="AC104" s="1" t="str">
        <f t="shared" si="6"/>
        <v>South_Operation</v>
      </c>
      <c r="AD104" s="1" t="str">
        <f>IFERROR(VLOOKUP(SOW[[#This Row],[Department]], Lists!$L$4:$M$7, 2, FALSE), "")</f>
        <v>Fuazan, Fawzi A</v>
      </c>
      <c r="AE104" s="1" t="s">
        <v>101</v>
      </c>
      <c r="AF104" s="1" t="s">
        <v>24</v>
      </c>
      <c r="AG104" s="1" t="s">
        <v>111</v>
      </c>
      <c r="AH104" s="1" t="s">
        <v>21</v>
      </c>
      <c r="AI104" s="16" t="b">
        <v>0</v>
      </c>
      <c r="AJ104" s="1"/>
      <c r="BA104" s="22" t="str">
        <f t="shared" si="7"/>
        <v>South_Operation</v>
      </c>
      <c r="BB104" s="22" t="str">
        <f>IFERROR(VLOOKUP(SOM[[#This Row],[Department]], Lists!$L$4:$M$7, 2, FALSE), "")</f>
        <v>Fuazan, Fawzi A</v>
      </c>
      <c r="BC104" s="30" t="s">
        <v>102</v>
      </c>
      <c r="BD104" s="30" t="s">
        <v>35</v>
      </c>
      <c r="BE104" s="81" t="s">
        <v>54</v>
      </c>
      <c r="BF104" s="28" t="s">
        <v>32</v>
      </c>
      <c r="BG104" s="29" t="b">
        <v>0</v>
      </c>
      <c r="BH104" s="28"/>
    </row>
    <row r="105" spans="12:60">
      <c r="AC105" s="1" t="str">
        <f t="shared" si="6"/>
        <v>South_Operation</v>
      </c>
      <c r="AD105" s="1" t="str">
        <f>IFERROR(VLOOKUP(SOW[[#This Row],[Department]], Lists!$L$4:$M$7, 2, FALSE), "")</f>
        <v>Fuazan, Fawzi A</v>
      </c>
      <c r="AE105" s="1" t="s">
        <v>101</v>
      </c>
      <c r="AF105" s="1" t="s">
        <v>24</v>
      </c>
      <c r="AG105" s="1" t="s">
        <v>112</v>
      </c>
      <c r="AH105" s="1" t="s">
        <v>32</v>
      </c>
      <c r="AI105" s="16" t="b">
        <v>0</v>
      </c>
      <c r="AJ105" s="1"/>
      <c r="BA105" s="22" t="str">
        <f t="shared" si="7"/>
        <v>South_Operation</v>
      </c>
      <c r="BB105" s="22" t="str">
        <f>IFERROR(VLOOKUP(SOM[[#This Row],[Department]], Lists!$L$4:$M$7, 2, FALSE), "")</f>
        <v>Fuazan, Fawzi A</v>
      </c>
      <c r="BC105" s="30" t="s">
        <v>102</v>
      </c>
      <c r="BD105" s="30" t="s">
        <v>35</v>
      </c>
      <c r="BE105" s="81" t="s">
        <v>57</v>
      </c>
      <c r="BF105" s="28" t="s">
        <v>42</v>
      </c>
      <c r="BG105" s="29" t="b">
        <v>0</v>
      </c>
      <c r="BH105" s="28"/>
    </row>
    <row r="106" spans="12:60">
      <c r="AC106" s="1" t="str">
        <f t="shared" si="6"/>
        <v>South_Operation</v>
      </c>
      <c r="AD106" s="1" t="str">
        <f>IFERROR(VLOOKUP(SOW[[#This Row],[Department]], Lists!$L$4:$M$7, 2, FALSE), "")</f>
        <v>Fuazan, Fawzi A</v>
      </c>
      <c r="AE106" s="1" t="s">
        <v>101</v>
      </c>
      <c r="AF106" s="1" t="s">
        <v>24</v>
      </c>
      <c r="AG106" s="1" t="s">
        <v>113</v>
      </c>
      <c r="AH106" s="1" t="s">
        <v>42</v>
      </c>
      <c r="AI106" s="16" t="b">
        <v>0</v>
      </c>
      <c r="AJ106" s="1"/>
      <c r="BA106" s="22" t="str">
        <f t="shared" si="7"/>
        <v>South_Operation</v>
      </c>
      <c r="BB106" s="22" t="str">
        <f>IFERROR(VLOOKUP(SOM[[#This Row],[Department]], Lists!$L$4:$M$7, 2, FALSE), "")</f>
        <v>Fuazan, Fawzi A</v>
      </c>
      <c r="BC106" s="30" t="s">
        <v>102</v>
      </c>
      <c r="BD106" s="30" t="s">
        <v>35</v>
      </c>
      <c r="BE106" s="81" t="s">
        <v>60</v>
      </c>
      <c r="BF106" s="28" t="s">
        <v>21</v>
      </c>
      <c r="BG106" s="29" t="b">
        <v>0</v>
      </c>
      <c r="BH106" s="28"/>
    </row>
    <row r="107" spans="12:60">
      <c r="AC107" s="1" t="str">
        <f t="shared" si="6"/>
        <v>South_Operation</v>
      </c>
      <c r="AD107" s="1" t="str">
        <f>IFERROR(VLOOKUP(SOW[[#This Row],[Department]], Lists!$L$4:$M$7, 2, FALSE), "")</f>
        <v>Fuazan, Fawzi A</v>
      </c>
      <c r="AE107" s="1" t="s">
        <v>101</v>
      </c>
      <c r="AF107" s="1" t="s">
        <v>24</v>
      </c>
      <c r="AG107" s="1" t="s">
        <v>114</v>
      </c>
      <c r="AH107" s="1" t="s">
        <v>21</v>
      </c>
      <c r="AI107" s="16" t="b">
        <v>0</v>
      </c>
      <c r="AJ107" s="1"/>
      <c r="BA107" s="22" t="str">
        <f t="shared" si="7"/>
        <v>South_Operation</v>
      </c>
      <c r="BB107" s="22" t="str">
        <f>IFERROR(VLOOKUP(SOM[[#This Row],[Department]], Lists!$L$4:$M$7, 2, FALSE), "")</f>
        <v>Fuazan, Fawzi A</v>
      </c>
      <c r="BC107" s="30" t="s">
        <v>102</v>
      </c>
      <c r="BD107" s="30" t="s">
        <v>35</v>
      </c>
      <c r="BE107" s="81" t="s">
        <v>62</v>
      </c>
      <c r="BF107" s="28" t="s">
        <v>32</v>
      </c>
      <c r="BG107" s="29" t="b">
        <v>0</v>
      </c>
      <c r="BH107" s="28"/>
    </row>
    <row r="108" spans="12:60">
      <c r="AC108" s="1" t="str">
        <f t="shared" si="6"/>
        <v>South_Operation</v>
      </c>
      <c r="AD108" s="1" t="str">
        <f>IFERROR(VLOOKUP(SOW[[#This Row],[Department]], Lists!$L$4:$M$7, 2, FALSE), "")</f>
        <v>Fuazan, Fawzi A</v>
      </c>
      <c r="AE108" s="1" t="s">
        <v>101</v>
      </c>
      <c r="AF108" s="1" t="s">
        <v>24</v>
      </c>
      <c r="AG108" s="1" t="s">
        <v>115</v>
      </c>
      <c r="AH108" s="1" t="s">
        <v>32</v>
      </c>
      <c r="AI108" s="16" t="b">
        <v>0</v>
      </c>
      <c r="AJ108" s="1"/>
      <c r="BA108" s="22" t="str">
        <f t="shared" si="7"/>
        <v>South_Operation</v>
      </c>
      <c r="BB108" s="22" t="str">
        <f>IFERROR(VLOOKUP(SOM[[#This Row],[Department]], Lists!$L$4:$M$7, 2, FALSE), "")</f>
        <v>Fuazan, Fawzi A</v>
      </c>
      <c r="BC108" s="30" t="s">
        <v>102</v>
      </c>
      <c r="BD108" s="30" t="s">
        <v>35</v>
      </c>
      <c r="BE108" s="81" t="s">
        <v>64</v>
      </c>
      <c r="BF108" s="28" t="s">
        <v>42</v>
      </c>
      <c r="BG108" s="29" t="b">
        <v>0</v>
      </c>
      <c r="BH108" s="28"/>
    </row>
    <row r="109" spans="12:60">
      <c r="AC109" s="1" t="str">
        <f t="shared" si="6"/>
        <v>South_Operation</v>
      </c>
      <c r="AD109" s="1" t="str">
        <f>IFERROR(VLOOKUP(SOW[[#This Row],[Department]], Lists!$L$4:$M$7, 2, FALSE), "")</f>
        <v>Fuazan, Fawzi A</v>
      </c>
      <c r="AE109" s="1" t="s">
        <v>101</v>
      </c>
      <c r="AF109" s="1" t="s">
        <v>24</v>
      </c>
      <c r="AG109" s="1" t="s">
        <v>116</v>
      </c>
      <c r="AH109" s="1" t="s">
        <v>42</v>
      </c>
      <c r="AI109" s="16" t="b">
        <v>0</v>
      </c>
      <c r="AJ109" s="1"/>
      <c r="BA109" s="22" t="str">
        <f t="shared" si="7"/>
        <v>South_Operation</v>
      </c>
      <c r="BB109" s="22" t="str">
        <f>IFERROR(VLOOKUP(SOM[[#This Row],[Department]], Lists!$L$4:$M$7, 2, FALSE), "")</f>
        <v>Fuazan, Fawzi A</v>
      </c>
      <c r="BC109" s="30" t="s">
        <v>102</v>
      </c>
      <c r="BD109" s="30" t="s">
        <v>35</v>
      </c>
      <c r="BE109" s="81" t="s">
        <v>66</v>
      </c>
      <c r="BF109" s="28" t="s">
        <v>21</v>
      </c>
      <c r="BG109" s="29" t="b">
        <v>0</v>
      </c>
      <c r="BH109" s="28"/>
    </row>
    <row r="110" spans="12:60">
      <c r="AC110" s="1" t="str">
        <f t="shared" si="6"/>
        <v>South_Operation</v>
      </c>
      <c r="AD110" s="1" t="str">
        <f>IFERROR(VLOOKUP(SOW[[#This Row],[Department]], Lists!$L$4:$M$7, 2, FALSE), "")</f>
        <v>Fuazan, Fawzi A</v>
      </c>
      <c r="AE110" s="1" t="s">
        <v>101</v>
      </c>
      <c r="AF110" s="1" t="s">
        <v>24</v>
      </c>
      <c r="AG110" s="1" t="s">
        <v>117</v>
      </c>
      <c r="AH110" s="1" t="s">
        <v>21</v>
      </c>
      <c r="AI110" s="16" t="b">
        <v>0</v>
      </c>
      <c r="AJ110" s="1"/>
      <c r="BA110" s="22" t="str">
        <f t="shared" si="7"/>
        <v>South_Operation</v>
      </c>
      <c r="BB110" s="22" t="str">
        <f>IFERROR(VLOOKUP(SOM[[#This Row],[Department]], Lists!$L$4:$M$7, 2, FALSE), "")</f>
        <v>Fuazan, Fawzi A</v>
      </c>
      <c r="BC110" s="30" t="s">
        <v>102</v>
      </c>
      <c r="BD110" s="30" t="s">
        <v>35</v>
      </c>
      <c r="BE110" s="81" t="s">
        <v>68</v>
      </c>
      <c r="BF110" s="28" t="s">
        <v>32</v>
      </c>
      <c r="BG110" s="29" t="b">
        <v>0</v>
      </c>
      <c r="BH110" s="28"/>
    </row>
    <row r="111" spans="12:60" ht="14.1">
      <c r="L111" s="13"/>
      <c r="M111" s="13"/>
      <c r="AC111" s="1" t="str">
        <f t="shared" si="6"/>
        <v>South_Operation</v>
      </c>
      <c r="AD111" s="1" t="str">
        <f>IFERROR(VLOOKUP(SOW[[#This Row],[Department]], Lists!$L$4:$M$7, 2, FALSE), "")</f>
        <v>Fuazan, Fawzi A</v>
      </c>
      <c r="AE111" s="1" t="s">
        <v>101</v>
      </c>
      <c r="AF111" s="1" t="s">
        <v>24</v>
      </c>
      <c r="AG111" s="1" t="s">
        <v>118</v>
      </c>
      <c r="AH111" s="1" t="s">
        <v>32</v>
      </c>
      <c r="AI111" s="16" t="b">
        <v>0</v>
      </c>
      <c r="AJ111" s="1"/>
      <c r="BA111" s="22" t="str">
        <f t="shared" si="7"/>
        <v>South_Operation</v>
      </c>
      <c r="BB111" s="22" t="str">
        <f>IFERROR(VLOOKUP(SOM[[#This Row],[Department]], Lists!$L$4:$M$7, 2, FALSE), "")</f>
        <v>Fuazan, Fawzi A</v>
      </c>
      <c r="BC111" s="30" t="s">
        <v>102</v>
      </c>
      <c r="BD111" s="30" t="s">
        <v>35</v>
      </c>
      <c r="BE111" s="81" t="s">
        <v>70</v>
      </c>
      <c r="BF111" s="28" t="s">
        <v>42</v>
      </c>
      <c r="BG111" s="29" t="b">
        <v>0</v>
      </c>
      <c r="BH111" s="28"/>
    </row>
    <row r="112" spans="12:60">
      <c r="AC112" s="1" t="str">
        <f t="shared" si="6"/>
        <v>South_Operation</v>
      </c>
      <c r="AD112" s="1" t="str">
        <f>IFERROR(VLOOKUP(SOW[[#This Row],[Department]], Lists!$L$4:$M$7, 2, FALSE), "")</f>
        <v>Fuazan, Fawzi A</v>
      </c>
      <c r="AE112" s="1" t="s">
        <v>101</v>
      </c>
      <c r="AF112" s="1" t="s">
        <v>24</v>
      </c>
      <c r="AG112" s="1" t="s">
        <v>119</v>
      </c>
      <c r="AH112" s="1" t="s">
        <v>42</v>
      </c>
      <c r="AI112" s="16" t="b">
        <v>0</v>
      </c>
      <c r="AJ112" s="1"/>
      <c r="BA112" s="22" t="str">
        <f t="shared" ref="BA112:BA123" si="8">$S$3</f>
        <v>South_Operation</v>
      </c>
      <c r="BB112" s="22" t="str">
        <f>IFERROR(VLOOKUP(SOM[[#This Row],[Department]], Lists!$L$4:$M$7, 2, FALSE), "")</f>
        <v>Fuazan, Fawzi A</v>
      </c>
      <c r="BC112" s="30" t="s">
        <v>110</v>
      </c>
      <c r="BD112" s="30" t="s">
        <v>35</v>
      </c>
      <c r="BE112" s="81" t="s">
        <v>20</v>
      </c>
      <c r="BF112" s="28" t="s">
        <v>21</v>
      </c>
      <c r="BG112" s="29" t="b">
        <v>0</v>
      </c>
      <c r="BH112" s="28"/>
    </row>
    <row r="113" spans="5:60">
      <c r="AC113" s="1" t="str">
        <f t="shared" si="6"/>
        <v>South_Operation</v>
      </c>
      <c r="AD113" s="1" t="str">
        <f>IFERROR(VLOOKUP(SOW[[#This Row],[Department]], Lists!$L$4:$M$7, 2, FALSE), "")</f>
        <v>Fuazan, Fawzi A</v>
      </c>
      <c r="AE113" s="1" t="s">
        <v>101</v>
      </c>
      <c r="AF113" s="1" t="s">
        <v>24</v>
      </c>
      <c r="AG113" s="1" t="s">
        <v>120</v>
      </c>
      <c r="AH113" s="1" t="s">
        <v>21</v>
      </c>
      <c r="AI113" s="16" t="b">
        <v>0</v>
      </c>
      <c r="AJ113" s="1"/>
      <c r="BA113" s="22" t="str">
        <f t="shared" si="8"/>
        <v>South_Operation</v>
      </c>
      <c r="BB113" s="22" t="str">
        <f>IFERROR(VLOOKUP(SOM[[#This Row],[Department]], Lists!$L$4:$M$7, 2, FALSE), "")</f>
        <v>Fuazan, Fawzi A</v>
      </c>
      <c r="BC113" s="30" t="s">
        <v>110</v>
      </c>
      <c r="BD113" s="30" t="s">
        <v>35</v>
      </c>
      <c r="BE113" s="81" t="s">
        <v>31</v>
      </c>
      <c r="BF113" s="28" t="s">
        <v>32</v>
      </c>
      <c r="BG113" s="29" t="b">
        <v>0</v>
      </c>
      <c r="BH113" s="28"/>
    </row>
    <row r="114" spans="5:60">
      <c r="AC114" s="1" t="str">
        <f t="shared" si="6"/>
        <v>South_Operation</v>
      </c>
      <c r="AD114" s="1" t="str">
        <f>IFERROR(VLOOKUP(SOW[[#This Row],[Department]], Lists!$L$4:$M$7, 2, FALSE), "")</f>
        <v>Fuazan, Fawzi A</v>
      </c>
      <c r="AE114" s="1" t="s">
        <v>101</v>
      </c>
      <c r="AF114" s="1" t="s">
        <v>24</v>
      </c>
      <c r="AG114" s="1" t="s">
        <v>121</v>
      </c>
      <c r="AH114" s="1" t="s">
        <v>32</v>
      </c>
      <c r="AI114" s="16" t="b">
        <v>0</v>
      </c>
      <c r="AJ114" s="1"/>
      <c r="BA114" s="22" t="str">
        <f t="shared" si="8"/>
        <v>South_Operation</v>
      </c>
      <c r="BB114" s="22" t="str">
        <f>IFERROR(VLOOKUP(SOM[[#This Row],[Department]], Lists!$L$4:$M$7, 2, FALSE), "")</f>
        <v>Fuazan, Fawzi A</v>
      </c>
      <c r="BC114" s="30" t="s">
        <v>110</v>
      </c>
      <c r="BD114" s="30" t="s">
        <v>35</v>
      </c>
      <c r="BE114" s="81" t="s">
        <v>41</v>
      </c>
      <c r="BF114" s="28" t="s">
        <v>42</v>
      </c>
      <c r="BG114" s="29" t="b">
        <v>0</v>
      </c>
      <c r="BH114" s="28"/>
    </row>
    <row r="115" spans="5:60">
      <c r="AC115" s="1" t="str">
        <f t="shared" si="6"/>
        <v>South_Operation</v>
      </c>
      <c r="AD115" s="1" t="str">
        <f>IFERROR(VLOOKUP(SOW[[#This Row],[Department]], Lists!$L$4:$M$7, 2, FALSE), "")</f>
        <v>Fuazan, Fawzi A</v>
      </c>
      <c r="AE115" s="1" t="s">
        <v>101</v>
      </c>
      <c r="AF115" s="1" t="s">
        <v>24</v>
      </c>
      <c r="AG115" s="1" t="s">
        <v>122</v>
      </c>
      <c r="AH115" s="1" t="s">
        <v>42</v>
      </c>
      <c r="AI115" s="16" t="b">
        <v>0</v>
      </c>
      <c r="AJ115" s="1"/>
      <c r="BA115" s="22" t="str">
        <f t="shared" si="8"/>
        <v>South_Operation</v>
      </c>
      <c r="BB115" s="22" t="str">
        <f>IFERROR(VLOOKUP(SOM[[#This Row],[Department]], Lists!$L$4:$M$7, 2, FALSE), "")</f>
        <v>Fuazan, Fawzi A</v>
      </c>
      <c r="BC115" s="30" t="s">
        <v>110</v>
      </c>
      <c r="BD115" s="30" t="s">
        <v>35</v>
      </c>
      <c r="BE115" s="81" t="s">
        <v>50</v>
      </c>
      <c r="BF115" s="28" t="s">
        <v>21</v>
      </c>
      <c r="BG115" s="29" t="b">
        <v>0</v>
      </c>
      <c r="BH115" s="28"/>
    </row>
    <row r="116" spans="5:60">
      <c r="AC116" s="1" t="str">
        <f t="shared" si="6"/>
        <v>South_Operation</v>
      </c>
      <c r="AD116" s="1" t="str">
        <f>IFERROR(VLOOKUP(SOW[[#This Row],[Department]], Lists!$L$4:$M$7, 2, FALSE), "")</f>
        <v>Fuazan, Fawzi A</v>
      </c>
      <c r="AE116" s="1" t="s">
        <v>101</v>
      </c>
      <c r="AF116" s="1" t="s">
        <v>24</v>
      </c>
      <c r="AG116" s="1" t="s">
        <v>123</v>
      </c>
      <c r="AH116" s="1" t="s">
        <v>21</v>
      </c>
      <c r="AI116" s="16" t="b">
        <v>0</v>
      </c>
      <c r="AJ116" s="1"/>
      <c r="BA116" s="22" t="str">
        <f t="shared" si="8"/>
        <v>South_Operation</v>
      </c>
      <c r="BB116" s="22" t="str">
        <f>IFERROR(VLOOKUP(SOM[[#This Row],[Department]], Lists!$L$4:$M$7, 2, FALSE), "")</f>
        <v>Fuazan, Fawzi A</v>
      </c>
      <c r="BC116" s="30" t="s">
        <v>110</v>
      </c>
      <c r="BD116" s="30" t="s">
        <v>35</v>
      </c>
      <c r="BE116" s="81" t="s">
        <v>54</v>
      </c>
      <c r="BF116" s="28" t="s">
        <v>32</v>
      </c>
      <c r="BG116" s="29" t="b">
        <v>0</v>
      </c>
      <c r="BH116" s="28"/>
    </row>
    <row r="117" spans="5:60">
      <c r="AC117" s="1" t="str">
        <f t="shared" si="6"/>
        <v>South_Operation</v>
      </c>
      <c r="AD117" s="1" t="str">
        <f>IFERROR(VLOOKUP(SOW[[#This Row],[Department]], Lists!$L$4:$M$7, 2, FALSE), "")</f>
        <v>Fuazan, Fawzi A</v>
      </c>
      <c r="AE117" s="1" t="s">
        <v>101</v>
      </c>
      <c r="AF117" s="1" t="s">
        <v>24</v>
      </c>
      <c r="AG117" s="1" t="s">
        <v>124</v>
      </c>
      <c r="AH117" s="1" t="s">
        <v>32</v>
      </c>
      <c r="AI117" s="16" t="b">
        <v>0</v>
      </c>
      <c r="AJ117" s="1"/>
      <c r="BA117" s="22" t="str">
        <f t="shared" si="8"/>
        <v>South_Operation</v>
      </c>
      <c r="BB117" s="22" t="str">
        <f>IFERROR(VLOOKUP(SOM[[#This Row],[Department]], Lists!$L$4:$M$7, 2, FALSE), "")</f>
        <v>Fuazan, Fawzi A</v>
      </c>
      <c r="BC117" s="30" t="s">
        <v>110</v>
      </c>
      <c r="BD117" s="30" t="s">
        <v>35</v>
      </c>
      <c r="BE117" s="81" t="s">
        <v>57</v>
      </c>
      <c r="BF117" s="28" t="s">
        <v>42</v>
      </c>
      <c r="BG117" s="29" t="b">
        <v>0</v>
      </c>
      <c r="BH117" s="28"/>
    </row>
    <row r="118" spans="5:60">
      <c r="AC118" s="1" t="str">
        <f t="shared" si="6"/>
        <v>South_Operation</v>
      </c>
      <c r="AD118" s="1" t="str">
        <f>IFERROR(VLOOKUP(SOW[[#This Row],[Department]], Lists!$L$4:$M$7, 2, FALSE), "")</f>
        <v>Fuazan, Fawzi A</v>
      </c>
      <c r="AE118" s="1" t="s">
        <v>101</v>
      </c>
      <c r="AF118" s="1" t="s">
        <v>24</v>
      </c>
      <c r="AG118" s="1" t="s">
        <v>125</v>
      </c>
      <c r="AH118" s="1" t="s">
        <v>42</v>
      </c>
      <c r="AI118" s="16" t="b">
        <v>0</v>
      </c>
      <c r="AJ118" s="1"/>
      <c r="BA118" s="22" t="str">
        <f t="shared" si="8"/>
        <v>South_Operation</v>
      </c>
      <c r="BB118" s="22" t="str">
        <f>IFERROR(VLOOKUP(SOM[[#This Row],[Department]], Lists!$L$4:$M$7, 2, FALSE), "")</f>
        <v>Fuazan, Fawzi A</v>
      </c>
      <c r="BC118" s="30" t="s">
        <v>110</v>
      </c>
      <c r="BD118" s="30" t="s">
        <v>35</v>
      </c>
      <c r="BE118" s="81" t="s">
        <v>60</v>
      </c>
      <c r="BF118" s="28" t="s">
        <v>21</v>
      </c>
      <c r="BG118" s="29" t="b">
        <v>0</v>
      </c>
      <c r="BH118" s="28"/>
    </row>
    <row r="119" spans="5:60">
      <c r="AC119" s="1" t="str">
        <f t="shared" si="6"/>
        <v>South_Operation</v>
      </c>
      <c r="AD119" s="1" t="str">
        <f>IFERROR(VLOOKUP(SOW[[#This Row],[Department]], Lists!$L$4:$M$7, 2, FALSE), "")</f>
        <v>Fuazan, Fawzi A</v>
      </c>
      <c r="AE119" s="1" t="s">
        <v>101</v>
      </c>
      <c r="AF119" s="1" t="s">
        <v>24</v>
      </c>
      <c r="AG119" s="1" t="s">
        <v>126</v>
      </c>
      <c r="AH119" s="1" t="s">
        <v>21</v>
      </c>
      <c r="AI119" s="16" t="b">
        <v>0</v>
      </c>
      <c r="AJ119" s="1"/>
      <c r="BA119" s="22" t="str">
        <f t="shared" si="8"/>
        <v>South_Operation</v>
      </c>
      <c r="BB119" s="22" t="str">
        <f>IFERROR(VLOOKUP(SOM[[#This Row],[Department]], Lists!$L$4:$M$7, 2, FALSE), "")</f>
        <v>Fuazan, Fawzi A</v>
      </c>
      <c r="BC119" s="30" t="s">
        <v>110</v>
      </c>
      <c r="BD119" s="30" t="s">
        <v>35</v>
      </c>
      <c r="BE119" s="81" t="s">
        <v>62</v>
      </c>
      <c r="BF119" s="28" t="s">
        <v>32</v>
      </c>
      <c r="BG119" s="29" t="b">
        <v>0</v>
      </c>
      <c r="BH119" s="28"/>
    </row>
    <row r="120" spans="5:60">
      <c r="AC120" s="1" t="str">
        <f t="shared" si="6"/>
        <v>South_Operation</v>
      </c>
      <c r="AD120" s="78" t="str">
        <f>IFERROR(VLOOKUP(SOW[[#This Row],[Department]], Lists!$L$4:$M$7, 2, FALSE), "")</f>
        <v>Fuazan, Fawzi A</v>
      </c>
      <c r="AE120" s="1" t="s">
        <v>47</v>
      </c>
      <c r="AF120" s="1" t="s">
        <v>24</v>
      </c>
      <c r="AG120" s="1" t="s">
        <v>23</v>
      </c>
      <c r="AH120" s="1" t="s">
        <v>21</v>
      </c>
      <c r="AI120" s="16" t="b">
        <v>0</v>
      </c>
      <c r="AJ120" s="1"/>
      <c r="BA120" s="22" t="str">
        <f t="shared" si="8"/>
        <v>South_Operation</v>
      </c>
      <c r="BB120" s="22" t="str">
        <f>IFERROR(VLOOKUP(SOM[[#This Row],[Department]], Lists!$L$4:$M$7, 2, FALSE), "")</f>
        <v>Fuazan, Fawzi A</v>
      </c>
      <c r="BC120" s="30" t="s">
        <v>110</v>
      </c>
      <c r="BD120" s="30" t="s">
        <v>35</v>
      </c>
      <c r="BE120" s="81" t="s">
        <v>64</v>
      </c>
      <c r="BF120" s="28" t="s">
        <v>42</v>
      </c>
      <c r="BG120" s="29" t="b">
        <v>0</v>
      </c>
      <c r="BH120" s="28"/>
    </row>
    <row r="121" spans="5:60">
      <c r="AC121" s="1" t="str">
        <f t="shared" si="6"/>
        <v>South_Operation</v>
      </c>
      <c r="AD121" s="1" t="str">
        <f>IFERROR(VLOOKUP(SOW[[#This Row],[Department]], Lists!$L$4:$M$7, 2, FALSE), "")</f>
        <v>Fuazan, Fawzi A</v>
      </c>
      <c r="AE121" s="1" t="s">
        <v>47</v>
      </c>
      <c r="AF121" s="1" t="s">
        <v>24</v>
      </c>
      <c r="AG121" s="1" t="s">
        <v>34</v>
      </c>
      <c r="AH121" s="1" t="s">
        <v>32</v>
      </c>
      <c r="AI121" s="16" t="b">
        <v>0</v>
      </c>
      <c r="AJ121" s="1"/>
      <c r="BA121" s="22" t="str">
        <f t="shared" si="8"/>
        <v>South_Operation</v>
      </c>
      <c r="BB121" s="22" t="str">
        <f>IFERROR(VLOOKUP(SOM[[#This Row],[Department]], Lists!$L$4:$M$7, 2, FALSE), "")</f>
        <v>Fuazan, Fawzi A</v>
      </c>
      <c r="BC121" s="30" t="s">
        <v>110</v>
      </c>
      <c r="BD121" s="30" t="s">
        <v>35</v>
      </c>
      <c r="BE121" s="81" t="s">
        <v>66</v>
      </c>
      <c r="BF121" s="28" t="s">
        <v>21</v>
      </c>
      <c r="BG121" s="29" t="b">
        <v>0</v>
      </c>
      <c r="BH121" s="28"/>
    </row>
    <row r="122" spans="5:60">
      <c r="AC122" s="1" t="str">
        <f t="shared" si="6"/>
        <v>South_Operation</v>
      </c>
      <c r="AD122" s="1" t="str">
        <f>IFERROR(VLOOKUP(SOW[[#This Row],[Department]], Lists!$L$4:$M$7, 2, FALSE), "")</f>
        <v>Fuazan, Fawzi A</v>
      </c>
      <c r="AE122" s="1" t="s">
        <v>47</v>
      </c>
      <c r="AF122" s="1" t="s">
        <v>24</v>
      </c>
      <c r="AG122" s="1" t="s">
        <v>44</v>
      </c>
      <c r="AH122" s="1" t="s">
        <v>42</v>
      </c>
      <c r="AI122" s="16" t="b">
        <v>0</v>
      </c>
      <c r="AJ122" s="1"/>
      <c r="BA122" s="22" t="str">
        <f t="shared" si="8"/>
        <v>South_Operation</v>
      </c>
      <c r="BB122" s="22" t="str">
        <f>IFERROR(VLOOKUP(SOM[[#This Row],[Department]], Lists!$L$4:$M$7, 2, FALSE), "")</f>
        <v>Fuazan, Fawzi A</v>
      </c>
      <c r="BC122" s="30" t="s">
        <v>110</v>
      </c>
      <c r="BD122" s="30" t="s">
        <v>35</v>
      </c>
      <c r="BE122" s="81" t="s">
        <v>68</v>
      </c>
      <c r="BF122" s="28" t="s">
        <v>32</v>
      </c>
      <c r="BG122" s="29" t="b">
        <v>0</v>
      </c>
      <c r="BH122" s="28"/>
    </row>
    <row r="123" spans="5:60">
      <c r="AC123" s="1" t="str">
        <f t="shared" si="6"/>
        <v>South_Operation</v>
      </c>
      <c r="AD123" s="1" t="str">
        <f>IFERROR(VLOOKUP(SOW[[#This Row],[Department]], Lists!$L$4:$M$7, 2, FALSE), "")</f>
        <v>Fuazan, Fawzi A</v>
      </c>
      <c r="AE123" s="1" t="s">
        <v>47</v>
      </c>
      <c r="AF123" s="1" t="s">
        <v>24</v>
      </c>
      <c r="AG123" s="1" t="s">
        <v>52</v>
      </c>
      <c r="AH123" s="1" t="s">
        <v>21</v>
      </c>
      <c r="AI123" s="16" t="b">
        <v>0</v>
      </c>
      <c r="AJ123" s="1"/>
      <c r="BA123" s="22" t="str">
        <f t="shared" si="8"/>
        <v>South_Operation</v>
      </c>
      <c r="BB123" s="22" t="str">
        <f>IFERROR(VLOOKUP(SOM[[#This Row],[Department]], Lists!$L$4:$M$7, 2, FALSE), "")</f>
        <v>Fuazan, Fawzi A</v>
      </c>
      <c r="BC123" s="30" t="s">
        <v>110</v>
      </c>
      <c r="BD123" s="30" t="s">
        <v>35</v>
      </c>
      <c r="BE123" s="81" t="s">
        <v>70</v>
      </c>
      <c r="BF123" s="28" t="s">
        <v>42</v>
      </c>
      <c r="BG123" s="29" t="b">
        <v>0</v>
      </c>
      <c r="BH123" s="28"/>
    </row>
    <row r="124" spans="5:60" ht="14.4">
      <c r="AC124" s="1" t="str">
        <f t="shared" si="6"/>
        <v>South_Operation</v>
      </c>
      <c r="AD124" s="1" t="str">
        <f>IFERROR(VLOOKUP(SOW[[#This Row],[Department]], Lists!$L$4:$M$7, 2, FALSE), "")</f>
        <v>Fuazan, Fawzi A</v>
      </c>
      <c r="AE124" s="1" t="s">
        <v>47</v>
      </c>
      <c r="AF124" s="1" t="s">
        <v>24</v>
      </c>
      <c r="AG124" s="1" t="s">
        <v>55</v>
      </c>
      <c r="AH124" s="1" t="s">
        <v>32</v>
      </c>
      <c r="AI124" s="16" t="b">
        <v>0</v>
      </c>
      <c r="AJ124" s="1"/>
      <c r="BA124" s="99" t="str">
        <f>$S$3</f>
        <v>South_Operation</v>
      </c>
      <c r="BB124" s="99" t="str">
        <f>IFERROR(VLOOKUP(SOM[[#This Row],[Department]], Lists!$L$4:$M$7, 2, FALSE), "")</f>
        <v/>
      </c>
      <c r="BC124" s="100"/>
      <c r="BD124" s="100"/>
      <c r="BE124" s="101"/>
      <c r="BF124" s="102"/>
      <c r="BG124" s="102"/>
      <c r="BH124" s="102"/>
    </row>
    <row r="125" spans="5:60">
      <c r="AC125" s="1" t="str">
        <f t="shared" si="6"/>
        <v>South_Operation</v>
      </c>
      <c r="AD125" s="1" t="str">
        <f>IFERROR(VLOOKUP(SOW[[#This Row],[Department]], Lists!$L$4:$M$7, 2, FALSE), "")</f>
        <v>Fuazan, Fawzi A</v>
      </c>
      <c r="AE125" s="1" t="s">
        <v>47</v>
      </c>
      <c r="AF125" s="1" t="s">
        <v>24</v>
      </c>
      <c r="AG125" s="1" t="s">
        <v>58</v>
      </c>
      <c r="AH125" s="1" t="s">
        <v>42</v>
      </c>
      <c r="AI125" s="16" t="b">
        <v>0</v>
      </c>
      <c r="AJ125" s="1"/>
    </row>
    <row r="126" spans="5:60">
      <c r="E126" s="1"/>
      <c r="F126" s="1"/>
      <c r="G126" s="1"/>
      <c r="H126" s="1"/>
      <c r="I126" s="1"/>
      <c r="J126" s="1"/>
      <c r="K126" s="1"/>
      <c r="AC126" s="1" t="str">
        <f t="shared" si="6"/>
        <v>South_Operation</v>
      </c>
      <c r="AD126" s="1" t="str">
        <f>IFERROR(VLOOKUP(SOW[[#This Row],[Department]], Lists!$L$4:$M$7, 2, FALSE), "")</f>
        <v>Fuazan, Fawzi A</v>
      </c>
      <c r="AE126" s="1" t="s">
        <v>47</v>
      </c>
      <c r="AF126" s="1" t="s">
        <v>24</v>
      </c>
      <c r="AG126" s="1" t="s">
        <v>61</v>
      </c>
      <c r="AH126" s="1" t="s">
        <v>21</v>
      </c>
      <c r="AI126" s="16" t="b">
        <v>0</v>
      </c>
      <c r="AJ126" s="1"/>
    </row>
    <row r="127" spans="5:60">
      <c r="E127" s="1"/>
      <c r="F127" s="1"/>
      <c r="G127" s="1"/>
      <c r="H127" s="1"/>
      <c r="I127" s="1"/>
      <c r="J127" s="1"/>
      <c r="K127" s="1"/>
      <c r="AC127" s="1" t="str">
        <f t="shared" si="6"/>
        <v>South_Operation</v>
      </c>
      <c r="AD127" s="1" t="str">
        <f>IFERROR(VLOOKUP(SOW[[#This Row],[Department]], Lists!$L$4:$M$7, 2, FALSE), "")</f>
        <v>Fuazan, Fawzi A</v>
      </c>
      <c r="AE127" s="1" t="s">
        <v>47</v>
      </c>
      <c r="AF127" s="1" t="s">
        <v>24</v>
      </c>
      <c r="AG127" s="1" t="s">
        <v>63</v>
      </c>
      <c r="AH127" s="1" t="s">
        <v>32</v>
      </c>
      <c r="AI127" s="16" t="b">
        <v>0</v>
      </c>
      <c r="AJ127" s="1"/>
    </row>
    <row r="128" spans="5:60">
      <c r="E128" s="1"/>
      <c r="F128" s="1"/>
      <c r="G128" s="1"/>
      <c r="H128" s="1"/>
      <c r="I128" s="1"/>
      <c r="J128" s="1"/>
      <c r="K128" s="1"/>
      <c r="AC128" s="1" t="str">
        <f t="shared" si="6"/>
        <v>South_Operation</v>
      </c>
      <c r="AD128" s="1" t="str">
        <f>IFERROR(VLOOKUP(SOW[[#This Row],[Department]], Lists!$L$4:$M$7, 2, FALSE), "")</f>
        <v>Fuazan, Fawzi A</v>
      </c>
      <c r="AE128" s="1" t="s">
        <v>47</v>
      </c>
      <c r="AF128" s="1" t="s">
        <v>24</v>
      </c>
      <c r="AG128" s="1" t="s">
        <v>65</v>
      </c>
      <c r="AH128" s="1" t="s">
        <v>42</v>
      </c>
      <c r="AI128" s="16" t="b">
        <v>0</v>
      </c>
      <c r="AJ128" s="1"/>
    </row>
    <row r="129" spans="5:36">
      <c r="E129" s="1"/>
      <c r="F129" s="1"/>
      <c r="G129" s="1"/>
      <c r="H129" s="1"/>
      <c r="I129" s="1"/>
      <c r="J129" s="1"/>
      <c r="K129" s="1"/>
      <c r="AC129" s="1" t="str">
        <f t="shared" si="6"/>
        <v>South_Operation</v>
      </c>
      <c r="AD129" s="1" t="str">
        <f>IFERROR(VLOOKUP(SOW[[#This Row],[Department]], Lists!$L$4:$M$7, 2, FALSE), "")</f>
        <v>Fuazan, Fawzi A</v>
      </c>
      <c r="AE129" s="1" t="s">
        <v>47</v>
      </c>
      <c r="AF129" s="1" t="s">
        <v>24</v>
      </c>
      <c r="AG129" s="1" t="s">
        <v>67</v>
      </c>
      <c r="AH129" s="1" t="s">
        <v>21</v>
      </c>
      <c r="AI129" s="16" t="b">
        <v>0</v>
      </c>
      <c r="AJ129" s="1"/>
    </row>
    <row r="130" spans="5:36">
      <c r="E130" s="17"/>
      <c r="F130" s="1"/>
      <c r="G130" s="1"/>
      <c r="H130" s="1"/>
      <c r="I130" s="1"/>
      <c r="J130" s="1"/>
      <c r="K130" s="1"/>
      <c r="AC130" s="1" t="str">
        <f t="shared" si="6"/>
        <v>South_Operation</v>
      </c>
      <c r="AD130" s="1" t="str">
        <f>IFERROR(VLOOKUP(SOW[[#This Row],[Department]], Lists!$L$4:$M$7, 2, FALSE), "")</f>
        <v>Fuazan, Fawzi A</v>
      </c>
      <c r="AE130" s="1" t="s">
        <v>47</v>
      </c>
      <c r="AF130" s="1" t="s">
        <v>24</v>
      </c>
      <c r="AG130" s="1" t="s">
        <v>69</v>
      </c>
      <c r="AH130" s="1" t="s">
        <v>32</v>
      </c>
      <c r="AI130" s="16" t="b">
        <v>0</v>
      </c>
      <c r="AJ130" s="1"/>
    </row>
    <row r="131" spans="5:36">
      <c r="E131" s="1"/>
      <c r="F131" s="1"/>
      <c r="G131" s="1"/>
      <c r="H131" s="1"/>
      <c r="I131" s="1"/>
      <c r="J131" s="1"/>
      <c r="K131" s="1"/>
      <c r="AC131" s="1" t="str">
        <f t="shared" si="6"/>
        <v>South_Operation</v>
      </c>
      <c r="AD131" s="1" t="str">
        <f>IFERROR(VLOOKUP(SOW[[#This Row],[Department]], Lists!$L$4:$M$7, 2, FALSE), "")</f>
        <v>Fuazan, Fawzi A</v>
      </c>
      <c r="AE131" s="1" t="s">
        <v>47</v>
      </c>
      <c r="AF131" s="1" t="s">
        <v>24</v>
      </c>
      <c r="AG131" s="1" t="s">
        <v>71</v>
      </c>
      <c r="AH131" s="1" t="s">
        <v>42</v>
      </c>
      <c r="AI131" s="16" t="b">
        <v>0</v>
      </c>
      <c r="AJ131" s="1"/>
    </row>
    <row r="132" spans="5:36">
      <c r="E132" s="1"/>
      <c r="F132" s="1"/>
      <c r="G132" s="1"/>
      <c r="H132" s="1"/>
      <c r="I132" s="1"/>
      <c r="J132" s="1"/>
      <c r="K132" s="1"/>
      <c r="AC132" s="1" t="str">
        <f t="shared" si="6"/>
        <v>South_Operation</v>
      </c>
      <c r="AD132" s="1" t="str">
        <f>IFERROR(VLOOKUP(SOW[[#This Row],[Department]], Lists!$L$4:$M$7, 2, FALSE), "")</f>
        <v>Fuazan, Fawzi A</v>
      </c>
      <c r="AE132" s="1" t="s">
        <v>47</v>
      </c>
      <c r="AF132" s="1" t="s">
        <v>24</v>
      </c>
      <c r="AG132" s="1" t="s">
        <v>72</v>
      </c>
      <c r="AH132" s="1" t="s">
        <v>21</v>
      </c>
      <c r="AI132" s="16" t="b">
        <v>0</v>
      </c>
      <c r="AJ132" s="1"/>
    </row>
    <row r="133" spans="5:36">
      <c r="E133" s="1"/>
      <c r="F133" s="1"/>
      <c r="G133" s="1"/>
      <c r="H133" s="1"/>
      <c r="I133" s="1"/>
      <c r="J133" s="1"/>
      <c r="K133" s="1"/>
      <c r="AC133" s="1" t="str">
        <f t="shared" si="6"/>
        <v>South_Operation</v>
      </c>
      <c r="AD133" s="1" t="str">
        <f>IFERROR(VLOOKUP(SOW[[#This Row],[Department]], Lists!$L$4:$M$7, 2, FALSE), "")</f>
        <v>Fuazan, Fawzi A</v>
      </c>
      <c r="AE133" s="1" t="s">
        <v>47</v>
      </c>
      <c r="AF133" s="1" t="s">
        <v>24</v>
      </c>
      <c r="AG133" s="1" t="s">
        <v>73</v>
      </c>
      <c r="AH133" s="1" t="s">
        <v>32</v>
      </c>
      <c r="AI133" s="16" t="b">
        <v>0</v>
      </c>
      <c r="AJ133" s="1"/>
    </row>
    <row r="134" spans="5:36">
      <c r="E134" s="1"/>
      <c r="F134" s="1"/>
      <c r="G134" s="1"/>
      <c r="H134" s="1"/>
      <c r="I134" s="1"/>
      <c r="J134" s="1"/>
      <c r="K134" s="1"/>
      <c r="AC134" s="1" t="str">
        <f t="shared" si="6"/>
        <v>South_Operation</v>
      </c>
      <c r="AD134" s="1" t="str">
        <f>IFERROR(VLOOKUP(SOW[[#This Row],[Department]], Lists!$L$4:$M$7, 2, FALSE), "")</f>
        <v>Fuazan, Fawzi A</v>
      </c>
      <c r="AE134" s="1" t="s">
        <v>47</v>
      </c>
      <c r="AF134" s="1" t="s">
        <v>24</v>
      </c>
      <c r="AG134" s="1" t="s">
        <v>74</v>
      </c>
      <c r="AH134" s="1" t="s">
        <v>42</v>
      </c>
      <c r="AI134" s="16" t="b">
        <v>0</v>
      </c>
      <c r="AJ134" s="1"/>
    </row>
    <row r="135" spans="5:36">
      <c r="E135" s="1"/>
      <c r="F135" s="1"/>
      <c r="G135" s="1"/>
      <c r="H135" s="1"/>
      <c r="I135" s="1"/>
      <c r="J135" s="1"/>
      <c r="K135" s="1"/>
      <c r="AC135" s="1" t="str">
        <f t="shared" si="6"/>
        <v>South_Operation</v>
      </c>
      <c r="AD135" s="1" t="str">
        <f>IFERROR(VLOOKUP(SOW[[#This Row],[Department]], Lists!$L$4:$M$7, 2, FALSE), "")</f>
        <v>Fuazan, Fawzi A</v>
      </c>
      <c r="AE135" s="1" t="s">
        <v>47</v>
      </c>
      <c r="AF135" s="1" t="s">
        <v>24</v>
      </c>
      <c r="AG135" s="1" t="s">
        <v>75</v>
      </c>
      <c r="AH135" s="1" t="s">
        <v>21</v>
      </c>
      <c r="AI135" s="16" t="b">
        <v>0</v>
      </c>
      <c r="AJ135" s="1"/>
    </row>
    <row r="136" spans="5:36">
      <c r="E136" s="1"/>
      <c r="F136" s="1"/>
      <c r="G136" s="1"/>
      <c r="H136" s="1"/>
      <c r="I136" s="1"/>
      <c r="J136" s="1"/>
      <c r="K136" s="1"/>
      <c r="AC136" s="1" t="str">
        <f t="shared" si="6"/>
        <v>South_Operation</v>
      </c>
      <c r="AD136" s="1" t="str">
        <f>IFERROR(VLOOKUP(SOW[[#This Row],[Department]], Lists!$L$4:$M$7, 2, FALSE), "")</f>
        <v>Fuazan, Fawzi A</v>
      </c>
      <c r="AE136" s="1" t="s">
        <v>47</v>
      </c>
      <c r="AF136" s="1" t="s">
        <v>24</v>
      </c>
      <c r="AG136" s="1" t="s">
        <v>76</v>
      </c>
      <c r="AH136" s="1" t="s">
        <v>32</v>
      </c>
      <c r="AI136" s="16" t="b">
        <v>0</v>
      </c>
      <c r="AJ136" s="1"/>
    </row>
    <row r="137" spans="5:36">
      <c r="E137" s="1"/>
      <c r="F137" s="1"/>
      <c r="G137" s="1"/>
      <c r="H137" s="1"/>
      <c r="I137" s="1"/>
      <c r="J137" s="1"/>
      <c r="K137" s="1"/>
      <c r="AC137" s="1" t="str">
        <f t="shared" si="6"/>
        <v>South_Operation</v>
      </c>
      <c r="AD137" s="1" t="str">
        <f>IFERROR(VLOOKUP(SOW[[#This Row],[Department]], Lists!$L$4:$M$7, 2, FALSE), "")</f>
        <v>Fuazan, Fawzi A</v>
      </c>
      <c r="AE137" s="1" t="s">
        <v>47</v>
      </c>
      <c r="AF137" s="1" t="s">
        <v>24</v>
      </c>
      <c r="AG137" s="1" t="s">
        <v>77</v>
      </c>
      <c r="AH137" s="1" t="s">
        <v>42</v>
      </c>
      <c r="AI137" s="16" t="b">
        <v>0</v>
      </c>
      <c r="AJ137" s="1"/>
    </row>
    <row r="138" spans="5:36">
      <c r="E138" s="1"/>
      <c r="F138" s="1"/>
      <c r="G138" s="1"/>
      <c r="H138" s="1"/>
      <c r="I138" s="1"/>
      <c r="J138" s="1"/>
      <c r="K138" s="1"/>
      <c r="AC138" s="1" t="str">
        <f t="shared" si="6"/>
        <v>South_Operation</v>
      </c>
      <c r="AD138" s="1" t="str">
        <f>IFERROR(VLOOKUP(SOW[[#This Row],[Department]], Lists!$L$4:$M$7, 2, FALSE), "")</f>
        <v>Fuazan, Fawzi A</v>
      </c>
      <c r="AE138" s="1" t="s">
        <v>47</v>
      </c>
      <c r="AF138" s="1" t="s">
        <v>24</v>
      </c>
      <c r="AG138" s="1" t="s">
        <v>78</v>
      </c>
      <c r="AH138" s="1" t="s">
        <v>21</v>
      </c>
      <c r="AI138" s="16" t="b">
        <v>0</v>
      </c>
      <c r="AJ138" s="1"/>
    </row>
    <row r="139" spans="5:36">
      <c r="E139" s="1"/>
      <c r="F139" s="1"/>
      <c r="G139" s="1"/>
      <c r="H139" s="1"/>
      <c r="I139" s="1"/>
      <c r="J139" s="1"/>
      <c r="K139" s="1"/>
      <c r="AC139" s="1" t="str">
        <f t="shared" si="6"/>
        <v>South_Operation</v>
      </c>
      <c r="AD139" s="1" t="str">
        <f>IFERROR(VLOOKUP(SOW[[#This Row],[Department]], Lists!$L$4:$M$7, 2, FALSE), "")</f>
        <v>Fuazan, Fawzi A</v>
      </c>
      <c r="AE139" s="1" t="s">
        <v>47</v>
      </c>
      <c r="AF139" s="1" t="s">
        <v>24</v>
      </c>
      <c r="AG139" s="1" t="s">
        <v>79</v>
      </c>
      <c r="AH139" s="1" t="s">
        <v>32</v>
      </c>
      <c r="AI139" s="16" t="b">
        <v>0</v>
      </c>
      <c r="AJ139" s="1"/>
    </row>
    <row r="140" spans="5:36">
      <c r="E140" s="1"/>
      <c r="F140" s="1"/>
      <c r="G140" s="1"/>
      <c r="H140" s="1"/>
      <c r="I140" s="1"/>
      <c r="J140" s="1"/>
      <c r="K140" s="1"/>
      <c r="AC140" s="1" t="str">
        <f t="shared" si="6"/>
        <v>South_Operation</v>
      </c>
      <c r="AD140" s="1" t="str">
        <f>IFERROR(VLOOKUP(SOW[[#This Row],[Department]], Lists!$L$4:$M$7, 2, FALSE), "")</f>
        <v>Fuazan, Fawzi A</v>
      </c>
      <c r="AE140" s="1" t="s">
        <v>47</v>
      </c>
      <c r="AF140" s="1" t="s">
        <v>24</v>
      </c>
      <c r="AG140" s="1" t="s">
        <v>80</v>
      </c>
      <c r="AH140" s="1" t="s">
        <v>42</v>
      </c>
      <c r="AI140" s="16" t="b">
        <v>0</v>
      </c>
      <c r="AJ140" s="1"/>
    </row>
    <row r="141" spans="5:36">
      <c r="E141" s="1"/>
      <c r="F141" s="1"/>
      <c r="G141" s="1"/>
      <c r="H141" s="1"/>
      <c r="I141" s="1"/>
      <c r="J141" s="1"/>
      <c r="K141" s="1"/>
      <c r="AC141" s="1" t="str">
        <f t="shared" si="6"/>
        <v>South_Operation</v>
      </c>
      <c r="AD141" s="1" t="str">
        <f>IFERROR(VLOOKUP(SOW[[#This Row],[Department]], Lists!$L$4:$M$7, 2, FALSE), "")</f>
        <v>Fuazan, Fawzi A</v>
      </c>
      <c r="AE141" s="1" t="s">
        <v>47</v>
      </c>
      <c r="AF141" s="1" t="s">
        <v>24</v>
      </c>
      <c r="AG141" s="1" t="s">
        <v>81</v>
      </c>
      <c r="AH141" s="1" t="s">
        <v>21</v>
      </c>
      <c r="AI141" s="16" t="b">
        <v>0</v>
      </c>
      <c r="AJ141" s="1"/>
    </row>
    <row r="142" spans="5:36">
      <c r="E142" s="1"/>
      <c r="F142" s="1"/>
      <c r="G142" s="1"/>
      <c r="H142" s="1"/>
      <c r="I142" s="1"/>
      <c r="J142" s="1"/>
      <c r="K142" s="1"/>
      <c r="AC142" s="1" t="str">
        <f t="shared" si="6"/>
        <v>South_Operation</v>
      </c>
      <c r="AD142" s="1" t="str">
        <f>IFERROR(VLOOKUP(SOW[[#This Row],[Department]], Lists!$L$4:$M$7, 2, FALSE), "")</f>
        <v>Fuazan, Fawzi A</v>
      </c>
      <c r="AE142" s="1" t="s">
        <v>47</v>
      </c>
      <c r="AF142" s="1" t="s">
        <v>24</v>
      </c>
      <c r="AG142" s="1" t="s">
        <v>82</v>
      </c>
      <c r="AH142" s="1" t="s">
        <v>32</v>
      </c>
      <c r="AI142" s="16" t="b">
        <v>0</v>
      </c>
      <c r="AJ142" s="1"/>
    </row>
    <row r="143" spans="5:36">
      <c r="E143" s="1"/>
      <c r="F143" s="1"/>
      <c r="G143" s="1"/>
      <c r="H143" s="1"/>
      <c r="I143" s="1"/>
      <c r="J143" s="1"/>
      <c r="K143" s="1"/>
      <c r="AC143" s="1" t="str">
        <f t="shared" si="6"/>
        <v>South_Operation</v>
      </c>
      <c r="AD143" s="1" t="str">
        <f>IFERROR(VLOOKUP(SOW[[#This Row],[Department]], Lists!$L$4:$M$7, 2, FALSE), "")</f>
        <v>Fuazan, Fawzi A</v>
      </c>
      <c r="AE143" s="1" t="s">
        <v>47</v>
      </c>
      <c r="AF143" s="1" t="s">
        <v>24</v>
      </c>
      <c r="AG143" s="1" t="s">
        <v>83</v>
      </c>
      <c r="AH143" s="1" t="s">
        <v>42</v>
      </c>
      <c r="AI143" s="16" t="b">
        <v>0</v>
      </c>
      <c r="AJ143" s="1"/>
    </row>
    <row r="144" spans="5:36">
      <c r="E144" s="1"/>
      <c r="F144" s="1"/>
      <c r="G144" s="1"/>
      <c r="H144" s="1"/>
      <c r="I144" s="1"/>
      <c r="J144" s="1"/>
      <c r="K144" s="1"/>
      <c r="AC144" s="1" t="str">
        <f t="shared" ref="AC144:AC207" si="9">$S$3</f>
        <v>South_Operation</v>
      </c>
      <c r="AD144" s="1" t="str">
        <f>IFERROR(VLOOKUP(SOW[[#This Row],[Department]], Lists!$L$4:$M$7, 2, FALSE), "")</f>
        <v>Fuazan, Fawzi A</v>
      </c>
      <c r="AE144" s="1" t="s">
        <v>47</v>
      </c>
      <c r="AF144" s="1" t="s">
        <v>24</v>
      </c>
      <c r="AG144" s="1" t="s">
        <v>85</v>
      </c>
      <c r="AH144" s="1" t="s">
        <v>21</v>
      </c>
      <c r="AI144" s="16" t="b">
        <v>0</v>
      </c>
      <c r="AJ144" s="1"/>
    </row>
    <row r="145" spans="5:36">
      <c r="E145" s="1"/>
      <c r="F145" s="1"/>
      <c r="G145" s="1"/>
      <c r="H145" s="1"/>
      <c r="I145" s="1"/>
      <c r="J145" s="1"/>
      <c r="K145" s="1"/>
      <c r="AC145" s="1" t="str">
        <f t="shared" si="9"/>
        <v>South_Operation</v>
      </c>
      <c r="AD145" s="1" t="str">
        <f>IFERROR(VLOOKUP(SOW[[#This Row],[Department]], Lists!$L$4:$M$7, 2, FALSE), "")</f>
        <v>Fuazan, Fawzi A</v>
      </c>
      <c r="AE145" s="1" t="s">
        <v>47</v>
      </c>
      <c r="AF145" s="1" t="s">
        <v>24</v>
      </c>
      <c r="AG145" s="1" t="s">
        <v>86</v>
      </c>
      <c r="AH145" s="1" t="s">
        <v>32</v>
      </c>
      <c r="AI145" s="16" t="b">
        <v>0</v>
      </c>
      <c r="AJ145" s="1"/>
    </row>
    <row r="146" spans="5:36">
      <c r="E146" s="1"/>
      <c r="F146" s="1"/>
      <c r="G146" s="1"/>
      <c r="H146" s="1"/>
      <c r="I146" s="1"/>
      <c r="J146" s="1"/>
      <c r="K146" s="1"/>
      <c r="AC146" s="1" t="str">
        <f t="shared" si="9"/>
        <v>South_Operation</v>
      </c>
      <c r="AD146" s="1" t="str">
        <f>IFERROR(VLOOKUP(SOW[[#This Row],[Department]], Lists!$L$4:$M$7, 2, FALSE), "")</f>
        <v>Fuazan, Fawzi A</v>
      </c>
      <c r="AE146" s="1" t="s">
        <v>47</v>
      </c>
      <c r="AF146" s="1" t="s">
        <v>24</v>
      </c>
      <c r="AG146" s="1" t="s">
        <v>87</v>
      </c>
      <c r="AH146" s="1" t="s">
        <v>42</v>
      </c>
      <c r="AI146" s="16" t="b">
        <v>0</v>
      </c>
      <c r="AJ146" s="1"/>
    </row>
    <row r="147" spans="5:36">
      <c r="E147" s="1"/>
      <c r="F147" s="1"/>
      <c r="G147" s="1"/>
      <c r="H147" s="1"/>
      <c r="I147" s="1"/>
      <c r="J147" s="1"/>
      <c r="K147" s="1"/>
      <c r="AC147" s="1" t="str">
        <f t="shared" si="9"/>
        <v>South_Operation</v>
      </c>
      <c r="AD147" s="1" t="str">
        <f>IFERROR(VLOOKUP(SOW[[#This Row],[Department]], Lists!$L$4:$M$7, 2, FALSE), "")</f>
        <v>Fuazan, Fawzi A</v>
      </c>
      <c r="AE147" s="1" t="s">
        <v>47</v>
      </c>
      <c r="AF147" s="1" t="s">
        <v>24</v>
      </c>
      <c r="AG147" s="1" t="s">
        <v>88</v>
      </c>
      <c r="AH147" s="1" t="s">
        <v>21</v>
      </c>
      <c r="AI147" s="16" t="b">
        <v>0</v>
      </c>
      <c r="AJ147" s="1"/>
    </row>
    <row r="148" spans="5:36">
      <c r="E148" s="1"/>
      <c r="F148" s="1"/>
      <c r="G148" s="1"/>
      <c r="H148" s="1"/>
      <c r="I148" s="1"/>
      <c r="J148" s="1"/>
      <c r="K148" s="1"/>
      <c r="AC148" s="1" t="str">
        <f t="shared" si="9"/>
        <v>South_Operation</v>
      </c>
      <c r="AD148" s="1" t="str">
        <f>IFERROR(VLOOKUP(SOW[[#This Row],[Department]], Lists!$L$4:$M$7, 2, FALSE), "")</f>
        <v>Fuazan, Fawzi A</v>
      </c>
      <c r="AE148" s="1" t="s">
        <v>47</v>
      </c>
      <c r="AF148" s="1" t="s">
        <v>24</v>
      </c>
      <c r="AG148" s="1" t="s">
        <v>92</v>
      </c>
      <c r="AH148" s="1" t="s">
        <v>32</v>
      </c>
      <c r="AI148" s="16" t="b">
        <v>0</v>
      </c>
      <c r="AJ148" s="1"/>
    </row>
    <row r="149" spans="5:36">
      <c r="E149" s="1"/>
      <c r="F149" s="1"/>
      <c r="G149" s="1"/>
      <c r="H149" s="1"/>
      <c r="I149" s="1"/>
      <c r="J149" s="1"/>
      <c r="K149" s="1"/>
      <c r="AC149" s="1" t="str">
        <f t="shared" si="9"/>
        <v>South_Operation</v>
      </c>
      <c r="AD149" s="1" t="str">
        <f>IFERROR(VLOOKUP(SOW[[#This Row],[Department]], Lists!$L$4:$M$7, 2, FALSE), "")</f>
        <v>Fuazan, Fawzi A</v>
      </c>
      <c r="AE149" s="1" t="s">
        <v>47</v>
      </c>
      <c r="AF149" s="1" t="s">
        <v>24</v>
      </c>
      <c r="AG149" s="1" t="s">
        <v>95</v>
      </c>
      <c r="AH149" s="1" t="s">
        <v>42</v>
      </c>
      <c r="AI149" s="16" t="b">
        <v>0</v>
      </c>
      <c r="AJ149" s="1"/>
    </row>
    <row r="150" spans="5:36">
      <c r="E150" s="1"/>
      <c r="F150" s="1"/>
      <c r="G150" s="1"/>
      <c r="H150" s="1"/>
      <c r="I150" s="1"/>
      <c r="J150" s="1"/>
      <c r="K150" s="1"/>
      <c r="AC150" s="1" t="str">
        <f t="shared" si="9"/>
        <v>South_Operation</v>
      </c>
      <c r="AD150" s="1" t="str">
        <f>IFERROR(VLOOKUP(SOW[[#This Row],[Department]], Lists!$L$4:$M$7, 2, FALSE), "")</f>
        <v>Fuazan, Fawzi A</v>
      </c>
      <c r="AE150" s="1" t="s">
        <v>47</v>
      </c>
      <c r="AF150" s="1" t="s">
        <v>24</v>
      </c>
      <c r="AG150" s="1" t="s">
        <v>98</v>
      </c>
      <c r="AH150" s="1" t="s">
        <v>21</v>
      </c>
      <c r="AI150" s="16" t="b">
        <v>0</v>
      </c>
      <c r="AJ150" s="1"/>
    </row>
    <row r="151" spans="5:36">
      <c r="E151" s="1"/>
      <c r="F151" s="1"/>
      <c r="G151" s="1"/>
      <c r="H151" s="1"/>
      <c r="I151" s="1"/>
      <c r="J151" s="1"/>
      <c r="K151" s="1"/>
      <c r="AC151" s="1" t="str">
        <f t="shared" si="9"/>
        <v>South_Operation</v>
      </c>
      <c r="AD151" s="1" t="str">
        <f>IFERROR(VLOOKUP(SOW[[#This Row],[Department]], Lists!$L$4:$M$7, 2, FALSE), "")</f>
        <v>Fuazan, Fawzi A</v>
      </c>
      <c r="AE151" s="1" t="s">
        <v>47</v>
      </c>
      <c r="AF151" s="1" t="s">
        <v>24</v>
      </c>
      <c r="AG151" s="1" t="s">
        <v>100</v>
      </c>
      <c r="AH151" s="1" t="s">
        <v>32</v>
      </c>
      <c r="AI151" s="16" t="b">
        <v>0</v>
      </c>
      <c r="AJ151" s="1"/>
    </row>
    <row r="152" spans="5:36">
      <c r="E152" s="1"/>
      <c r="F152" s="1"/>
      <c r="G152" s="1"/>
      <c r="H152" s="1"/>
      <c r="I152" s="1"/>
      <c r="J152" s="1"/>
      <c r="K152" s="1"/>
      <c r="AC152" s="1" t="str">
        <f t="shared" si="9"/>
        <v>South_Operation</v>
      </c>
      <c r="AD152" s="1" t="str">
        <f>IFERROR(VLOOKUP(SOW[[#This Row],[Department]], Lists!$L$4:$M$7, 2, FALSE), "")</f>
        <v>Fuazan, Fawzi A</v>
      </c>
      <c r="AE152" s="1" t="s">
        <v>47</v>
      </c>
      <c r="AF152" s="1" t="s">
        <v>24</v>
      </c>
      <c r="AG152" s="1" t="s">
        <v>103</v>
      </c>
      <c r="AH152" s="1" t="s">
        <v>42</v>
      </c>
      <c r="AI152" s="16" t="b">
        <v>0</v>
      </c>
      <c r="AJ152" s="1"/>
    </row>
    <row r="153" spans="5:36">
      <c r="E153" s="1"/>
      <c r="F153" s="1"/>
      <c r="G153" s="1"/>
      <c r="H153" s="1"/>
      <c r="I153" s="1"/>
      <c r="J153" s="1"/>
      <c r="K153" s="1"/>
      <c r="AC153" s="1" t="str">
        <f t="shared" si="9"/>
        <v>South_Operation</v>
      </c>
      <c r="AD153" s="1" t="str">
        <f>IFERROR(VLOOKUP(SOW[[#This Row],[Department]], Lists!$L$4:$M$7, 2, FALSE), "")</f>
        <v>Fuazan, Fawzi A</v>
      </c>
      <c r="AE153" s="1" t="s">
        <v>47</v>
      </c>
      <c r="AF153" s="1" t="s">
        <v>24</v>
      </c>
      <c r="AG153" s="1" t="s">
        <v>105</v>
      </c>
      <c r="AH153" s="1" t="s">
        <v>21</v>
      </c>
      <c r="AI153" s="16" t="b">
        <v>0</v>
      </c>
      <c r="AJ153" s="1"/>
    </row>
    <row r="154" spans="5:36">
      <c r="E154" s="1"/>
      <c r="F154" s="1"/>
      <c r="G154" s="1"/>
      <c r="H154" s="1"/>
      <c r="I154" s="1"/>
      <c r="J154" s="1"/>
      <c r="K154" s="1"/>
      <c r="AC154" s="1" t="str">
        <f t="shared" si="9"/>
        <v>South_Operation</v>
      </c>
      <c r="AD154" s="1" t="str">
        <f>IFERROR(VLOOKUP(SOW[[#This Row],[Department]], Lists!$L$4:$M$7, 2, FALSE), "")</f>
        <v>Fuazan, Fawzi A</v>
      </c>
      <c r="AE154" s="1" t="s">
        <v>47</v>
      </c>
      <c r="AF154" s="1" t="s">
        <v>24</v>
      </c>
      <c r="AG154" s="1" t="s">
        <v>107</v>
      </c>
      <c r="AH154" s="1" t="s">
        <v>32</v>
      </c>
      <c r="AI154" s="16" t="b">
        <v>0</v>
      </c>
      <c r="AJ154" s="1"/>
    </row>
    <row r="155" spans="5:36">
      <c r="E155" s="1"/>
      <c r="F155" s="1"/>
      <c r="G155" s="1"/>
      <c r="H155" s="1"/>
      <c r="I155" s="1"/>
      <c r="J155" s="1"/>
      <c r="K155" s="1"/>
      <c r="AC155" s="1" t="str">
        <f t="shared" si="9"/>
        <v>South_Operation</v>
      </c>
      <c r="AD155" s="1" t="str">
        <f>IFERROR(VLOOKUP(SOW[[#This Row],[Department]], Lists!$L$4:$M$7, 2, FALSE), "")</f>
        <v>Fuazan, Fawzi A</v>
      </c>
      <c r="AE155" s="1" t="s">
        <v>47</v>
      </c>
      <c r="AF155" s="1" t="s">
        <v>24</v>
      </c>
      <c r="AG155" s="1" t="s">
        <v>109</v>
      </c>
      <c r="AH155" s="1" t="s">
        <v>42</v>
      </c>
      <c r="AI155" s="16" t="b">
        <v>0</v>
      </c>
      <c r="AJ155" s="1"/>
    </row>
    <row r="156" spans="5:36">
      <c r="E156" s="1"/>
      <c r="F156" s="1"/>
      <c r="G156" s="1"/>
      <c r="H156" s="1"/>
      <c r="I156" s="1"/>
      <c r="J156" s="1"/>
      <c r="K156" s="1"/>
      <c r="AC156" s="1" t="str">
        <f t="shared" si="9"/>
        <v>South_Operation</v>
      </c>
      <c r="AD156" s="1" t="str">
        <f>IFERROR(VLOOKUP(SOW[[#This Row],[Department]], Lists!$L$4:$M$7, 2, FALSE), "")</f>
        <v>Fuazan, Fawzi A</v>
      </c>
      <c r="AE156" s="1" t="s">
        <v>47</v>
      </c>
      <c r="AF156" s="1" t="s">
        <v>24</v>
      </c>
      <c r="AG156" s="1" t="s">
        <v>111</v>
      </c>
      <c r="AH156" s="1" t="s">
        <v>21</v>
      </c>
      <c r="AI156" s="16" t="b">
        <v>0</v>
      </c>
      <c r="AJ156" s="1"/>
    </row>
    <row r="157" spans="5:36">
      <c r="E157" s="1"/>
      <c r="F157" s="1"/>
      <c r="G157" s="1"/>
      <c r="H157" s="1"/>
      <c r="I157" s="1"/>
      <c r="J157" s="1"/>
      <c r="K157" s="1"/>
      <c r="AC157" s="1" t="str">
        <f t="shared" si="9"/>
        <v>South_Operation</v>
      </c>
      <c r="AD157" s="1" t="str">
        <f>IFERROR(VLOOKUP(SOW[[#This Row],[Department]], Lists!$L$4:$M$7, 2, FALSE), "")</f>
        <v>Fuazan, Fawzi A</v>
      </c>
      <c r="AE157" s="1" t="s">
        <v>47</v>
      </c>
      <c r="AF157" s="1" t="s">
        <v>24</v>
      </c>
      <c r="AG157" s="1" t="s">
        <v>112</v>
      </c>
      <c r="AH157" s="1" t="s">
        <v>32</v>
      </c>
      <c r="AI157" s="16" t="b">
        <v>0</v>
      </c>
      <c r="AJ157" s="1"/>
    </row>
    <row r="158" spans="5:36">
      <c r="E158" s="1"/>
      <c r="F158" s="1"/>
      <c r="G158" s="1"/>
      <c r="H158" s="1"/>
      <c r="I158" s="1"/>
      <c r="J158" s="1"/>
      <c r="K158" s="1"/>
      <c r="AC158" s="1" t="str">
        <f t="shared" si="9"/>
        <v>South_Operation</v>
      </c>
      <c r="AD158" s="1" t="str">
        <f>IFERROR(VLOOKUP(SOW[[#This Row],[Department]], Lists!$L$4:$M$7, 2, FALSE), "")</f>
        <v>Fuazan, Fawzi A</v>
      </c>
      <c r="AE158" s="1" t="s">
        <v>47</v>
      </c>
      <c r="AF158" s="1" t="s">
        <v>24</v>
      </c>
      <c r="AG158" s="1" t="s">
        <v>113</v>
      </c>
      <c r="AH158" s="1" t="s">
        <v>42</v>
      </c>
      <c r="AI158" s="16" t="b">
        <v>0</v>
      </c>
      <c r="AJ158" s="1"/>
    </row>
    <row r="159" spans="5:36">
      <c r="E159" s="1"/>
      <c r="F159" s="1"/>
      <c r="G159" s="1"/>
      <c r="H159" s="1"/>
      <c r="I159" s="1"/>
      <c r="J159" s="1"/>
      <c r="K159" s="1"/>
      <c r="AC159" s="1" t="str">
        <f t="shared" si="9"/>
        <v>South_Operation</v>
      </c>
      <c r="AD159" s="1" t="str">
        <f>IFERROR(VLOOKUP(SOW[[#This Row],[Department]], Lists!$L$4:$M$7, 2, FALSE), "")</f>
        <v>Fuazan, Fawzi A</v>
      </c>
      <c r="AE159" s="1" t="s">
        <v>47</v>
      </c>
      <c r="AF159" s="1" t="s">
        <v>24</v>
      </c>
      <c r="AG159" s="1" t="s">
        <v>114</v>
      </c>
      <c r="AH159" s="1" t="s">
        <v>21</v>
      </c>
      <c r="AI159" s="16" t="b">
        <v>0</v>
      </c>
      <c r="AJ159" s="1"/>
    </row>
    <row r="160" spans="5:36">
      <c r="E160" s="1"/>
      <c r="F160" s="1"/>
      <c r="G160" s="1"/>
      <c r="H160" s="1"/>
      <c r="I160" s="1"/>
      <c r="J160" s="1"/>
      <c r="K160" s="1"/>
      <c r="AC160" s="1" t="str">
        <f t="shared" si="9"/>
        <v>South_Operation</v>
      </c>
      <c r="AD160" s="1" t="str">
        <f>IFERROR(VLOOKUP(SOW[[#This Row],[Department]], Lists!$L$4:$M$7, 2, FALSE), "")</f>
        <v>Fuazan, Fawzi A</v>
      </c>
      <c r="AE160" s="1" t="s">
        <v>47</v>
      </c>
      <c r="AF160" s="1" t="s">
        <v>24</v>
      </c>
      <c r="AG160" s="1" t="s">
        <v>115</v>
      </c>
      <c r="AH160" s="1" t="s">
        <v>32</v>
      </c>
      <c r="AI160" s="16" t="b">
        <v>0</v>
      </c>
      <c r="AJ160" s="1"/>
    </row>
    <row r="161" spans="5:36">
      <c r="E161" s="1"/>
      <c r="F161" s="1"/>
      <c r="G161" s="1"/>
      <c r="H161" s="1"/>
      <c r="I161" s="1"/>
      <c r="J161" s="1"/>
      <c r="K161" s="1"/>
      <c r="AC161" s="1" t="str">
        <f t="shared" si="9"/>
        <v>South_Operation</v>
      </c>
      <c r="AD161" s="1" t="str">
        <f>IFERROR(VLOOKUP(SOW[[#This Row],[Department]], Lists!$L$4:$M$7, 2, FALSE), "")</f>
        <v>Fuazan, Fawzi A</v>
      </c>
      <c r="AE161" s="1" t="s">
        <v>47</v>
      </c>
      <c r="AF161" s="1" t="s">
        <v>24</v>
      </c>
      <c r="AG161" s="1" t="s">
        <v>116</v>
      </c>
      <c r="AH161" s="1" t="s">
        <v>42</v>
      </c>
      <c r="AI161" s="16" t="b">
        <v>0</v>
      </c>
      <c r="AJ161" s="1"/>
    </row>
    <row r="162" spans="5:36">
      <c r="E162" s="1"/>
      <c r="F162" s="1"/>
      <c r="G162" s="1"/>
      <c r="H162" s="1"/>
      <c r="I162" s="1"/>
      <c r="J162" s="1"/>
      <c r="K162" s="1"/>
      <c r="AC162" s="1" t="str">
        <f t="shared" si="9"/>
        <v>South_Operation</v>
      </c>
      <c r="AD162" s="1" t="str">
        <f>IFERROR(VLOOKUP(SOW[[#This Row],[Department]], Lists!$L$4:$M$7, 2, FALSE), "")</f>
        <v>Fuazan, Fawzi A</v>
      </c>
      <c r="AE162" s="1" t="s">
        <v>47</v>
      </c>
      <c r="AF162" s="1" t="s">
        <v>24</v>
      </c>
      <c r="AG162" s="1" t="s">
        <v>117</v>
      </c>
      <c r="AH162" s="1" t="s">
        <v>21</v>
      </c>
      <c r="AI162" s="16" t="b">
        <v>0</v>
      </c>
      <c r="AJ162" s="1"/>
    </row>
    <row r="163" spans="5:36">
      <c r="E163" s="1"/>
      <c r="F163" s="1"/>
      <c r="G163" s="1"/>
      <c r="H163" s="1"/>
      <c r="I163" s="1"/>
      <c r="J163" s="1"/>
      <c r="K163" s="1"/>
      <c r="AC163" s="1" t="str">
        <f t="shared" si="9"/>
        <v>South_Operation</v>
      </c>
      <c r="AD163" s="1" t="str">
        <f>IFERROR(VLOOKUP(SOW[[#This Row],[Department]], Lists!$L$4:$M$7, 2, FALSE), "")</f>
        <v>Fuazan, Fawzi A</v>
      </c>
      <c r="AE163" s="1" t="s">
        <v>47</v>
      </c>
      <c r="AF163" s="1" t="s">
        <v>24</v>
      </c>
      <c r="AG163" s="1" t="s">
        <v>118</v>
      </c>
      <c r="AH163" s="1" t="s">
        <v>32</v>
      </c>
      <c r="AI163" s="16" t="b">
        <v>0</v>
      </c>
      <c r="AJ163" s="1"/>
    </row>
    <row r="164" spans="5:36">
      <c r="E164" s="1"/>
      <c r="F164" s="1"/>
      <c r="G164" s="1"/>
      <c r="H164" s="1"/>
      <c r="I164" s="1"/>
      <c r="J164" s="1"/>
      <c r="K164" s="1"/>
      <c r="AC164" s="1" t="str">
        <f t="shared" si="9"/>
        <v>South_Operation</v>
      </c>
      <c r="AD164" s="1" t="str">
        <f>IFERROR(VLOOKUP(SOW[[#This Row],[Department]], Lists!$L$4:$M$7, 2, FALSE), "")</f>
        <v>Fuazan, Fawzi A</v>
      </c>
      <c r="AE164" s="1" t="s">
        <v>47</v>
      </c>
      <c r="AF164" s="1" t="s">
        <v>24</v>
      </c>
      <c r="AG164" s="1" t="s">
        <v>119</v>
      </c>
      <c r="AH164" s="1" t="s">
        <v>42</v>
      </c>
      <c r="AI164" s="16" t="b">
        <v>0</v>
      </c>
      <c r="AJ164" s="1"/>
    </row>
    <row r="165" spans="5:36">
      <c r="E165" s="1"/>
      <c r="F165" s="1"/>
      <c r="G165" s="1"/>
      <c r="H165" s="1"/>
      <c r="I165" s="1"/>
      <c r="J165" s="1"/>
      <c r="K165" s="1"/>
      <c r="AC165" s="1" t="str">
        <f t="shared" si="9"/>
        <v>South_Operation</v>
      </c>
      <c r="AD165" s="1" t="str">
        <f>IFERROR(VLOOKUP(SOW[[#This Row],[Department]], Lists!$L$4:$M$7, 2, FALSE), "")</f>
        <v>Fuazan, Fawzi A</v>
      </c>
      <c r="AE165" s="1" t="s">
        <v>47</v>
      </c>
      <c r="AF165" s="1" t="s">
        <v>24</v>
      </c>
      <c r="AG165" s="1" t="s">
        <v>120</v>
      </c>
      <c r="AH165" s="1" t="s">
        <v>21</v>
      </c>
      <c r="AI165" s="16" t="b">
        <v>0</v>
      </c>
      <c r="AJ165" s="1"/>
    </row>
    <row r="166" spans="5:36">
      <c r="E166" s="1"/>
      <c r="F166" s="1"/>
      <c r="G166" s="1"/>
      <c r="H166" s="1"/>
      <c r="I166" s="1"/>
      <c r="J166" s="1"/>
      <c r="K166" s="1"/>
      <c r="AC166" s="1" t="str">
        <f t="shared" si="9"/>
        <v>South_Operation</v>
      </c>
      <c r="AD166" s="1" t="str">
        <f>IFERROR(VLOOKUP(SOW[[#This Row],[Department]], Lists!$L$4:$M$7, 2, FALSE), "")</f>
        <v>Fuazan, Fawzi A</v>
      </c>
      <c r="AE166" s="1" t="s">
        <v>47</v>
      </c>
      <c r="AF166" s="1" t="s">
        <v>24</v>
      </c>
      <c r="AG166" s="1" t="s">
        <v>121</v>
      </c>
      <c r="AH166" s="1" t="s">
        <v>32</v>
      </c>
      <c r="AI166" s="16" t="b">
        <v>0</v>
      </c>
      <c r="AJ166" s="1"/>
    </row>
    <row r="167" spans="5:36">
      <c r="E167" s="1"/>
      <c r="F167" s="1"/>
      <c r="G167" s="1"/>
      <c r="H167" s="1"/>
      <c r="I167" s="1"/>
      <c r="J167" s="1"/>
      <c r="K167" s="1"/>
      <c r="AC167" s="1" t="str">
        <f t="shared" si="9"/>
        <v>South_Operation</v>
      </c>
      <c r="AD167" s="1" t="str">
        <f>IFERROR(VLOOKUP(SOW[[#This Row],[Department]], Lists!$L$4:$M$7, 2, FALSE), "")</f>
        <v>Fuazan, Fawzi A</v>
      </c>
      <c r="AE167" s="1" t="s">
        <v>47</v>
      </c>
      <c r="AF167" s="1" t="s">
        <v>24</v>
      </c>
      <c r="AG167" s="1" t="s">
        <v>122</v>
      </c>
      <c r="AH167" s="1" t="s">
        <v>42</v>
      </c>
      <c r="AI167" s="16" t="b">
        <v>0</v>
      </c>
      <c r="AJ167" s="1"/>
    </row>
    <row r="168" spans="5:36">
      <c r="E168" s="1"/>
      <c r="F168" s="1"/>
      <c r="G168" s="1"/>
      <c r="H168" s="1"/>
      <c r="I168" s="1"/>
      <c r="J168" s="1"/>
      <c r="K168" s="1"/>
      <c r="AC168" s="1" t="str">
        <f t="shared" si="9"/>
        <v>South_Operation</v>
      </c>
      <c r="AD168" s="1" t="str">
        <f>IFERROR(VLOOKUP(SOW[[#This Row],[Department]], Lists!$L$4:$M$7, 2, FALSE), "")</f>
        <v>Fuazan, Fawzi A</v>
      </c>
      <c r="AE168" s="1" t="s">
        <v>47</v>
      </c>
      <c r="AF168" s="1" t="s">
        <v>24</v>
      </c>
      <c r="AG168" s="1" t="s">
        <v>123</v>
      </c>
      <c r="AH168" s="1" t="s">
        <v>21</v>
      </c>
      <c r="AI168" s="16" t="b">
        <v>0</v>
      </c>
      <c r="AJ168" s="1"/>
    </row>
    <row r="169" spans="5:36">
      <c r="E169" s="1"/>
      <c r="F169" s="1"/>
      <c r="G169" s="1"/>
      <c r="H169" s="1"/>
      <c r="I169" s="1"/>
      <c r="J169" s="1"/>
      <c r="K169" s="1"/>
      <c r="AC169" s="1" t="str">
        <f t="shared" si="9"/>
        <v>South_Operation</v>
      </c>
      <c r="AD169" s="1" t="str">
        <f>IFERROR(VLOOKUP(SOW[[#This Row],[Department]], Lists!$L$4:$M$7, 2, FALSE), "")</f>
        <v>Fuazan, Fawzi A</v>
      </c>
      <c r="AE169" s="1" t="s">
        <v>47</v>
      </c>
      <c r="AF169" s="1" t="s">
        <v>24</v>
      </c>
      <c r="AG169" s="1" t="s">
        <v>124</v>
      </c>
      <c r="AH169" s="1" t="s">
        <v>32</v>
      </c>
      <c r="AI169" s="16" t="b">
        <v>0</v>
      </c>
      <c r="AJ169" s="1"/>
    </row>
    <row r="170" spans="5:36">
      <c r="E170" s="1"/>
      <c r="F170" s="1"/>
      <c r="G170" s="1"/>
      <c r="H170" s="1"/>
      <c r="I170" s="1"/>
      <c r="J170" s="1"/>
      <c r="AC170" s="1" t="str">
        <f t="shared" si="9"/>
        <v>South_Operation</v>
      </c>
      <c r="AD170" s="1" t="str">
        <f>IFERROR(VLOOKUP(SOW[[#This Row],[Department]], Lists!$L$4:$M$7, 2, FALSE), "")</f>
        <v>Fuazan, Fawzi A</v>
      </c>
      <c r="AE170" s="1" t="s">
        <v>47</v>
      </c>
      <c r="AF170" s="1" t="s">
        <v>24</v>
      </c>
      <c r="AG170" s="1" t="s">
        <v>125</v>
      </c>
      <c r="AH170" s="1" t="s">
        <v>42</v>
      </c>
      <c r="AI170" s="16" t="b">
        <v>0</v>
      </c>
      <c r="AJ170" s="1"/>
    </row>
    <row r="171" spans="5:36">
      <c r="E171" s="1"/>
      <c r="F171" s="1"/>
      <c r="G171" s="1"/>
      <c r="H171" s="1"/>
      <c r="I171" s="1"/>
      <c r="J171" s="1"/>
      <c r="K171" s="1"/>
      <c r="AC171" s="1" t="str">
        <f t="shared" si="9"/>
        <v>South_Operation</v>
      </c>
      <c r="AD171" s="1" t="str">
        <f>IFERROR(VLOOKUP(SOW[[#This Row],[Department]], Lists!$L$4:$M$7, 2, FALSE), "")</f>
        <v>Fuazan, Fawzi A</v>
      </c>
      <c r="AE171" s="1" t="s">
        <v>47</v>
      </c>
      <c r="AF171" s="1" t="s">
        <v>24</v>
      </c>
      <c r="AG171" s="1" t="s">
        <v>126</v>
      </c>
      <c r="AH171" s="1" t="s">
        <v>21</v>
      </c>
      <c r="AI171" s="16" t="b">
        <v>0</v>
      </c>
      <c r="AJ171" s="1"/>
    </row>
    <row r="172" spans="5:36">
      <c r="E172" s="1"/>
      <c r="F172" s="1"/>
      <c r="G172" s="1"/>
      <c r="H172" s="1"/>
      <c r="I172" s="1"/>
      <c r="J172" s="1"/>
      <c r="K172" s="1"/>
      <c r="AC172" s="1" t="str">
        <f t="shared" si="9"/>
        <v>South_Operation</v>
      </c>
      <c r="AD172" s="78" t="str">
        <f>IFERROR(VLOOKUP(SOW[[#This Row],[Department]], Lists!$L$4:$M$7, 2, FALSE), "")</f>
        <v>Fuazan, Fawzi A</v>
      </c>
      <c r="AE172" s="1" t="s">
        <v>37</v>
      </c>
      <c r="AF172" s="1" t="s">
        <v>24</v>
      </c>
      <c r="AG172" s="1" t="s">
        <v>23</v>
      </c>
      <c r="AH172" s="1" t="s">
        <v>21</v>
      </c>
      <c r="AI172" s="16" t="b">
        <v>0</v>
      </c>
      <c r="AJ172" s="1"/>
    </row>
    <row r="173" spans="5:36">
      <c r="E173" s="1"/>
      <c r="F173" s="1"/>
      <c r="G173" s="1"/>
      <c r="H173" s="1"/>
      <c r="I173" s="1"/>
      <c r="J173" s="1"/>
      <c r="K173" s="1"/>
      <c r="AC173" s="1" t="str">
        <f t="shared" si="9"/>
        <v>South_Operation</v>
      </c>
      <c r="AD173" s="1" t="str">
        <f>IFERROR(VLOOKUP(SOW[[#This Row],[Department]], Lists!$L$4:$M$7, 2, FALSE), "")</f>
        <v>Fuazan, Fawzi A</v>
      </c>
      <c r="AE173" s="1" t="s">
        <v>37</v>
      </c>
      <c r="AF173" s="1" t="s">
        <v>24</v>
      </c>
      <c r="AG173" s="1" t="s">
        <v>34</v>
      </c>
      <c r="AH173" s="1" t="s">
        <v>32</v>
      </c>
      <c r="AI173" s="16" t="b">
        <v>0</v>
      </c>
      <c r="AJ173" s="1"/>
    </row>
    <row r="174" spans="5:36">
      <c r="E174" s="1"/>
      <c r="F174" s="1"/>
      <c r="G174" s="1"/>
      <c r="H174" s="1"/>
      <c r="I174" s="1"/>
      <c r="J174" s="1"/>
      <c r="K174" s="1"/>
      <c r="AC174" s="1" t="str">
        <f t="shared" si="9"/>
        <v>South_Operation</v>
      </c>
      <c r="AD174" s="1" t="str">
        <f>IFERROR(VLOOKUP(SOW[[#This Row],[Department]], Lists!$L$4:$M$7, 2, FALSE), "")</f>
        <v>Fuazan, Fawzi A</v>
      </c>
      <c r="AE174" s="1" t="s">
        <v>37</v>
      </c>
      <c r="AF174" s="1" t="s">
        <v>24</v>
      </c>
      <c r="AG174" s="1" t="s">
        <v>44</v>
      </c>
      <c r="AH174" s="1" t="s">
        <v>42</v>
      </c>
      <c r="AI174" s="16" t="b">
        <v>0</v>
      </c>
      <c r="AJ174" s="1"/>
    </row>
    <row r="175" spans="5:36">
      <c r="E175" s="1"/>
      <c r="F175" s="1"/>
      <c r="G175" s="1"/>
      <c r="H175" s="1"/>
      <c r="I175" s="1"/>
      <c r="J175" s="1"/>
      <c r="K175" s="1"/>
      <c r="AC175" s="1" t="str">
        <f t="shared" si="9"/>
        <v>South_Operation</v>
      </c>
      <c r="AD175" s="1" t="str">
        <f>IFERROR(VLOOKUP(SOW[[#This Row],[Department]], Lists!$L$4:$M$7, 2, FALSE), "")</f>
        <v>Fuazan, Fawzi A</v>
      </c>
      <c r="AE175" s="1" t="s">
        <v>37</v>
      </c>
      <c r="AF175" s="1" t="s">
        <v>24</v>
      </c>
      <c r="AG175" s="1" t="s">
        <v>52</v>
      </c>
      <c r="AH175" s="1" t="s">
        <v>21</v>
      </c>
      <c r="AI175" s="16" t="b">
        <v>0</v>
      </c>
      <c r="AJ175" s="1"/>
    </row>
    <row r="176" spans="5:36">
      <c r="E176" s="1"/>
      <c r="F176" s="1"/>
      <c r="G176" s="1"/>
      <c r="H176" s="1"/>
      <c r="I176" s="1"/>
      <c r="J176" s="1"/>
      <c r="K176" s="1"/>
      <c r="AC176" s="1" t="str">
        <f t="shared" si="9"/>
        <v>South_Operation</v>
      </c>
      <c r="AD176" s="1" t="str">
        <f>IFERROR(VLOOKUP(SOW[[#This Row],[Department]], Lists!$L$4:$M$7, 2, FALSE), "")</f>
        <v>Fuazan, Fawzi A</v>
      </c>
      <c r="AE176" s="1" t="s">
        <v>37</v>
      </c>
      <c r="AF176" s="1" t="s">
        <v>24</v>
      </c>
      <c r="AG176" s="1" t="s">
        <v>55</v>
      </c>
      <c r="AH176" s="1" t="s">
        <v>32</v>
      </c>
      <c r="AI176" s="16" t="b">
        <v>0</v>
      </c>
      <c r="AJ176" s="1"/>
    </row>
    <row r="177" spans="5:36">
      <c r="E177" s="1"/>
      <c r="F177" s="1"/>
      <c r="G177" s="1"/>
      <c r="H177" s="1"/>
      <c r="I177" s="1"/>
      <c r="J177" s="1"/>
      <c r="K177" s="1"/>
      <c r="AC177" s="1" t="str">
        <f t="shared" si="9"/>
        <v>South_Operation</v>
      </c>
      <c r="AD177" s="1" t="str">
        <f>IFERROR(VLOOKUP(SOW[[#This Row],[Department]], Lists!$L$4:$M$7, 2, FALSE), "")</f>
        <v>Fuazan, Fawzi A</v>
      </c>
      <c r="AE177" s="1" t="s">
        <v>37</v>
      </c>
      <c r="AF177" s="1" t="s">
        <v>24</v>
      </c>
      <c r="AG177" s="1" t="s">
        <v>58</v>
      </c>
      <c r="AH177" s="1" t="s">
        <v>42</v>
      </c>
      <c r="AI177" s="16" t="b">
        <v>0</v>
      </c>
      <c r="AJ177" s="1"/>
    </row>
    <row r="178" spans="5:36">
      <c r="E178" s="1"/>
      <c r="F178" s="1"/>
      <c r="G178" s="1"/>
      <c r="H178" s="1"/>
      <c r="I178" s="1"/>
      <c r="J178" s="1"/>
      <c r="K178" s="1"/>
      <c r="AC178" s="1" t="str">
        <f t="shared" si="9"/>
        <v>South_Operation</v>
      </c>
      <c r="AD178" s="1" t="str">
        <f>IFERROR(VLOOKUP(SOW[[#This Row],[Department]], Lists!$L$4:$M$7, 2, FALSE), "")</f>
        <v>Fuazan, Fawzi A</v>
      </c>
      <c r="AE178" s="1" t="s">
        <v>37</v>
      </c>
      <c r="AF178" s="1" t="s">
        <v>24</v>
      </c>
      <c r="AG178" s="1" t="s">
        <v>61</v>
      </c>
      <c r="AH178" s="1" t="s">
        <v>21</v>
      </c>
      <c r="AI178" s="16" t="b">
        <v>0</v>
      </c>
      <c r="AJ178" s="1"/>
    </row>
    <row r="179" spans="5:36">
      <c r="E179" s="1"/>
      <c r="F179" s="1"/>
      <c r="G179" s="1"/>
      <c r="H179" s="1"/>
      <c r="I179" s="1"/>
      <c r="J179" s="1"/>
      <c r="K179" s="1"/>
      <c r="AC179" s="1" t="str">
        <f t="shared" si="9"/>
        <v>South_Operation</v>
      </c>
      <c r="AD179" s="1" t="str">
        <f>IFERROR(VLOOKUP(SOW[[#This Row],[Department]], Lists!$L$4:$M$7, 2, FALSE), "")</f>
        <v>Fuazan, Fawzi A</v>
      </c>
      <c r="AE179" s="1" t="s">
        <v>37</v>
      </c>
      <c r="AF179" s="1" t="s">
        <v>24</v>
      </c>
      <c r="AG179" s="1" t="s">
        <v>63</v>
      </c>
      <c r="AH179" s="1" t="s">
        <v>32</v>
      </c>
      <c r="AI179" s="16" t="b">
        <v>0</v>
      </c>
      <c r="AJ179" s="1"/>
    </row>
    <row r="180" spans="5:36">
      <c r="E180" s="1"/>
      <c r="F180" s="1"/>
      <c r="G180" s="1"/>
      <c r="H180" s="1"/>
      <c r="I180" s="1"/>
      <c r="J180" s="1"/>
      <c r="K180" s="1"/>
      <c r="AC180" s="1" t="str">
        <f t="shared" si="9"/>
        <v>South_Operation</v>
      </c>
      <c r="AD180" s="1" t="str">
        <f>IFERROR(VLOOKUP(SOW[[#This Row],[Department]], Lists!$L$4:$M$7, 2, FALSE), "")</f>
        <v>Fuazan, Fawzi A</v>
      </c>
      <c r="AE180" s="1" t="s">
        <v>37</v>
      </c>
      <c r="AF180" s="1" t="s">
        <v>24</v>
      </c>
      <c r="AG180" s="1" t="s">
        <v>65</v>
      </c>
      <c r="AH180" s="1" t="s">
        <v>42</v>
      </c>
      <c r="AI180" s="16" t="b">
        <v>0</v>
      </c>
      <c r="AJ180" s="1"/>
    </row>
    <row r="181" spans="5:36">
      <c r="E181" s="1"/>
      <c r="F181" s="1"/>
      <c r="G181" s="1"/>
      <c r="H181" s="1"/>
      <c r="I181" s="1"/>
      <c r="J181" s="1"/>
      <c r="K181" s="1"/>
      <c r="AC181" s="1" t="str">
        <f t="shared" si="9"/>
        <v>South_Operation</v>
      </c>
      <c r="AD181" s="1" t="str">
        <f>IFERROR(VLOOKUP(SOW[[#This Row],[Department]], Lists!$L$4:$M$7, 2, FALSE), "")</f>
        <v>Fuazan, Fawzi A</v>
      </c>
      <c r="AE181" s="1" t="s">
        <v>37</v>
      </c>
      <c r="AF181" s="1" t="s">
        <v>24</v>
      </c>
      <c r="AG181" s="1" t="s">
        <v>67</v>
      </c>
      <c r="AH181" s="1" t="s">
        <v>21</v>
      </c>
      <c r="AI181" s="16" t="b">
        <v>0</v>
      </c>
      <c r="AJ181" s="1"/>
    </row>
    <row r="182" spans="5:36">
      <c r="E182" s="1"/>
      <c r="F182" s="1"/>
      <c r="G182" s="1"/>
      <c r="H182" s="1"/>
      <c r="I182" s="1"/>
      <c r="J182" s="1"/>
      <c r="K182" s="1"/>
      <c r="AC182" s="1" t="str">
        <f t="shared" si="9"/>
        <v>South_Operation</v>
      </c>
      <c r="AD182" s="1" t="str">
        <f>IFERROR(VLOOKUP(SOW[[#This Row],[Department]], Lists!$L$4:$M$7, 2, FALSE), "")</f>
        <v>Fuazan, Fawzi A</v>
      </c>
      <c r="AE182" s="1" t="s">
        <v>37</v>
      </c>
      <c r="AF182" s="1" t="s">
        <v>24</v>
      </c>
      <c r="AG182" s="1" t="s">
        <v>69</v>
      </c>
      <c r="AH182" s="1" t="s">
        <v>32</v>
      </c>
      <c r="AI182" s="16" t="b">
        <v>0</v>
      </c>
      <c r="AJ182" s="1"/>
    </row>
    <row r="183" spans="5:36">
      <c r="E183" s="1"/>
      <c r="F183" s="1"/>
      <c r="G183" s="1"/>
      <c r="H183" s="1"/>
      <c r="I183" s="1"/>
      <c r="J183" s="1"/>
      <c r="K183" s="1"/>
      <c r="AC183" s="1" t="str">
        <f t="shared" si="9"/>
        <v>South_Operation</v>
      </c>
      <c r="AD183" s="1" t="str">
        <f>IFERROR(VLOOKUP(SOW[[#This Row],[Department]], Lists!$L$4:$M$7, 2, FALSE), "")</f>
        <v>Fuazan, Fawzi A</v>
      </c>
      <c r="AE183" s="1" t="s">
        <v>37</v>
      </c>
      <c r="AF183" s="1" t="s">
        <v>24</v>
      </c>
      <c r="AG183" s="1" t="s">
        <v>71</v>
      </c>
      <c r="AH183" s="1" t="s">
        <v>42</v>
      </c>
      <c r="AI183" s="16" t="b">
        <v>0</v>
      </c>
      <c r="AJ183" s="1"/>
    </row>
    <row r="184" spans="5:36">
      <c r="E184" s="1"/>
      <c r="F184" s="1"/>
      <c r="G184" s="1"/>
      <c r="H184" s="1"/>
      <c r="I184" s="1"/>
      <c r="J184" s="1"/>
      <c r="K184" s="1"/>
      <c r="AC184" s="1" t="str">
        <f t="shared" si="9"/>
        <v>South_Operation</v>
      </c>
      <c r="AD184" s="1" t="str">
        <f>IFERROR(VLOOKUP(SOW[[#This Row],[Department]], Lists!$L$4:$M$7, 2, FALSE), "")</f>
        <v>Fuazan, Fawzi A</v>
      </c>
      <c r="AE184" s="1" t="s">
        <v>37</v>
      </c>
      <c r="AF184" s="1" t="s">
        <v>24</v>
      </c>
      <c r="AG184" s="1" t="s">
        <v>72</v>
      </c>
      <c r="AH184" s="1" t="s">
        <v>21</v>
      </c>
      <c r="AI184" s="16" t="b">
        <v>0</v>
      </c>
      <c r="AJ184" s="1"/>
    </row>
    <row r="185" spans="5:36">
      <c r="E185" s="1"/>
      <c r="F185" s="1"/>
      <c r="G185" s="1"/>
      <c r="H185" s="1"/>
      <c r="I185" s="1"/>
      <c r="J185" s="1"/>
      <c r="K185" s="1"/>
      <c r="AC185" s="1" t="str">
        <f t="shared" si="9"/>
        <v>South_Operation</v>
      </c>
      <c r="AD185" s="1" t="str">
        <f>IFERROR(VLOOKUP(SOW[[#This Row],[Department]], Lists!$L$4:$M$7, 2, FALSE), "")</f>
        <v>Fuazan, Fawzi A</v>
      </c>
      <c r="AE185" s="1" t="s">
        <v>37</v>
      </c>
      <c r="AF185" s="1" t="s">
        <v>24</v>
      </c>
      <c r="AG185" s="1" t="s">
        <v>73</v>
      </c>
      <c r="AH185" s="1" t="s">
        <v>32</v>
      </c>
      <c r="AI185" s="16" t="b">
        <v>0</v>
      </c>
      <c r="AJ185" s="1"/>
    </row>
    <row r="186" spans="5:36">
      <c r="AC186" s="1" t="str">
        <f t="shared" si="9"/>
        <v>South_Operation</v>
      </c>
      <c r="AD186" s="1" t="str">
        <f>IFERROR(VLOOKUP(SOW[[#This Row],[Department]], Lists!$L$4:$M$7, 2, FALSE), "")</f>
        <v>Fuazan, Fawzi A</v>
      </c>
      <c r="AE186" s="1" t="s">
        <v>37</v>
      </c>
      <c r="AF186" s="1" t="s">
        <v>24</v>
      </c>
      <c r="AG186" s="1" t="s">
        <v>74</v>
      </c>
      <c r="AH186" s="1" t="s">
        <v>42</v>
      </c>
      <c r="AI186" s="16" t="b">
        <v>0</v>
      </c>
      <c r="AJ186" s="1"/>
    </row>
    <row r="187" spans="5:36">
      <c r="AC187" s="1" t="str">
        <f t="shared" si="9"/>
        <v>South_Operation</v>
      </c>
      <c r="AD187" s="1" t="str">
        <f>IFERROR(VLOOKUP(SOW[[#This Row],[Department]], Lists!$L$4:$M$7, 2, FALSE), "")</f>
        <v>Fuazan, Fawzi A</v>
      </c>
      <c r="AE187" s="1" t="s">
        <v>37</v>
      </c>
      <c r="AF187" s="1" t="s">
        <v>24</v>
      </c>
      <c r="AG187" s="1" t="s">
        <v>75</v>
      </c>
      <c r="AH187" s="1" t="s">
        <v>21</v>
      </c>
      <c r="AI187" s="16" t="b">
        <v>0</v>
      </c>
      <c r="AJ187" s="1"/>
    </row>
    <row r="188" spans="5:36">
      <c r="AC188" s="1" t="str">
        <f t="shared" si="9"/>
        <v>South_Operation</v>
      </c>
      <c r="AD188" s="1" t="str">
        <f>IFERROR(VLOOKUP(SOW[[#This Row],[Department]], Lists!$L$4:$M$7, 2, FALSE), "")</f>
        <v>Fuazan, Fawzi A</v>
      </c>
      <c r="AE188" s="1" t="s">
        <v>37</v>
      </c>
      <c r="AF188" s="1" t="s">
        <v>24</v>
      </c>
      <c r="AG188" s="1" t="s">
        <v>76</v>
      </c>
      <c r="AH188" s="1" t="s">
        <v>32</v>
      </c>
      <c r="AI188" s="16" t="b">
        <v>0</v>
      </c>
      <c r="AJ188" s="1"/>
    </row>
    <row r="189" spans="5:36">
      <c r="AC189" s="1" t="str">
        <f t="shared" si="9"/>
        <v>South_Operation</v>
      </c>
      <c r="AD189" s="1" t="str">
        <f>IFERROR(VLOOKUP(SOW[[#This Row],[Department]], Lists!$L$4:$M$7, 2, FALSE), "")</f>
        <v>Fuazan, Fawzi A</v>
      </c>
      <c r="AE189" s="1" t="s">
        <v>37</v>
      </c>
      <c r="AF189" s="1" t="s">
        <v>24</v>
      </c>
      <c r="AG189" s="1" t="s">
        <v>77</v>
      </c>
      <c r="AH189" s="1" t="s">
        <v>42</v>
      </c>
      <c r="AI189" s="16" t="b">
        <v>0</v>
      </c>
      <c r="AJ189" s="1"/>
    </row>
    <row r="190" spans="5:36">
      <c r="AC190" s="1" t="str">
        <f t="shared" si="9"/>
        <v>South_Operation</v>
      </c>
      <c r="AD190" s="1" t="str">
        <f>IFERROR(VLOOKUP(SOW[[#This Row],[Department]], Lists!$L$4:$M$7, 2, FALSE), "")</f>
        <v>Fuazan, Fawzi A</v>
      </c>
      <c r="AE190" s="1" t="s">
        <v>37</v>
      </c>
      <c r="AF190" s="1" t="s">
        <v>24</v>
      </c>
      <c r="AG190" s="1" t="s">
        <v>78</v>
      </c>
      <c r="AH190" s="1" t="s">
        <v>21</v>
      </c>
      <c r="AI190" s="16" t="b">
        <v>0</v>
      </c>
      <c r="AJ190" s="1"/>
    </row>
    <row r="191" spans="5:36">
      <c r="AC191" s="1" t="str">
        <f t="shared" si="9"/>
        <v>South_Operation</v>
      </c>
      <c r="AD191" s="1" t="str">
        <f>IFERROR(VLOOKUP(SOW[[#This Row],[Department]], Lists!$L$4:$M$7, 2, FALSE), "")</f>
        <v>Fuazan, Fawzi A</v>
      </c>
      <c r="AE191" s="1" t="s">
        <v>37</v>
      </c>
      <c r="AF191" s="1" t="s">
        <v>24</v>
      </c>
      <c r="AG191" s="1" t="s">
        <v>79</v>
      </c>
      <c r="AH191" s="1" t="s">
        <v>32</v>
      </c>
      <c r="AI191" s="16" t="b">
        <v>0</v>
      </c>
      <c r="AJ191" s="1"/>
    </row>
    <row r="192" spans="5:36">
      <c r="AC192" s="1" t="str">
        <f t="shared" si="9"/>
        <v>South_Operation</v>
      </c>
      <c r="AD192" s="1" t="str">
        <f>IFERROR(VLOOKUP(SOW[[#This Row],[Department]], Lists!$L$4:$M$7, 2, FALSE), "")</f>
        <v>Fuazan, Fawzi A</v>
      </c>
      <c r="AE192" s="1" t="s">
        <v>37</v>
      </c>
      <c r="AF192" s="1" t="s">
        <v>24</v>
      </c>
      <c r="AG192" s="1" t="s">
        <v>80</v>
      </c>
      <c r="AH192" s="1" t="s">
        <v>42</v>
      </c>
      <c r="AI192" s="16" t="b">
        <v>0</v>
      </c>
      <c r="AJ192" s="1"/>
    </row>
    <row r="193" spans="29:36">
      <c r="AC193" s="1" t="str">
        <f t="shared" si="9"/>
        <v>South_Operation</v>
      </c>
      <c r="AD193" s="1" t="str">
        <f>IFERROR(VLOOKUP(SOW[[#This Row],[Department]], Lists!$L$4:$M$7, 2, FALSE), "")</f>
        <v>Fuazan, Fawzi A</v>
      </c>
      <c r="AE193" s="1" t="s">
        <v>37</v>
      </c>
      <c r="AF193" s="1" t="s">
        <v>24</v>
      </c>
      <c r="AG193" s="1" t="s">
        <v>81</v>
      </c>
      <c r="AH193" s="1" t="s">
        <v>21</v>
      </c>
      <c r="AI193" s="16" t="b">
        <v>0</v>
      </c>
      <c r="AJ193" s="1"/>
    </row>
    <row r="194" spans="29:36">
      <c r="AC194" s="1" t="str">
        <f t="shared" si="9"/>
        <v>South_Operation</v>
      </c>
      <c r="AD194" s="1" t="str">
        <f>IFERROR(VLOOKUP(SOW[[#This Row],[Department]], Lists!$L$4:$M$7, 2, FALSE), "")</f>
        <v>Fuazan, Fawzi A</v>
      </c>
      <c r="AE194" s="1" t="s">
        <v>37</v>
      </c>
      <c r="AF194" s="1" t="s">
        <v>24</v>
      </c>
      <c r="AG194" s="1" t="s">
        <v>82</v>
      </c>
      <c r="AH194" s="1" t="s">
        <v>32</v>
      </c>
      <c r="AI194" s="16" t="b">
        <v>0</v>
      </c>
      <c r="AJ194" s="1"/>
    </row>
    <row r="195" spans="29:36">
      <c r="AC195" s="1" t="str">
        <f t="shared" si="9"/>
        <v>South_Operation</v>
      </c>
      <c r="AD195" s="1" t="str">
        <f>IFERROR(VLOOKUP(SOW[[#This Row],[Department]], Lists!$L$4:$M$7, 2, FALSE), "")</f>
        <v>Fuazan, Fawzi A</v>
      </c>
      <c r="AE195" s="1" t="s">
        <v>37</v>
      </c>
      <c r="AF195" s="1" t="s">
        <v>24</v>
      </c>
      <c r="AG195" s="1" t="s">
        <v>83</v>
      </c>
      <c r="AH195" s="1" t="s">
        <v>42</v>
      </c>
      <c r="AI195" s="16" t="b">
        <v>0</v>
      </c>
      <c r="AJ195" s="1"/>
    </row>
    <row r="196" spans="29:36">
      <c r="AC196" s="1" t="str">
        <f t="shared" si="9"/>
        <v>South_Operation</v>
      </c>
      <c r="AD196" s="1" t="str">
        <f>IFERROR(VLOOKUP(SOW[[#This Row],[Department]], Lists!$L$4:$M$7, 2, FALSE), "")</f>
        <v>Fuazan, Fawzi A</v>
      </c>
      <c r="AE196" s="1" t="s">
        <v>37</v>
      </c>
      <c r="AF196" s="1" t="s">
        <v>24</v>
      </c>
      <c r="AG196" s="1" t="s">
        <v>85</v>
      </c>
      <c r="AH196" s="1" t="s">
        <v>21</v>
      </c>
      <c r="AI196" s="16" t="b">
        <v>0</v>
      </c>
      <c r="AJ196" s="1"/>
    </row>
    <row r="197" spans="29:36">
      <c r="AC197" s="1" t="str">
        <f t="shared" si="9"/>
        <v>South_Operation</v>
      </c>
      <c r="AD197" s="1" t="str">
        <f>IFERROR(VLOOKUP(SOW[[#This Row],[Department]], Lists!$L$4:$M$7, 2, FALSE), "")</f>
        <v>Fuazan, Fawzi A</v>
      </c>
      <c r="AE197" s="1" t="s">
        <v>37</v>
      </c>
      <c r="AF197" s="1" t="s">
        <v>24</v>
      </c>
      <c r="AG197" s="1" t="s">
        <v>86</v>
      </c>
      <c r="AH197" s="1" t="s">
        <v>32</v>
      </c>
      <c r="AI197" s="16" t="b">
        <v>0</v>
      </c>
      <c r="AJ197" s="1"/>
    </row>
    <row r="198" spans="29:36">
      <c r="AC198" s="1" t="str">
        <f t="shared" si="9"/>
        <v>South_Operation</v>
      </c>
      <c r="AD198" s="1" t="str">
        <f>IFERROR(VLOOKUP(SOW[[#This Row],[Department]], Lists!$L$4:$M$7, 2, FALSE), "")</f>
        <v>Fuazan, Fawzi A</v>
      </c>
      <c r="AE198" s="1" t="s">
        <v>37</v>
      </c>
      <c r="AF198" s="1" t="s">
        <v>24</v>
      </c>
      <c r="AG198" s="1" t="s">
        <v>87</v>
      </c>
      <c r="AH198" s="1" t="s">
        <v>42</v>
      </c>
      <c r="AI198" s="16" t="b">
        <v>0</v>
      </c>
      <c r="AJ198" s="1"/>
    </row>
    <row r="199" spans="29:36">
      <c r="AC199" s="1" t="str">
        <f t="shared" si="9"/>
        <v>South_Operation</v>
      </c>
      <c r="AD199" s="1" t="str">
        <f>IFERROR(VLOOKUP(SOW[[#This Row],[Department]], Lists!$L$4:$M$7, 2, FALSE), "")</f>
        <v>Fuazan, Fawzi A</v>
      </c>
      <c r="AE199" s="1" t="s">
        <v>37</v>
      </c>
      <c r="AF199" s="1" t="s">
        <v>24</v>
      </c>
      <c r="AG199" s="1" t="s">
        <v>88</v>
      </c>
      <c r="AH199" s="1" t="s">
        <v>21</v>
      </c>
      <c r="AI199" s="16" t="b">
        <v>0</v>
      </c>
      <c r="AJ199" s="1"/>
    </row>
    <row r="200" spans="29:36">
      <c r="AC200" s="1" t="str">
        <f t="shared" si="9"/>
        <v>South_Operation</v>
      </c>
      <c r="AD200" s="1" t="str">
        <f>IFERROR(VLOOKUP(SOW[[#This Row],[Department]], Lists!$L$4:$M$7, 2, FALSE), "")</f>
        <v>Fuazan, Fawzi A</v>
      </c>
      <c r="AE200" s="1" t="s">
        <v>37</v>
      </c>
      <c r="AF200" s="1" t="s">
        <v>24</v>
      </c>
      <c r="AG200" s="1" t="s">
        <v>92</v>
      </c>
      <c r="AH200" s="1" t="s">
        <v>32</v>
      </c>
      <c r="AI200" s="16" t="b">
        <v>0</v>
      </c>
      <c r="AJ200" s="1"/>
    </row>
    <row r="201" spans="29:36">
      <c r="AC201" s="1" t="str">
        <f t="shared" si="9"/>
        <v>South_Operation</v>
      </c>
      <c r="AD201" s="1" t="str">
        <f>IFERROR(VLOOKUP(SOW[[#This Row],[Department]], Lists!$L$4:$M$7, 2, FALSE), "")</f>
        <v>Fuazan, Fawzi A</v>
      </c>
      <c r="AE201" s="1" t="s">
        <v>37</v>
      </c>
      <c r="AF201" s="1" t="s">
        <v>24</v>
      </c>
      <c r="AG201" s="1" t="s">
        <v>95</v>
      </c>
      <c r="AH201" s="1" t="s">
        <v>42</v>
      </c>
      <c r="AI201" s="16" t="b">
        <v>0</v>
      </c>
      <c r="AJ201" s="1"/>
    </row>
    <row r="202" spans="29:36">
      <c r="AC202" s="1" t="str">
        <f t="shared" si="9"/>
        <v>South_Operation</v>
      </c>
      <c r="AD202" s="1" t="str">
        <f>IFERROR(VLOOKUP(SOW[[#This Row],[Department]], Lists!$L$4:$M$7, 2, FALSE), "")</f>
        <v>Fuazan, Fawzi A</v>
      </c>
      <c r="AE202" s="1" t="s">
        <v>37</v>
      </c>
      <c r="AF202" s="1" t="s">
        <v>24</v>
      </c>
      <c r="AG202" s="1" t="s">
        <v>98</v>
      </c>
      <c r="AH202" s="1" t="s">
        <v>21</v>
      </c>
      <c r="AI202" s="16" t="b">
        <v>0</v>
      </c>
      <c r="AJ202" s="1"/>
    </row>
    <row r="203" spans="29:36">
      <c r="AC203" s="1" t="str">
        <f t="shared" si="9"/>
        <v>South_Operation</v>
      </c>
      <c r="AD203" s="1" t="str">
        <f>IFERROR(VLOOKUP(SOW[[#This Row],[Department]], Lists!$L$4:$M$7, 2, FALSE), "")</f>
        <v>Fuazan, Fawzi A</v>
      </c>
      <c r="AE203" s="1" t="s">
        <v>37</v>
      </c>
      <c r="AF203" s="1" t="s">
        <v>24</v>
      </c>
      <c r="AG203" s="1" t="s">
        <v>100</v>
      </c>
      <c r="AH203" s="1" t="s">
        <v>32</v>
      </c>
      <c r="AI203" s="16" t="b">
        <v>0</v>
      </c>
      <c r="AJ203" s="1"/>
    </row>
    <row r="204" spans="29:36">
      <c r="AC204" s="1" t="str">
        <f t="shared" si="9"/>
        <v>South_Operation</v>
      </c>
      <c r="AD204" s="1" t="str">
        <f>IFERROR(VLOOKUP(SOW[[#This Row],[Department]], Lists!$L$4:$M$7, 2, FALSE), "")</f>
        <v>Fuazan, Fawzi A</v>
      </c>
      <c r="AE204" s="1" t="s">
        <v>37</v>
      </c>
      <c r="AF204" s="1" t="s">
        <v>24</v>
      </c>
      <c r="AG204" s="1" t="s">
        <v>103</v>
      </c>
      <c r="AH204" s="1" t="s">
        <v>42</v>
      </c>
      <c r="AI204" s="16" t="b">
        <v>0</v>
      </c>
      <c r="AJ204" s="1"/>
    </row>
    <row r="205" spans="29:36">
      <c r="AC205" s="1" t="str">
        <f t="shared" si="9"/>
        <v>South_Operation</v>
      </c>
      <c r="AD205" s="1" t="str">
        <f>IFERROR(VLOOKUP(SOW[[#This Row],[Department]], Lists!$L$4:$M$7, 2, FALSE), "")</f>
        <v>Fuazan, Fawzi A</v>
      </c>
      <c r="AE205" s="1" t="s">
        <v>37</v>
      </c>
      <c r="AF205" s="1" t="s">
        <v>24</v>
      </c>
      <c r="AG205" s="1" t="s">
        <v>105</v>
      </c>
      <c r="AH205" s="1" t="s">
        <v>21</v>
      </c>
      <c r="AI205" s="16" t="b">
        <v>0</v>
      </c>
      <c r="AJ205" s="1"/>
    </row>
    <row r="206" spans="29:36">
      <c r="AC206" s="1" t="str">
        <f t="shared" si="9"/>
        <v>South_Operation</v>
      </c>
      <c r="AD206" s="1" t="str">
        <f>IFERROR(VLOOKUP(SOW[[#This Row],[Department]], Lists!$L$4:$M$7, 2, FALSE), "")</f>
        <v>Fuazan, Fawzi A</v>
      </c>
      <c r="AE206" s="1" t="s">
        <v>37</v>
      </c>
      <c r="AF206" s="1" t="s">
        <v>24</v>
      </c>
      <c r="AG206" s="1" t="s">
        <v>107</v>
      </c>
      <c r="AH206" s="1" t="s">
        <v>32</v>
      </c>
      <c r="AI206" s="16" t="b">
        <v>0</v>
      </c>
      <c r="AJ206" s="1"/>
    </row>
    <row r="207" spans="29:36">
      <c r="AC207" s="1" t="str">
        <f t="shared" si="9"/>
        <v>South_Operation</v>
      </c>
      <c r="AD207" s="1" t="str">
        <f>IFERROR(VLOOKUP(SOW[[#This Row],[Department]], Lists!$L$4:$M$7, 2, FALSE), "")</f>
        <v>Fuazan, Fawzi A</v>
      </c>
      <c r="AE207" s="1" t="s">
        <v>37</v>
      </c>
      <c r="AF207" s="1" t="s">
        <v>24</v>
      </c>
      <c r="AG207" s="1" t="s">
        <v>109</v>
      </c>
      <c r="AH207" s="1" t="s">
        <v>42</v>
      </c>
      <c r="AI207" s="16" t="b">
        <v>0</v>
      </c>
      <c r="AJ207" s="1"/>
    </row>
    <row r="208" spans="29:36">
      <c r="AC208" s="1" t="str">
        <f t="shared" ref="AC208:AC271" si="10">$S$3</f>
        <v>South_Operation</v>
      </c>
      <c r="AD208" s="1" t="str">
        <f>IFERROR(VLOOKUP(SOW[[#This Row],[Department]], Lists!$L$4:$M$7, 2, FALSE), "")</f>
        <v>Fuazan, Fawzi A</v>
      </c>
      <c r="AE208" s="1" t="s">
        <v>37</v>
      </c>
      <c r="AF208" s="1" t="s">
        <v>24</v>
      </c>
      <c r="AG208" s="1" t="s">
        <v>111</v>
      </c>
      <c r="AH208" s="1" t="s">
        <v>21</v>
      </c>
      <c r="AI208" s="16" t="b">
        <v>0</v>
      </c>
      <c r="AJ208" s="1"/>
    </row>
    <row r="209" spans="29:36">
      <c r="AC209" s="1" t="str">
        <f t="shared" si="10"/>
        <v>South_Operation</v>
      </c>
      <c r="AD209" s="1" t="str">
        <f>IFERROR(VLOOKUP(SOW[[#This Row],[Department]], Lists!$L$4:$M$7, 2, FALSE), "")</f>
        <v>Fuazan, Fawzi A</v>
      </c>
      <c r="AE209" s="1" t="s">
        <v>37</v>
      </c>
      <c r="AF209" s="1" t="s">
        <v>24</v>
      </c>
      <c r="AG209" s="1" t="s">
        <v>112</v>
      </c>
      <c r="AH209" s="1" t="s">
        <v>32</v>
      </c>
      <c r="AI209" s="16" t="b">
        <v>0</v>
      </c>
      <c r="AJ209" s="1"/>
    </row>
    <row r="210" spans="29:36">
      <c r="AC210" s="1" t="str">
        <f t="shared" si="10"/>
        <v>South_Operation</v>
      </c>
      <c r="AD210" s="1" t="str">
        <f>IFERROR(VLOOKUP(SOW[[#This Row],[Department]], Lists!$L$4:$M$7, 2, FALSE), "")</f>
        <v>Fuazan, Fawzi A</v>
      </c>
      <c r="AE210" s="1" t="s">
        <v>37</v>
      </c>
      <c r="AF210" s="1" t="s">
        <v>24</v>
      </c>
      <c r="AG210" s="1" t="s">
        <v>113</v>
      </c>
      <c r="AH210" s="1" t="s">
        <v>42</v>
      </c>
      <c r="AI210" s="16" t="b">
        <v>0</v>
      </c>
      <c r="AJ210" s="1"/>
    </row>
    <row r="211" spans="29:36">
      <c r="AC211" s="1" t="str">
        <f t="shared" si="10"/>
        <v>South_Operation</v>
      </c>
      <c r="AD211" s="1" t="str">
        <f>IFERROR(VLOOKUP(SOW[[#This Row],[Department]], Lists!$L$4:$M$7, 2, FALSE), "")</f>
        <v>Fuazan, Fawzi A</v>
      </c>
      <c r="AE211" s="1" t="s">
        <v>37</v>
      </c>
      <c r="AF211" s="1" t="s">
        <v>24</v>
      </c>
      <c r="AG211" s="1" t="s">
        <v>114</v>
      </c>
      <c r="AH211" s="1" t="s">
        <v>21</v>
      </c>
      <c r="AI211" s="16" t="b">
        <v>0</v>
      </c>
      <c r="AJ211" s="1"/>
    </row>
    <row r="212" spans="29:36">
      <c r="AC212" s="1" t="str">
        <f t="shared" si="10"/>
        <v>South_Operation</v>
      </c>
      <c r="AD212" s="1" t="str">
        <f>IFERROR(VLOOKUP(SOW[[#This Row],[Department]], Lists!$L$4:$M$7, 2, FALSE), "")</f>
        <v>Fuazan, Fawzi A</v>
      </c>
      <c r="AE212" s="1" t="s">
        <v>37</v>
      </c>
      <c r="AF212" s="1" t="s">
        <v>24</v>
      </c>
      <c r="AG212" s="1" t="s">
        <v>115</v>
      </c>
      <c r="AH212" s="1" t="s">
        <v>32</v>
      </c>
      <c r="AI212" s="16" t="b">
        <v>0</v>
      </c>
      <c r="AJ212" s="1"/>
    </row>
    <row r="213" spans="29:36">
      <c r="AC213" s="1" t="str">
        <f t="shared" si="10"/>
        <v>South_Operation</v>
      </c>
      <c r="AD213" s="1" t="str">
        <f>IFERROR(VLOOKUP(SOW[[#This Row],[Department]], Lists!$L$4:$M$7, 2, FALSE), "")</f>
        <v>Fuazan, Fawzi A</v>
      </c>
      <c r="AE213" s="1" t="s">
        <v>37</v>
      </c>
      <c r="AF213" s="1" t="s">
        <v>24</v>
      </c>
      <c r="AG213" s="1" t="s">
        <v>116</v>
      </c>
      <c r="AH213" s="1" t="s">
        <v>42</v>
      </c>
      <c r="AI213" s="16" t="b">
        <v>0</v>
      </c>
      <c r="AJ213" s="1"/>
    </row>
    <row r="214" spans="29:36">
      <c r="AC214" s="1" t="str">
        <f t="shared" si="10"/>
        <v>South_Operation</v>
      </c>
      <c r="AD214" s="1" t="str">
        <f>IFERROR(VLOOKUP(SOW[[#This Row],[Department]], Lists!$L$4:$M$7, 2, FALSE), "")</f>
        <v>Fuazan, Fawzi A</v>
      </c>
      <c r="AE214" s="1" t="s">
        <v>37</v>
      </c>
      <c r="AF214" s="1" t="s">
        <v>24</v>
      </c>
      <c r="AG214" s="1" t="s">
        <v>117</v>
      </c>
      <c r="AH214" s="1" t="s">
        <v>21</v>
      </c>
      <c r="AI214" s="16" t="b">
        <v>0</v>
      </c>
      <c r="AJ214" s="1"/>
    </row>
    <row r="215" spans="29:36">
      <c r="AC215" s="1" t="str">
        <f t="shared" si="10"/>
        <v>South_Operation</v>
      </c>
      <c r="AD215" s="1" t="str">
        <f>IFERROR(VLOOKUP(SOW[[#This Row],[Department]], Lists!$L$4:$M$7, 2, FALSE), "")</f>
        <v>Fuazan, Fawzi A</v>
      </c>
      <c r="AE215" s="1" t="s">
        <v>37</v>
      </c>
      <c r="AF215" s="1" t="s">
        <v>24</v>
      </c>
      <c r="AG215" s="1" t="s">
        <v>118</v>
      </c>
      <c r="AH215" s="1" t="s">
        <v>32</v>
      </c>
      <c r="AI215" s="16" t="b">
        <v>0</v>
      </c>
      <c r="AJ215" s="1"/>
    </row>
    <row r="216" spans="29:36">
      <c r="AC216" s="1" t="str">
        <f t="shared" si="10"/>
        <v>South_Operation</v>
      </c>
      <c r="AD216" s="1" t="str">
        <f>IFERROR(VLOOKUP(SOW[[#This Row],[Department]], Lists!$L$4:$M$7, 2, FALSE), "")</f>
        <v>Fuazan, Fawzi A</v>
      </c>
      <c r="AE216" s="1" t="s">
        <v>37</v>
      </c>
      <c r="AF216" s="1" t="s">
        <v>24</v>
      </c>
      <c r="AG216" s="1" t="s">
        <v>119</v>
      </c>
      <c r="AH216" s="1" t="s">
        <v>42</v>
      </c>
      <c r="AI216" s="16" t="b">
        <v>0</v>
      </c>
      <c r="AJ216" s="1"/>
    </row>
    <row r="217" spans="29:36">
      <c r="AC217" s="1" t="str">
        <f t="shared" si="10"/>
        <v>South_Operation</v>
      </c>
      <c r="AD217" s="1" t="str">
        <f>IFERROR(VLOOKUP(SOW[[#This Row],[Department]], Lists!$L$4:$M$7, 2, FALSE), "")</f>
        <v>Fuazan, Fawzi A</v>
      </c>
      <c r="AE217" s="1" t="s">
        <v>37</v>
      </c>
      <c r="AF217" s="1" t="s">
        <v>24</v>
      </c>
      <c r="AG217" s="1" t="s">
        <v>120</v>
      </c>
      <c r="AH217" s="1" t="s">
        <v>21</v>
      </c>
      <c r="AI217" s="16" t="b">
        <v>0</v>
      </c>
      <c r="AJ217" s="1"/>
    </row>
    <row r="218" spans="29:36">
      <c r="AC218" s="1" t="str">
        <f t="shared" si="10"/>
        <v>South_Operation</v>
      </c>
      <c r="AD218" s="1" t="str">
        <f>IFERROR(VLOOKUP(SOW[[#This Row],[Department]], Lists!$L$4:$M$7, 2, FALSE), "")</f>
        <v>Fuazan, Fawzi A</v>
      </c>
      <c r="AE218" s="1" t="s">
        <v>37</v>
      </c>
      <c r="AF218" s="1" t="s">
        <v>24</v>
      </c>
      <c r="AG218" s="1" t="s">
        <v>121</v>
      </c>
      <c r="AH218" s="1" t="s">
        <v>32</v>
      </c>
      <c r="AI218" s="16" t="b">
        <v>0</v>
      </c>
      <c r="AJ218" s="1"/>
    </row>
    <row r="219" spans="29:36">
      <c r="AC219" s="1" t="str">
        <f t="shared" si="10"/>
        <v>South_Operation</v>
      </c>
      <c r="AD219" s="1" t="str">
        <f>IFERROR(VLOOKUP(SOW[[#This Row],[Department]], Lists!$L$4:$M$7, 2, FALSE), "")</f>
        <v>Fuazan, Fawzi A</v>
      </c>
      <c r="AE219" s="1" t="s">
        <v>37</v>
      </c>
      <c r="AF219" s="1" t="s">
        <v>24</v>
      </c>
      <c r="AG219" s="1" t="s">
        <v>122</v>
      </c>
      <c r="AH219" s="1" t="s">
        <v>42</v>
      </c>
      <c r="AI219" s="16" t="b">
        <v>0</v>
      </c>
      <c r="AJ219" s="1"/>
    </row>
    <row r="220" spans="29:36">
      <c r="AC220" s="1" t="str">
        <f t="shared" si="10"/>
        <v>South_Operation</v>
      </c>
      <c r="AD220" s="1" t="str">
        <f>IFERROR(VLOOKUP(SOW[[#This Row],[Department]], Lists!$L$4:$M$7, 2, FALSE), "")</f>
        <v>Fuazan, Fawzi A</v>
      </c>
      <c r="AE220" s="1" t="s">
        <v>37</v>
      </c>
      <c r="AF220" s="1" t="s">
        <v>24</v>
      </c>
      <c r="AG220" s="1" t="s">
        <v>123</v>
      </c>
      <c r="AH220" s="1" t="s">
        <v>21</v>
      </c>
      <c r="AI220" s="16" t="b">
        <v>0</v>
      </c>
      <c r="AJ220" s="1"/>
    </row>
    <row r="221" spans="29:36">
      <c r="AC221" s="1" t="str">
        <f t="shared" si="10"/>
        <v>South_Operation</v>
      </c>
      <c r="AD221" s="1" t="str">
        <f>IFERROR(VLOOKUP(SOW[[#This Row],[Department]], Lists!$L$4:$M$7, 2, FALSE), "")</f>
        <v>Fuazan, Fawzi A</v>
      </c>
      <c r="AE221" s="1" t="s">
        <v>37</v>
      </c>
      <c r="AF221" s="1" t="s">
        <v>24</v>
      </c>
      <c r="AG221" s="1" t="s">
        <v>124</v>
      </c>
      <c r="AH221" s="1" t="s">
        <v>32</v>
      </c>
      <c r="AI221" s="16" t="b">
        <v>0</v>
      </c>
      <c r="AJ221" s="1"/>
    </row>
    <row r="222" spans="29:36">
      <c r="AC222" s="1" t="str">
        <f t="shared" si="10"/>
        <v>South_Operation</v>
      </c>
      <c r="AD222" s="1" t="str">
        <f>IFERROR(VLOOKUP(SOW[[#This Row],[Department]], Lists!$L$4:$M$7, 2, FALSE), "")</f>
        <v>Fuazan, Fawzi A</v>
      </c>
      <c r="AE222" s="1" t="s">
        <v>37</v>
      </c>
      <c r="AF222" s="1" t="s">
        <v>24</v>
      </c>
      <c r="AG222" s="1" t="s">
        <v>125</v>
      </c>
      <c r="AH222" s="1" t="s">
        <v>42</v>
      </c>
      <c r="AI222" s="16" t="b">
        <v>0</v>
      </c>
      <c r="AJ222" s="1"/>
    </row>
    <row r="223" spans="29:36">
      <c r="AC223" s="1" t="str">
        <f t="shared" si="10"/>
        <v>South_Operation</v>
      </c>
      <c r="AD223" s="1" t="str">
        <f>IFERROR(VLOOKUP(SOW[[#This Row],[Department]], Lists!$L$4:$M$7, 2, FALSE), "")</f>
        <v>Fuazan, Fawzi A</v>
      </c>
      <c r="AE223" s="1" t="s">
        <v>37</v>
      </c>
      <c r="AF223" s="1" t="s">
        <v>24</v>
      </c>
      <c r="AG223" s="1" t="s">
        <v>126</v>
      </c>
      <c r="AH223" s="1" t="s">
        <v>21</v>
      </c>
      <c r="AI223" s="16" t="b">
        <v>0</v>
      </c>
      <c r="AJ223" s="1"/>
    </row>
    <row r="224" spans="29:36">
      <c r="AC224" s="1" t="str">
        <f t="shared" si="10"/>
        <v>South_Operation</v>
      </c>
      <c r="AD224" s="78" t="str">
        <f>IFERROR(VLOOKUP(SOW[[#This Row],[Department]], Lists!$L$4:$M$7, 2, FALSE), "")</f>
        <v>Fuazan, Fawzi A</v>
      </c>
      <c r="AE224" s="1" t="s">
        <v>26</v>
      </c>
      <c r="AF224" s="1" t="s">
        <v>24</v>
      </c>
      <c r="AG224" s="1" t="s">
        <v>23</v>
      </c>
      <c r="AH224" s="1" t="s">
        <v>21</v>
      </c>
      <c r="AI224" s="16" t="b">
        <v>0</v>
      </c>
      <c r="AJ224" s="1"/>
    </row>
    <row r="225" spans="29:36">
      <c r="AC225" s="1" t="str">
        <f t="shared" si="10"/>
        <v>South_Operation</v>
      </c>
      <c r="AD225" s="1" t="str">
        <f>IFERROR(VLOOKUP(SOW[[#This Row],[Department]], Lists!$L$4:$M$7, 2, FALSE), "")</f>
        <v>Fuazan, Fawzi A</v>
      </c>
      <c r="AE225" s="1" t="s">
        <v>26</v>
      </c>
      <c r="AF225" s="1" t="s">
        <v>24</v>
      </c>
      <c r="AG225" s="1" t="s">
        <v>34</v>
      </c>
      <c r="AH225" s="1" t="s">
        <v>32</v>
      </c>
      <c r="AI225" s="16" t="b">
        <v>0</v>
      </c>
      <c r="AJ225" s="1"/>
    </row>
    <row r="226" spans="29:36">
      <c r="AC226" s="1" t="str">
        <f t="shared" si="10"/>
        <v>South_Operation</v>
      </c>
      <c r="AD226" s="1" t="str">
        <f>IFERROR(VLOOKUP(SOW[[#This Row],[Department]], Lists!$L$4:$M$7, 2, FALSE), "")</f>
        <v>Fuazan, Fawzi A</v>
      </c>
      <c r="AE226" s="1" t="s">
        <v>26</v>
      </c>
      <c r="AF226" s="1" t="s">
        <v>24</v>
      </c>
      <c r="AG226" s="1" t="s">
        <v>44</v>
      </c>
      <c r="AH226" s="1" t="s">
        <v>42</v>
      </c>
      <c r="AI226" s="16" t="b">
        <v>0</v>
      </c>
      <c r="AJ226" s="1"/>
    </row>
    <row r="227" spans="29:36">
      <c r="AC227" s="1" t="str">
        <f t="shared" si="10"/>
        <v>South_Operation</v>
      </c>
      <c r="AD227" s="1" t="str">
        <f>IFERROR(VLOOKUP(SOW[[#This Row],[Department]], Lists!$L$4:$M$7, 2, FALSE), "")</f>
        <v>Fuazan, Fawzi A</v>
      </c>
      <c r="AE227" s="1" t="s">
        <v>26</v>
      </c>
      <c r="AF227" s="1" t="s">
        <v>24</v>
      </c>
      <c r="AG227" s="1" t="s">
        <v>52</v>
      </c>
      <c r="AH227" s="1" t="s">
        <v>21</v>
      </c>
      <c r="AI227" s="16" t="b">
        <v>0</v>
      </c>
      <c r="AJ227" s="1"/>
    </row>
    <row r="228" spans="29:36">
      <c r="AC228" s="1" t="str">
        <f t="shared" si="10"/>
        <v>South_Operation</v>
      </c>
      <c r="AD228" s="1" t="str">
        <f>IFERROR(VLOOKUP(SOW[[#This Row],[Department]], Lists!$L$4:$M$7, 2, FALSE), "")</f>
        <v>Fuazan, Fawzi A</v>
      </c>
      <c r="AE228" s="1" t="s">
        <v>26</v>
      </c>
      <c r="AF228" s="1" t="s">
        <v>24</v>
      </c>
      <c r="AG228" s="1" t="s">
        <v>55</v>
      </c>
      <c r="AH228" s="1" t="s">
        <v>32</v>
      </c>
      <c r="AI228" s="16" t="b">
        <v>0</v>
      </c>
      <c r="AJ228" s="1"/>
    </row>
    <row r="229" spans="29:36">
      <c r="AC229" s="1" t="str">
        <f t="shared" si="10"/>
        <v>South_Operation</v>
      </c>
      <c r="AD229" s="1" t="str">
        <f>IFERROR(VLOOKUP(SOW[[#This Row],[Department]], Lists!$L$4:$M$7, 2, FALSE), "")</f>
        <v>Fuazan, Fawzi A</v>
      </c>
      <c r="AE229" s="1" t="s">
        <v>26</v>
      </c>
      <c r="AF229" s="1" t="s">
        <v>24</v>
      </c>
      <c r="AG229" s="1" t="s">
        <v>58</v>
      </c>
      <c r="AH229" s="1" t="s">
        <v>42</v>
      </c>
      <c r="AI229" s="16" t="b">
        <v>0</v>
      </c>
      <c r="AJ229" s="1"/>
    </row>
    <row r="230" spans="29:36">
      <c r="AC230" s="1" t="str">
        <f t="shared" si="10"/>
        <v>South_Operation</v>
      </c>
      <c r="AD230" s="1" t="str">
        <f>IFERROR(VLOOKUP(SOW[[#This Row],[Department]], Lists!$L$4:$M$7, 2, FALSE), "")</f>
        <v>Fuazan, Fawzi A</v>
      </c>
      <c r="AE230" s="1" t="s">
        <v>26</v>
      </c>
      <c r="AF230" s="1" t="s">
        <v>24</v>
      </c>
      <c r="AG230" s="1" t="s">
        <v>61</v>
      </c>
      <c r="AH230" s="1" t="s">
        <v>21</v>
      </c>
      <c r="AI230" s="16" t="b">
        <v>0</v>
      </c>
      <c r="AJ230" s="1"/>
    </row>
    <row r="231" spans="29:36">
      <c r="AC231" s="1" t="str">
        <f t="shared" si="10"/>
        <v>South_Operation</v>
      </c>
      <c r="AD231" s="1" t="str">
        <f>IFERROR(VLOOKUP(SOW[[#This Row],[Department]], Lists!$L$4:$M$7, 2, FALSE), "")</f>
        <v>Fuazan, Fawzi A</v>
      </c>
      <c r="AE231" s="1" t="s">
        <v>26</v>
      </c>
      <c r="AF231" s="1" t="s">
        <v>24</v>
      </c>
      <c r="AG231" s="1" t="s">
        <v>63</v>
      </c>
      <c r="AH231" s="1" t="s">
        <v>32</v>
      </c>
      <c r="AI231" s="16" t="b">
        <v>0</v>
      </c>
      <c r="AJ231" s="1"/>
    </row>
    <row r="232" spans="29:36">
      <c r="AC232" s="1" t="str">
        <f t="shared" si="10"/>
        <v>South_Operation</v>
      </c>
      <c r="AD232" s="1" t="str">
        <f>IFERROR(VLOOKUP(SOW[[#This Row],[Department]], Lists!$L$4:$M$7, 2, FALSE), "")</f>
        <v>Fuazan, Fawzi A</v>
      </c>
      <c r="AE232" s="1" t="s">
        <v>26</v>
      </c>
      <c r="AF232" s="1" t="s">
        <v>24</v>
      </c>
      <c r="AG232" s="1" t="s">
        <v>65</v>
      </c>
      <c r="AH232" s="1" t="s">
        <v>42</v>
      </c>
      <c r="AI232" s="16" t="b">
        <v>0</v>
      </c>
      <c r="AJ232" s="1"/>
    </row>
    <row r="233" spans="29:36">
      <c r="AC233" s="1" t="str">
        <f t="shared" si="10"/>
        <v>South_Operation</v>
      </c>
      <c r="AD233" s="1" t="str">
        <f>IFERROR(VLOOKUP(SOW[[#This Row],[Department]], Lists!$L$4:$M$7, 2, FALSE), "")</f>
        <v>Fuazan, Fawzi A</v>
      </c>
      <c r="AE233" s="1" t="s">
        <v>26</v>
      </c>
      <c r="AF233" s="1" t="s">
        <v>24</v>
      </c>
      <c r="AG233" s="1" t="s">
        <v>67</v>
      </c>
      <c r="AH233" s="1" t="s">
        <v>21</v>
      </c>
      <c r="AI233" s="16" t="b">
        <v>0</v>
      </c>
      <c r="AJ233" s="1"/>
    </row>
    <row r="234" spans="29:36">
      <c r="AC234" s="1" t="str">
        <f t="shared" si="10"/>
        <v>South_Operation</v>
      </c>
      <c r="AD234" s="1" t="str">
        <f>IFERROR(VLOOKUP(SOW[[#This Row],[Department]], Lists!$L$4:$M$7, 2, FALSE), "")</f>
        <v>Fuazan, Fawzi A</v>
      </c>
      <c r="AE234" s="1" t="s">
        <v>26</v>
      </c>
      <c r="AF234" s="1" t="s">
        <v>24</v>
      </c>
      <c r="AG234" s="1" t="s">
        <v>69</v>
      </c>
      <c r="AH234" s="1" t="s">
        <v>32</v>
      </c>
      <c r="AI234" s="16" t="b">
        <v>0</v>
      </c>
      <c r="AJ234" s="1"/>
    </row>
    <row r="235" spans="29:36">
      <c r="AC235" s="1" t="str">
        <f t="shared" si="10"/>
        <v>South_Operation</v>
      </c>
      <c r="AD235" s="1" t="str">
        <f>IFERROR(VLOOKUP(SOW[[#This Row],[Department]], Lists!$L$4:$M$7, 2, FALSE), "")</f>
        <v>Fuazan, Fawzi A</v>
      </c>
      <c r="AE235" s="1" t="s">
        <v>26</v>
      </c>
      <c r="AF235" s="1" t="s">
        <v>24</v>
      </c>
      <c r="AG235" s="1" t="s">
        <v>71</v>
      </c>
      <c r="AH235" s="1" t="s">
        <v>42</v>
      </c>
      <c r="AI235" s="16" t="b">
        <v>0</v>
      </c>
      <c r="AJ235" s="1"/>
    </row>
    <row r="236" spans="29:36">
      <c r="AC236" s="1" t="str">
        <f t="shared" si="10"/>
        <v>South_Operation</v>
      </c>
      <c r="AD236" s="1" t="str">
        <f>IFERROR(VLOOKUP(SOW[[#This Row],[Department]], Lists!$L$4:$M$7, 2, FALSE), "")</f>
        <v>Fuazan, Fawzi A</v>
      </c>
      <c r="AE236" s="1" t="s">
        <v>26</v>
      </c>
      <c r="AF236" s="1" t="s">
        <v>24</v>
      </c>
      <c r="AG236" s="1" t="s">
        <v>72</v>
      </c>
      <c r="AH236" s="1" t="s">
        <v>21</v>
      </c>
      <c r="AI236" s="16" t="b">
        <v>0</v>
      </c>
      <c r="AJ236" s="1"/>
    </row>
    <row r="237" spans="29:36">
      <c r="AC237" s="1" t="str">
        <f t="shared" si="10"/>
        <v>South_Operation</v>
      </c>
      <c r="AD237" s="1" t="str">
        <f>IFERROR(VLOOKUP(SOW[[#This Row],[Department]], Lists!$L$4:$M$7, 2, FALSE), "")</f>
        <v>Fuazan, Fawzi A</v>
      </c>
      <c r="AE237" s="1" t="s">
        <v>26</v>
      </c>
      <c r="AF237" s="1" t="s">
        <v>24</v>
      </c>
      <c r="AG237" s="1" t="s">
        <v>73</v>
      </c>
      <c r="AH237" s="1" t="s">
        <v>32</v>
      </c>
      <c r="AI237" s="16" t="b">
        <v>0</v>
      </c>
      <c r="AJ237" s="1"/>
    </row>
    <row r="238" spans="29:36">
      <c r="AC238" s="1" t="str">
        <f t="shared" si="10"/>
        <v>South_Operation</v>
      </c>
      <c r="AD238" s="1" t="str">
        <f>IFERROR(VLOOKUP(SOW[[#This Row],[Department]], Lists!$L$4:$M$7, 2, FALSE), "")</f>
        <v>Fuazan, Fawzi A</v>
      </c>
      <c r="AE238" s="1" t="s">
        <v>26</v>
      </c>
      <c r="AF238" s="1" t="s">
        <v>24</v>
      </c>
      <c r="AG238" s="1" t="s">
        <v>74</v>
      </c>
      <c r="AH238" s="1" t="s">
        <v>42</v>
      </c>
      <c r="AI238" s="16" t="b">
        <v>0</v>
      </c>
      <c r="AJ238" s="1"/>
    </row>
    <row r="239" spans="29:36">
      <c r="AC239" s="1" t="str">
        <f t="shared" si="10"/>
        <v>South_Operation</v>
      </c>
      <c r="AD239" s="1" t="str">
        <f>IFERROR(VLOOKUP(SOW[[#This Row],[Department]], Lists!$L$4:$M$7, 2, FALSE), "")</f>
        <v>Fuazan, Fawzi A</v>
      </c>
      <c r="AE239" s="1" t="s">
        <v>26</v>
      </c>
      <c r="AF239" s="1" t="s">
        <v>24</v>
      </c>
      <c r="AG239" s="1" t="s">
        <v>75</v>
      </c>
      <c r="AH239" s="1" t="s">
        <v>21</v>
      </c>
      <c r="AI239" s="16" t="b">
        <v>0</v>
      </c>
      <c r="AJ239" s="1"/>
    </row>
    <row r="240" spans="29:36">
      <c r="AC240" s="1" t="str">
        <f t="shared" si="10"/>
        <v>South_Operation</v>
      </c>
      <c r="AD240" s="1" t="str">
        <f>IFERROR(VLOOKUP(SOW[[#This Row],[Department]], Lists!$L$4:$M$7, 2, FALSE), "")</f>
        <v>Fuazan, Fawzi A</v>
      </c>
      <c r="AE240" s="1" t="s">
        <v>26</v>
      </c>
      <c r="AF240" s="1" t="s">
        <v>24</v>
      </c>
      <c r="AG240" s="1" t="s">
        <v>76</v>
      </c>
      <c r="AH240" s="1" t="s">
        <v>32</v>
      </c>
      <c r="AI240" s="16" t="b">
        <v>0</v>
      </c>
      <c r="AJ240" s="1"/>
    </row>
    <row r="241" spans="29:36">
      <c r="AC241" s="1" t="str">
        <f t="shared" si="10"/>
        <v>South_Operation</v>
      </c>
      <c r="AD241" s="1" t="str">
        <f>IFERROR(VLOOKUP(SOW[[#This Row],[Department]], Lists!$L$4:$M$7, 2, FALSE), "")</f>
        <v>Fuazan, Fawzi A</v>
      </c>
      <c r="AE241" s="1" t="s">
        <v>26</v>
      </c>
      <c r="AF241" s="1" t="s">
        <v>24</v>
      </c>
      <c r="AG241" s="1" t="s">
        <v>77</v>
      </c>
      <c r="AH241" s="1" t="s">
        <v>42</v>
      </c>
      <c r="AI241" s="16" t="b">
        <v>0</v>
      </c>
      <c r="AJ241" s="1"/>
    </row>
    <row r="242" spans="29:36">
      <c r="AC242" s="1" t="str">
        <f t="shared" si="10"/>
        <v>South_Operation</v>
      </c>
      <c r="AD242" s="1" t="str">
        <f>IFERROR(VLOOKUP(SOW[[#This Row],[Department]], Lists!$L$4:$M$7, 2, FALSE), "")</f>
        <v>Fuazan, Fawzi A</v>
      </c>
      <c r="AE242" s="1" t="s">
        <v>26</v>
      </c>
      <c r="AF242" s="1" t="s">
        <v>24</v>
      </c>
      <c r="AG242" s="1" t="s">
        <v>78</v>
      </c>
      <c r="AH242" s="1" t="s">
        <v>21</v>
      </c>
      <c r="AI242" s="16" t="b">
        <v>0</v>
      </c>
      <c r="AJ242" s="1"/>
    </row>
    <row r="243" spans="29:36">
      <c r="AC243" s="1" t="str">
        <f t="shared" si="10"/>
        <v>South_Operation</v>
      </c>
      <c r="AD243" s="1" t="str">
        <f>IFERROR(VLOOKUP(SOW[[#This Row],[Department]], Lists!$L$4:$M$7, 2, FALSE), "")</f>
        <v>Fuazan, Fawzi A</v>
      </c>
      <c r="AE243" s="1" t="s">
        <v>26</v>
      </c>
      <c r="AF243" s="1" t="s">
        <v>24</v>
      </c>
      <c r="AG243" s="1" t="s">
        <v>79</v>
      </c>
      <c r="AH243" s="1" t="s">
        <v>32</v>
      </c>
      <c r="AI243" s="16" t="b">
        <v>0</v>
      </c>
      <c r="AJ243" s="1"/>
    </row>
    <row r="244" spans="29:36">
      <c r="AC244" s="1" t="str">
        <f t="shared" si="10"/>
        <v>South_Operation</v>
      </c>
      <c r="AD244" s="1" t="str">
        <f>IFERROR(VLOOKUP(SOW[[#This Row],[Department]], Lists!$L$4:$M$7, 2, FALSE), "")</f>
        <v>Fuazan, Fawzi A</v>
      </c>
      <c r="AE244" s="1" t="s">
        <v>26</v>
      </c>
      <c r="AF244" s="1" t="s">
        <v>24</v>
      </c>
      <c r="AG244" s="1" t="s">
        <v>80</v>
      </c>
      <c r="AH244" s="1" t="s">
        <v>42</v>
      </c>
      <c r="AI244" s="16" t="b">
        <v>0</v>
      </c>
      <c r="AJ244" s="1"/>
    </row>
    <row r="245" spans="29:36">
      <c r="AC245" s="1" t="str">
        <f t="shared" si="10"/>
        <v>South_Operation</v>
      </c>
      <c r="AD245" s="1" t="str">
        <f>IFERROR(VLOOKUP(SOW[[#This Row],[Department]], Lists!$L$4:$M$7, 2, FALSE), "")</f>
        <v>Fuazan, Fawzi A</v>
      </c>
      <c r="AE245" s="1" t="s">
        <v>26</v>
      </c>
      <c r="AF245" s="1" t="s">
        <v>24</v>
      </c>
      <c r="AG245" s="1" t="s">
        <v>81</v>
      </c>
      <c r="AH245" s="1" t="s">
        <v>21</v>
      </c>
      <c r="AI245" s="16" t="b">
        <v>0</v>
      </c>
      <c r="AJ245" s="1"/>
    </row>
    <row r="246" spans="29:36">
      <c r="AC246" s="1" t="str">
        <f t="shared" si="10"/>
        <v>South_Operation</v>
      </c>
      <c r="AD246" s="1" t="str">
        <f>IFERROR(VLOOKUP(SOW[[#This Row],[Department]], Lists!$L$4:$M$7, 2, FALSE), "")</f>
        <v>Fuazan, Fawzi A</v>
      </c>
      <c r="AE246" s="1" t="s">
        <v>26</v>
      </c>
      <c r="AF246" s="1" t="s">
        <v>24</v>
      </c>
      <c r="AG246" s="1" t="s">
        <v>82</v>
      </c>
      <c r="AH246" s="1" t="s">
        <v>32</v>
      </c>
      <c r="AI246" s="16" t="b">
        <v>0</v>
      </c>
      <c r="AJ246" s="1"/>
    </row>
    <row r="247" spans="29:36">
      <c r="AC247" s="1" t="str">
        <f t="shared" si="10"/>
        <v>South_Operation</v>
      </c>
      <c r="AD247" s="1" t="str">
        <f>IFERROR(VLOOKUP(SOW[[#This Row],[Department]], Lists!$L$4:$M$7, 2, FALSE), "")</f>
        <v>Fuazan, Fawzi A</v>
      </c>
      <c r="AE247" s="1" t="s">
        <v>26</v>
      </c>
      <c r="AF247" s="1" t="s">
        <v>24</v>
      </c>
      <c r="AG247" s="1" t="s">
        <v>83</v>
      </c>
      <c r="AH247" s="1" t="s">
        <v>42</v>
      </c>
      <c r="AI247" s="16" t="b">
        <v>0</v>
      </c>
      <c r="AJ247" s="1"/>
    </row>
    <row r="248" spans="29:36">
      <c r="AC248" s="1" t="str">
        <f t="shared" si="10"/>
        <v>South_Operation</v>
      </c>
      <c r="AD248" s="1" t="str">
        <f>IFERROR(VLOOKUP(SOW[[#This Row],[Department]], Lists!$L$4:$M$7, 2, FALSE), "")</f>
        <v>Fuazan, Fawzi A</v>
      </c>
      <c r="AE248" s="1" t="s">
        <v>26</v>
      </c>
      <c r="AF248" s="1" t="s">
        <v>24</v>
      </c>
      <c r="AG248" s="1" t="s">
        <v>85</v>
      </c>
      <c r="AH248" s="1" t="s">
        <v>21</v>
      </c>
      <c r="AI248" s="16" t="b">
        <v>0</v>
      </c>
      <c r="AJ248" s="1"/>
    </row>
    <row r="249" spans="29:36">
      <c r="AC249" s="1" t="str">
        <f t="shared" si="10"/>
        <v>South_Operation</v>
      </c>
      <c r="AD249" s="1" t="str">
        <f>IFERROR(VLOOKUP(SOW[[#This Row],[Department]], Lists!$L$4:$M$7, 2, FALSE), "")</f>
        <v>Fuazan, Fawzi A</v>
      </c>
      <c r="AE249" s="1" t="s">
        <v>26</v>
      </c>
      <c r="AF249" s="1" t="s">
        <v>24</v>
      </c>
      <c r="AG249" s="1" t="s">
        <v>86</v>
      </c>
      <c r="AH249" s="1" t="s">
        <v>32</v>
      </c>
      <c r="AI249" s="16" t="b">
        <v>0</v>
      </c>
      <c r="AJ249" s="1"/>
    </row>
    <row r="250" spans="29:36">
      <c r="AC250" s="1" t="str">
        <f t="shared" si="10"/>
        <v>South_Operation</v>
      </c>
      <c r="AD250" s="1" t="str">
        <f>IFERROR(VLOOKUP(SOW[[#This Row],[Department]], Lists!$L$4:$M$7, 2, FALSE), "")</f>
        <v>Fuazan, Fawzi A</v>
      </c>
      <c r="AE250" s="1" t="s">
        <v>26</v>
      </c>
      <c r="AF250" s="1" t="s">
        <v>24</v>
      </c>
      <c r="AG250" s="1" t="s">
        <v>87</v>
      </c>
      <c r="AH250" s="1" t="s">
        <v>42</v>
      </c>
      <c r="AI250" s="16" t="b">
        <v>0</v>
      </c>
      <c r="AJ250" s="1"/>
    </row>
    <row r="251" spans="29:36">
      <c r="AC251" s="1" t="str">
        <f t="shared" si="10"/>
        <v>South_Operation</v>
      </c>
      <c r="AD251" s="1" t="str">
        <f>IFERROR(VLOOKUP(SOW[[#This Row],[Department]], Lists!$L$4:$M$7, 2, FALSE), "")</f>
        <v>Fuazan, Fawzi A</v>
      </c>
      <c r="AE251" s="1" t="s">
        <v>26</v>
      </c>
      <c r="AF251" s="1" t="s">
        <v>24</v>
      </c>
      <c r="AG251" s="1" t="s">
        <v>88</v>
      </c>
      <c r="AH251" s="1" t="s">
        <v>21</v>
      </c>
      <c r="AI251" s="16" t="b">
        <v>0</v>
      </c>
      <c r="AJ251" s="1"/>
    </row>
    <row r="252" spans="29:36">
      <c r="AC252" s="1" t="str">
        <f t="shared" si="10"/>
        <v>South_Operation</v>
      </c>
      <c r="AD252" s="1" t="str">
        <f>IFERROR(VLOOKUP(SOW[[#This Row],[Department]], Lists!$L$4:$M$7, 2, FALSE), "")</f>
        <v>Fuazan, Fawzi A</v>
      </c>
      <c r="AE252" s="1" t="s">
        <v>26</v>
      </c>
      <c r="AF252" s="1" t="s">
        <v>24</v>
      </c>
      <c r="AG252" s="1" t="s">
        <v>92</v>
      </c>
      <c r="AH252" s="1" t="s">
        <v>32</v>
      </c>
      <c r="AI252" s="16" t="b">
        <v>0</v>
      </c>
      <c r="AJ252" s="1"/>
    </row>
    <row r="253" spans="29:36">
      <c r="AC253" s="1" t="str">
        <f t="shared" si="10"/>
        <v>South_Operation</v>
      </c>
      <c r="AD253" s="1" t="str">
        <f>IFERROR(VLOOKUP(SOW[[#This Row],[Department]], Lists!$L$4:$M$7, 2, FALSE), "")</f>
        <v>Fuazan, Fawzi A</v>
      </c>
      <c r="AE253" s="1" t="s">
        <v>26</v>
      </c>
      <c r="AF253" s="1" t="s">
        <v>24</v>
      </c>
      <c r="AG253" s="1" t="s">
        <v>95</v>
      </c>
      <c r="AH253" s="1" t="s">
        <v>42</v>
      </c>
      <c r="AI253" s="16" t="b">
        <v>0</v>
      </c>
      <c r="AJ253" s="1"/>
    </row>
    <row r="254" spans="29:36">
      <c r="AC254" s="1" t="str">
        <f t="shared" si="10"/>
        <v>South_Operation</v>
      </c>
      <c r="AD254" s="1" t="str">
        <f>IFERROR(VLOOKUP(SOW[[#This Row],[Department]], Lists!$L$4:$M$7, 2, FALSE), "")</f>
        <v>Fuazan, Fawzi A</v>
      </c>
      <c r="AE254" s="1" t="s">
        <v>26</v>
      </c>
      <c r="AF254" s="1" t="s">
        <v>24</v>
      </c>
      <c r="AG254" s="1" t="s">
        <v>98</v>
      </c>
      <c r="AH254" s="1" t="s">
        <v>21</v>
      </c>
      <c r="AI254" s="16" t="b">
        <v>0</v>
      </c>
      <c r="AJ254" s="1"/>
    </row>
    <row r="255" spans="29:36">
      <c r="AC255" s="1" t="str">
        <f t="shared" si="10"/>
        <v>South_Operation</v>
      </c>
      <c r="AD255" s="1" t="str">
        <f>IFERROR(VLOOKUP(SOW[[#This Row],[Department]], Lists!$L$4:$M$7, 2, FALSE), "")</f>
        <v>Fuazan, Fawzi A</v>
      </c>
      <c r="AE255" s="1" t="s">
        <v>26</v>
      </c>
      <c r="AF255" s="1" t="s">
        <v>24</v>
      </c>
      <c r="AG255" s="1" t="s">
        <v>100</v>
      </c>
      <c r="AH255" s="1" t="s">
        <v>32</v>
      </c>
      <c r="AI255" s="16" t="b">
        <v>0</v>
      </c>
      <c r="AJ255" s="1"/>
    </row>
    <row r="256" spans="29:36">
      <c r="AC256" s="1" t="str">
        <f t="shared" si="10"/>
        <v>South_Operation</v>
      </c>
      <c r="AD256" s="1" t="str">
        <f>IFERROR(VLOOKUP(SOW[[#This Row],[Department]], Lists!$L$4:$M$7, 2, FALSE), "")</f>
        <v>Fuazan, Fawzi A</v>
      </c>
      <c r="AE256" s="1" t="s">
        <v>26</v>
      </c>
      <c r="AF256" s="1" t="s">
        <v>24</v>
      </c>
      <c r="AG256" s="1" t="s">
        <v>103</v>
      </c>
      <c r="AH256" s="1" t="s">
        <v>42</v>
      </c>
      <c r="AI256" s="16" t="b">
        <v>0</v>
      </c>
      <c r="AJ256" s="1"/>
    </row>
    <row r="257" spans="29:36">
      <c r="AC257" s="1" t="str">
        <f t="shared" si="10"/>
        <v>South_Operation</v>
      </c>
      <c r="AD257" s="1" t="str">
        <f>IFERROR(VLOOKUP(SOW[[#This Row],[Department]], Lists!$L$4:$M$7, 2, FALSE), "")</f>
        <v>Fuazan, Fawzi A</v>
      </c>
      <c r="AE257" s="1" t="s">
        <v>26</v>
      </c>
      <c r="AF257" s="1" t="s">
        <v>24</v>
      </c>
      <c r="AG257" s="1" t="s">
        <v>105</v>
      </c>
      <c r="AH257" s="1" t="s">
        <v>21</v>
      </c>
      <c r="AI257" s="16" t="b">
        <v>0</v>
      </c>
      <c r="AJ257" s="1"/>
    </row>
    <row r="258" spans="29:36">
      <c r="AC258" s="1" t="str">
        <f t="shared" si="10"/>
        <v>South_Operation</v>
      </c>
      <c r="AD258" s="1" t="str">
        <f>IFERROR(VLOOKUP(SOW[[#This Row],[Department]], Lists!$L$4:$M$7, 2, FALSE), "")</f>
        <v>Fuazan, Fawzi A</v>
      </c>
      <c r="AE258" s="1" t="s">
        <v>26</v>
      </c>
      <c r="AF258" s="1" t="s">
        <v>24</v>
      </c>
      <c r="AG258" s="1" t="s">
        <v>107</v>
      </c>
      <c r="AH258" s="1" t="s">
        <v>32</v>
      </c>
      <c r="AI258" s="16" t="b">
        <v>0</v>
      </c>
      <c r="AJ258" s="1"/>
    </row>
    <row r="259" spans="29:36">
      <c r="AC259" s="1" t="str">
        <f t="shared" si="10"/>
        <v>South_Operation</v>
      </c>
      <c r="AD259" s="1" t="str">
        <f>IFERROR(VLOOKUP(SOW[[#This Row],[Department]], Lists!$L$4:$M$7, 2, FALSE), "")</f>
        <v>Fuazan, Fawzi A</v>
      </c>
      <c r="AE259" s="1" t="s">
        <v>26</v>
      </c>
      <c r="AF259" s="1" t="s">
        <v>24</v>
      </c>
      <c r="AG259" s="1" t="s">
        <v>109</v>
      </c>
      <c r="AH259" s="1" t="s">
        <v>42</v>
      </c>
      <c r="AI259" s="16" t="b">
        <v>0</v>
      </c>
      <c r="AJ259" s="1"/>
    </row>
    <row r="260" spans="29:36">
      <c r="AC260" s="1" t="str">
        <f t="shared" si="10"/>
        <v>South_Operation</v>
      </c>
      <c r="AD260" s="1" t="str">
        <f>IFERROR(VLOOKUP(SOW[[#This Row],[Department]], Lists!$L$4:$M$7, 2, FALSE), "")</f>
        <v>Fuazan, Fawzi A</v>
      </c>
      <c r="AE260" s="1" t="s">
        <v>26</v>
      </c>
      <c r="AF260" s="1" t="s">
        <v>24</v>
      </c>
      <c r="AG260" s="1" t="s">
        <v>111</v>
      </c>
      <c r="AH260" s="1" t="s">
        <v>21</v>
      </c>
      <c r="AI260" s="16" t="b">
        <v>0</v>
      </c>
      <c r="AJ260" s="1"/>
    </row>
    <row r="261" spans="29:36">
      <c r="AC261" s="1" t="str">
        <f t="shared" si="10"/>
        <v>South_Operation</v>
      </c>
      <c r="AD261" s="1" t="str">
        <f>IFERROR(VLOOKUP(SOW[[#This Row],[Department]], Lists!$L$4:$M$7, 2, FALSE), "")</f>
        <v>Fuazan, Fawzi A</v>
      </c>
      <c r="AE261" s="1" t="s">
        <v>26</v>
      </c>
      <c r="AF261" s="1" t="s">
        <v>24</v>
      </c>
      <c r="AG261" s="1" t="s">
        <v>112</v>
      </c>
      <c r="AH261" s="1" t="s">
        <v>32</v>
      </c>
      <c r="AI261" s="16" t="b">
        <v>0</v>
      </c>
      <c r="AJ261" s="1"/>
    </row>
    <row r="262" spans="29:36">
      <c r="AC262" s="1" t="str">
        <f t="shared" si="10"/>
        <v>South_Operation</v>
      </c>
      <c r="AD262" s="1" t="str">
        <f>IFERROR(VLOOKUP(SOW[[#This Row],[Department]], Lists!$L$4:$M$7, 2, FALSE), "")</f>
        <v>Fuazan, Fawzi A</v>
      </c>
      <c r="AE262" s="1" t="s">
        <v>26</v>
      </c>
      <c r="AF262" s="1" t="s">
        <v>24</v>
      </c>
      <c r="AG262" s="1" t="s">
        <v>113</v>
      </c>
      <c r="AH262" s="1" t="s">
        <v>42</v>
      </c>
      <c r="AI262" s="16" t="b">
        <v>0</v>
      </c>
      <c r="AJ262" s="1"/>
    </row>
    <row r="263" spans="29:36">
      <c r="AC263" s="1" t="str">
        <f t="shared" si="10"/>
        <v>South_Operation</v>
      </c>
      <c r="AD263" s="1" t="str">
        <f>IFERROR(VLOOKUP(SOW[[#This Row],[Department]], Lists!$L$4:$M$7, 2, FALSE), "")</f>
        <v>Fuazan, Fawzi A</v>
      </c>
      <c r="AE263" s="1" t="s">
        <v>26</v>
      </c>
      <c r="AF263" s="1" t="s">
        <v>24</v>
      </c>
      <c r="AG263" s="1" t="s">
        <v>114</v>
      </c>
      <c r="AH263" s="1" t="s">
        <v>21</v>
      </c>
      <c r="AI263" s="16" t="b">
        <v>0</v>
      </c>
      <c r="AJ263" s="1"/>
    </row>
    <row r="264" spans="29:36">
      <c r="AC264" s="1" t="str">
        <f t="shared" si="10"/>
        <v>South_Operation</v>
      </c>
      <c r="AD264" s="1" t="str">
        <f>IFERROR(VLOOKUP(SOW[[#This Row],[Department]], Lists!$L$4:$M$7, 2, FALSE), "")</f>
        <v>Fuazan, Fawzi A</v>
      </c>
      <c r="AE264" s="1" t="s">
        <v>26</v>
      </c>
      <c r="AF264" s="1" t="s">
        <v>24</v>
      </c>
      <c r="AG264" s="1" t="s">
        <v>115</v>
      </c>
      <c r="AH264" s="1" t="s">
        <v>32</v>
      </c>
      <c r="AI264" s="16" t="b">
        <v>0</v>
      </c>
      <c r="AJ264" s="1"/>
    </row>
    <row r="265" spans="29:36">
      <c r="AC265" s="1" t="str">
        <f t="shared" si="10"/>
        <v>South_Operation</v>
      </c>
      <c r="AD265" s="1" t="str">
        <f>IFERROR(VLOOKUP(SOW[[#This Row],[Department]], Lists!$L$4:$M$7, 2, FALSE), "")</f>
        <v>Fuazan, Fawzi A</v>
      </c>
      <c r="AE265" s="1" t="s">
        <v>26</v>
      </c>
      <c r="AF265" s="1" t="s">
        <v>24</v>
      </c>
      <c r="AG265" s="1" t="s">
        <v>116</v>
      </c>
      <c r="AH265" s="1" t="s">
        <v>42</v>
      </c>
      <c r="AI265" s="16" t="b">
        <v>0</v>
      </c>
      <c r="AJ265" s="1"/>
    </row>
    <row r="266" spans="29:36">
      <c r="AC266" s="1" t="str">
        <f t="shared" si="10"/>
        <v>South_Operation</v>
      </c>
      <c r="AD266" s="1" t="str">
        <f>IFERROR(VLOOKUP(SOW[[#This Row],[Department]], Lists!$L$4:$M$7, 2, FALSE), "")</f>
        <v>Fuazan, Fawzi A</v>
      </c>
      <c r="AE266" s="1" t="s">
        <v>26</v>
      </c>
      <c r="AF266" s="1" t="s">
        <v>24</v>
      </c>
      <c r="AG266" s="1" t="s">
        <v>117</v>
      </c>
      <c r="AH266" s="1" t="s">
        <v>21</v>
      </c>
      <c r="AI266" s="16" t="b">
        <v>0</v>
      </c>
      <c r="AJ266" s="1"/>
    </row>
    <row r="267" spans="29:36">
      <c r="AC267" s="1" t="str">
        <f t="shared" si="10"/>
        <v>South_Operation</v>
      </c>
      <c r="AD267" s="1" t="str">
        <f>IFERROR(VLOOKUP(SOW[[#This Row],[Department]], Lists!$L$4:$M$7, 2, FALSE), "")</f>
        <v>Fuazan, Fawzi A</v>
      </c>
      <c r="AE267" s="1" t="s">
        <v>26</v>
      </c>
      <c r="AF267" s="1" t="s">
        <v>24</v>
      </c>
      <c r="AG267" s="1" t="s">
        <v>118</v>
      </c>
      <c r="AH267" s="1" t="s">
        <v>32</v>
      </c>
      <c r="AI267" s="16" t="b">
        <v>0</v>
      </c>
      <c r="AJ267" s="1"/>
    </row>
    <row r="268" spans="29:36">
      <c r="AC268" s="1" t="str">
        <f t="shared" si="10"/>
        <v>South_Operation</v>
      </c>
      <c r="AD268" s="1" t="str">
        <f>IFERROR(VLOOKUP(SOW[[#This Row],[Department]], Lists!$L$4:$M$7, 2, FALSE), "")</f>
        <v>Fuazan, Fawzi A</v>
      </c>
      <c r="AE268" s="1" t="s">
        <v>26</v>
      </c>
      <c r="AF268" s="1" t="s">
        <v>24</v>
      </c>
      <c r="AG268" s="1" t="s">
        <v>119</v>
      </c>
      <c r="AH268" s="1" t="s">
        <v>42</v>
      </c>
      <c r="AI268" s="16" t="b">
        <v>0</v>
      </c>
      <c r="AJ268" s="1"/>
    </row>
    <row r="269" spans="29:36">
      <c r="AC269" s="1" t="str">
        <f t="shared" si="10"/>
        <v>South_Operation</v>
      </c>
      <c r="AD269" s="1" t="str">
        <f>IFERROR(VLOOKUP(SOW[[#This Row],[Department]], Lists!$L$4:$M$7, 2, FALSE), "")</f>
        <v>Fuazan, Fawzi A</v>
      </c>
      <c r="AE269" s="1" t="s">
        <v>26</v>
      </c>
      <c r="AF269" s="1" t="s">
        <v>24</v>
      </c>
      <c r="AG269" s="1" t="s">
        <v>120</v>
      </c>
      <c r="AH269" s="1" t="s">
        <v>21</v>
      </c>
      <c r="AI269" s="16" t="b">
        <v>0</v>
      </c>
      <c r="AJ269" s="1"/>
    </row>
    <row r="270" spans="29:36">
      <c r="AC270" s="1" t="str">
        <f t="shared" si="10"/>
        <v>South_Operation</v>
      </c>
      <c r="AD270" s="1" t="str">
        <f>IFERROR(VLOOKUP(SOW[[#This Row],[Department]], Lists!$L$4:$M$7, 2, FALSE), "")</f>
        <v>Fuazan, Fawzi A</v>
      </c>
      <c r="AE270" s="1" t="s">
        <v>26</v>
      </c>
      <c r="AF270" s="1" t="s">
        <v>24</v>
      </c>
      <c r="AG270" s="1" t="s">
        <v>121</v>
      </c>
      <c r="AH270" s="1" t="s">
        <v>32</v>
      </c>
      <c r="AI270" s="16" t="b">
        <v>0</v>
      </c>
      <c r="AJ270" s="1"/>
    </row>
    <row r="271" spans="29:36">
      <c r="AC271" s="1" t="str">
        <f t="shared" si="10"/>
        <v>South_Operation</v>
      </c>
      <c r="AD271" s="1" t="str">
        <f>IFERROR(VLOOKUP(SOW[[#This Row],[Department]], Lists!$L$4:$M$7, 2, FALSE), "")</f>
        <v>Fuazan, Fawzi A</v>
      </c>
      <c r="AE271" s="1" t="s">
        <v>26</v>
      </c>
      <c r="AF271" s="1" t="s">
        <v>24</v>
      </c>
      <c r="AG271" s="1" t="s">
        <v>122</v>
      </c>
      <c r="AH271" s="1" t="s">
        <v>42</v>
      </c>
      <c r="AI271" s="16" t="b">
        <v>0</v>
      </c>
      <c r="AJ271" s="1"/>
    </row>
    <row r="272" spans="29:36">
      <c r="AC272" s="1" t="str">
        <f t="shared" ref="AC272:AC279" si="11">$S$3</f>
        <v>South_Operation</v>
      </c>
      <c r="AD272" s="1" t="str">
        <f>IFERROR(VLOOKUP(SOW[[#This Row],[Department]], Lists!$L$4:$M$7, 2, FALSE), "")</f>
        <v>Fuazan, Fawzi A</v>
      </c>
      <c r="AE272" s="1" t="s">
        <v>26</v>
      </c>
      <c r="AF272" s="1" t="s">
        <v>24</v>
      </c>
      <c r="AG272" s="1" t="s">
        <v>123</v>
      </c>
      <c r="AH272" s="1" t="s">
        <v>21</v>
      </c>
      <c r="AI272" s="16" t="b">
        <v>0</v>
      </c>
      <c r="AJ272" s="1"/>
    </row>
    <row r="273" spans="29:36">
      <c r="AC273" s="1" t="str">
        <f t="shared" si="11"/>
        <v>South_Operation</v>
      </c>
      <c r="AD273" s="1" t="str">
        <f>IFERROR(VLOOKUP(SOW[[#This Row],[Department]], Lists!$L$4:$M$7, 2, FALSE), "")</f>
        <v>Fuazan, Fawzi A</v>
      </c>
      <c r="AE273" s="1" t="s">
        <v>26</v>
      </c>
      <c r="AF273" s="1" t="s">
        <v>24</v>
      </c>
      <c r="AG273" s="1" t="s">
        <v>124</v>
      </c>
      <c r="AH273" s="1" t="s">
        <v>32</v>
      </c>
      <c r="AI273" s="16" t="b">
        <v>0</v>
      </c>
      <c r="AJ273" s="1"/>
    </row>
    <row r="274" spans="29:36">
      <c r="AC274" s="1" t="str">
        <f t="shared" si="11"/>
        <v>South_Operation</v>
      </c>
      <c r="AD274" s="1" t="str">
        <f>IFERROR(VLOOKUP(SOW[[#This Row],[Department]], Lists!$L$4:$M$7, 2, FALSE), "")</f>
        <v>Fuazan, Fawzi A</v>
      </c>
      <c r="AE274" s="1" t="s">
        <v>26</v>
      </c>
      <c r="AF274" s="1" t="s">
        <v>24</v>
      </c>
      <c r="AG274" s="1" t="s">
        <v>125</v>
      </c>
      <c r="AH274" s="1" t="s">
        <v>42</v>
      </c>
      <c r="AI274" s="16" t="b">
        <v>0</v>
      </c>
      <c r="AJ274" s="1"/>
    </row>
    <row r="275" spans="29:36">
      <c r="AC275" s="1" t="str">
        <f t="shared" si="11"/>
        <v>South_Operation</v>
      </c>
      <c r="AD275" s="1" t="str">
        <f>IFERROR(VLOOKUP(SOW[[#This Row],[Department]], Lists!$L$4:$M$7, 2, FALSE), "")</f>
        <v>Fuazan, Fawzi A</v>
      </c>
      <c r="AE275" s="1" t="s">
        <v>26</v>
      </c>
      <c r="AF275" s="1" t="s">
        <v>24</v>
      </c>
      <c r="AG275" s="1" t="s">
        <v>126</v>
      </c>
      <c r="AH275" s="1" t="s">
        <v>21</v>
      </c>
      <c r="AI275" s="16" t="b">
        <v>0</v>
      </c>
      <c r="AJ275" s="1"/>
    </row>
    <row r="276" spans="29:36">
      <c r="AC276" s="97" t="str">
        <f t="shared" si="11"/>
        <v>South_Operation</v>
      </c>
      <c r="AD276" s="97" t="str">
        <f>IFERROR(VLOOKUP(SOW[[#This Row],[Department]], Lists!$L$4:$M$7, 2, FALSE), "")</f>
        <v/>
      </c>
      <c r="AE276" s="97"/>
      <c r="AF276" s="97"/>
      <c r="AG276" s="97"/>
      <c r="AH276" s="97"/>
      <c r="AI276" s="98"/>
      <c r="AJ276" s="97"/>
    </row>
    <row r="277" spans="29:36">
      <c r="AC277" s="1" t="str">
        <f t="shared" si="11"/>
        <v>South_Operation</v>
      </c>
      <c r="AD277" s="1" t="str">
        <f>IFERROR(VLOOKUP(SOW[[#This Row],[Department]], Lists!$L$4:$M$7, 2, FALSE), "")</f>
        <v/>
      </c>
      <c r="AE277" s="1"/>
      <c r="AF277" s="1"/>
      <c r="AG277" s="1"/>
      <c r="AH277" s="1"/>
      <c r="AI277" s="16"/>
      <c r="AJ277" s="1"/>
    </row>
    <row r="278" spans="29:36">
      <c r="AC278" s="1" t="str">
        <f t="shared" si="11"/>
        <v>South_Operation</v>
      </c>
      <c r="AD278" s="1" t="str">
        <f>IFERROR(VLOOKUP(SOW[[#This Row],[Department]], Lists!$L$4:$M$7, 2, FALSE), "")</f>
        <v/>
      </c>
      <c r="AE278" s="1"/>
      <c r="AF278" s="1"/>
      <c r="AG278" s="1"/>
      <c r="AH278" s="1"/>
      <c r="AI278" s="16"/>
      <c r="AJ278" s="1"/>
    </row>
    <row r="279" spans="29:36">
      <c r="AC279" s="1" t="str">
        <f t="shared" si="11"/>
        <v>South_Operation</v>
      </c>
      <c r="AD279" s="1" t="str">
        <f>IFERROR(VLOOKUP(SOW[[#This Row],[Department]], Lists!$L$4:$M$7, 2, FALSE), "")</f>
        <v/>
      </c>
      <c r="AE279" s="1"/>
      <c r="AF279" s="1"/>
      <c r="AG279" s="1"/>
      <c r="AH279" s="1"/>
      <c r="AI279" s="16"/>
      <c r="AJ279" s="1"/>
    </row>
  </sheetData>
  <dataValidations count="8">
    <dataValidation type="list" allowBlank="1" showInputMessage="1" showErrorMessage="1" sqref="G16:G51" xr:uid="{00000000-0002-0000-0400-000000000000}">
      <formula1>INDIRECT("tbl_Requirements2[Requirement]")</formula1>
    </dataValidation>
    <dataValidation type="list" allowBlank="1" showInputMessage="1" showErrorMessage="1" sqref="AE16:AE275" xr:uid="{00000000-0002-0000-0400-000001000000}">
      <formula1>INDIRECT("tbl_Weekly2[Weekly Tasks]")</formula1>
    </dataValidation>
    <dataValidation type="list" allowBlank="1" showInputMessage="1" showErrorMessage="1" sqref="BC16:BC123" xr:uid="{00000000-0002-0000-0400-000002000000}">
      <formula1>INDIRECT("tbl_Monthly2[Monthly Tasks]")</formula1>
    </dataValidation>
    <dataValidation type="list" allowBlank="1" showInputMessage="1" showErrorMessage="1" sqref="BY16:BY19" xr:uid="{00000000-0002-0000-0400-000003000000}">
      <formula1>INDIRECT("tbl_Quarterly2[Quartarly Tasks]")</formula1>
    </dataValidation>
    <dataValidation type="list" allowBlank="1" showInputMessage="1" showErrorMessage="1" sqref="AG16:AG275" xr:uid="{E42F2FDC-F807-4949-A2E6-AC8C01287A67}">
      <formula1>INDIRECT("tbl_Week[Week]")</formula1>
    </dataValidation>
    <dataValidation type="list" allowBlank="1" showInputMessage="1" showErrorMessage="1" sqref="BE16:BE123 I16:I51" xr:uid="{D4F006FA-9304-48C8-B514-CEC458324445}">
      <formula1>INDIRECT("tbl_Month[Month]")</formula1>
    </dataValidation>
    <dataValidation type="list" allowBlank="1" showInputMessage="1" showErrorMessage="1" sqref="CA16:CA19" xr:uid="{B5C4090A-85B0-4103-8EAE-025151F4DE9D}">
      <formula1>INDIRECT("tbl_Quarter[Quarter]")</formula1>
    </dataValidation>
    <dataValidation type="list" allowBlank="1" showInputMessage="1" showErrorMessage="1" sqref="AI16:AI275 BG16:BG123 CC16:CC19" xr:uid="{C5E4C1DB-AF85-4F3A-AB6E-5A52384C3F9D}">
      <formula1>INDIRECT("tbl_Check[Check]")</formula1>
    </dataValidation>
  </dataValidations>
  <pageMargins left="0.7" right="0.7" top="0.75" bottom="0.75" header="0.3" footer="0.3"/>
  <drawing r:id="rId1"/>
  <tableParts count="4">
    <tablePart r:id="rId2"/>
    <tablePart r:id="rId3"/>
    <tablePart r:id="rId4"/>
    <tablePart r:id="rId5"/>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5000000}">
          <x14:formula1>
            <xm:f>Lists!$R$4:$R$6</xm:f>
          </x14:formula1>
          <xm:sqref>CB16:CB19 BF16:BF123 AH16:AH275</xm:sqref>
        </x14:dataValidation>
        <x14:dataValidation type="list" allowBlank="1" showInputMessage="1" showErrorMessage="1" xr:uid="{00000000-0002-0000-0400-000007000000}">
          <x14:formula1>
            <xm:f>Lists!$P$4:$P$19</xm:f>
          </x14:formula1>
          <xm:sqref>H16:H51</xm:sqref>
        </x14:dataValidation>
        <x14:dataValidation type="list" allowBlank="1" showInputMessage="1" showErrorMessage="1" xr:uid="{00000000-0002-0000-0400-000008000000}">
          <x14:formula1>
            <xm:f>Lists!$U$4:$U$6</xm:f>
          </x14:formula1>
          <xm:sqref>BD16:BD123 BZ16:BZ19 AF16:AF275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E2:CD280"/>
  <sheetViews>
    <sheetView topLeftCell="BQ1" zoomScale="85" zoomScaleNormal="85" workbookViewId="0">
      <selection activeCell="CH1" sqref="CH1"/>
    </sheetView>
  </sheetViews>
  <sheetFormatPr defaultRowHeight="13.8"/>
  <cols>
    <col min="4" max="4" width="13.76171875" customWidth="1"/>
    <col min="5" max="5" width="12.47265625" hidden="1" customWidth="1"/>
    <col min="6" max="6" width="13.234375" hidden="1" customWidth="1"/>
    <col min="7" max="7" width="19.76171875" bestFit="1" customWidth="1"/>
    <col min="8" max="8" width="11.6171875" bestFit="1" customWidth="1"/>
    <col min="9" max="9" width="10.6171875" bestFit="1" customWidth="1"/>
    <col min="10" max="10" width="21.6171875" bestFit="1" customWidth="1"/>
    <col min="11" max="11" width="17.76171875" bestFit="1" customWidth="1"/>
    <col min="12" max="12" width="14.234375" bestFit="1" customWidth="1"/>
    <col min="13" max="13" width="12.140625" bestFit="1" customWidth="1"/>
    <col min="14" max="14" width="24.140625" customWidth="1"/>
    <col min="17" max="17" width="13.47265625" bestFit="1" customWidth="1"/>
    <col min="19" max="19" width="5.76171875" hidden="1" customWidth="1"/>
    <col min="28" max="28" width="15.6171875" customWidth="1"/>
    <col min="29" max="29" width="15" hidden="1" customWidth="1"/>
    <col min="30" max="30" width="1.234375" hidden="1" customWidth="1"/>
    <col min="31" max="32" width="25.234375" customWidth="1"/>
    <col min="33" max="33" width="9.85546875" bestFit="1" customWidth="1"/>
    <col min="34" max="34" width="10.6171875" bestFit="1" customWidth="1"/>
    <col min="35" max="35" width="19.76171875" bestFit="1" customWidth="1"/>
    <col min="36" max="36" width="27.76171875" customWidth="1"/>
    <col min="48" max="48" width="8.76171875" customWidth="1"/>
    <col min="52" max="52" width="1.76171875" customWidth="1"/>
    <col min="53" max="53" width="15" hidden="1" customWidth="1"/>
    <col min="54" max="54" width="13.47265625" hidden="1" customWidth="1"/>
    <col min="55" max="56" width="21.76171875" customWidth="1"/>
    <col min="57" max="57" width="10.47265625" bestFit="1" customWidth="1"/>
    <col min="58" max="58" width="10.6171875" bestFit="1" customWidth="1"/>
    <col min="59" max="59" width="19.76171875" bestFit="1" customWidth="1"/>
    <col min="60" max="60" width="26.140625" customWidth="1"/>
    <col min="65" max="65" width="8.76171875" customWidth="1"/>
    <col min="70" max="70" width="8.76171875" customWidth="1"/>
    <col min="74" max="74" width="5.140625" customWidth="1"/>
    <col min="75" max="75" width="15" hidden="1" customWidth="1"/>
    <col min="76" max="76" width="13.47265625" hidden="1" customWidth="1"/>
    <col min="77" max="78" width="25.37890625" customWidth="1"/>
    <col min="79" max="79" width="11.6171875" bestFit="1" customWidth="1"/>
    <col min="80" max="80" width="10.6171875" bestFit="1" customWidth="1"/>
    <col min="81" max="81" width="19.76171875" bestFit="1" customWidth="1"/>
    <col min="82" max="82" width="32.37890625" customWidth="1"/>
  </cols>
  <sheetData>
    <row r="2" spans="5:82">
      <c r="S2" t="str">
        <f>IFERROR(VLOOKUP(E16, Lists!$L$4:$M$7, 2, FALSE), "")</f>
        <v>Katheeri, Khalled A</v>
      </c>
      <c r="T2" s="3"/>
    </row>
    <row r="3" spans="5:82">
      <c r="S3" s="7" t="s">
        <v>48</v>
      </c>
      <c r="T3" s="3"/>
    </row>
    <row r="14" spans="5:82">
      <c r="O14" s="5"/>
    </row>
    <row r="15" spans="5:82" ht="14.1">
      <c r="E15" s="21" t="s">
        <v>7</v>
      </c>
      <c r="F15" s="21" t="s">
        <v>8</v>
      </c>
      <c r="G15" s="21" t="s">
        <v>3</v>
      </c>
      <c r="H15" s="21" t="s">
        <v>9</v>
      </c>
      <c r="I15" s="21" t="s">
        <v>10</v>
      </c>
      <c r="J15" s="21" t="s">
        <v>127</v>
      </c>
      <c r="K15" s="21" t="s">
        <v>130</v>
      </c>
      <c r="L15" s="21" t="s">
        <v>131</v>
      </c>
      <c r="M15" s="21" t="s">
        <v>132</v>
      </c>
      <c r="N15" s="21" t="s">
        <v>129</v>
      </c>
      <c r="AC15" s="14" t="s">
        <v>7</v>
      </c>
      <c r="AD15" s="15" t="s">
        <v>8</v>
      </c>
      <c r="AE15" s="15" t="s">
        <v>133</v>
      </c>
      <c r="AF15" s="15" t="s">
        <v>13</v>
      </c>
      <c r="AG15" s="15" t="s">
        <v>134</v>
      </c>
      <c r="AH15" s="15" t="s">
        <v>11</v>
      </c>
      <c r="AI15" s="15" t="s">
        <v>135</v>
      </c>
      <c r="AJ15" s="15" t="s">
        <v>129</v>
      </c>
      <c r="BA15" s="18" t="s">
        <v>7</v>
      </c>
      <c r="BB15" s="18" t="s">
        <v>8</v>
      </c>
      <c r="BC15" s="18" t="s">
        <v>133</v>
      </c>
      <c r="BD15" s="21" t="s">
        <v>13</v>
      </c>
      <c r="BE15" s="15" t="s">
        <v>134</v>
      </c>
      <c r="BF15" s="18" t="s">
        <v>11</v>
      </c>
      <c r="BG15" s="18" t="s">
        <v>135</v>
      </c>
      <c r="BH15" s="19" t="s">
        <v>129</v>
      </c>
      <c r="BW15" s="18" t="s">
        <v>7</v>
      </c>
      <c r="BX15" s="18" t="s">
        <v>8</v>
      </c>
      <c r="BY15" s="18" t="s">
        <v>133</v>
      </c>
      <c r="BZ15" s="21" t="s">
        <v>13</v>
      </c>
      <c r="CA15" s="15" t="s">
        <v>134</v>
      </c>
      <c r="CB15" s="18" t="s">
        <v>11</v>
      </c>
      <c r="CC15" s="18" t="s">
        <v>135</v>
      </c>
      <c r="CD15" s="19" t="s">
        <v>129</v>
      </c>
    </row>
    <row r="16" spans="5:82">
      <c r="E16" s="24" t="str">
        <f t="shared" ref="E16:E54" si="0">$S$3</f>
        <v>North_Operation</v>
      </c>
      <c r="F16" s="78" t="str">
        <f>IFERROR(VLOOKUP(NOR[[#This Row],[Department]], Lists!$L$4:$M$7, 2, FALSE), "")</f>
        <v>Katheeri, Khalled A</v>
      </c>
      <c r="G16" s="24" t="s">
        <v>89</v>
      </c>
      <c r="H16" s="24">
        <v>2025</v>
      </c>
      <c r="I16" s="80" t="s">
        <v>20</v>
      </c>
      <c r="J16" s="24" t="str">
        <f t="array" ref="J16">IFERROR(
  LOOKUP(
    2,1/(
      ('Total Annual Points'!$B$5:$B$1000=E16)*
      ('Total Annual Points'!$C$5:$C$1000=G16)*
      ('Total Annual Points'!$D$5:$D$1000=H16)*
      (MATCH('Total Annual Points'!$E$5:$E$1000,{"January","February","March","April","May","June","July","August","September","October","November","December"},0)
       &lt;=MATCH(I16,{"January","February","March","April","May","June","July","August","September","October","November","December"},0))
    ),
    'Total Annual Points'!$F$5:$F$1000
  ),
"")</f>
        <v/>
      </c>
      <c r="K16" s="24"/>
      <c r="L16" s="24"/>
      <c r="M16" s="24">
        <f>North_Operation!$K16-North_Operation!$L16</f>
        <v>0</v>
      </c>
      <c r="N16" s="24"/>
      <c r="AC16" s="1" t="str">
        <f t="shared" ref="AC16:AC79" si="1">$S$3</f>
        <v>North_Operation</v>
      </c>
      <c r="AD16" s="78" t="str">
        <f>IFERROR(VLOOKUP(NOW[[#This Row],[Department]], Lists!$L$4:$M$7, 2, FALSE), "")</f>
        <v>Katheeri, Khalled A</v>
      </c>
      <c r="AE16" s="1" t="s">
        <v>15</v>
      </c>
      <c r="AF16" s="1" t="s">
        <v>24</v>
      </c>
      <c r="AG16" s="1" t="s">
        <v>23</v>
      </c>
      <c r="AH16" s="1" t="s">
        <v>21</v>
      </c>
      <c r="AI16" s="16" t="b">
        <v>0</v>
      </c>
      <c r="AJ16" s="1"/>
      <c r="BA16" s="85" t="str">
        <f t="shared" ref="BA16:BA47" si="2">$S$3</f>
        <v>North_Operation</v>
      </c>
      <c r="BB16" t="str">
        <f>IFERROR(VLOOKUP(NOM[[#This Row],[Department]], Lists!$L$4:$M$7, 2, FALSE), "")</f>
        <v>Katheeri, Khalled A</v>
      </c>
      <c r="BC16" s="87" t="s">
        <v>108</v>
      </c>
      <c r="BD16" s="87" t="s">
        <v>35</v>
      </c>
      <c r="BE16" s="94" t="s">
        <v>20</v>
      </c>
      <c r="BF16" s="90" t="s">
        <v>21</v>
      </c>
      <c r="BG16" s="92" t="b">
        <v>0</v>
      </c>
      <c r="BH16" s="90"/>
      <c r="BW16" s="22" t="str">
        <f>$S$3</f>
        <v>North_Operation</v>
      </c>
      <c r="BX16" t="str">
        <f>IFERROR(VLOOKUP(NOQ[[#This Row],[Department]], Lists!$L$4:$M$7, 2, FALSE), "")</f>
        <v>Katheeri, Khalled A</v>
      </c>
      <c r="BY16" s="2" t="s">
        <v>91</v>
      </c>
      <c r="BZ16" s="2" t="s">
        <v>45</v>
      </c>
      <c r="CA16" s="1" t="s">
        <v>22</v>
      </c>
      <c r="CB16" s="1" t="s">
        <v>21</v>
      </c>
      <c r="CC16" s="16" t="b">
        <v>0</v>
      </c>
      <c r="CD16" s="1"/>
    </row>
    <row r="17" spans="5:82">
      <c r="E17" s="24" t="str">
        <f t="shared" si="0"/>
        <v>North_Operation</v>
      </c>
      <c r="F17" s="24" t="str">
        <f>IFERROR(VLOOKUP(NOR[[#This Row],[Department]], Lists!$L$4:$M$7, 2, FALSE), "")</f>
        <v>Katheeri, Khalled A</v>
      </c>
      <c r="G17" s="24" t="s">
        <v>89</v>
      </c>
      <c r="H17" s="24">
        <v>2025</v>
      </c>
      <c r="I17" s="80" t="s">
        <v>31</v>
      </c>
      <c r="J17" s="24" t="str" cm="1">
        <f t="array" ref="J17">IFERROR(
  LOOKUP(
    2,1/(
      ('Total Annual Points'!$B$5:$B$1000=E17)*
      ('Total Annual Points'!$C$5:$C$1000=G17)*
      ('Total Annual Points'!$D$5:$D$1000=H17)*
      (MATCH('Total Annual Points'!$E$5:$E$1000,{"January","February","March","April","May","June","July","August","September","October","November","December"},0)
       &lt;=MATCH(I17,{"January","February","March","April","May","June","July","August","September","October","November","December"},0))
    ),
    'Total Annual Points'!$F$5:$F$1000
  ),
"")</f>
        <v/>
      </c>
      <c r="K17" s="24"/>
      <c r="L17" s="24"/>
      <c r="M17" s="24">
        <f>North_Operation!$K17-North_Operation!$L17</f>
        <v>0</v>
      </c>
      <c r="N17" s="24"/>
      <c r="AC17" s="1" t="str">
        <f t="shared" si="1"/>
        <v>North_Operation</v>
      </c>
      <c r="AD17" s="1" t="str">
        <f>IFERROR(VLOOKUP(NOW[[#This Row],[Department]], Lists!$L$4:$M$7, 2, FALSE), "")</f>
        <v>Katheeri, Khalled A</v>
      </c>
      <c r="AE17" s="1" t="s">
        <v>15</v>
      </c>
      <c r="AF17" s="1" t="s">
        <v>24</v>
      </c>
      <c r="AG17" s="1" t="s">
        <v>34</v>
      </c>
      <c r="AH17" s="1" t="s">
        <v>32</v>
      </c>
      <c r="AI17" s="16" t="b">
        <v>0</v>
      </c>
      <c r="AJ17" s="1"/>
      <c r="BA17" s="22" t="str">
        <f t="shared" si="2"/>
        <v>North_Operation</v>
      </c>
      <c r="BB17" s="22" t="str">
        <f>IFERROR(VLOOKUP(NOM[[#This Row],[Department]], Lists!$L$4:$M$7, 2, FALSE), "")</f>
        <v>Katheeri, Khalled A</v>
      </c>
      <c r="BC17" s="30" t="s">
        <v>108</v>
      </c>
      <c r="BD17" s="30" t="s">
        <v>35</v>
      </c>
      <c r="BE17" s="81" t="s">
        <v>31</v>
      </c>
      <c r="BF17" s="28" t="s">
        <v>32</v>
      </c>
      <c r="BG17" s="29" t="b">
        <v>0</v>
      </c>
      <c r="BH17" s="28"/>
      <c r="BW17" s="22" t="str">
        <f t="shared" ref="BW17:BW20" si="3">$S$3</f>
        <v>North_Operation</v>
      </c>
      <c r="BX17" t="str">
        <f>IFERROR(VLOOKUP(NOQ[[#This Row],[Department]], Lists!$L$4:$M$7, 2, FALSE), "")</f>
        <v>Katheeri, Khalled A</v>
      </c>
      <c r="BY17" s="2" t="s">
        <v>91</v>
      </c>
      <c r="BZ17" s="2" t="s">
        <v>45</v>
      </c>
      <c r="CA17" s="1" t="s">
        <v>33</v>
      </c>
      <c r="CB17" s="1" t="s">
        <v>32</v>
      </c>
      <c r="CC17" s="16" t="b">
        <v>0</v>
      </c>
      <c r="CD17" s="1"/>
    </row>
    <row r="18" spans="5:82">
      <c r="E18" s="24" t="str">
        <f t="shared" si="0"/>
        <v>North_Operation</v>
      </c>
      <c r="F18" s="24" t="str">
        <f>IFERROR(VLOOKUP(NOR[[#This Row],[Department]], Lists!$L$4:$M$7, 2, FALSE), "")</f>
        <v>Katheeri, Khalled A</v>
      </c>
      <c r="G18" s="24" t="s">
        <v>89</v>
      </c>
      <c r="H18" s="24">
        <v>2025</v>
      </c>
      <c r="I18" s="80" t="s">
        <v>41</v>
      </c>
      <c r="J18" s="24" t="str" cm="1">
        <f t="array" ref="J18">IFERROR(
  LOOKUP(
    2,1/(
      ('Total Annual Points'!$B$5:$B$1000=E18)*
      ('Total Annual Points'!$C$5:$C$1000=G18)*
      ('Total Annual Points'!$D$5:$D$1000=H18)*
      (MATCH('Total Annual Points'!$E$5:$E$1000,{"January","February","March","April","May","June","July","August","September","October","November","December"},0)
       &lt;=MATCH(I18,{"January","February","March","April","May","June","July","August","September","October","November","December"},0))
    ),
    'Total Annual Points'!$F$5:$F$1000
  ),
"")</f>
        <v/>
      </c>
      <c r="K18" s="24"/>
      <c r="L18" s="24"/>
      <c r="M18" s="24">
        <f>North_Operation!$K18-North_Operation!$L18</f>
        <v>0</v>
      </c>
      <c r="N18" s="24"/>
      <c r="AC18" s="1" t="str">
        <f t="shared" si="1"/>
        <v>North_Operation</v>
      </c>
      <c r="AD18" s="1" t="str">
        <f>IFERROR(VLOOKUP(NOW[[#This Row],[Department]], Lists!$L$4:$M$7, 2, FALSE), "")</f>
        <v>Katheeri, Khalled A</v>
      </c>
      <c r="AE18" s="1" t="s">
        <v>15</v>
      </c>
      <c r="AF18" s="1" t="s">
        <v>24</v>
      </c>
      <c r="AG18" s="1" t="s">
        <v>44</v>
      </c>
      <c r="AH18" s="1" t="s">
        <v>42</v>
      </c>
      <c r="AI18" s="16" t="b">
        <v>0</v>
      </c>
      <c r="AJ18" s="1"/>
      <c r="BA18" s="22" t="str">
        <f t="shared" si="2"/>
        <v>North_Operation</v>
      </c>
      <c r="BB18" s="22" t="str">
        <f>IFERROR(VLOOKUP(NOM[[#This Row],[Department]], Lists!$L$4:$M$7, 2, FALSE), "")</f>
        <v>Katheeri, Khalled A</v>
      </c>
      <c r="BC18" s="30" t="s">
        <v>108</v>
      </c>
      <c r="BD18" s="30" t="s">
        <v>35</v>
      </c>
      <c r="BE18" s="81" t="s">
        <v>41</v>
      </c>
      <c r="BF18" s="28" t="s">
        <v>42</v>
      </c>
      <c r="BG18" s="29" t="b">
        <v>0</v>
      </c>
      <c r="BH18" s="28"/>
      <c r="BW18" s="22" t="str">
        <f t="shared" si="3"/>
        <v>North_Operation</v>
      </c>
      <c r="BX18" t="str">
        <f>IFERROR(VLOOKUP(NOQ[[#This Row],[Department]], Lists!$L$4:$M$7, 2, FALSE), "")</f>
        <v>Katheeri, Khalled A</v>
      </c>
      <c r="BY18" s="2" t="s">
        <v>91</v>
      </c>
      <c r="BZ18" s="2" t="s">
        <v>45</v>
      </c>
      <c r="CA18" s="1" t="s">
        <v>43</v>
      </c>
      <c r="CB18" s="1" t="s">
        <v>42</v>
      </c>
      <c r="CC18" s="16" t="b">
        <v>0</v>
      </c>
      <c r="CD18" s="1"/>
    </row>
    <row r="19" spans="5:82">
      <c r="E19" s="24" t="str">
        <f t="shared" si="0"/>
        <v>North_Operation</v>
      </c>
      <c r="F19" s="24" t="str">
        <f>IFERROR(VLOOKUP(NOR[[#This Row],[Department]], Lists!$L$4:$M$7, 2, FALSE), "")</f>
        <v>Katheeri, Khalled A</v>
      </c>
      <c r="G19" s="24" t="s">
        <v>89</v>
      </c>
      <c r="H19" s="24">
        <v>2025</v>
      </c>
      <c r="I19" s="80" t="s">
        <v>50</v>
      </c>
      <c r="J19" s="24" t="str" cm="1">
        <f t="array" ref="J19">IFERROR(
  LOOKUP(
    2,1/(
      ('Total Annual Points'!$B$5:$B$1000=E19)*
      ('Total Annual Points'!$C$5:$C$1000=G19)*
      ('Total Annual Points'!$D$5:$D$1000=H19)*
      (MATCH('Total Annual Points'!$E$5:$E$1000,{"January","February","March","April","May","June","July","August","September","October","November","December"},0)
       &lt;=MATCH(I19,{"January","February","March","April","May","June","July","August","September","October","November","December"},0))
    ),
    'Total Annual Points'!$F$5:$F$1000
  ),
"")</f>
        <v/>
      </c>
      <c r="K19" s="24"/>
      <c r="L19" s="24"/>
      <c r="M19" s="24">
        <f>North_Operation!$K19-North_Operation!$L19</f>
        <v>0</v>
      </c>
      <c r="N19" s="24"/>
      <c r="AC19" s="1" t="str">
        <f t="shared" si="1"/>
        <v>North_Operation</v>
      </c>
      <c r="AD19" s="1" t="str">
        <f>IFERROR(VLOOKUP(NOW[[#This Row],[Department]], Lists!$L$4:$M$7, 2, FALSE), "")</f>
        <v>Katheeri, Khalled A</v>
      </c>
      <c r="AE19" s="1" t="s">
        <v>15</v>
      </c>
      <c r="AF19" s="1" t="s">
        <v>24</v>
      </c>
      <c r="AG19" s="1" t="s">
        <v>52</v>
      </c>
      <c r="AH19" s="1" t="s">
        <v>21</v>
      </c>
      <c r="AI19" s="16" t="b">
        <v>0</v>
      </c>
      <c r="AJ19" s="1"/>
      <c r="BA19" s="22" t="str">
        <f t="shared" si="2"/>
        <v>North_Operation</v>
      </c>
      <c r="BB19" s="22" t="str">
        <f>IFERROR(VLOOKUP(NOM[[#This Row],[Department]], Lists!$L$4:$M$7, 2, FALSE), "")</f>
        <v>Katheeri, Khalled A</v>
      </c>
      <c r="BC19" s="30" t="s">
        <v>108</v>
      </c>
      <c r="BD19" s="30" t="s">
        <v>35</v>
      </c>
      <c r="BE19" s="81" t="s">
        <v>50</v>
      </c>
      <c r="BF19" s="28" t="s">
        <v>21</v>
      </c>
      <c r="BG19" s="29" t="b">
        <v>0</v>
      </c>
      <c r="BH19" s="28"/>
      <c r="BW19" s="22" t="str">
        <f t="shared" si="3"/>
        <v>North_Operation</v>
      </c>
      <c r="BX19" t="str">
        <f>IFERROR(VLOOKUP(NOQ[[#This Row],[Department]], Lists!$L$4:$M$7, 2, FALSE), "")</f>
        <v>Katheeri, Khalled A</v>
      </c>
      <c r="BY19" s="2" t="s">
        <v>91</v>
      </c>
      <c r="BZ19" s="2" t="s">
        <v>45</v>
      </c>
      <c r="CA19" s="1" t="s">
        <v>51</v>
      </c>
      <c r="CB19" s="1" t="s">
        <v>21</v>
      </c>
      <c r="CC19" s="16" t="b">
        <v>0</v>
      </c>
      <c r="CD19" s="1"/>
    </row>
    <row r="20" spans="5:82">
      <c r="E20" s="24" t="str">
        <f t="shared" si="0"/>
        <v>North_Operation</v>
      </c>
      <c r="F20" s="24" t="str">
        <f>IFERROR(VLOOKUP(NOR[[#This Row],[Department]], Lists!$L$4:$M$7, 2, FALSE), "")</f>
        <v>Katheeri, Khalled A</v>
      </c>
      <c r="G20" s="24" t="s">
        <v>89</v>
      </c>
      <c r="H20" s="24">
        <v>2025</v>
      </c>
      <c r="I20" s="80" t="s">
        <v>54</v>
      </c>
      <c r="J20" s="24" t="str" cm="1">
        <f t="array" ref="J20">IFERROR(
  LOOKUP(
    2,1/(
      ('Total Annual Points'!$B$5:$B$1000=E20)*
      ('Total Annual Points'!$C$5:$C$1000=G20)*
      ('Total Annual Points'!$D$5:$D$1000=H20)*
      (MATCH('Total Annual Points'!$E$5:$E$1000,{"January","February","March","April","May","June","July","August","September","October","November","December"},0)
       &lt;=MATCH(I20,{"January","February","March","April","May","June","July","August","September","October","November","December"},0))
    ),
    'Total Annual Points'!$F$5:$F$1000
  ),
"")</f>
        <v/>
      </c>
      <c r="K20" s="24"/>
      <c r="L20" s="24"/>
      <c r="M20" s="24">
        <f>North_Operation!$K20-North_Operation!$L20</f>
        <v>0</v>
      </c>
      <c r="N20" s="24"/>
      <c r="AC20" s="1" t="str">
        <f t="shared" si="1"/>
        <v>North_Operation</v>
      </c>
      <c r="AD20" s="1" t="str">
        <f>IFERROR(VLOOKUP(NOW[[#This Row],[Department]], Lists!$L$4:$M$7, 2, FALSE), "")</f>
        <v>Katheeri, Khalled A</v>
      </c>
      <c r="AE20" s="1" t="s">
        <v>15</v>
      </c>
      <c r="AF20" s="1" t="s">
        <v>24</v>
      </c>
      <c r="AG20" s="1" t="s">
        <v>55</v>
      </c>
      <c r="AH20" s="1" t="s">
        <v>32</v>
      </c>
      <c r="AI20" s="16" t="b">
        <v>0</v>
      </c>
      <c r="AJ20" s="1"/>
      <c r="BA20" s="22" t="str">
        <f t="shared" si="2"/>
        <v>North_Operation</v>
      </c>
      <c r="BB20" s="22" t="str">
        <f>IFERROR(VLOOKUP(NOM[[#This Row],[Department]], Lists!$L$4:$M$7, 2, FALSE), "")</f>
        <v>Katheeri, Khalled A</v>
      </c>
      <c r="BC20" s="30" t="s">
        <v>108</v>
      </c>
      <c r="BD20" s="30" t="s">
        <v>35</v>
      </c>
      <c r="BE20" s="81" t="s">
        <v>54</v>
      </c>
      <c r="BF20" s="28" t="s">
        <v>32</v>
      </c>
      <c r="BG20" s="29" t="b">
        <v>0</v>
      </c>
      <c r="BH20" s="28"/>
      <c r="BW20" s="22" t="str">
        <f t="shared" si="3"/>
        <v>North_Operation</v>
      </c>
      <c r="BX20" t="str">
        <f>IFERROR(VLOOKUP(NOQ[[#This Row],[Department]], Lists!$L$4:$M$7, 2, FALSE), "")</f>
        <v/>
      </c>
      <c r="BY20" s="2"/>
      <c r="BZ20" s="2"/>
      <c r="CA20" s="1"/>
      <c r="CB20" s="1"/>
      <c r="CC20" s="1"/>
      <c r="CD20" s="1"/>
    </row>
    <row r="21" spans="5:82">
      <c r="E21" s="24" t="str">
        <f t="shared" si="0"/>
        <v>North_Operation</v>
      </c>
      <c r="F21" s="24" t="str">
        <f>IFERROR(VLOOKUP(NOR[[#This Row],[Department]], Lists!$L$4:$M$7, 2, FALSE), "")</f>
        <v>Katheeri, Khalled A</v>
      </c>
      <c r="G21" s="24" t="s">
        <v>89</v>
      </c>
      <c r="H21" s="24">
        <v>2025</v>
      </c>
      <c r="I21" s="80" t="s">
        <v>57</v>
      </c>
      <c r="J21" s="24" t="str" cm="1">
        <f t="array" ref="J21">IFERROR(
  LOOKUP(
    2,1/(
      ('Total Annual Points'!$B$5:$B$1000=E21)*
      ('Total Annual Points'!$C$5:$C$1000=G21)*
      ('Total Annual Points'!$D$5:$D$1000=H21)*
      (MATCH('Total Annual Points'!$E$5:$E$1000,{"January","February","March","April","May","June","July","August","September","October","November","December"},0)
       &lt;=MATCH(I21,{"January","February","March","April","May","June","July","August","September","October","November","December"},0))
    ),
    'Total Annual Points'!$F$5:$F$1000
  ),
"")</f>
        <v/>
      </c>
      <c r="K21" s="24"/>
      <c r="L21" s="24"/>
      <c r="M21" s="24">
        <f>North_Operation!$K21-North_Operation!$L21</f>
        <v>0</v>
      </c>
      <c r="N21" s="24"/>
      <c r="AC21" s="1" t="str">
        <f t="shared" si="1"/>
        <v>North_Operation</v>
      </c>
      <c r="AD21" s="1" t="str">
        <f>IFERROR(VLOOKUP(NOW[[#This Row],[Department]], Lists!$L$4:$M$7, 2, FALSE), "")</f>
        <v>Katheeri, Khalled A</v>
      </c>
      <c r="AE21" s="1" t="s">
        <v>15</v>
      </c>
      <c r="AF21" s="1" t="s">
        <v>24</v>
      </c>
      <c r="AG21" s="1" t="s">
        <v>58</v>
      </c>
      <c r="AH21" s="1" t="s">
        <v>42</v>
      </c>
      <c r="AI21" s="16" t="b">
        <v>0</v>
      </c>
      <c r="AJ21" s="1"/>
      <c r="BA21" s="22" t="str">
        <f t="shared" si="2"/>
        <v>North_Operation</v>
      </c>
      <c r="BB21" s="22" t="str">
        <f>IFERROR(VLOOKUP(NOM[[#This Row],[Department]], Lists!$L$4:$M$7, 2, FALSE), "")</f>
        <v>Katheeri, Khalled A</v>
      </c>
      <c r="BC21" s="30" t="s">
        <v>108</v>
      </c>
      <c r="BD21" s="30" t="s">
        <v>35</v>
      </c>
      <c r="BE21" s="81" t="s">
        <v>57</v>
      </c>
      <c r="BF21" s="28" t="s">
        <v>42</v>
      </c>
      <c r="BG21" s="29" t="b">
        <v>0</v>
      </c>
      <c r="BH21" s="28"/>
      <c r="BW21" s="22"/>
      <c r="BY21" s="2"/>
      <c r="BZ21" s="2"/>
      <c r="CA21" s="1"/>
      <c r="CB21" s="1"/>
      <c r="CC21" s="1"/>
      <c r="CD21" s="1"/>
    </row>
    <row r="22" spans="5:82">
      <c r="E22" s="24" t="str">
        <f t="shared" si="0"/>
        <v>North_Operation</v>
      </c>
      <c r="F22" s="24" t="str">
        <f>IFERROR(VLOOKUP(NOR[[#This Row],[Department]], Lists!$L$4:$M$7, 2, FALSE), "")</f>
        <v>Katheeri, Khalled A</v>
      </c>
      <c r="G22" s="24" t="s">
        <v>89</v>
      </c>
      <c r="H22" s="24">
        <v>2025</v>
      </c>
      <c r="I22" s="80" t="s">
        <v>60</v>
      </c>
      <c r="J22" s="24" t="str" cm="1">
        <f t="array" ref="J22">IFERROR(
  LOOKUP(
    2,1/(
      ('Total Annual Points'!$B$5:$B$1000=E22)*
      ('Total Annual Points'!$C$5:$C$1000=G22)*
      ('Total Annual Points'!$D$5:$D$1000=H22)*
      (MATCH('Total Annual Points'!$E$5:$E$1000,{"January","February","March","April","May","June","July","August","September","October","November","December"},0)
       &lt;=MATCH(I22,{"January","February","March","April","May","June","July","August","September","October","November","December"},0))
    ),
    'Total Annual Points'!$F$5:$F$1000
  ),
"")</f>
        <v/>
      </c>
      <c r="K22" s="24"/>
      <c r="L22" s="24"/>
      <c r="M22" s="24">
        <f>North_Operation!$K22-North_Operation!$L22</f>
        <v>0</v>
      </c>
      <c r="N22" s="24"/>
      <c r="AC22" s="1" t="str">
        <f t="shared" si="1"/>
        <v>North_Operation</v>
      </c>
      <c r="AD22" s="1" t="str">
        <f>IFERROR(VLOOKUP(NOW[[#This Row],[Department]], Lists!$L$4:$M$7, 2, FALSE), "")</f>
        <v>Katheeri, Khalled A</v>
      </c>
      <c r="AE22" s="1" t="s">
        <v>15</v>
      </c>
      <c r="AF22" s="1" t="s">
        <v>24</v>
      </c>
      <c r="AG22" s="1" t="s">
        <v>61</v>
      </c>
      <c r="AH22" s="1" t="s">
        <v>21</v>
      </c>
      <c r="AI22" s="16" t="b">
        <v>0</v>
      </c>
      <c r="AJ22" s="1"/>
      <c r="BA22" s="22" t="str">
        <f t="shared" si="2"/>
        <v>North_Operation</v>
      </c>
      <c r="BB22" s="22" t="str">
        <f>IFERROR(VLOOKUP(NOM[[#This Row],[Department]], Lists!$L$4:$M$7, 2, FALSE), "")</f>
        <v>Katheeri, Khalled A</v>
      </c>
      <c r="BC22" s="30" t="s">
        <v>108</v>
      </c>
      <c r="BD22" s="30" t="s">
        <v>35</v>
      </c>
      <c r="BE22" s="81" t="s">
        <v>60</v>
      </c>
      <c r="BF22" s="28" t="s">
        <v>21</v>
      </c>
      <c r="BG22" s="29" t="b">
        <v>0</v>
      </c>
      <c r="BH22" s="28"/>
      <c r="BW22" s="22"/>
      <c r="BY22" s="2"/>
      <c r="BZ22" s="2"/>
      <c r="CA22" s="1"/>
      <c r="CB22" s="1"/>
      <c r="CC22" s="1"/>
      <c r="CD22" s="1"/>
    </row>
    <row r="23" spans="5:82">
      <c r="E23" s="24" t="str">
        <f t="shared" si="0"/>
        <v>North_Operation</v>
      </c>
      <c r="F23" s="24" t="str">
        <f>IFERROR(VLOOKUP(NOR[[#This Row],[Department]], Lists!$L$4:$M$7, 2, FALSE), "")</f>
        <v>Katheeri, Khalled A</v>
      </c>
      <c r="G23" s="24" t="s">
        <v>89</v>
      </c>
      <c r="H23" s="24">
        <v>2025</v>
      </c>
      <c r="I23" s="80" t="s">
        <v>62</v>
      </c>
      <c r="J23" s="24" t="str" cm="1">
        <f t="array" ref="J23">IFERROR(
  LOOKUP(
    2,1/(
      ('Total Annual Points'!$B$5:$B$1000=E23)*
      ('Total Annual Points'!$C$5:$C$1000=G23)*
      ('Total Annual Points'!$D$5:$D$1000=H23)*
      (MATCH('Total Annual Points'!$E$5:$E$1000,{"January","February","March","April","May","June","July","August","September","October","November","December"},0)
       &lt;=MATCH(I23,{"January","February","March","April","May","June","July","August","September","October","November","December"},0))
    ),
    'Total Annual Points'!$F$5:$F$1000
  ),
"")</f>
        <v/>
      </c>
      <c r="K23" s="24"/>
      <c r="L23" s="24"/>
      <c r="M23" s="24">
        <f>North_Operation!$K23-North_Operation!$L23</f>
        <v>0</v>
      </c>
      <c r="N23" s="24"/>
      <c r="AC23" s="1" t="str">
        <f t="shared" si="1"/>
        <v>North_Operation</v>
      </c>
      <c r="AD23" s="1" t="str">
        <f>IFERROR(VLOOKUP(NOW[[#This Row],[Department]], Lists!$L$4:$M$7, 2, FALSE), "")</f>
        <v>Katheeri, Khalled A</v>
      </c>
      <c r="AE23" s="1" t="s">
        <v>15</v>
      </c>
      <c r="AF23" s="1" t="s">
        <v>24</v>
      </c>
      <c r="AG23" s="1" t="s">
        <v>63</v>
      </c>
      <c r="AH23" s="1" t="s">
        <v>32</v>
      </c>
      <c r="AI23" s="16" t="b">
        <v>0</v>
      </c>
      <c r="AJ23" s="1"/>
      <c r="BA23" s="22" t="str">
        <f t="shared" si="2"/>
        <v>North_Operation</v>
      </c>
      <c r="BB23" s="22" t="str">
        <f>IFERROR(VLOOKUP(NOM[[#This Row],[Department]], Lists!$L$4:$M$7, 2, FALSE), "")</f>
        <v>Katheeri, Khalled A</v>
      </c>
      <c r="BC23" s="30" t="s">
        <v>108</v>
      </c>
      <c r="BD23" s="30" t="s">
        <v>35</v>
      </c>
      <c r="BE23" s="81" t="s">
        <v>62</v>
      </c>
      <c r="BF23" s="28" t="s">
        <v>32</v>
      </c>
      <c r="BG23" s="29" t="b">
        <v>0</v>
      </c>
      <c r="BH23" s="28"/>
      <c r="BW23" s="22"/>
      <c r="BY23" s="2"/>
      <c r="BZ23" s="2"/>
      <c r="CA23" s="1"/>
      <c r="CB23" s="1"/>
      <c r="CC23" s="1"/>
      <c r="CD23" s="1"/>
    </row>
    <row r="24" spans="5:82">
      <c r="E24" s="24" t="str">
        <f t="shared" si="0"/>
        <v>North_Operation</v>
      </c>
      <c r="F24" s="24" t="str">
        <f>IFERROR(VLOOKUP(NOR[[#This Row],[Department]], Lists!$L$4:$M$7, 2, FALSE), "")</f>
        <v>Katheeri, Khalled A</v>
      </c>
      <c r="G24" s="24" t="s">
        <v>89</v>
      </c>
      <c r="H24" s="24">
        <v>2025</v>
      </c>
      <c r="I24" s="80" t="s">
        <v>64</v>
      </c>
      <c r="J24" s="24" t="str" cm="1">
        <f t="array" ref="J24">IFERROR(
  LOOKUP(
    2,1/(
      ('Total Annual Points'!$B$5:$B$1000=E24)*
      ('Total Annual Points'!$C$5:$C$1000=G24)*
      ('Total Annual Points'!$D$5:$D$1000=H24)*
      (MATCH('Total Annual Points'!$E$5:$E$1000,{"January","February","March","April","May","June","July","August","September","October","November","December"},0)
       &lt;=MATCH(I24,{"January","February","March","April","May","June","July","August","September","October","November","December"},0))
    ),
    'Total Annual Points'!$F$5:$F$1000
  ),
"")</f>
        <v/>
      </c>
      <c r="K24" s="24"/>
      <c r="L24" s="24"/>
      <c r="M24" s="24">
        <f>North_Operation!$K24-North_Operation!$L24</f>
        <v>0</v>
      </c>
      <c r="N24" s="24"/>
      <c r="AC24" s="1" t="str">
        <f t="shared" si="1"/>
        <v>North_Operation</v>
      </c>
      <c r="AD24" s="1" t="str">
        <f>IFERROR(VLOOKUP(NOW[[#This Row],[Department]], Lists!$L$4:$M$7, 2, FALSE), "")</f>
        <v>Katheeri, Khalled A</v>
      </c>
      <c r="AE24" s="1" t="s">
        <v>15</v>
      </c>
      <c r="AF24" s="1" t="s">
        <v>24</v>
      </c>
      <c r="AG24" s="1" t="s">
        <v>65</v>
      </c>
      <c r="AH24" s="1" t="s">
        <v>42</v>
      </c>
      <c r="AI24" s="16" t="b">
        <v>0</v>
      </c>
      <c r="AJ24" s="1"/>
      <c r="BA24" s="22" t="str">
        <f t="shared" si="2"/>
        <v>North_Operation</v>
      </c>
      <c r="BB24" s="22" t="str">
        <f>IFERROR(VLOOKUP(NOM[[#This Row],[Department]], Lists!$L$4:$M$7, 2, FALSE), "")</f>
        <v>Katheeri, Khalled A</v>
      </c>
      <c r="BC24" s="30" t="s">
        <v>108</v>
      </c>
      <c r="BD24" s="30" t="s">
        <v>35</v>
      </c>
      <c r="BE24" s="81" t="s">
        <v>64</v>
      </c>
      <c r="BF24" s="28" t="s">
        <v>42</v>
      </c>
      <c r="BG24" s="29" t="b">
        <v>0</v>
      </c>
      <c r="BH24" s="28"/>
      <c r="BW24" s="22"/>
      <c r="BY24" s="2"/>
      <c r="BZ24" s="2"/>
      <c r="CA24" s="1"/>
      <c r="CB24" s="1"/>
      <c r="CC24" s="1"/>
      <c r="CD24" s="1"/>
    </row>
    <row r="25" spans="5:82">
      <c r="E25" s="24" t="str">
        <f t="shared" si="0"/>
        <v>North_Operation</v>
      </c>
      <c r="F25" s="24" t="str">
        <f>IFERROR(VLOOKUP(NOR[[#This Row],[Department]], Lists!$L$4:$M$7, 2, FALSE), "")</f>
        <v>Katheeri, Khalled A</v>
      </c>
      <c r="G25" s="24" t="s">
        <v>89</v>
      </c>
      <c r="H25" s="24">
        <v>2025</v>
      </c>
      <c r="I25" s="80" t="s">
        <v>66</v>
      </c>
      <c r="J25" s="24" t="str" cm="1">
        <f t="array" ref="J25">IFERROR(
  LOOKUP(
    2,1/(
      ('Total Annual Points'!$B$5:$B$1000=E25)*
      ('Total Annual Points'!$C$5:$C$1000=G25)*
      ('Total Annual Points'!$D$5:$D$1000=H25)*
      (MATCH('Total Annual Points'!$E$5:$E$1000,{"January","February","March","April","May","June","July","August","September","October","November","December"},0)
       &lt;=MATCH(I25,{"January","February","March","April","May","June","July","August","September","October","November","December"},0))
    ),
    'Total Annual Points'!$F$5:$F$1000
  ),
"")</f>
        <v/>
      </c>
      <c r="K25" s="24"/>
      <c r="L25" s="24"/>
      <c r="M25" s="24">
        <f>North_Operation!$K25-North_Operation!$L25</f>
        <v>0</v>
      </c>
      <c r="N25" s="24"/>
      <c r="AC25" s="1" t="str">
        <f t="shared" si="1"/>
        <v>North_Operation</v>
      </c>
      <c r="AD25" s="1" t="str">
        <f>IFERROR(VLOOKUP(NOW[[#This Row],[Department]], Lists!$L$4:$M$7, 2, FALSE), "")</f>
        <v>Katheeri, Khalled A</v>
      </c>
      <c r="AE25" s="1" t="s">
        <v>15</v>
      </c>
      <c r="AF25" s="1" t="s">
        <v>24</v>
      </c>
      <c r="AG25" s="1" t="s">
        <v>67</v>
      </c>
      <c r="AH25" s="1" t="s">
        <v>21</v>
      </c>
      <c r="AI25" s="16" t="b">
        <v>0</v>
      </c>
      <c r="AJ25" s="1"/>
      <c r="BA25" s="22" t="str">
        <f t="shared" si="2"/>
        <v>North_Operation</v>
      </c>
      <c r="BB25" s="22" t="str">
        <f>IFERROR(VLOOKUP(NOM[[#This Row],[Department]], Lists!$L$4:$M$7, 2, FALSE), "")</f>
        <v>Katheeri, Khalled A</v>
      </c>
      <c r="BC25" s="30" t="s">
        <v>108</v>
      </c>
      <c r="BD25" s="30" t="s">
        <v>35</v>
      </c>
      <c r="BE25" s="81" t="s">
        <v>66</v>
      </c>
      <c r="BF25" s="28" t="s">
        <v>21</v>
      </c>
      <c r="BG25" s="29" t="b">
        <v>0</v>
      </c>
      <c r="BH25" s="28"/>
      <c r="BW25" s="22"/>
      <c r="BY25" s="2"/>
      <c r="BZ25" s="2"/>
      <c r="CA25" s="1"/>
      <c r="CB25" s="1"/>
      <c r="CC25" s="1"/>
      <c r="CD25" s="1"/>
    </row>
    <row r="26" spans="5:82">
      <c r="E26" s="24" t="str">
        <f t="shared" si="0"/>
        <v>North_Operation</v>
      </c>
      <c r="F26" s="24" t="str">
        <f>IFERROR(VLOOKUP(NOR[[#This Row],[Department]], Lists!$L$4:$M$7, 2, FALSE), "")</f>
        <v>Katheeri, Khalled A</v>
      </c>
      <c r="G26" s="24" t="s">
        <v>89</v>
      </c>
      <c r="H26" s="24">
        <v>2025</v>
      </c>
      <c r="I26" s="80" t="s">
        <v>68</v>
      </c>
      <c r="J26" s="24" t="str" cm="1">
        <f t="array" ref="J26">IFERROR(
  LOOKUP(
    2,1/(
      ('Total Annual Points'!$B$5:$B$1000=E26)*
      ('Total Annual Points'!$C$5:$C$1000=G26)*
      ('Total Annual Points'!$D$5:$D$1000=H26)*
      (MATCH('Total Annual Points'!$E$5:$E$1000,{"January","February","March","April","May","June","July","August","September","October","November","December"},0)
       &lt;=MATCH(I26,{"January","February","March","April","May","June","July","August","September","October","November","December"},0))
    ),
    'Total Annual Points'!$F$5:$F$1000
  ),
"")</f>
        <v/>
      </c>
      <c r="K26" s="24"/>
      <c r="L26" s="24"/>
      <c r="M26" s="24">
        <f>North_Operation!$K26-North_Operation!$L26</f>
        <v>0</v>
      </c>
      <c r="N26" s="24"/>
      <c r="AC26" s="1" t="str">
        <f t="shared" si="1"/>
        <v>North_Operation</v>
      </c>
      <c r="AD26" s="1" t="str">
        <f>IFERROR(VLOOKUP(NOW[[#This Row],[Department]], Lists!$L$4:$M$7, 2, FALSE), "")</f>
        <v>Katheeri, Khalled A</v>
      </c>
      <c r="AE26" s="1" t="s">
        <v>15</v>
      </c>
      <c r="AF26" s="1" t="s">
        <v>24</v>
      </c>
      <c r="AG26" s="1" t="s">
        <v>69</v>
      </c>
      <c r="AH26" s="1" t="s">
        <v>32</v>
      </c>
      <c r="AI26" s="16" t="b">
        <v>0</v>
      </c>
      <c r="AJ26" s="1"/>
      <c r="BA26" s="22" t="str">
        <f t="shared" si="2"/>
        <v>North_Operation</v>
      </c>
      <c r="BB26" s="22" t="str">
        <f>IFERROR(VLOOKUP(NOM[[#This Row],[Department]], Lists!$L$4:$M$7, 2, FALSE), "")</f>
        <v>Katheeri, Khalled A</v>
      </c>
      <c r="BC26" s="30" t="s">
        <v>108</v>
      </c>
      <c r="BD26" s="30" t="s">
        <v>35</v>
      </c>
      <c r="BE26" s="81" t="s">
        <v>68</v>
      </c>
      <c r="BF26" s="28" t="s">
        <v>32</v>
      </c>
      <c r="BG26" s="29" t="b">
        <v>0</v>
      </c>
      <c r="BH26" s="28"/>
      <c r="BW26" s="22"/>
      <c r="BY26" s="2"/>
      <c r="BZ26" s="2"/>
      <c r="CA26" s="1"/>
      <c r="CB26" s="1"/>
      <c r="CC26" s="1"/>
      <c r="CD26" s="1"/>
    </row>
    <row r="27" spans="5:82">
      <c r="E27" s="24" t="str">
        <f t="shared" si="0"/>
        <v>North_Operation</v>
      </c>
      <c r="F27" s="24" t="str">
        <f>IFERROR(VLOOKUP(NOR[[#This Row],[Department]], Lists!$L$4:$M$7, 2, FALSE), "")</f>
        <v>Katheeri, Khalled A</v>
      </c>
      <c r="G27" s="24" t="s">
        <v>89</v>
      </c>
      <c r="H27" s="24">
        <v>2025</v>
      </c>
      <c r="I27" s="80" t="s">
        <v>70</v>
      </c>
      <c r="J27" s="24" t="str" cm="1">
        <f t="array" ref="J27">IFERROR(
  LOOKUP(
    2,1/(
      ('Total Annual Points'!$B$5:$B$1000=E27)*
      ('Total Annual Points'!$C$5:$C$1000=G27)*
      ('Total Annual Points'!$D$5:$D$1000=H27)*
      (MATCH('Total Annual Points'!$E$5:$E$1000,{"January","February","March","April","May","June","July","August","September","October","November","December"},0)
       &lt;=MATCH(I27,{"January","February","March","April","May","June","July","August","September","October","November","December"},0))
    ),
    'Total Annual Points'!$F$5:$F$1000
  ),
"")</f>
        <v/>
      </c>
      <c r="K27" s="24"/>
      <c r="L27" s="24"/>
      <c r="M27" s="24">
        <f>North_Operation!$K27-North_Operation!$L27</f>
        <v>0</v>
      </c>
      <c r="N27" s="24"/>
      <c r="AC27" s="1" t="str">
        <f t="shared" si="1"/>
        <v>North_Operation</v>
      </c>
      <c r="AD27" s="1" t="str">
        <f>IFERROR(VLOOKUP(NOW[[#This Row],[Department]], Lists!$L$4:$M$7, 2, FALSE), "")</f>
        <v>Katheeri, Khalled A</v>
      </c>
      <c r="AE27" s="1" t="s">
        <v>15</v>
      </c>
      <c r="AF27" s="1" t="s">
        <v>24</v>
      </c>
      <c r="AG27" s="1" t="s">
        <v>71</v>
      </c>
      <c r="AH27" s="1" t="s">
        <v>42</v>
      </c>
      <c r="AI27" s="16" t="b">
        <v>0</v>
      </c>
      <c r="AJ27" s="1"/>
      <c r="BA27" s="22" t="str">
        <f t="shared" si="2"/>
        <v>North_Operation</v>
      </c>
      <c r="BB27" s="22" t="str">
        <f>IFERROR(VLOOKUP(NOM[[#This Row],[Department]], Lists!$L$4:$M$7, 2, FALSE), "")</f>
        <v>Katheeri, Khalled A</v>
      </c>
      <c r="BC27" s="30" t="s">
        <v>108</v>
      </c>
      <c r="BD27" s="30" t="s">
        <v>35</v>
      </c>
      <c r="BE27" s="81" t="s">
        <v>70</v>
      </c>
      <c r="BF27" s="28" t="s">
        <v>42</v>
      </c>
      <c r="BG27" s="29" t="b">
        <v>0</v>
      </c>
      <c r="BH27" s="28"/>
      <c r="BW27" s="22"/>
      <c r="BY27" s="2"/>
      <c r="BZ27" s="2"/>
      <c r="CA27" s="1"/>
      <c r="CB27" s="1"/>
      <c r="CC27" s="1"/>
      <c r="CD27" s="1"/>
    </row>
    <row r="28" spans="5:82">
      <c r="E28" s="24" t="str">
        <f t="shared" si="0"/>
        <v>North_Operation</v>
      </c>
      <c r="F28" s="78" t="str">
        <f>IFERROR(VLOOKUP(NOR[[#This Row],[Department]], Lists!$L$4:$M$7, 2, FALSE), "")</f>
        <v>Katheeri, Khalled A</v>
      </c>
      <c r="G28" s="24" t="s">
        <v>93</v>
      </c>
      <c r="H28" s="24">
        <v>2025</v>
      </c>
      <c r="I28" s="80" t="s">
        <v>20</v>
      </c>
      <c r="J28" s="24" t="str" cm="1">
        <f t="array" ref="J28">IFERROR(
  LOOKUP(
    2,1/(
      ('Total Annual Points'!$B$5:$B$1000=E28)*
      ('Total Annual Points'!$C$5:$C$1000=G28)*
      ('Total Annual Points'!$D$5:$D$1000=H28)*
      (MATCH('Total Annual Points'!$E$5:$E$1000,{"January","February","March","April","May","June","July","August","September","October","November","December"},0)
       &lt;=MATCH(I28,{"January","February","March","April","May","June","July","August","September","October","November","December"},0))
    ),
    'Total Annual Points'!$F$5:$F$1000
  ),
"")</f>
        <v/>
      </c>
      <c r="K28" s="24"/>
      <c r="L28" s="24"/>
      <c r="M28" s="24">
        <f>North_Operation!$K28-North_Operation!$L28</f>
        <v>0</v>
      </c>
      <c r="N28" s="24"/>
      <c r="AC28" s="1" t="str">
        <f t="shared" si="1"/>
        <v>North_Operation</v>
      </c>
      <c r="AD28" s="1" t="str">
        <f>IFERROR(VLOOKUP(NOW[[#This Row],[Department]], Lists!$L$4:$M$7, 2, FALSE), "")</f>
        <v>Katheeri, Khalled A</v>
      </c>
      <c r="AE28" s="1" t="s">
        <v>15</v>
      </c>
      <c r="AF28" s="1" t="s">
        <v>24</v>
      </c>
      <c r="AG28" s="1" t="s">
        <v>72</v>
      </c>
      <c r="AH28" s="1" t="s">
        <v>21</v>
      </c>
      <c r="AI28" s="16" t="b">
        <v>0</v>
      </c>
      <c r="AJ28" s="1"/>
      <c r="BA28" s="22" t="str">
        <f t="shared" si="2"/>
        <v>North_Operation</v>
      </c>
      <c r="BB28" t="str">
        <f>IFERROR(VLOOKUP(NOM[[#This Row],[Department]], Lists!$L$4:$M$7, 2, FALSE), "")</f>
        <v>Katheeri, Khalled A</v>
      </c>
      <c r="BC28" s="30" t="s">
        <v>106</v>
      </c>
      <c r="BD28" s="30" t="s">
        <v>35</v>
      </c>
      <c r="BE28" s="81" t="s">
        <v>20</v>
      </c>
      <c r="BF28" s="28" t="s">
        <v>21</v>
      </c>
      <c r="BG28" s="29" t="b">
        <v>0</v>
      </c>
      <c r="BH28" s="28"/>
      <c r="BW28" s="22"/>
      <c r="BY28" s="2"/>
      <c r="BZ28" s="2"/>
      <c r="CA28" s="1"/>
      <c r="CB28" s="1"/>
      <c r="CC28" s="1"/>
      <c r="CD28" s="1"/>
    </row>
    <row r="29" spans="5:82">
      <c r="E29" s="24" t="str">
        <f t="shared" si="0"/>
        <v>North_Operation</v>
      </c>
      <c r="F29" s="24" t="str">
        <f>IFERROR(VLOOKUP(NOR[[#This Row],[Department]], Lists!$L$4:$M$7, 2, FALSE), "")</f>
        <v>Katheeri, Khalled A</v>
      </c>
      <c r="G29" s="24" t="s">
        <v>93</v>
      </c>
      <c r="H29" s="24">
        <v>2025</v>
      </c>
      <c r="I29" s="80" t="s">
        <v>31</v>
      </c>
      <c r="J29" s="24" t="str" cm="1">
        <f t="array" ref="J29">IFERROR(
  LOOKUP(
    2,1/(
      ('Total Annual Points'!$B$5:$B$1000=E29)*
      ('Total Annual Points'!$C$5:$C$1000=G29)*
      ('Total Annual Points'!$D$5:$D$1000=H29)*
      (MATCH('Total Annual Points'!$E$5:$E$1000,{"January","February","March","April","May","June","July","August","September","October","November","December"},0)
       &lt;=MATCH(I29,{"January","February","March","April","May","June","July","August","September","October","November","December"},0))
    ),
    'Total Annual Points'!$F$5:$F$1000
  ),
"")</f>
        <v/>
      </c>
      <c r="K29" s="24"/>
      <c r="L29" s="24"/>
      <c r="M29" s="24">
        <f>North_Operation!$K29-North_Operation!$L29</f>
        <v>0</v>
      </c>
      <c r="N29" s="24"/>
      <c r="AC29" s="1" t="str">
        <f t="shared" si="1"/>
        <v>North_Operation</v>
      </c>
      <c r="AD29" s="1" t="str">
        <f>IFERROR(VLOOKUP(NOW[[#This Row],[Department]], Lists!$L$4:$M$7, 2, FALSE), "")</f>
        <v>Katheeri, Khalled A</v>
      </c>
      <c r="AE29" s="1" t="s">
        <v>15</v>
      </c>
      <c r="AF29" s="1" t="s">
        <v>24</v>
      </c>
      <c r="AG29" s="1" t="s">
        <v>73</v>
      </c>
      <c r="AH29" s="1" t="s">
        <v>32</v>
      </c>
      <c r="AI29" s="16" t="b">
        <v>0</v>
      </c>
      <c r="AJ29" s="1"/>
      <c r="BA29" s="22" t="str">
        <f t="shared" si="2"/>
        <v>North_Operation</v>
      </c>
      <c r="BB29" s="22" t="str">
        <f>IFERROR(VLOOKUP(NOM[[#This Row],[Department]], Lists!$L$4:$M$7, 2, FALSE), "")</f>
        <v>Katheeri, Khalled A</v>
      </c>
      <c r="BC29" s="30" t="s">
        <v>106</v>
      </c>
      <c r="BD29" s="30" t="s">
        <v>35</v>
      </c>
      <c r="BE29" s="81" t="s">
        <v>31</v>
      </c>
      <c r="BF29" s="28" t="s">
        <v>32</v>
      </c>
      <c r="BG29" s="29" t="b">
        <v>0</v>
      </c>
      <c r="BH29" s="28"/>
      <c r="BW29" s="22"/>
      <c r="BY29" s="2"/>
      <c r="BZ29" s="2"/>
      <c r="CA29" s="1"/>
      <c r="CB29" s="1"/>
      <c r="CC29" s="1"/>
      <c r="CD29" s="1"/>
    </row>
    <row r="30" spans="5:82">
      <c r="E30" s="24" t="str">
        <f t="shared" si="0"/>
        <v>North_Operation</v>
      </c>
      <c r="F30" s="24" t="str">
        <f>IFERROR(VLOOKUP(NOR[[#This Row],[Department]], Lists!$L$4:$M$7, 2, FALSE), "")</f>
        <v>Katheeri, Khalled A</v>
      </c>
      <c r="G30" s="24" t="s">
        <v>93</v>
      </c>
      <c r="H30" s="24">
        <v>2025</v>
      </c>
      <c r="I30" s="80" t="s">
        <v>41</v>
      </c>
      <c r="J30" s="24" t="str" cm="1">
        <f t="array" ref="J30">IFERROR(
  LOOKUP(
    2,1/(
      ('Total Annual Points'!$B$5:$B$1000=E30)*
      ('Total Annual Points'!$C$5:$C$1000=G30)*
      ('Total Annual Points'!$D$5:$D$1000=H30)*
      (MATCH('Total Annual Points'!$E$5:$E$1000,{"January","February","March","April","May","June","July","August","September","October","November","December"},0)
       &lt;=MATCH(I30,{"January","February","March","April","May","June","July","August","September","October","November","December"},0))
    ),
    'Total Annual Points'!$F$5:$F$1000
  ),
"")</f>
        <v/>
      </c>
      <c r="K30" s="24"/>
      <c r="L30" s="24"/>
      <c r="M30" s="24">
        <f>North_Operation!$K30-North_Operation!$L30</f>
        <v>0</v>
      </c>
      <c r="N30" s="24"/>
      <c r="AC30" s="1" t="str">
        <f t="shared" si="1"/>
        <v>North_Operation</v>
      </c>
      <c r="AD30" s="1" t="str">
        <f>IFERROR(VLOOKUP(NOW[[#This Row],[Department]], Lists!$L$4:$M$7, 2, FALSE), "")</f>
        <v>Katheeri, Khalled A</v>
      </c>
      <c r="AE30" s="1" t="s">
        <v>15</v>
      </c>
      <c r="AF30" s="1" t="s">
        <v>24</v>
      </c>
      <c r="AG30" s="1" t="s">
        <v>74</v>
      </c>
      <c r="AH30" s="1" t="s">
        <v>42</v>
      </c>
      <c r="AI30" s="16" t="b">
        <v>0</v>
      </c>
      <c r="AJ30" s="1"/>
      <c r="BA30" s="22" t="str">
        <f t="shared" si="2"/>
        <v>North_Operation</v>
      </c>
      <c r="BB30" s="22" t="str">
        <f>IFERROR(VLOOKUP(NOM[[#This Row],[Department]], Lists!$L$4:$M$7, 2, FALSE), "")</f>
        <v>Katheeri, Khalled A</v>
      </c>
      <c r="BC30" s="30" t="s">
        <v>106</v>
      </c>
      <c r="BD30" s="30" t="s">
        <v>35</v>
      </c>
      <c r="BE30" s="81" t="s">
        <v>41</v>
      </c>
      <c r="BF30" s="28" t="s">
        <v>42</v>
      </c>
      <c r="BG30" s="29" t="b">
        <v>0</v>
      </c>
      <c r="BH30" s="28"/>
      <c r="BW30" s="22"/>
      <c r="BY30" s="2"/>
      <c r="BZ30" s="2"/>
      <c r="CA30" s="1"/>
      <c r="CB30" s="1"/>
      <c r="CC30" s="1"/>
      <c r="CD30" s="1"/>
    </row>
    <row r="31" spans="5:82">
      <c r="E31" s="24" t="str">
        <f t="shared" si="0"/>
        <v>North_Operation</v>
      </c>
      <c r="F31" s="24" t="str">
        <f>IFERROR(VLOOKUP(NOR[[#This Row],[Department]], Lists!$L$4:$M$7, 2, FALSE), "")</f>
        <v>Katheeri, Khalled A</v>
      </c>
      <c r="G31" s="24" t="s">
        <v>93</v>
      </c>
      <c r="H31" s="24">
        <v>2025</v>
      </c>
      <c r="I31" s="80" t="s">
        <v>50</v>
      </c>
      <c r="J31" s="24" t="str" cm="1">
        <f t="array" ref="J31">IFERROR(
  LOOKUP(
    2,1/(
      ('Total Annual Points'!$B$5:$B$1000=E31)*
      ('Total Annual Points'!$C$5:$C$1000=G31)*
      ('Total Annual Points'!$D$5:$D$1000=H31)*
      (MATCH('Total Annual Points'!$E$5:$E$1000,{"January","February","March","April","May","June","July","August","September","October","November","December"},0)
       &lt;=MATCH(I31,{"January","February","March","April","May","June","July","August","September","October","November","December"},0))
    ),
    'Total Annual Points'!$F$5:$F$1000
  ),
"")</f>
        <v/>
      </c>
      <c r="K31" s="24"/>
      <c r="L31" s="24"/>
      <c r="M31" s="24">
        <f>North_Operation!$K31-North_Operation!$L31</f>
        <v>0</v>
      </c>
      <c r="N31" s="24"/>
      <c r="AC31" s="1" t="str">
        <f t="shared" si="1"/>
        <v>North_Operation</v>
      </c>
      <c r="AD31" s="1" t="str">
        <f>IFERROR(VLOOKUP(NOW[[#This Row],[Department]], Lists!$L$4:$M$7, 2, FALSE), "")</f>
        <v>Katheeri, Khalled A</v>
      </c>
      <c r="AE31" s="1" t="s">
        <v>15</v>
      </c>
      <c r="AF31" s="1" t="s">
        <v>24</v>
      </c>
      <c r="AG31" s="1" t="s">
        <v>75</v>
      </c>
      <c r="AH31" s="1" t="s">
        <v>21</v>
      </c>
      <c r="AI31" s="16" t="b">
        <v>0</v>
      </c>
      <c r="AJ31" s="1"/>
      <c r="BA31" s="22" t="str">
        <f t="shared" si="2"/>
        <v>North_Operation</v>
      </c>
      <c r="BB31" s="22" t="str">
        <f>IFERROR(VLOOKUP(NOM[[#This Row],[Department]], Lists!$L$4:$M$7, 2, FALSE), "")</f>
        <v>Katheeri, Khalled A</v>
      </c>
      <c r="BC31" s="30" t="s">
        <v>106</v>
      </c>
      <c r="BD31" s="30" t="s">
        <v>35</v>
      </c>
      <c r="BE31" s="81" t="s">
        <v>50</v>
      </c>
      <c r="BF31" s="28" t="s">
        <v>21</v>
      </c>
      <c r="BG31" s="29" t="b">
        <v>0</v>
      </c>
      <c r="BH31" s="28"/>
      <c r="BW31" s="22"/>
      <c r="BY31" s="2"/>
      <c r="BZ31" s="2"/>
      <c r="CA31" s="1"/>
      <c r="CB31" s="1"/>
      <c r="CC31" s="1"/>
      <c r="CD31" s="1"/>
    </row>
    <row r="32" spans="5:82">
      <c r="E32" s="24" t="str">
        <f t="shared" si="0"/>
        <v>North_Operation</v>
      </c>
      <c r="F32" s="24" t="str">
        <f>IFERROR(VLOOKUP(NOR[[#This Row],[Department]], Lists!$L$4:$M$7, 2, FALSE), "")</f>
        <v>Katheeri, Khalled A</v>
      </c>
      <c r="G32" s="24" t="s">
        <v>93</v>
      </c>
      <c r="H32" s="24">
        <v>2025</v>
      </c>
      <c r="I32" s="80" t="s">
        <v>54</v>
      </c>
      <c r="J32" s="24" t="str" cm="1">
        <f t="array" ref="J32">IFERROR(
  LOOKUP(
    2,1/(
      ('Total Annual Points'!$B$5:$B$1000=E32)*
      ('Total Annual Points'!$C$5:$C$1000=G32)*
      ('Total Annual Points'!$D$5:$D$1000=H32)*
      (MATCH('Total Annual Points'!$E$5:$E$1000,{"January","February","March","April","May","June","July","August","September","October","November","December"},0)
       &lt;=MATCH(I32,{"January","February","March","April","May","June","July","August","September","October","November","December"},0))
    ),
    'Total Annual Points'!$F$5:$F$1000
  ),
"")</f>
        <v/>
      </c>
      <c r="K32" s="24"/>
      <c r="L32" s="24"/>
      <c r="M32" s="24">
        <f>North_Operation!$K32-North_Operation!$L32</f>
        <v>0</v>
      </c>
      <c r="N32" s="24"/>
      <c r="AC32" s="1" t="str">
        <f t="shared" si="1"/>
        <v>North_Operation</v>
      </c>
      <c r="AD32" s="1" t="str">
        <f>IFERROR(VLOOKUP(NOW[[#This Row],[Department]], Lists!$L$4:$M$7, 2, FALSE), "")</f>
        <v>Katheeri, Khalled A</v>
      </c>
      <c r="AE32" s="1" t="s">
        <v>15</v>
      </c>
      <c r="AF32" s="1" t="s">
        <v>24</v>
      </c>
      <c r="AG32" s="1" t="s">
        <v>76</v>
      </c>
      <c r="AH32" s="1" t="s">
        <v>32</v>
      </c>
      <c r="AI32" s="16" t="b">
        <v>0</v>
      </c>
      <c r="AJ32" s="1"/>
      <c r="BA32" s="22" t="str">
        <f t="shared" si="2"/>
        <v>North_Operation</v>
      </c>
      <c r="BB32" s="22" t="str">
        <f>IFERROR(VLOOKUP(NOM[[#This Row],[Department]], Lists!$L$4:$M$7, 2, FALSE), "")</f>
        <v>Katheeri, Khalled A</v>
      </c>
      <c r="BC32" s="30" t="s">
        <v>106</v>
      </c>
      <c r="BD32" s="30" t="s">
        <v>35</v>
      </c>
      <c r="BE32" s="81" t="s">
        <v>54</v>
      </c>
      <c r="BF32" s="28" t="s">
        <v>32</v>
      </c>
      <c r="BG32" s="29" t="b">
        <v>0</v>
      </c>
      <c r="BH32" s="28"/>
      <c r="BW32" s="22"/>
      <c r="BY32" s="2"/>
      <c r="BZ32" s="2"/>
      <c r="CA32" s="1"/>
      <c r="CB32" s="1"/>
      <c r="CC32" s="1"/>
      <c r="CD32" s="1"/>
    </row>
    <row r="33" spans="5:82">
      <c r="E33" s="24" t="str">
        <f t="shared" si="0"/>
        <v>North_Operation</v>
      </c>
      <c r="F33" s="24" t="str">
        <f>IFERROR(VLOOKUP(NOR[[#This Row],[Department]], Lists!$L$4:$M$7, 2, FALSE), "")</f>
        <v>Katheeri, Khalled A</v>
      </c>
      <c r="G33" s="24" t="s">
        <v>93</v>
      </c>
      <c r="H33" s="24">
        <v>2025</v>
      </c>
      <c r="I33" s="80" t="s">
        <v>57</v>
      </c>
      <c r="J33" s="24" t="str" cm="1">
        <f t="array" ref="J33">IFERROR(
  LOOKUP(
    2,1/(
      ('Total Annual Points'!$B$5:$B$1000=E33)*
      ('Total Annual Points'!$C$5:$C$1000=G33)*
      ('Total Annual Points'!$D$5:$D$1000=H33)*
      (MATCH('Total Annual Points'!$E$5:$E$1000,{"January","February","March","April","May","June","July","August","September","October","November","December"},0)
       &lt;=MATCH(I33,{"January","February","March","April","May","June","July","August","September","October","November","December"},0))
    ),
    'Total Annual Points'!$F$5:$F$1000
  ),
"")</f>
        <v/>
      </c>
      <c r="K33" s="24"/>
      <c r="L33" s="24"/>
      <c r="M33" s="24">
        <f>North_Operation!$K33-North_Operation!$L33</f>
        <v>0</v>
      </c>
      <c r="N33" s="24"/>
      <c r="AC33" s="1" t="str">
        <f t="shared" si="1"/>
        <v>North_Operation</v>
      </c>
      <c r="AD33" s="1" t="str">
        <f>IFERROR(VLOOKUP(NOW[[#This Row],[Department]], Lists!$L$4:$M$7, 2, FALSE), "")</f>
        <v>Katheeri, Khalled A</v>
      </c>
      <c r="AE33" s="1" t="s">
        <v>15</v>
      </c>
      <c r="AF33" s="1" t="s">
        <v>24</v>
      </c>
      <c r="AG33" s="1" t="s">
        <v>77</v>
      </c>
      <c r="AH33" s="1" t="s">
        <v>42</v>
      </c>
      <c r="AI33" s="16" t="b">
        <v>0</v>
      </c>
      <c r="AJ33" s="1"/>
      <c r="BA33" s="22" t="str">
        <f t="shared" si="2"/>
        <v>North_Operation</v>
      </c>
      <c r="BB33" s="22" t="str">
        <f>IFERROR(VLOOKUP(NOM[[#This Row],[Department]], Lists!$L$4:$M$7, 2, FALSE), "")</f>
        <v>Katheeri, Khalled A</v>
      </c>
      <c r="BC33" s="30" t="s">
        <v>106</v>
      </c>
      <c r="BD33" s="30" t="s">
        <v>35</v>
      </c>
      <c r="BE33" s="81" t="s">
        <v>57</v>
      </c>
      <c r="BF33" s="28" t="s">
        <v>42</v>
      </c>
      <c r="BG33" s="29" t="b">
        <v>0</v>
      </c>
      <c r="BH33" s="28"/>
      <c r="BW33" s="22"/>
      <c r="BY33" s="2"/>
      <c r="BZ33" s="2"/>
      <c r="CA33" s="1"/>
      <c r="CB33" s="1"/>
      <c r="CC33" s="1"/>
      <c r="CD33" s="1"/>
    </row>
    <row r="34" spans="5:82">
      <c r="E34" s="24" t="str">
        <f t="shared" si="0"/>
        <v>North_Operation</v>
      </c>
      <c r="F34" s="24" t="str">
        <f>IFERROR(VLOOKUP(NOR[[#This Row],[Department]], Lists!$L$4:$M$7, 2, FALSE), "")</f>
        <v>Katheeri, Khalled A</v>
      </c>
      <c r="G34" s="24" t="s">
        <v>93</v>
      </c>
      <c r="H34" s="24">
        <v>2025</v>
      </c>
      <c r="I34" s="80" t="s">
        <v>60</v>
      </c>
      <c r="J34" s="24" t="str" cm="1">
        <f t="array" ref="J34">IFERROR(
  LOOKUP(
    2,1/(
      ('Total Annual Points'!$B$5:$B$1000=E34)*
      ('Total Annual Points'!$C$5:$C$1000=G34)*
      ('Total Annual Points'!$D$5:$D$1000=H34)*
      (MATCH('Total Annual Points'!$E$5:$E$1000,{"January","February","March","April","May","June","July","August","September","October","November","December"},0)
       &lt;=MATCH(I34,{"January","February","March","April","May","June","July","August","September","October","November","December"},0))
    ),
    'Total Annual Points'!$F$5:$F$1000
  ),
"")</f>
        <v/>
      </c>
      <c r="K34" s="24"/>
      <c r="L34" s="24"/>
      <c r="M34" s="24">
        <f>North_Operation!$K34-North_Operation!$L34</f>
        <v>0</v>
      </c>
      <c r="N34" s="24"/>
      <c r="AC34" s="1" t="str">
        <f t="shared" si="1"/>
        <v>North_Operation</v>
      </c>
      <c r="AD34" s="1" t="str">
        <f>IFERROR(VLOOKUP(NOW[[#This Row],[Department]], Lists!$L$4:$M$7, 2, FALSE), "")</f>
        <v>Katheeri, Khalled A</v>
      </c>
      <c r="AE34" s="1" t="s">
        <v>15</v>
      </c>
      <c r="AF34" s="1" t="s">
        <v>24</v>
      </c>
      <c r="AG34" s="1" t="s">
        <v>78</v>
      </c>
      <c r="AH34" s="1" t="s">
        <v>21</v>
      </c>
      <c r="AI34" s="16" t="b">
        <v>0</v>
      </c>
      <c r="AJ34" s="1"/>
      <c r="BA34" s="22" t="str">
        <f t="shared" si="2"/>
        <v>North_Operation</v>
      </c>
      <c r="BB34" s="22" t="str">
        <f>IFERROR(VLOOKUP(NOM[[#This Row],[Department]], Lists!$L$4:$M$7, 2, FALSE), "")</f>
        <v>Katheeri, Khalled A</v>
      </c>
      <c r="BC34" s="30" t="s">
        <v>106</v>
      </c>
      <c r="BD34" s="30" t="s">
        <v>35</v>
      </c>
      <c r="BE34" s="81" t="s">
        <v>60</v>
      </c>
      <c r="BF34" s="28" t="s">
        <v>21</v>
      </c>
      <c r="BG34" s="29" t="b">
        <v>0</v>
      </c>
      <c r="BH34" s="28"/>
      <c r="BW34" s="22"/>
      <c r="BY34" s="2"/>
      <c r="BZ34" s="2"/>
      <c r="CA34" s="1"/>
      <c r="CB34" s="1"/>
      <c r="CC34" s="1"/>
      <c r="CD34" s="1"/>
    </row>
    <row r="35" spans="5:82">
      <c r="E35" s="24" t="str">
        <f t="shared" si="0"/>
        <v>North_Operation</v>
      </c>
      <c r="F35" s="24" t="str">
        <f>IFERROR(VLOOKUP(NOR[[#This Row],[Department]], Lists!$L$4:$M$7, 2, FALSE), "")</f>
        <v>Katheeri, Khalled A</v>
      </c>
      <c r="G35" s="24" t="s">
        <v>93</v>
      </c>
      <c r="H35" s="24">
        <v>2025</v>
      </c>
      <c r="I35" s="80" t="s">
        <v>62</v>
      </c>
      <c r="J35" s="24" t="str" cm="1">
        <f t="array" ref="J35">IFERROR(
  LOOKUP(
    2,1/(
      ('Total Annual Points'!$B$5:$B$1000=E35)*
      ('Total Annual Points'!$C$5:$C$1000=G35)*
      ('Total Annual Points'!$D$5:$D$1000=H35)*
      (MATCH('Total Annual Points'!$E$5:$E$1000,{"January","February","March","April","May","June","July","August","September","October","November","December"},0)
       &lt;=MATCH(I35,{"January","February","March","April","May","June","July","August","September","October","November","December"},0))
    ),
    'Total Annual Points'!$F$5:$F$1000
  ),
"")</f>
        <v/>
      </c>
      <c r="K35" s="24"/>
      <c r="L35" s="24"/>
      <c r="M35" s="24">
        <f>North_Operation!$K35-North_Operation!$L35</f>
        <v>0</v>
      </c>
      <c r="N35" s="24"/>
      <c r="AC35" s="1" t="str">
        <f t="shared" si="1"/>
        <v>North_Operation</v>
      </c>
      <c r="AD35" s="1" t="str">
        <f>IFERROR(VLOOKUP(NOW[[#This Row],[Department]], Lists!$L$4:$M$7, 2, FALSE), "")</f>
        <v>Katheeri, Khalled A</v>
      </c>
      <c r="AE35" s="1" t="s">
        <v>15</v>
      </c>
      <c r="AF35" s="1" t="s">
        <v>24</v>
      </c>
      <c r="AG35" s="1" t="s">
        <v>79</v>
      </c>
      <c r="AH35" s="1" t="s">
        <v>32</v>
      </c>
      <c r="AI35" s="16" t="b">
        <v>0</v>
      </c>
      <c r="AJ35" s="1"/>
      <c r="BA35" s="22" t="str">
        <f t="shared" si="2"/>
        <v>North_Operation</v>
      </c>
      <c r="BB35" s="22" t="str">
        <f>IFERROR(VLOOKUP(NOM[[#This Row],[Department]], Lists!$L$4:$M$7, 2, FALSE), "")</f>
        <v>Katheeri, Khalled A</v>
      </c>
      <c r="BC35" s="30" t="s">
        <v>106</v>
      </c>
      <c r="BD35" s="30" t="s">
        <v>35</v>
      </c>
      <c r="BE35" s="81" t="s">
        <v>62</v>
      </c>
      <c r="BF35" s="28" t="s">
        <v>32</v>
      </c>
      <c r="BG35" s="29" t="b">
        <v>0</v>
      </c>
      <c r="BH35" s="28"/>
      <c r="BW35" s="22"/>
      <c r="BY35" s="2"/>
      <c r="BZ35" s="2"/>
      <c r="CA35" s="1"/>
      <c r="CB35" s="1"/>
      <c r="CC35" s="1"/>
      <c r="CD35" s="1"/>
    </row>
    <row r="36" spans="5:82">
      <c r="E36" s="24" t="str">
        <f t="shared" si="0"/>
        <v>North_Operation</v>
      </c>
      <c r="F36" s="24" t="str">
        <f>IFERROR(VLOOKUP(NOR[[#This Row],[Department]], Lists!$L$4:$M$7, 2, FALSE), "")</f>
        <v>Katheeri, Khalled A</v>
      </c>
      <c r="G36" s="24" t="s">
        <v>93</v>
      </c>
      <c r="H36" s="24">
        <v>2025</v>
      </c>
      <c r="I36" s="80" t="s">
        <v>64</v>
      </c>
      <c r="J36" s="24" t="str" cm="1">
        <f t="array" ref="J36">IFERROR(
  LOOKUP(
    2,1/(
      ('Total Annual Points'!$B$5:$B$1000=E36)*
      ('Total Annual Points'!$C$5:$C$1000=G36)*
      ('Total Annual Points'!$D$5:$D$1000=H36)*
      (MATCH('Total Annual Points'!$E$5:$E$1000,{"January","February","March","April","May","June","July","August","September","October","November","December"},0)
       &lt;=MATCH(I36,{"January","February","March","April","May","June","July","August","September","October","November","December"},0))
    ),
    'Total Annual Points'!$F$5:$F$1000
  ),
"")</f>
        <v/>
      </c>
      <c r="K36" s="24"/>
      <c r="L36" s="24"/>
      <c r="M36" s="24">
        <f>North_Operation!$K36-North_Operation!$L36</f>
        <v>0</v>
      </c>
      <c r="N36" s="24"/>
      <c r="AC36" s="1" t="str">
        <f t="shared" si="1"/>
        <v>North_Operation</v>
      </c>
      <c r="AD36" s="1" t="str">
        <f>IFERROR(VLOOKUP(NOW[[#This Row],[Department]], Lists!$L$4:$M$7, 2, FALSE), "")</f>
        <v>Katheeri, Khalled A</v>
      </c>
      <c r="AE36" s="1" t="s">
        <v>15</v>
      </c>
      <c r="AF36" s="1" t="s">
        <v>24</v>
      </c>
      <c r="AG36" s="1" t="s">
        <v>80</v>
      </c>
      <c r="AH36" s="1" t="s">
        <v>42</v>
      </c>
      <c r="AI36" s="16" t="b">
        <v>0</v>
      </c>
      <c r="AJ36" s="1"/>
      <c r="BA36" s="22" t="str">
        <f t="shared" si="2"/>
        <v>North_Operation</v>
      </c>
      <c r="BB36" s="22" t="str">
        <f>IFERROR(VLOOKUP(NOM[[#This Row],[Department]], Lists!$L$4:$M$7, 2, FALSE), "")</f>
        <v>Katheeri, Khalled A</v>
      </c>
      <c r="BC36" s="30" t="s">
        <v>106</v>
      </c>
      <c r="BD36" s="30" t="s">
        <v>35</v>
      </c>
      <c r="BE36" s="81" t="s">
        <v>64</v>
      </c>
      <c r="BF36" s="28" t="s">
        <v>42</v>
      </c>
      <c r="BG36" s="29" t="b">
        <v>0</v>
      </c>
      <c r="BH36" s="28"/>
      <c r="BW36" s="22"/>
      <c r="BY36" s="2"/>
      <c r="BZ36" s="2"/>
      <c r="CA36" s="1"/>
      <c r="CB36" s="1"/>
      <c r="CC36" s="1"/>
      <c r="CD36" s="1"/>
    </row>
    <row r="37" spans="5:82">
      <c r="E37" s="24" t="str">
        <f t="shared" si="0"/>
        <v>North_Operation</v>
      </c>
      <c r="F37" s="24" t="str">
        <f>IFERROR(VLOOKUP(NOR[[#This Row],[Department]], Lists!$L$4:$M$7, 2, FALSE), "")</f>
        <v>Katheeri, Khalled A</v>
      </c>
      <c r="G37" s="24" t="s">
        <v>93</v>
      </c>
      <c r="H37" s="24">
        <v>2025</v>
      </c>
      <c r="I37" s="80" t="s">
        <v>66</v>
      </c>
      <c r="J37" s="24" t="str" cm="1">
        <f t="array" ref="J37">IFERROR(
  LOOKUP(
    2,1/(
      ('Total Annual Points'!$B$5:$B$1000=E37)*
      ('Total Annual Points'!$C$5:$C$1000=G37)*
      ('Total Annual Points'!$D$5:$D$1000=H37)*
      (MATCH('Total Annual Points'!$E$5:$E$1000,{"January","February","March","April","May","June","July","August","September","October","November","December"},0)
       &lt;=MATCH(I37,{"January","February","March","April","May","June","July","August","September","October","November","December"},0))
    ),
    'Total Annual Points'!$F$5:$F$1000
  ),
"")</f>
        <v/>
      </c>
      <c r="K37" s="24"/>
      <c r="L37" s="24"/>
      <c r="M37" s="24">
        <f>North_Operation!$K37-North_Operation!$L37</f>
        <v>0</v>
      </c>
      <c r="N37" s="24"/>
      <c r="AC37" s="1" t="str">
        <f t="shared" si="1"/>
        <v>North_Operation</v>
      </c>
      <c r="AD37" s="1" t="str">
        <f>IFERROR(VLOOKUP(NOW[[#This Row],[Department]], Lists!$L$4:$M$7, 2, FALSE), "")</f>
        <v>Katheeri, Khalled A</v>
      </c>
      <c r="AE37" s="1" t="s">
        <v>15</v>
      </c>
      <c r="AF37" s="1" t="s">
        <v>24</v>
      </c>
      <c r="AG37" s="1" t="s">
        <v>81</v>
      </c>
      <c r="AH37" s="1" t="s">
        <v>21</v>
      </c>
      <c r="AI37" s="16" t="b">
        <v>0</v>
      </c>
      <c r="AJ37" s="1"/>
      <c r="BA37" s="22" t="str">
        <f t="shared" si="2"/>
        <v>North_Operation</v>
      </c>
      <c r="BB37" s="22" t="str">
        <f>IFERROR(VLOOKUP(NOM[[#This Row],[Department]], Lists!$L$4:$M$7, 2, FALSE), "")</f>
        <v>Katheeri, Khalled A</v>
      </c>
      <c r="BC37" s="30" t="s">
        <v>106</v>
      </c>
      <c r="BD37" s="30" t="s">
        <v>35</v>
      </c>
      <c r="BE37" s="81" t="s">
        <v>66</v>
      </c>
      <c r="BF37" s="28" t="s">
        <v>21</v>
      </c>
      <c r="BG37" s="29" t="b">
        <v>0</v>
      </c>
      <c r="BH37" s="28"/>
      <c r="BW37" s="22"/>
      <c r="BY37" s="2"/>
      <c r="BZ37" s="2"/>
      <c r="CA37" s="1"/>
      <c r="CB37" s="1"/>
      <c r="CC37" s="1"/>
      <c r="CD37" s="1"/>
    </row>
    <row r="38" spans="5:82">
      <c r="E38" s="24" t="str">
        <f t="shared" si="0"/>
        <v>North_Operation</v>
      </c>
      <c r="F38" s="24" t="str">
        <f>IFERROR(VLOOKUP(NOR[[#This Row],[Department]], Lists!$L$4:$M$7, 2, FALSE), "")</f>
        <v>Katheeri, Khalled A</v>
      </c>
      <c r="G38" s="24" t="s">
        <v>93</v>
      </c>
      <c r="H38" s="24">
        <v>2025</v>
      </c>
      <c r="I38" s="80" t="s">
        <v>68</v>
      </c>
      <c r="J38" s="24" t="str" cm="1">
        <f t="array" ref="J38">IFERROR(
  LOOKUP(
    2,1/(
      ('Total Annual Points'!$B$5:$B$1000=E38)*
      ('Total Annual Points'!$C$5:$C$1000=G38)*
      ('Total Annual Points'!$D$5:$D$1000=H38)*
      (MATCH('Total Annual Points'!$E$5:$E$1000,{"January","February","March","April","May","June","July","August","September","October","November","December"},0)
       &lt;=MATCH(I38,{"January","February","March","April","May","June","July","August","September","October","November","December"},0))
    ),
    'Total Annual Points'!$F$5:$F$1000
  ),
"")</f>
        <v/>
      </c>
      <c r="K38" s="24"/>
      <c r="L38" s="24"/>
      <c r="M38" s="24">
        <f>North_Operation!$K38-North_Operation!$L38</f>
        <v>0</v>
      </c>
      <c r="N38" s="24"/>
      <c r="AC38" s="1" t="str">
        <f t="shared" si="1"/>
        <v>North_Operation</v>
      </c>
      <c r="AD38" s="1" t="str">
        <f>IFERROR(VLOOKUP(NOW[[#This Row],[Department]], Lists!$L$4:$M$7, 2, FALSE), "")</f>
        <v>Katheeri, Khalled A</v>
      </c>
      <c r="AE38" s="1" t="s">
        <v>15</v>
      </c>
      <c r="AF38" s="1" t="s">
        <v>24</v>
      </c>
      <c r="AG38" s="1" t="s">
        <v>82</v>
      </c>
      <c r="AH38" s="1" t="s">
        <v>32</v>
      </c>
      <c r="AI38" s="16" t="b">
        <v>0</v>
      </c>
      <c r="AJ38" s="1"/>
      <c r="BA38" s="22" t="str">
        <f t="shared" si="2"/>
        <v>North_Operation</v>
      </c>
      <c r="BB38" s="22" t="str">
        <f>IFERROR(VLOOKUP(NOM[[#This Row],[Department]], Lists!$L$4:$M$7, 2, FALSE), "")</f>
        <v>Katheeri, Khalled A</v>
      </c>
      <c r="BC38" s="30" t="s">
        <v>106</v>
      </c>
      <c r="BD38" s="30" t="s">
        <v>35</v>
      </c>
      <c r="BE38" s="81" t="s">
        <v>68</v>
      </c>
      <c r="BF38" s="28" t="s">
        <v>32</v>
      </c>
      <c r="BG38" s="29" t="b">
        <v>0</v>
      </c>
      <c r="BH38" s="28"/>
      <c r="BW38" s="22"/>
      <c r="BY38" s="2"/>
      <c r="BZ38" s="2"/>
      <c r="CA38" s="1"/>
      <c r="CB38" s="1"/>
      <c r="CC38" s="1"/>
      <c r="CD38" s="1"/>
    </row>
    <row r="39" spans="5:82">
      <c r="E39" s="24" t="str">
        <f t="shared" si="0"/>
        <v>North_Operation</v>
      </c>
      <c r="F39" s="24" t="str">
        <f>IFERROR(VLOOKUP(NOR[[#This Row],[Department]], Lists!$L$4:$M$7, 2, FALSE), "")</f>
        <v>Katheeri, Khalled A</v>
      </c>
      <c r="G39" s="24" t="s">
        <v>93</v>
      </c>
      <c r="H39" s="24">
        <v>2025</v>
      </c>
      <c r="I39" s="80" t="s">
        <v>70</v>
      </c>
      <c r="J39" s="24" t="str" cm="1">
        <f t="array" ref="J39">IFERROR(
  LOOKUP(
    2,1/(
      ('Total Annual Points'!$B$5:$B$1000=E39)*
      ('Total Annual Points'!$C$5:$C$1000=G39)*
      ('Total Annual Points'!$D$5:$D$1000=H39)*
      (MATCH('Total Annual Points'!$E$5:$E$1000,{"January","February","March","April","May","June","July","August","September","October","November","December"},0)
       &lt;=MATCH(I39,{"January","February","March","April","May","June","July","August","September","October","November","December"},0))
    ),
    'Total Annual Points'!$F$5:$F$1000
  ),
"")</f>
        <v/>
      </c>
      <c r="K39" s="24"/>
      <c r="L39" s="24"/>
      <c r="M39" s="24">
        <f>North_Operation!$K39-North_Operation!$L39</f>
        <v>0</v>
      </c>
      <c r="N39" s="24"/>
      <c r="AC39" s="1" t="str">
        <f t="shared" si="1"/>
        <v>North_Operation</v>
      </c>
      <c r="AD39" s="1" t="str">
        <f>IFERROR(VLOOKUP(NOW[[#This Row],[Department]], Lists!$L$4:$M$7, 2, FALSE), "")</f>
        <v>Katheeri, Khalled A</v>
      </c>
      <c r="AE39" s="1" t="s">
        <v>15</v>
      </c>
      <c r="AF39" s="1" t="s">
        <v>24</v>
      </c>
      <c r="AG39" s="1" t="s">
        <v>83</v>
      </c>
      <c r="AH39" s="1" t="s">
        <v>42</v>
      </c>
      <c r="AI39" s="16" t="b">
        <v>0</v>
      </c>
      <c r="AJ39" s="1"/>
      <c r="BA39" s="22" t="str">
        <f t="shared" si="2"/>
        <v>North_Operation</v>
      </c>
      <c r="BB39" s="22" t="str">
        <f>IFERROR(VLOOKUP(NOM[[#This Row],[Department]], Lists!$L$4:$M$7, 2, FALSE), "")</f>
        <v>Katheeri, Khalled A</v>
      </c>
      <c r="BC39" s="30" t="s">
        <v>106</v>
      </c>
      <c r="BD39" s="30" t="s">
        <v>35</v>
      </c>
      <c r="BE39" s="81" t="s">
        <v>70</v>
      </c>
      <c r="BF39" s="28" t="s">
        <v>42</v>
      </c>
      <c r="BG39" s="29" t="b">
        <v>0</v>
      </c>
      <c r="BH39" s="28"/>
      <c r="BW39" s="22"/>
      <c r="BY39" s="2"/>
      <c r="BZ39" s="2"/>
      <c r="CA39" s="1"/>
      <c r="CB39" s="1"/>
      <c r="CC39" s="1"/>
      <c r="CD39" s="1"/>
    </row>
    <row r="40" spans="5:82">
      <c r="E40" s="24" t="str">
        <f t="shared" si="0"/>
        <v>North_Operation</v>
      </c>
      <c r="F40" s="78" t="str">
        <f>IFERROR(VLOOKUP(NOR[[#This Row],[Department]], Lists!$L$4:$M$7, 2, FALSE), "")</f>
        <v>Katheeri, Khalled A</v>
      </c>
      <c r="G40" s="24" t="s">
        <v>96</v>
      </c>
      <c r="H40" s="24">
        <v>2025</v>
      </c>
      <c r="I40" s="80" t="s">
        <v>20</v>
      </c>
      <c r="J40" s="24" t="str" cm="1">
        <f t="array" ref="J40">IFERROR(
  LOOKUP(
    2,1/(
      ('Total Annual Points'!$B$5:$B$1000=E40)*
      ('Total Annual Points'!$C$5:$C$1000=G40)*
      ('Total Annual Points'!$D$5:$D$1000=H40)*
      (MATCH('Total Annual Points'!$E$5:$E$1000,{"January","February","March","April","May","June","July","August","September","October","November","December"},0)
       &lt;=MATCH(I40,{"January","February","March","April","May","June","July","August","September","October","November","December"},0))
    ),
    'Total Annual Points'!$F$5:$F$1000
  ),
"")</f>
        <v/>
      </c>
      <c r="K40" s="24"/>
      <c r="L40" s="24"/>
      <c r="M40" s="24">
        <f>North_Operation!$K40-North_Operation!$L40</f>
        <v>0</v>
      </c>
      <c r="N40" s="24"/>
      <c r="AC40" s="1" t="str">
        <f t="shared" si="1"/>
        <v>North_Operation</v>
      </c>
      <c r="AD40" s="1" t="str">
        <f>IFERROR(VLOOKUP(NOW[[#This Row],[Department]], Lists!$L$4:$M$7, 2, FALSE), "")</f>
        <v>Katheeri, Khalled A</v>
      </c>
      <c r="AE40" s="1" t="s">
        <v>15</v>
      </c>
      <c r="AF40" s="1" t="s">
        <v>24</v>
      </c>
      <c r="AG40" s="1" t="s">
        <v>85</v>
      </c>
      <c r="AH40" s="1" t="s">
        <v>21</v>
      </c>
      <c r="AI40" s="16" t="b">
        <v>0</v>
      </c>
      <c r="AJ40" s="1"/>
      <c r="BA40" s="22" t="str">
        <f t="shared" si="2"/>
        <v>North_Operation</v>
      </c>
      <c r="BB40" t="str">
        <f>IFERROR(VLOOKUP(NOM[[#This Row],[Department]], Lists!$L$4:$M$7, 2, FALSE), "")</f>
        <v>Katheeri, Khalled A</v>
      </c>
      <c r="BC40" s="30" t="s">
        <v>99</v>
      </c>
      <c r="BD40" s="30" t="s">
        <v>35</v>
      </c>
      <c r="BE40" s="81" t="s">
        <v>20</v>
      </c>
      <c r="BF40" s="28" t="s">
        <v>21</v>
      </c>
      <c r="BG40" s="29" t="b">
        <v>0</v>
      </c>
      <c r="BH40" s="28"/>
      <c r="BW40" s="22"/>
      <c r="BY40" s="2"/>
      <c r="BZ40" s="2"/>
      <c r="CA40" s="1"/>
      <c r="CB40" s="1"/>
      <c r="CC40" s="1"/>
      <c r="CD40" s="1"/>
    </row>
    <row r="41" spans="5:82">
      <c r="E41" s="24" t="str">
        <f t="shared" si="0"/>
        <v>North_Operation</v>
      </c>
      <c r="F41" s="24" t="str">
        <f>IFERROR(VLOOKUP(NOR[[#This Row],[Department]], Lists!$L$4:$M$7, 2, FALSE), "")</f>
        <v>Katheeri, Khalled A</v>
      </c>
      <c r="G41" s="24" t="s">
        <v>96</v>
      </c>
      <c r="H41" s="24">
        <v>2025</v>
      </c>
      <c r="I41" s="80" t="s">
        <v>31</v>
      </c>
      <c r="J41" s="24" t="str" cm="1">
        <f t="array" ref="J41">IFERROR(
  LOOKUP(
    2,1/(
      ('Total Annual Points'!$B$5:$B$1000=E41)*
      ('Total Annual Points'!$C$5:$C$1000=G41)*
      ('Total Annual Points'!$D$5:$D$1000=H41)*
      (MATCH('Total Annual Points'!$E$5:$E$1000,{"January","February","March","April","May","June","July","August","September","October","November","December"},0)
       &lt;=MATCH(I41,{"January","February","March","April","May","June","July","August","September","October","November","December"},0))
    ),
    'Total Annual Points'!$F$5:$F$1000
  ),
"")</f>
        <v/>
      </c>
      <c r="K41" s="24"/>
      <c r="L41" s="24"/>
      <c r="M41" s="24">
        <f>North_Operation!$K41-North_Operation!$L41</f>
        <v>0</v>
      </c>
      <c r="N41" s="24"/>
      <c r="AC41" s="1" t="str">
        <f t="shared" si="1"/>
        <v>North_Operation</v>
      </c>
      <c r="AD41" s="1" t="str">
        <f>IFERROR(VLOOKUP(NOW[[#This Row],[Department]], Lists!$L$4:$M$7, 2, FALSE), "")</f>
        <v>Katheeri, Khalled A</v>
      </c>
      <c r="AE41" s="1" t="s">
        <v>15</v>
      </c>
      <c r="AF41" s="1" t="s">
        <v>24</v>
      </c>
      <c r="AG41" s="1" t="s">
        <v>86</v>
      </c>
      <c r="AH41" s="1" t="s">
        <v>32</v>
      </c>
      <c r="AI41" s="16" t="b">
        <v>0</v>
      </c>
      <c r="AJ41" s="1"/>
      <c r="BA41" s="22" t="str">
        <f t="shared" si="2"/>
        <v>North_Operation</v>
      </c>
      <c r="BB41" s="22" t="str">
        <f>IFERROR(VLOOKUP(NOM[[#This Row],[Department]], Lists!$L$4:$M$7, 2, FALSE), "")</f>
        <v>Katheeri, Khalled A</v>
      </c>
      <c r="BC41" s="30" t="s">
        <v>99</v>
      </c>
      <c r="BD41" s="30" t="s">
        <v>35</v>
      </c>
      <c r="BE41" s="81" t="s">
        <v>31</v>
      </c>
      <c r="BF41" s="28" t="s">
        <v>32</v>
      </c>
      <c r="BG41" s="29" t="b">
        <v>0</v>
      </c>
      <c r="BH41" s="28"/>
      <c r="BW41" s="22"/>
      <c r="BY41" s="2"/>
      <c r="BZ41" s="2"/>
      <c r="CA41" s="1"/>
      <c r="CB41" s="1"/>
      <c r="CC41" s="1"/>
      <c r="CD41" s="1"/>
    </row>
    <row r="42" spans="5:82">
      <c r="E42" s="24" t="str">
        <f t="shared" si="0"/>
        <v>North_Operation</v>
      </c>
      <c r="F42" s="24" t="str">
        <f>IFERROR(VLOOKUP(NOR[[#This Row],[Department]], Lists!$L$4:$M$7, 2, FALSE), "")</f>
        <v>Katheeri, Khalled A</v>
      </c>
      <c r="G42" s="24" t="s">
        <v>96</v>
      </c>
      <c r="H42" s="24">
        <v>2025</v>
      </c>
      <c r="I42" s="80" t="s">
        <v>41</v>
      </c>
      <c r="J42" s="24" t="str" cm="1">
        <f t="array" ref="J42">IFERROR(
  LOOKUP(
    2,1/(
      ('Total Annual Points'!$B$5:$B$1000=E42)*
      ('Total Annual Points'!$C$5:$C$1000=G42)*
      ('Total Annual Points'!$D$5:$D$1000=H42)*
      (MATCH('Total Annual Points'!$E$5:$E$1000,{"January","February","March","April","May","June","July","August","September","October","November","December"},0)
       &lt;=MATCH(I42,{"January","February","March","April","May","June","July","August","September","October","November","December"},0))
    ),
    'Total Annual Points'!$F$5:$F$1000
  ),
"")</f>
        <v/>
      </c>
      <c r="K42" s="24"/>
      <c r="L42" s="24"/>
      <c r="M42" s="24">
        <f>North_Operation!$K42-North_Operation!$L42</f>
        <v>0</v>
      </c>
      <c r="N42" s="24"/>
      <c r="AC42" s="1" t="str">
        <f t="shared" si="1"/>
        <v>North_Operation</v>
      </c>
      <c r="AD42" s="1" t="str">
        <f>IFERROR(VLOOKUP(NOW[[#This Row],[Department]], Lists!$L$4:$M$7, 2, FALSE), "")</f>
        <v>Katheeri, Khalled A</v>
      </c>
      <c r="AE42" s="1" t="s">
        <v>15</v>
      </c>
      <c r="AF42" s="1" t="s">
        <v>24</v>
      </c>
      <c r="AG42" s="1" t="s">
        <v>87</v>
      </c>
      <c r="AH42" s="1" t="s">
        <v>42</v>
      </c>
      <c r="AI42" s="16" t="b">
        <v>0</v>
      </c>
      <c r="AJ42" s="1"/>
      <c r="BA42" s="22" t="str">
        <f t="shared" si="2"/>
        <v>North_Operation</v>
      </c>
      <c r="BB42" s="22" t="str">
        <f>IFERROR(VLOOKUP(NOM[[#This Row],[Department]], Lists!$L$4:$M$7, 2, FALSE), "")</f>
        <v>Katheeri, Khalled A</v>
      </c>
      <c r="BC42" s="30" t="s">
        <v>99</v>
      </c>
      <c r="BD42" s="30" t="s">
        <v>35</v>
      </c>
      <c r="BE42" s="81" t="s">
        <v>41</v>
      </c>
      <c r="BF42" s="28" t="s">
        <v>42</v>
      </c>
      <c r="BG42" s="29" t="b">
        <v>0</v>
      </c>
      <c r="BH42" s="28"/>
      <c r="BW42" s="22"/>
      <c r="BY42" s="2"/>
      <c r="BZ42" s="2"/>
      <c r="CA42" s="1"/>
      <c r="CB42" s="1"/>
      <c r="CC42" s="1"/>
      <c r="CD42" s="1"/>
    </row>
    <row r="43" spans="5:82">
      <c r="E43" s="24" t="str">
        <f t="shared" si="0"/>
        <v>North_Operation</v>
      </c>
      <c r="F43" s="24" t="str">
        <f>IFERROR(VLOOKUP(NOR[[#This Row],[Department]], Lists!$L$4:$M$7, 2, FALSE), "")</f>
        <v>Katheeri, Khalled A</v>
      </c>
      <c r="G43" s="24" t="s">
        <v>96</v>
      </c>
      <c r="H43" s="24">
        <v>2025</v>
      </c>
      <c r="I43" s="80" t="s">
        <v>50</v>
      </c>
      <c r="J43" s="24" t="str" cm="1">
        <f t="array" ref="J43">IFERROR(
  LOOKUP(
    2,1/(
      ('Total Annual Points'!$B$5:$B$1000=E43)*
      ('Total Annual Points'!$C$5:$C$1000=G43)*
      ('Total Annual Points'!$D$5:$D$1000=H43)*
      (MATCH('Total Annual Points'!$E$5:$E$1000,{"January","February","March","April","May","June","July","August","September","October","November","December"},0)
       &lt;=MATCH(I43,{"January","February","March","April","May","June","July","August","September","October","November","December"},0))
    ),
    'Total Annual Points'!$F$5:$F$1000
  ),
"")</f>
        <v/>
      </c>
      <c r="K43" s="24"/>
      <c r="L43" s="24"/>
      <c r="M43" s="24">
        <f>North_Operation!$K43-North_Operation!$L43</f>
        <v>0</v>
      </c>
      <c r="N43" s="24"/>
      <c r="AC43" s="1" t="str">
        <f t="shared" si="1"/>
        <v>North_Operation</v>
      </c>
      <c r="AD43" s="1" t="str">
        <f>IFERROR(VLOOKUP(NOW[[#This Row],[Department]], Lists!$L$4:$M$7, 2, FALSE), "")</f>
        <v>Katheeri, Khalled A</v>
      </c>
      <c r="AE43" s="1" t="s">
        <v>15</v>
      </c>
      <c r="AF43" s="1" t="s">
        <v>24</v>
      </c>
      <c r="AG43" s="1" t="s">
        <v>88</v>
      </c>
      <c r="AH43" s="1" t="s">
        <v>21</v>
      </c>
      <c r="AI43" s="16" t="b">
        <v>0</v>
      </c>
      <c r="AJ43" s="1"/>
      <c r="BA43" s="22" t="str">
        <f t="shared" si="2"/>
        <v>North_Operation</v>
      </c>
      <c r="BB43" s="22" t="str">
        <f>IFERROR(VLOOKUP(NOM[[#This Row],[Department]], Lists!$L$4:$M$7, 2, FALSE), "")</f>
        <v>Katheeri, Khalled A</v>
      </c>
      <c r="BC43" s="30" t="s">
        <v>99</v>
      </c>
      <c r="BD43" s="30" t="s">
        <v>35</v>
      </c>
      <c r="BE43" s="81" t="s">
        <v>50</v>
      </c>
      <c r="BF43" s="28" t="s">
        <v>21</v>
      </c>
      <c r="BG43" s="29" t="b">
        <v>0</v>
      </c>
      <c r="BH43" s="28"/>
      <c r="BW43" s="22"/>
      <c r="BY43" s="2"/>
      <c r="BZ43" s="2"/>
      <c r="CA43" s="1"/>
      <c r="CB43" s="1"/>
      <c r="CC43" s="1"/>
      <c r="CD43" s="1"/>
    </row>
    <row r="44" spans="5:82">
      <c r="E44" s="24" t="str">
        <f t="shared" si="0"/>
        <v>North_Operation</v>
      </c>
      <c r="F44" s="24" t="str">
        <f>IFERROR(VLOOKUP(NOR[[#This Row],[Department]], Lists!$L$4:$M$7, 2, FALSE), "")</f>
        <v>Katheeri, Khalled A</v>
      </c>
      <c r="G44" s="24" t="s">
        <v>96</v>
      </c>
      <c r="H44" s="24">
        <v>2025</v>
      </c>
      <c r="I44" s="80" t="s">
        <v>54</v>
      </c>
      <c r="J44" s="24" t="str" cm="1">
        <f t="array" ref="J44">IFERROR(
  LOOKUP(
    2,1/(
      ('Total Annual Points'!$B$5:$B$1000=E44)*
      ('Total Annual Points'!$C$5:$C$1000=G44)*
      ('Total Annual Points'!$D$5:$D$1000=H44)*
      (MATCH('Total Annual Points'!$E$5:$E$1000,{"January","February","March","April","May","June","July","August","September","October","November","December"},0)
       &lt;=MATCH(I44,{"January","February","March","April","May","June","July","August","September","October","November","December"},0))
    ),
    'Total Annual Points'!$F$5:$F$1000
  ),
"")</f>
        <v/>
      </c>
      <c r="K44" s="24"/>
      <c r="L44" s="24"/>
      <c r="M44" s="24">
        <f>North_Operation!$K44-North_Operation!$L44</f>
        <v>0</v>
      </c>
      <c r="N44" s="24"/>
      <c r="AC44" s="1" t="str">
        <f t="shared" si="1"/>
        <v>North_Operation</v>
      </c>
      <c r="AD44" s="1" t="str">
        <f>IFERROR(VLOOKUP(NOW[[#This Row],[Department]], Lists!$L$4:$M$7, 2, FALSE), "")</f>
        <v>Katheeri, Khalled A</v>
      </c>
      <c r="AE44" s="1" t="s">
        <v>15</v>
      </c>
      <c r="AF44" s="1" t="s">
        <v>24</v>
      </c>
      <c r="AG44" s="1" t="s">
        <v>92</v>
      </c>
      <c r="AH44" s="1" t="s">
        <v>32</v>
      </c>
      <c r="AI44" s="16" t="b">
        <v>0</v>
      </c>
      <c r="AJ44" s="1"/>
      <c r="BA44" s="22" t="str">
        <f t="shared" si="2"/>
        <v>North_Operation</v>
      </c>
      <c r="BB44" s="22" t="str">
        <f>IFERROR(VLOOKUP(NOM[[#This Row],[Department]], Lists!$L$4:$M$7, 2, FALSE), "")</f>
        <v>Katheeri, Khalled A</v>
      </c>
      <c r="BC44" s="30" t="s">
        <v>99</v>
      </c>
      <c r="BD44" s="30" t="s">
        <v>35</v>
      </c>
      <c r="BE44" s="81" t="s">
        <v>54</v>
      </c>
      <c r="BF44" s="28" t="s">
        <v>32</v>
      </c>
      <c r="BG44" s="29" t="b">
        <v>0</v>
      </c>
      <c r="BH44" s="28"/>
      <c r="BW44" s="22"/>
      <c r="BY44" s="2"/>
      <c r="BZ44" s="2"/>
      <c r="CA44" s="1"/>
      <c r="CB44" s="1"/>
      <c r="CC44" s="1"/>
      <c r="CD44" s="1"/>
    </row>
    <row r="45" spans="5:82">
      <c r="E45" s="24" t="str">
        <f t="shared" si="0"/>
        <v>North_Operation</v>
      </c>
      <c r="F45" s="24" t="str">
        <f>IFERROR(VLOOKUP(NOR[[#This Row],[Department]], Lists!$L$4:$M$7, 2, FALSE), "")</f>
        <v>Katheeri, Khalled A</v>
      </c>
      <c r="G45" s="24" t="s">
        <v>96</v>
      </c>
      <c r="H45" s="24">
        <v>2025</v>
      </c>
      <c r="I45" s="80" t="s">
        <v>57</v>
      </c>
      <c r="J45" s="24" t="str" cm="1">
        <f t="array" ref="J45">IFERROR(
  LOOKUP(
    2,1/(
      ('Total Annual Points'!$B$5:$B$1000=E45)*
      ('Total Annual Points'!$C$5:$C$1000=G45)*
      ('Total Annual Points'!$D$5:$D$1000=H45)*
      (MATCH('Total Annual Points'!$E$5:$E$1000,{"January","February","March","April","May","June","July","August","September","October","November","December"},0)
       &lt;=MATCH(I45,{"January","February","March","April","May","June","July","August","September","October","November","December"},0))
    ),
    'Total Annual Points'!$F$5:$F$1000
  ),
"")</f>
        <v/>
      </c>
      <c r="K45" s="24"/>
      <c r="L45" s="24"/>
      <c r="M45" s="24">
        <f>North_Operation!$K45-North_Operation!$L45</f>
        <v>0</v>
      </c>
      <c r="N45" s="24"/>
      <c r="AC45" s="1" t="str">
        <f t="shared" si="1"/>
        <v>North_Operation</v>
      </c>
      <c r="AD45" s="1" t="str">
        <f>IFERROR(VLOOKUP(NOW[[#This Row],[Department]], Lists!$L$4:$M$7, 2, FALSE), "")</f>
        <v>Katheeri, Khalled A</v>
      </c>
      <c r="AE45" s="1" t="s">
        <v>15</v>
      </c>
      <c r="AF45" s="1" t="s">
        <v>24</v>
      </c>
      <c r="AG45" s="1" t="s">
        <v>95</v>
      </c>
      <c r="AH45" s="1" t="s">
        <v>42</v>
      </c>
      <c r="AI45" s="16" t="b">
        <v>0</v>
      </c>
      <c r="AJ45" s="1"/>
      <c r="BA45" s="22" t="str">
        <f t="shared" si="2"/>
        <v>North_Operation</v>
      </c>
      <c r="BB45" s="22" t="str">
        <f>IFERROR(VLOOKUP(NOM[[#This Row],[Department]], Lists!$L$4:$M$7, 2, FALSE), "")</f>
        <v>Katheeri, Khalled A</v>
      </c>
      <c r="BC45" s="30" t="s">
        <v>99</v>
      </c>
      <c r="BD45" s="30" t="s">
        <v>35</v>
      </c>
      <c r="BE45" s="81" t="s">
        <v>57</v>
      </c>
      <c r="BF45" s="28" t="s">
        <v>42</v>
      </c>
      <c r="BG45" s="29" t="b">
        <v>0</v>
      </c>
      <c r="BH45" s="28"/>
      <c r="BW45" s="22"/>
      <c r="BY45" s="2"/>
      <c r="BZ45" s="2"/>
      <c r="CA45" s="1"/>
      <c r="CB45" s="1"/>
      <c r="CC45" s="1"/>
      <c r="CD45" s="1"/>
    </row>
    <row r="46" spans="5:82">
      <c r="E46" s="24" t="str">
        <f t="shared" si="0"/>
        <v>North_Operation</v>
      </c>
      <c r="F46" s="24" t="str">
        <f>IFERROR(VLOOKUP(NOR[[#This Row],[Department]], Lists!$L$4:$M$7, 2, FALSE), "")</f>
        <v>Katheeri, Khalled A</v>
      </c>
      <c r="G46" s="24" t="s">
        <v>96</v>
      </c>
      <c r="H46" s="24">
        <v>2025</v>
      </c>
      <c r="I46" s="80" t="s">
        <v>60</v>
      </c>
      <c r="J46" s="24" t="str" cm="1">
        <f t="array" ref="J46">IFERROR(
  LOOKUP(
    2,1/(
      ('Total Annual Points'!$B$5:$B$1000=E46)*
      ('Total Annual Points'!$C$5:$C$1000=G46)*
      ('Total Annual Points'!$D$5:$D$1000=H46)*
      (MATCH('Total Annual Points'!$E$5:$E$1000,{"January","February","March","April","May","June","July","August","September","October","November","December"},0)
       &lt;=MATCH(I46,{"January","February","March","April","May","June","July","August","September","October","November","December"},0))
    ),
    'Total Annual Points'!$F$5:$F$1000
  ),
"")</f>
        <v/>
      </c>
      <c r="K46" s="24"/>
      <c r="L46" s="24"/>
      <c r="M46" s="24">
        <f>North_Operation!$K46-North_Operation!$L46</f>
        <v>0</v>
      </c>
      <c r="N46" s="24"/>
      <c r="AC46" s="1" t="str">
        <f t="shared" si="1"/>
        <v>North_Operation</v>
      </c>
      <c r="AD46" s="1" t="str">
        <f>IFERROR(VLOOKUP(NOW[[#This Row],[Department]], Lists!$L$4:$M$7, 2, FALSE), "")</f>
        <v>Katheeri, Khalled A</v>
      </c>
      <c r="AE46" s="1" t="s">
        <v>15</v>
      </c>
      <c r="AF46" s="1" t="s">
        <v>24</v>
      </c>
      <c r="AG46" s="1" t="s">
        <v>98</v>
      </c>
      <c r="AH46" s="1" t="s">
        <v>21</v>
      </c>
      <c r="AI46" s="16" t="b">
        <v>0</v>
      </c>
      <c r="AJ46" s="1"/>
      <c r="BA46" s="22" t="str">
        <f t="shared" si="2"/>
        <v>North_Operation</v>
      </c>
      <c r="BB46" s="22" t="str">
        <f>IFERROR(VLOOKUP(NOM[[#This Row],[Department]], Lists!$L$4:$M$7, 2, FALSE), "")</f>
        <v>Katheeri, Khalled A</v>
      </c>
      <c r="BC46" s="30" t="s">
        <v>99</v>
      </c>
      <c r="BD46" s="30" t="s">
        <v>35</v>
      </c>
      <c r="BE46" s="81" t="s">
        <v>60</v>
      </c>
      <c r="BF46" s="28" t="s">
        <v>21</v>
      </c>
      <c r="BG46" s="29" t="b">
        <v>0</v>
      </c>
      <c r="BH46" s="28"/>
      <c r="BW46" s="22"/>
      <c r="BY46" s="2"/>
      <c r="BZ46" s="2"/>
      <c r="CA46" s="1"/>
      <c r="CB46" s="1"/>
      <c r="CC46" s="1"/>
      <c r="CD46" s="1"/>
    </row>
    <row r="47" spans="5:82">
      <c r="E47" s="24" t="str">
        <f t="shared" si="0"/>
        <v>North_Operation</v>
      </c>
      <c r="F47" s="24" t="str">
        <f>IFERROR(VLOOKUP(NOR[[#This Row],[Department]], Lists!$L$4:$M$7, 2, FALSE), "")</f>
        <v>Katheeri, Khalled A</v>
      </c>
      <c r="G47" s="24" t="s">
        <v>96</v>
      </c>
      <c r="H47" s="24">
        <v>2025</v>
      </c>
      <c r="I47" s="80" t="s">
        <v>62</v>
      </c>
      <c r="J47" s="24" t="str" cm="1">
        <f t="array" ref="J47">IFERROR(
  LOOKUP(
    2,1/(
      ('Total Annual Points'!$B$5:$B$1000=E47)*
      ('Total Annual Points'!$C$5:$C$1000=G47)*
      ('Total Annual Points'!$D$5:$D$1000=H47)*
      (MATCH('Total Annual Points'!$E$5:$E$1000,{"January","February","March","April","May","June","July","August","September","October","November","December"},0)
       &lt;=MATCH(I47,{"January","February","March","April","May","June","July","August","September","October","November","December"},0))
    ),
    'Total Annual Points'!$F$5:$F$1000
  ),
"")</f>
        <v/>
      </c>
      <c r="K47" s="24"/>
      <c r="L47" s="24"/>
      <c r="M47" s="24">
        <f>North_Operation!$K47-North_Operation!$L47</f>
        <v>0</v>
      </c>
      <c r="N47" s="24"/>
      <c r="AC47" s="1" t="str">
        <f t="shared" si="1"/>
        <v>North_Operation</v>
      </c>
      <c r="AD47" s="1" t="str">
        <f>IFERROR(VLOOKUP(NOW[[#This Row],[Department]], Lists!$L$4:$M$7, 2, FALSE), "")</f>
        <v>Katheeri, Khalled A</v>
      </c>
      <c r="AE47" s="1" t="s">
        <v>15</v>
      </c>
      <c r="AF47" s="1" t="s">
        <v>24</v>
      </c>
      <c r="AG47" s="1" t="s">
        <v>100</v>
      </c>
      <c r="AH47" s="1" t="s">
        <v>32</v>
      </c>
      <c r="AI47" s="16" t="b">
        <v>0</v>
      </c>
      <c r="AJ47" s="1"/>
      <c r="BA47" s="22" t="str">
        <f t="shared" si="2"/>
        <v>North_Operation</v>
      </c>
      <c r="BB47" s="22" t="str">
        <f>IFERROR(VLOOKUP(NOM[[#This Row],[Department]], Lists!$L$4:$M$7, 2, FALSE), "")</f>
        <v>Katheeri, Khalled A</v>
      </c>
      <c r="BC47" s="30" t="s">
        <v>99</v>
      </c>
      <c r="BD47" s="30" t="s">
        <v>35</v>
      </c>
      <c r="BE47" s="81" t="s">
        <v>62</v>
      </c>
      <c r="BF47" s="28" t="s">
        <v>32</v>
      </c>
      <c r="BG47" s="29" t="b">
        <v>0</v>
      </c>
      <c r="BH47" s="28"/>
      <c r="BW47" s="22"/>
      <c r="BY47" s="2"/>
      <c r="BZ47" s="2"/>
      <c r="CA47" s="1"/>
      <c r="CB47" s="1"/>
      <c r="CC47" s="1"/>
      <c r="CD47" s="1"/>
    </row>
    <row r="48" spans="5:82">
      <c r="E48" s="24" t="str">
        <f t="shared" si="0"/>
        <v>North_Operation</v>
      </c>
      <c r="F48" s="24" t="str">
        <f>IFERROR(VLOOKUP(NOR[[#This Row],[Department]], Lists!$L$4:$M$7, 2, FALSE), "")</f>
        <v>Katheeri, Khalled A</v>
      </c>
      <c r="G48" s="24" t="s">
        <v>96</v>
      </c>
      <c r="H48" s="24">
        <v>2025</v>
      </c>
      <c r="I48" s="80" t="s">
        <v>64</v>
      </c>
      <c r="J48" s="24" t="str" cm="1">
        <f t="array" ref="J48">IFERROR(
  LOOKUP(
    2,1/(
      ('Total Annual Points'!$B$5:$B$1000=E48)*
      ('Total Annual Points'!$C$5:$C$1000=G48)*
      ('Total Annual Points'!$D$5:$D$1000=H48)*
      (MATCH('Total Annual Points'!$E$5:$E$1000,{"January","February","March","April","May","June","July","August","September","October","November","December"},0)
       &lt;=MATCH(I48,{"January","February","March","April","May","June","July","August","September","October","November","December"},0))
    ),
    'Total Annual Points'!$F$5:$F$1000
  ),
"")</f>
        <v/>
      </c>
      <c r="K48" s="24"/>
      <c r="L48" s="24"/>
      <c r="M48" s="24">
        <f>North_Operation!$K48-North_Operation!$L48</f>
        <v>0</v>
      </c>
      <c r="N48" s="24"/>
      <c r="AC48" s="1" t="str">
        <f t="shared" si="1"/>
        <v>North_Operation</v>
      </c>
      <c r="AD48" s="1" t="str">
        <f>IFERROR(VLOOKUP(NOW[[#This Row],[Department]], Lists!$L$4:$M$7, 2, FALSE), "")</f>
        <v>Katheeri, Khalled A</v>
      </c>
      <c r="AE48" s="1" t="s">
        <v>15</v>
      </c>
      <c r="AF48" s="1" t="s">
        <v>24</v>
      </c>
      <c r="AG48" s="1" t="s">
        <v>103</v>
      </c>
      <c r="AH48" s="1" t="s">
        <v>42</v>
      </c>
      <c r="AI48" s="16" t="b">
        <v>0</v>
      </c>
      <c r="AJ48" s="1"/>
      <c r="BA48" s="22" t="str">
        <f t="shared" ref="BA48:BA79" si="4">$S$3</f>
        <v>North_Operation</v>
      </c>
      <c r="BB48" s="22" t="str">
        <f>IFERROR(VLOOKUP(NOM[[#This Row],[Department]], Lists!$L$4:$M$7, 2, FALSE), "")</f>
        <v>Katheeri, Khalled A</v>
      </c>
      <c r="BC48" s="30" t="s">
        <v>99</v>
      </c>
      <c r="BD48" s="30" t="s">
        <v>35</v>
      </c>
      <c r="BE48" s="81" t="s">
        <v>64</v>
      </c>
      <c r="BF48" s="28" t="s">
        <v>42</v>
      </c>
      <c r="BG48" s="29" t="b">
        <v>0</v>
      </c>
      <c r="BH48" s="28"/>
      <c r="BW48" s="22"/>
      <c r="BY48" s="2"/>
      <c r="BZ48" s="2"/>
      <c r="CA48" s="1"/>
      <c r="CB48" s="1"/>
      <c r="CC48" s="1"/>
      <c r="CD48" s="1"/>
    </row>
    <row r="49" spans="5:82">
      <c r="E49" s="24" t="str">
        <f t="shared" si="0"/>
        <v>North_Operation</v>
      </c>
      <c r="F49" s="24" t="str">
        <f>IFERROR(VLOOKUP(NOR[[#This Row],[Department]], Lists!$L$4:$M$7, 2, FALSE), "")</f>
        <v>Katheeri, Khalled A</v>
      </c>
      <c r="G49" s="24" t="s">
        <v>96</v>
      </c>
      <c r="H49" s="24">
        <v>2025</v>
      </c>
      <c r="I49" s="80" t="s">
        <v>66</v>
      </c>
      <c r="J49" s="24" t="str" cm="1">
        <f t="array" ref="J49">IFERROR(
  LOOKUP(
    2,1/(
      ('Total Annual Points'!$B$5:$B$1000=E49)*
      ('Total Annual Points'!$C$5:$C$1000=G49)*
      ('Total Annual Points'!$D$5:$D$1000=H49)*
      (MATCH('Total Annual Points'!$E$5:$E$1000,{"January","February","March","April","May","June","July","August","September","October","November","December"},0)
       &lt;=MATCH(I49,{"January","February","March","April","May","June","July","August","September","October","November","December"},0))
    ),
    'Total Annual Points'!$F$5:$F$1000
  ),
"")</f>
        <v/>
      </c>
      <c r="K49" s="24"/>
      <c r="L49" s="24"/>
      <c r="M49" s="24">
        <f>North_Operation!$K49-North_Operation!$L49</f>
        <v>0</v>
      </c>
      <c r="N49" s="24"/>
      <c r="AC49" s="1" t="str">
        <f t="shared" si="1"/>
        <v>North_Operation</v>
      </c>
      <c r="AD49" s="1" t="str">
        <f>IFERROR(VLOOKUP(NOW[[#This Row],[Department]], Lists!$L$4:$M$7, 2, FALSE), "")</f>
        <v>Katheeri, Khalled A</v>
      </c>
      <c r="AE49" s="1" t="s">
        <v>15</v>
      </c>
      <c r="AF49" s="1" t="s">
        <v>24</v>
      </c>
      <c r="AG49" s="1" t="s">
        <v>105</v>
      </c>
      <c r="AH49" s="1" t="s">
        <v>21</v>
      </c>
      <c r="AI49" s="16" t="b">
        <v>0</v>
      </c>
      <c r="AJ49" s="1"/>
      <c r="BA49" s="22" t="str">
        <f t="shared" si="4"/>
        <v>North_Operation</v>
      </c>
      <c r="BB49" s="22" t="str">
        <f>IFERROR(VLOOKUP(NOM[[#This Row],[Department]], Lists!$L$4:$M$7, 2, FALSE), "")</f>
        <v>Katheeri, Khalled A</v>
      </c>
      <c r="BC49" s="30" t="s">
        <v>99</v>
      </c>
      <c r="BD49" s="30" t="s">
        <v>35</v>
      </c>
      <c r="BE49" s="81" t="s">
        <v>66</v>
      </c>
      <c r="BF49" s="28" t="s">
        <v>21</v>
      </c>
      <c r="BG49" s="29" t="b">
        <v>0</v>
      </c>
      <c r="BH49" s="28"/>
      <c r="BW49" s="22"/>
      <c r="BY49" s="2"/>
      <c r="BZ49" s="2"/>
      <c r="CA49" s="1"/>
      <c r="CB49" s="1"/>
      <c r="CC49" s="1"/>
      <c r="CD49" s="1"/>
    </row>
    <row r="50" spans="5:82">
      <c r="E50" s="24" t="str">
        <f t="shared" si="0"/>
        <v>North_Operation</v>
      </c>
      <c r="F50" s="24" t="str">
        <f>IFERROR(VLOOKUP(NOR[[#This Row],[Department]], Lists!$L$4:$M$7, 2, FALSE), "")</f>
        <v>Katheeri, Khalled A</v>
      </c>
      <c r="G50" s="24" t="s">
        <v>96</v>
      </c>
      <c r="H50" s="24">
        <v>2025</v>
      </c>
      <c r="I50" s="80" t="s">
        <v>68</v>
      </c>
      <c r="J50" s="24" t="str" cm="1">
        <f t="array" ref="J50">IFERROR(
  LOOKUP(
    2,1/(
      ('Total Annual Points'!$B$5:$B$1000=E50)*
      ('Total Annual Points'!$C$5:$C$1000=G50)*
      ('Total Annual Points'!$D$5:$D$1000=H50)*
      (MATCH('Total Annual Points'!$E$5:$E$1000,{"January","February","March","April","May","June","July","August","September","October","November","December"},0)
       &lt;=MATCH(I50,{"January","February","March","April","May","June","July","August","September","October","November","December"},0))
    ),
    'Total Annual Points'!$F$5:$F$1000
  ),
"")</f>
        <v/>
      </c>
      <c r="K50" s="24"/>
      <c r="L50" s="24"/>
      <c r="M50" s="24">
        <f>North_Operation!$K50-North_Operation!$L50</f>
        <v>0</v>
      </c>
      <c r="N50" s="24"/>
      <c r="AC50" s="1" t="str">
        <f t="shared" si="1"/>
        <v>North_Operation</v>
      </c>
      <c r="AD50" s="1" t="str">
        <f>IFERROR(VLOOKUP(NOW[[#This Row],[Department]], Lists!$L$4:$M$7, 2, FALSE), "")</f>
        <v>Katheeri, Khalled A</v>
      </c>
      <c r="AE50" s="1" t="s">
        <v>15</v>
      </c>
      <c r="AF50" s="1" t="s">
        <v>24</v>
      </c>
      <c r="AG50" s="1" t="s">
        <v>107</v>
      </c>
      <c r="AH50" s="1" t="s">
        <v>32</v>
      </c>
      <c r="AI50" s="16" t="b">
        <v>0</v>
      </c>
      <c r="AJ50" s="1"/>
      <c r="BA50" s="22" t="str">
        <f t="shared" si="4"/>
        <v>North_Operation</v>
      </c>
      <c r="BB50" s="22" t="str">
        <f>IFERROR(VLOOKUP(NOM[[#This Row],[Department]], Lists!$L$4:$M$7, 2, FALSE), "")</f>
        <v>Katheeri, Khalled A</v>
      </c>
      <c r="BC50" s="30" t="s">
        <v>99</v>
      </c>
      <c r="BD50" s="30" t="s">
        <v>35</v>
      </c>
      <c r="BE50" s="81" t="s">
        <v>68</v>
      </c>
      <c r="BF50" s="28" t="s">
        <v>32</v>
      </c>
      <c r="BG50" s="29" t="b">
        <v>0</v>
      </c>
      <c r="BH50" s="28"/>
      <c r="BW50" s="22"/>
      <c r="BY50" s="2"/>
      <c r="BZ50" s="2"/>
      <c r="CA50" s="1"/>
      <c r="CB50" s="1"/>
      <c r="CC50" s="1"/>
      <c r="CD50" s="1"/>
    </row>
    <row r="51" spans="5:82">
      <c r="E51" s="24" t="str">
        <f t="shared" si="0"/>
        <v>North_Operation</v>
      </c>
      <c r="F51" s="24" t="str">
        <f>IFERROR(VLOOKUP(NOR[[#This Row],[Department]], Lists!$L$4:$M$7, 2, FALSE), "")</f>
        <v>Katheeri, Khalled A</v>
      </c>
      <c r="G51" s="24" t="s">
        <v>96</v>
      </c>
      <c r="H51" s="24">
        <v>2025</v>
      </c>
      <c r="I51" s="80" t="s">
        <v>70</v>
      </c>
      <c r="J51" s="24" t="str" cm="1">
        <f t="array" ref="J51">IFERROR(
  LOOKUP(
    2,1/(
      ('Total Annual Points'!$B$5:$B$1000=E51)*
      ('Total Annual Points'!$C$5:$C$1000=G51)*
      ('Total Annual Points'!$D$5:$D$1000=H51)*
      (MATCH('Total Annual Points'!$E$5:$E$1000,{"January","February","March","April","May","June","July","August","September","October","November","December"},0)
       &lt;=MATCH(I51,{"January","February","March","April","May","June","July","August","September","October","November","December"},0))
    ),
    'Total Annual Points'!$F$5:$F$1000
  ),
"")</f>
        <v/>
      </c>
      <c r="K51" s="24"/>
      <c r="L51" s="24"/>
      <c r="M51" s="24">
        <f>North_Operation!$K51-North_Operation!$L51</f>
        <v>0</v>
      </c>
      <c r="N51" s="24"/>
      <c r="AC51" s="1" t="str">
        <f t="shared" si="1"/>
        <v>North_Operation</v>
      </c>
      <c r="AD51" s="1" t="str">
        <f>IFERROR(VLOOKUP(NOW[[#This Row],[Department]], Lists!$L$4:$M$7, 2, FALSE), "")</f>
        <v>Katheeri, Khalled A</v>
      </c>
      <c r="AE51" s="1" t="s">
        <v>15</v>
      </c>
      <c r="AF51" s="1" t="s">
        <v>24</v>
      </c>
      <c r="AG51" s="1" t="s">
        <v>109</v>
      </c>
      <c r="AH51" s="1" t="s">
        <v>42</v>
      </c>
      <c r="AI51" s="16" t="b">
        <v>0</v>
      </c>
      <c r="AJ51" s="1"/>
      <c r="BA51" s="22" t="str">
        <f t="shared" si="4"/>
        <v>North_Operation</v>
      </c>
      <c r="BB51" s="22" t="str">
        <f>IFERROR(VLOOKUP(NOM[[#This Row],[Department]], Lists!$L$4:$M$7, 2, FALSE), "")</f>
        <v>Katheeri, Khalled A</v>
      </c>
      <c r="BC51" s="30" t="s">
        <v>99</v>
      </c>
      <c r="BD51" s="30" t="s">
        <v>35</v>
      </c>
      <c r="BE51" s="81" t="s">
        <v>70</v>
      </c>
      <c r="BF51" s="28" t="s">
        <v>42</v>
      </c>
      <c r="BG51" s="29" t="b">
        <v>0</v>
      </c>
      <c r="BH51" s="28"/>
      <c r="BW51" s="22"/>
      <c r="BY51" s="2"/>
      <c r="BZ51" s="2"/>
      <c r="CA51" s="1"/>
      <c r="CB51" s="1"/>
      <c r="CC51" s="1"/>
      <c r="CD51" s="1"/>
    </row>
    <row r="52" spans="5:82">
      <c r="E52" s="24" t="str">
        <f t="shared" si="0"/>
        <v>North_Operation</v>
      </c>
      <c r="F52" s="78" t="str">
        <f>IFERROR(VLOOKUP(NOR[[#This Row],[Department]], Lists!$L$4:$M$7, 2, FALSE), "")</f>
        <v/>
      </c>
      <c r="G52" s="24"/>
      <c r="H52" s="24"/>
      <c r="I52" s="80"/>
      <c r="J52" s="24" t="str" cm="1">
        <f t="array" ref="J52">IFERROR(
  LOOKUP(
    2,1/(
      ('Total Annual Points'!$B$5:$B$1000=E52)*
      ('Total Annual Points'!$C$5:$C$1000=G52)*
      ('Total Annual Points'!$D$5:$D$1000=H52)*
      (MATCH('Total Annual Points'!$E$5:$E$1000,{"January","February","March","April","May","June","July","August","September","October","November","December"},0)
       &lt;=MATCH(I52,{"January","February","March","April","May","June","July","August","September","October","November","December"},0))
    ),
    'Total Annual Points'!$F$5:$F$1000
  ),
"")</f>
        <v/>
      </c>
      <c r="K52" s="24"/>
      <c r="L52" s="24"/>
      <c r="M52" s="24"/>
      <c r="N52" s="24"/>
      <c r="AC52" s="1" t="str">
        <f t="shared" si="1"/>
        <v>North_Operation</v>
      </c>
      <c r="AD52" s="1" t="str">
        <f>IFERROR(VLOOKUP(NOW[[#This Row],[Department]], Lists!$L$4:$M$7, 2, FALSE), "")</f>
        <v>Katheeri, Khalled A</v>
      </c>
      <c r="AE52" s="1" t="s">
        <v>15</v>
      </c>
      <c r="AF52" s="1" t="s">
        <v>24</v>
      </c>
      <c r="AG52" s="1" t="s">
        <v>111</v>
      </c>
      <c r="AH52" s="1" t="s">
        <v>21</v>
      </c>
      <c r="AI52" s="16" t="b">
        <v>0</v>
      </c>
      <c r="AJ52" s="1"/>
      <c r="BA52" s="22" t="str">
        <f t="shared" si="4"/>
        <v>North_Operation</v>
      </c>
      <c r="BB52" t="str">
        <f>IFERROR(VLOOKUP(NOM[[#This Row],[Department]], Lists!$L$4:$M$7, 2, FALSE), "")</f>
        <v>Katheeri, Khalled A</v>
      </c>
      <c r="BC52" s="30" t="s">
        <v>94</v>
      </c>
      <c r="BD52" s="30" t="s">
        <v>35</v>
      </c>
      <c r="BE52" s="81" t="s">
        <v>20</v>
      </c>
      <c r="BF52" s="28" t="s">
        <v>21</v>
      </c>
      <c r="BG52" s="29" t="b">
        <v>0</v>
      </c>
      <c r="BH52" s="28"/>
      <c r="BW52" s="22"/>
      <c r="BY52" s="2"/>
      <c r="BZ52" s="2"/>
      <c r="CA52" s="1"/>
      <c r="CB52" s="1"/>
      <c r="CC52" s="1"/>
      <c r="CD52" s="1"/>
    </row>
    <row r="53" spans="5:82">
      <c r="E53" s="24" t="str">
        <f t="shared" si="0"/>
        <v>North_Operation</v>
      </c>
      <c r="F53" s="78" t="str">
        <f>IFERROR(VLOOKUP(NOR[[#This Row],[Department]], Lists!$L$4:$M$7, 2, FALSE), "")</f>
        <v/>
      </c>
      <c r="G53" s="24"/>
      <c r="H53" s="24"/>
      <c r="I53" s="80"/>
      <c r="J53" s="24" t="str" cm="1">
        <f t="array" ref="J53">IFERROR(
  LOOKUP(
    2,1/(
      ('Total Annual Points'!$B$5:$B$1000=E53)*
      ('Total Annual Points'!$C$5:$C$1000=G53)*
      ('Total Annual Points'!$D$5:$D$1000=H53)*
      (MATCH('Total Annual Points'!$E$5:$E$1000,{"January","February","March","April","May","June","July","August","September","October","November","December"},0)
       &lt;=MATCH(I53,{"January","February","March","April","May","June","July","August","September","October","November","December"},0))
    ),
    'Total Annual Points'!$F$5:$F$1000
  ),
"")</f>
        <v/>
      </c>
      <c r="K53" s="24"/>
      <c r="L53" s="24"/>
      <c r="M53" s="24"/>
      <c r="N53" s="24"/>
      <c r="AC53" s="1" t="str">
        <f t="shared" si="1"/>
        <v>North_Operation</v>
      </c>
      <c r="AD53" s="1" t="str">
        <f>IFERROR(VLOOKUP(NOW[[#This Row],[Department]], Lists!$L$4:$M$7, 2, FALSE), "")</f>
        <v>Katheeri, Khalled A</v>
      </c>
      <c r="AE53" s="1" t="s">
        <v>15</v>
      </c>
      <c r="AF53" s="1" t="s">
        <v>24</v>
      </c>
      <c r="AG53" s="1" t="s">
        <v>112</v>
      </c>
      <c r="AH53" s="1" t="s">
        <v>32</v>
      </c>
      <c r="AI53" s="16" t="b">
        <v>0</v>
      </c>
      <c r="AJ53" s="1"/>
      <c r="BA53" s="22" t="str">
        <f t="shared" si="4"/>
        <v>North_Operation</v>
      </c>
      <c r="BB53" s="22" t="str">
        <f>IFERROR(VLOOKUP(NOM[[#This Row],[Department]], Lists!$L$4:$M$7, 2, FALSE), "")</f>
        <v>Katheeri, Khalled A</v>
      </c>
      <c r="BC53" s="30" t="s">
        <v>94</v>
      </c>
      <c r="BD53" s="30" t="s">
        <v>35</v>
      </c>
      <c r="BE53" s="81" t="s">
        <v>31</v>
      </c>
      <c r="BF53" s="28" t="s">
        <v>32</v>
      </c>
      <c r="BG53" s="29" t="b">
        <v>0</v>
      </c>
      <c r="BH53" s="28"/>
      <c r="BW53" s="22"/>
      <c r="BY53" s="2"/>
      <c r="BZ53" s="2"/>
      <c r="CA53" s="1"/>
      <c r="CB53" s="1"/>
      <c r="CC53" s="1"/>
      <c r="CD53" s="1"/>
    </row>
    <row r="54" spans="5:82">
      <c r="E54" s="24" t="str">
        <f t="shared" si="0"/>
        <v>North_Operation</v>
      </c>
      <c r="F54" s="78" t="str">
        <f>IFERROR(VLOOKUP(NOR[[#This Row],[Department]], Lists!$L$4:$M$7, 2, FALSE), "")</f>
        <v/>
      </c>
      <c r="G54" s="24"/>
      <c r="H54" s="24"/>
      <c r="I54" s="80"/>
      <c r="J54" s="24" t="str" cm="1">
        <f t="array" ref="J54">IFERROR(
  LOOKUP(
    2,1/(
      ('Total Annual Points'!$B$5:$B$1000=E54)*
      ('Total Annual Points'!$C$5:$C$1000=G54)*
      ('Total Annual Points'!$D$5:$D$1000=H54)*
      (MATCH('Total Annual Points'!$E$5:$E$1000,{"January","February","March","April","May","June","July","August","September","October","November","December"},0)
       &lt;=MATCH(I54,{"January","February","March","April","May","June","July","August","September","October","November","December"},0))
    ),
    'Total Annual Points'!$F$5:$F$1000
  ),
"")</f>
        <v/>
      </c>
      <c r="K54" s="24"/>
      <c r="L54" s="24"/>
      <c r="M54" s="24"/>
      <c r="N54" s="24"/>
      <c r="AC54" s="1" t="str">
        <f t="shared" si="1"/>
        <v>North_Operation</v>
      </c>
      <c r="AD54" s="1" t="str">
        <f>IFERROR(VLOOKUP(NOW[[#This Row],[Department]], Lists!$L$4:$M$7, 2, FALSE), "")</f>
        <v>Katheeri, Khalled A</v>
      </c>
      <c r="AE54" s="1" t="s">
        <v>15</v>
      </c>
      <c r="AF54" s="1" t="s">
        <v>24</v>
      </c>
      <c r="AG54" s="1" t="s">
        <v>113</v>
      </c>
      <c r="AH54" s="1" t="s">
        <v>42</v>
      </c>
      <c r="AI54" s="16" t="b">
        <v>0</v>
      </c>
      <c r="AJ54" s="1"/>
      <c r="BA54" s="22" t="str">
        <f t="shared" si="4"/>
        <v>North_Operation</v>
      </c>
      <c r="BB54" s="22" t="str">
        <f>IFERROR(VLOOKUP(NOM[[#This Row],[Department]], Lists!$L$4:$M$7, 2, FALSE), "")</f>
        <v>Katheeri, Khalled A</v>
      </c>
      <c r="BC54" s="30" t="s">
        <v>94</v>
      </c>
      <c r="BD54" s="30" t="s">
        <v>35</v>
      </c>
      <c r="BE54" s="81" t="s">
        <v>41</v>
      </c>
      <c r="BF54" s="28" t="s">
        <v>42</v>
      </c>
      <c r="BG54" s="29" t="b">
        <v>0</v>
      </c>
      <c r="BH54" s="28"/>
      <c r="BW54" s="22"/>
      <c r="BY54" s="2"/>
      <c r="BZ54" s="2"/>
      <c r="CA54" s="1"/>
      <c r="CB54" s="1"/>
      <c r="CC54" s="1"/>
      <c r="CD54" s="1"/>
    </row>
    <row r="55" spans="5:82">
      <c r="E55" s="24"/>
      <c r="F55" s="24"/>
      <c r="G55" s="24"/>
      <c r="H55" s="24"/>
      <c r="I55" s="80"/>
      <c r="J55" s="24" t="str" cm="1">
        <f t="array" ref="J55">IFERROR(
  LOOKUP(
    2,1/(
      ('Total Annual Points'!$B$5:$B$1000=E55)*
      ('Total Annual Points'!$C$5:$C$1000=G55)*
      ('Total Annual Points'!$D$5:$D$1000=H55)*
      (MATCH('Total Annual Points'!$E$5:$E$1000,{"January","February","March","April","May","June","July","August","September","October","November","December"},0)
       &lt;=MATCH(I55,{"January","February","March","April","May","June","July","August","September","October","November","December"},0))
    ),
    'Total Annual Points'!$F$5:$F$1000
  ),
"")</f>
        <v/>
      </c>
      <c r="K55" s="24"/>
      <c r="L55" s="24"/>
      <c r="M55" s="24"/>
      <c r="N55" s="24"/>
      <c r="AC55" s="1" t="str">
        <f t="shared" si="1"/>
        <v>North_Operation</v>
      </c>
      <c r="AD55" s="1" t="str">
        <f>IFERROR(VLOOKUP(NOW[[#This Row],[Department]], Lists!$L$4:$M$7, 2, FALSE), "")</f>
        <v>Katheeri, Khalled A</v>
      </c>
      <c r="AE55" s="1" t="s">
        <v>15</v>
      </c>
      <c r="AF55" s="1" t="s">
        <v>24</v>
      </c>
      <c r="AG55" s="1" t="s">
        <v>114</v>
      </c>
      <c r="AH55" s="1" t="s">
        <v>21</v>
      </c>
      <c r="AI55" s="16" t="b">
        <v>0</v>
      </c>
      <c r="AJ55" s="1"/>
      <c r="BA55" s="22" t="str">
        <f t="shared" si="4"/>
        <v>North_Operation</v>
      </c>
      <c r="BB55" s="22" t="str">
        <f>IFERROR(VLOOKUP(NOM[[#This Row],[Department]], Lists!$L$4:$M$7, 2, FALSE), "")</f>
        <v>Katheeri, Khalled A</v>
      </c>
      <c r="BC55" s="30" t="s">
        <v>94</v>
      </c>
      <c r="BD55" s="30" t="s">
        <v>35</v>
      </c>
      <c r="BE55" s="81" t="s">
        <v>50</v>
      </c>
      <c r="BF55" s="28" t="s">
        <v>21</v>
      </c>
      <c r="BG55" s="29" t="b">
        <v>0</v>
      </c>
      <c r="BH55" s="28"/>
      <c r="BW55" s="22"/>
      <c r="BY55" s="2"/>
      <c r="BZ55" s="2"/>
      <c r="CA55" s="1"/>
      <c r="CB55" s="1"/>
      <c r="CC55" s="1"/>
      <c r="CD55" s="1"/>
    </row>
    <row r="56" spans="5:82">
      <c r="E56" s="24"/>
      <c r="F56" s="24"/>
      <c r="G56" s="24"/>
      <c r="H56" s="24"/>
      <c r="I56" s="80"/>
      <c r="J56" s="24" t="str" cm="1">
        <f t="array" ref="J56">IFERROR(
  LOOKUP(
    2,1/(
      ('Total Annual Points'!$B$5:$B$1000=E56)*
      ('Total Annual Points'!$C$5:$C$1000=G56)*
      ('Total Annual Points'!$D$5:$D$1000=H56)*
      (MATCH('Total Annual Points'!$E$5:$E$1000,{"January","February","March","April","May","June","July","August","September","October","November","December"},0)
       &lt;=MATCH(I56,{"January","February","March","April","May","June","July","August","September","October","November","December"},0))
    ),
    'Total Annual Points'!$F$5:$F$1000
  ),
"")</f>
        <v/>
      </c>
      <c r="K56" s="24"/>
      <c r="L56" s="24"/>
      <c r="M56" s="24"/>
      <c r="N56" s="24"/>
      <c r="AC56" s="1" t="str">
        <f t="shared" si="1"/>
        <v>North_Operation</v>
      </c>
      <c r="AD56" s="1" t="str">
        <f>IFERROR(VLOOKUP(NOW[[#This Row],[Department]], Lists!$L$4:$M$7, 2, FALSE), "")</f>
        <v>Katheeri, Khalled A</v>
      </c>
      <c r="AE56" s="1" t="s">
        <v>15</v>
      </c>
      <c r="AF56" s="1" t="s">
        <v>24</v>
      </c>
      <c r="AG56" s="1" t="s">
        <v>115</v>
      </c>
      <c r="AH56" s="1" t="s">
        <v>32</v>
      </c>
      <c r="AI56" s="16" t="b">
        <v>0</v>
      </c>
      <c r="AJ56" s="1"/>
      <c r="BA56" s="22" t="str">
        <f t="shared" si="4"/>
        <v>North_Operation</v>
      </c>
      <c r="BB56" s="22" t="str">
        <f>IFERROR(VLOOKUP(NOM[[#This Row],[Department]], Lists!$L$4:$M$7, 2, FALSE), "")</f>
        <v>Katheeri, Khalled A</v>
      </c>
      <c r="BC56" s="30" t="s">
        <v>94</v>
      </c>
      <c r="BD56" s="30" t="s">
        <v>35</v>
      </c>
      <c r="BE56" s="81" t="s">
        <v>54</v>
      </c>
      <c r="BF56" s="28" t="s">
        <v>32</v>
      </c>
      <c r="BG56" s="29" t="b">
        <v>0</v>
      </c>
      <c r="BH56" s="28"/>
      <c r="BW56" s="22"/>
      <c r="BY56" s="2"/>
      <c r="BZ56" s="2"/>
      <c r="CA56" s="1"/>
      <c r="CB56" s="1"/>
      <c r="CC56" s="1"/>
      <c r="CD56" s="1"/>
    </row>
    <row r="57" spans="5:82">
      <c r="E57" s="24"/>
      <c r="F57" s="24"/>
      <c r="G57" s="24"/>
      <c r="H57" s="24"/>
      <c r="I57" s="80"/>
      <c r="J57" s="24" t="str" cm="1">
        <f t="array" ref="J57">IFERROR(
  LOOKUP(
    2,1/(
      ('Total Annual Points'!$B$5:$B$1000=E57)*
      ('Total Annual Points'!$C$5:$C$1000=G57)*
      ('Total Annual Points'!$D$5:$D$1000=H57)*
      (MATCH('Total Annual Points'!$E$5:$E$1000,{"January","February","March","April","May","June","July","August","September","October","November","December"},0)
       &lt;=MATCH(I57,{"January","February","March","April","May","June","July","August","September","October","November","December"},0))
    ),
    'Total Annual Points'!$F$5:$F$1000
  ),
"")</f>
        <v/>
      </c>
      <c r="K57" s="24"/>
      <c r="L57" s="24"/>
      <c r="M57" s="24"/>
      <c r="N57" s="24"/>
      <c r="AC57" s="1" t="str">
        <f t="shared" si="1"/>
        <v>North_Operation</v>
      </c>
      <c r="AD57" s="1" t="str">
        <f>IFERROR(VLOOKUP(NOW[[#This Row],[Department]], Lists!$L$4:$M$7, 2, FALSE), "")</f>
        <v>Katheeri, Khalled A</v>
      </c>
      <c r="AE57" s="1" t="s">
        <v>15</v>
      </c>
      <c r="AF57" s="1" t="s">
        <v>24</v>
      </c>
      <c r="AG57" s="1" t="s">
        <v>116</v>
      </c>
      <c r="AH57" s="1" t="s">
        <v>42</v>
      </c>
      <c r="AI57" s="16" t="b">
        <v>0</v>
      </c>
      <c r="AJ57" s="1"/>
      <c r="BA57" s="22" t="str">
        <f t="shared" si="4"/>
        <v>North_Operation</v>
      </c>
      <c r="BB57" s="22" t="str">
        <f>IFERROR(VLOOKUP(NOM[[#This Row],[Department]], Lists!$L$4:$M$7, 2, FALSE), "")</f>
        <v>Katheeri, Khalled A</v>
      </c>
      <c r="BC57" s="30" t="s">
        <v>94</v>
      </c>
      <c r="BD57" s="30" t="s">
        <v>35</v>
      </c>
      <c r="BE57" s="81" t="s">
        <v>57</v>
      </c>
      <c r="BF57" s="28" t="s">
        <v>42</v>
      </c>
      <c r="BG57" s="29" t="b">
        <v>0</v>
      </c>
      <c r="BH57" s="28"/>
      <c r="BW57" s="22"/>
      <c r="BY57" s="2"/>
      <c r="BZ57" s="2"/>
      <c r="CA57" s="1"/>
      <c r="CB57" s="1"/>
      <c r="CC57" s="1"/>
      <c r="CD57" s="1"/>
    </row>
    <row r="58" spans="5:82">
      <c r="E58" s="24"/>
      <c r="F58" s="24"/>
      <c r="G58" s="24"/>
      <c r="H58" s="24"/>
      <c r="I58" s="80"/>
      <c r="J58" s="24" t="str" cm="1">
        <f t="array" ref="J58">IFERROR(
  LOOKUP(
    2,1/(
      ('Total Annual Points'!$B$5:$B$1000=E58)*
      ('Total Annual Points'!$C$5:$C$1000=G58)*
      ('Total Annual Points'!$D$5:$D$1000=H58)*
      (MATCH('Total Annual Points'!$E$5:$E$1000,{"January","February","March","April","May","June","July","August","September","October","November","December"},0)
       &lt;=MATCH(I58,{"January","February","March","April","May","June","July","August","September","October","November","December"},0))
    ),
    'Total Annual Points'!$F$5:$F$1000
  ),
"")</f>
        <v/>
      </c>
      <c r="K58" s="24"/>
      <c r="L58" s="24"/>
      <c r="M58" s="24"/>
      <c r="N58" s="24"/>
      <c r="AC58" s="1" t="str">
        <f t="shared" si="1"/>
        <v>North_Operation</v>
      </c>
      <c r="AD58" s="1" t="str">
        <f>IFERROR(VLOOKUP(NOW[[#This Row],[Department]], Lists!$L$4:$M$7, 2, FALSE), "")</f>
        <v>Katheeri, Khalled A</v>
      </c>
      <c r="AE58" s="1" t="s">
        <v>15</v>
      </c>
      <c r="AF58" s="1" t="s">
        <v>24</v>
      </c>
      <c r="AG58" s="1" t="s">
        <v>117</v>
      </c>
      <c r="AH58" s="1" t="s">
        <v>21</v>
      </c>
      <c r="AI58" s="16" t="b">
        <v>0</v>
      </c>
      <c r="AJ58" s="1"/>
      <c r="BA58" s="22" t="str">
        <f t="shared" si="4"/>
        <v>North_Operation</v>
      </c>
      <c r="BB58" s="22" t="str">
        <f>IFERROR(VLOOKUP(NOM[[#This Row],[Department]], Lists!$L$4:$M$7, 2, FALSE), "")</f>
        <v>Katheeri, Khalled A</v>
      </c>
      <c r="BC58" s="30" t="s">
        <v>94</v>
      </c>
      <c r="BD58" s="30" t="s">
        <v>35</v>
      </c>
      <c r="BE58" s="81" t="s">
        <v>60</v>
      </c>
      <c r="BF58" s="28" t="s">
        <v>21</v>
      </c>
      <c r="BG58" s="29" t="b">
        <v>0</v>
      </c>
      <c r="BH58" s="28"/>
      <c r="BW58" s="22"/>
      <c r="BY58" s="2"/>
      <c r="BZ58" s="2"/>
      <c r="CA58" s="1"/>
      <c r="CB58" s="1"/>
      <c r="CC58" s="1"/>
      <c r="CD58" s="1"/>
    </row>
    <row r="59" spans="5:82">
      <c r="E59" s="24"/>
      <c r="F59" s="24"/>
      <c r="G59" s="24"/>
      <c r="H59" s="24"/>
      <c r="I59" s="80"/>
      <c r="J59" s="24" t="str" cm="1">
        <f t="array" ref="J59">IFERROR(
  LOOKUP(
    2,1/(
      ('Total Annual Points'!$B$5:$B$1000=E59)*
      ('Total Annual Points'!$C$5:$C$1000=G59)*
      ('Total Annual Points'!$D$5:$D$1000=H59)*
      (MATCH('Total Annual Points'!$E$5:$E$1000,{"January","February","March","April","May","June","July","August","September","October","November","December"},0)
       &lt;=MATCH(I59,{"January","February","March","April","May","June","July","August","September","October","November","December"},0))
    ),
    'Total Annual Points'!$F$5:$F$1000
  ),
"")</f>
        <v/>
      </c>
      <c r="K59" s="24"/>
      <c r="L59" s="24"/>
      <c r="M59" s="24"/>
      <c r="N59" s="24"/>
      <c r="AC59" s="1" t="str">
        <f t="shared" si="1"/>
        <v>North_Operation</v>
      </c>
      <c r="AD59" s="1" t="str">
        <f>IFERROR(VLOOKUP(NOW[[#This Row],[Department]], Lists!$L$4:$M$7, 2, FALSE), "")</f>
        <v>Katheeri, Khalled A</v>
      </c>
      <c r="AE59" s="1" t="s">
        <v>15</v>
      </c>
      <c r="AF59" s="1" t="s">
        <v>24</v>
      </c>
      <c r="AG59" s="1" t="s">
        <v>118</v>
      </c>
      <c r="AH59" s="1" t="s">
        <v>32</v>
      </c>
      <c r="AI59" s="16" t="b">
        <v>0</v>
      </c>
      <c r="AJ59" s="1"/>
      <c r="BA59" s="22" t="str">
        <f t="shared" si="4"/>
        <v>North_Operation</v>
      </c>
      <c r="BB59" s="22" t="str">
        <f>IFERROR(VLOOKUP(NOM[[#This Row],[Department]], Lists!$L$4:$M$7, 2, FALSE), "")</f>
        <v>Katheeri, Khalled A</v>
      </c>
      <c r="BC59" s="30" t="s">
        <v>94</v>
      </c>
      <c r="BD59" s="30" t="s">
        <v>35</v>
      </c>
      <c r="BE59" s="81" t="s">
        <v>62</v>
      </c>
      <c r="BF59" s="28" t="s">
        <v>32</v>
      </c>
      <c r="BG59" s="29" t="b">
        <v>0</v>
      </c>
      <c r="BH59" s="28"/>
      <c r="BW59" s="22"/>
      <c r="BY59" s="2"/>
      <c r="BZ59" s="2"/>
      <c r="CA59" s="1"/>
      <c r="CB59" s="1"/>
      <c r="CC59" s="1"/>
      <c r="CD59" s="1"/>
    </row>
    <row r="60" spans="5:82">
      <c r="E60" s="24"/>
      <c r="F60" s="24"/>
      <c r="G60" s="24"/>
      <c r="H60" s="24"/>
      <c r="I60" s="80"/>
      <c r="J60" s="24" t="str" cm="1">
        <f t="array" ref="J60">IFERROR(
  LOOKUP(
    2,1/(
      ('Total Annual Points'!$B$5:$B$1000=E60)*
      ('Total Annual Points'!$C$5:$C$1000=G60)*
      ('Total Annual Points'!$D$5:$D$1000=H60)*
      (MATCH('Total Annual Points'!$E$5:$E$1000,{"January","February","March","April","May","June","July","August","September","October","November","December"},0)
       &lt;=MATCH(I60,{"January","February","March","April","May","June","July","August","September","October","November","December"},0))
    ),
    'Total Annual Points'!$F$5:$F$1000
  ),
"")</f>
        <v/>
      </c>
      <c r="K60" s="24"/>
      <c r="L60" s="24"/>
      <c r="M60" s="24"/>
      <c r="N60" s="24"/>
      <c r="AC60" s="1" t="str">
        <f t="shared" si="1"/>
        <v>North_Operation</v>
      </c>
      <c r="AD60" s="1" t="str">
        <f>IFERROR(VLOOKUP(NOW[[#This Row],[Department]], Lists!$L$4:$M$7, 2, FALSE), "")</f>
        <v>Katheeri, Khalled A</v>
      </c>
      <c r="AE60" s="1" t="s">
        <v>15</v>
      </c>
      <c r="AF60" s="1" t="s">
        <v>24</v>
      </c>
      <c r="AG60" s="1" t="s">
        <v>119</v>
      </c>
      <c r="AH60" s="1" t="s">
        <v>42</v>
      </c>
      <c r="AI60" s="16" t="b">
        <v>0</v>
      </c>
      <c r="AJ60" s="1"/>
      <c r="BA60" s="22" t="str">
        <f t="shared" si="4"/>
        <v>North_Operation</v>
      </c>
      <c r="BB60" s="22" t="str">
        <f>IFERROR(VLOOKUP(NOM[[#This Row],[Department]], Lists!$L$4:$M$7, 2, FALSE), "")</f>
        <v>Katheeri, Khalled A</v>
      </c>
      <c r="BC60" s="30" t="s">
        <v>94</v>
      </c>
      <c r="BD60" s="30" t="s">
        <v>35</v>
      </c>
      <c r="BE60" s="81" t="s">
        <v>64</v>
      </c>
      <c r="BF60" s="28" t="s">
        <v>42</v>
      </c>
      <c r="BG60" s="29" t="b">
        <v>0</v>
      </c>
      <c r="BH60" s="28"/>
      <c r="BW60" s="22"/>
      <c r="BY60" s="2"/>
      <c r="BZ60" s="2"/>
      <c r="CA60" s="1"/>
      <c r="CB60" s="1"/>
      <c r="CC60" s="1"/>
      <c r="CD60" s="1"/>
    </row>
    <row r="61" spans="5:82">
      <c r="E61" s="24"/>
      <c r="F61" s="24"/>
      <c r="G61" s="24"/>
      <c r="H61" s="24"/>
      <c r="I61" s="80"/>
      <c r="J61" s="24" t="str" cm="1">
        <f t="array" ref="J61">IFERROR(
  LOOKUP(
    2,1/(
      ('Total Annual Points'!$B$5:$B$1000=E61)*
      ('Total Annual Points'!$C$5:$C$1000=G61)*
      ('Total Annual Points'!$D$5:$D$1000=H61)*
      (MATCH('Total Annual Points'!$E$5:$E$1000,{"January","February","March","April","May","June","July","August","September","October","November","December"},0)
       &lt;=MATCH(I61,{"January","February","March","April","May","June","July","August","September","October","November","December"},0))
    ),
    'Total Annual Points'!$F$5:$F$1000
  ),
"")</f>
        <v/>
      </c>
      <c r="K61" s="24"/>
      <c r="L61" s="24"/>
      <c r="M61" s="24"/>
      <c r="N61" s="24"/>
      <c r="AC61" s="1" t="str">
        <f t="shared" si="1"/>
        <v>North_Operation</v>
      </c>
      <c r="AD61" s="1" t="str">
        <f>IFERROR(VLOOKUP(NOW[[#This Row],[Department]], Lists!$L$4:$M$7, 2, FALSE), "")</f>
        <v>Katheeri, Khalled A</v>
      </c>
      <c r="AE61" s="1" t="s">
        <v>15</v>
      </c>
      <c r="AF61" s="1" t="s">
        <v>24</v>
      </c>
      <c r="AG61" s="1" t="s">
        <v>120</v>
      </c>
      <c r="AH61" s="1" t="s">
        <v>21</v>
      </c>
      <c r="AI61" s="16" t="b">
        <v>0</v>
      </c>
      <c r="AJ61" s="1"/>
      <c r="BA61" s="22" t="str">
        <f t="shared" si="4"/>
        <v>North_Operation</v>
      </c>
      <c r="BB61" s="22" t="str">
        <f>IFERROR(VLOOKUP(NOM[[#This Row],[Department]], Lists!$L$4:$M$7, 2, FALSE), "")</f>
        <v>Katheeri, Khalled A</v>
      </c>
      <c r="BC61" s="30" t="s">
        <v>94</v>
      </c>
      <c r="BD61" s="30" t="s">
        <v>35</v>
      </c>
      <c r="BE61" s="81" t="s">
        <v>66</v>
      </c>
      <c r="BF61" s="28" t="s">
        <v>21</v>
      </c>
      <c r="BG61" s="29" t="b">
        <v>0</v>
      </c>
      <c r="BH61" s="28"/>
      <c r="BW61" s="22"/>
      <c r="BY61" s="2"/>
      <c r="BZ61" s="2"/>
      <c r="CA61" s="1"/>
      <c r="CB61" s="1"/>
      <c r="CC61" s="1"/>
      <c r="CD61" s="1"/>
    </row>
    <row r="62" spans="5:82">
      <c r="E62" s="24"/>
      <c r="F62" s="24"/>
      <c r="G62" s="24"/>
      <c r="H62" s="24"/>
      <c r="I62" s="80"/>
      <c r="J62" s="24" t="str" cm="1">
        <f t="array" ref="J62">IFERROR(
  LOOKUP(
    2,1/(
      ('Total Annual Points'!$B$5:$B$1000=E62)*
      ('Total Annual Points'!$C$5:$C$1000=G62)*
      ('Total Annual Points'!$D$5:$D$1000=H62)*
      (MATCH('Total Annual Points'!$E$5:$E$1000,{"January","February","March","April","May","June","July","August","September","October","November","December"},0)
       &lt;=MATCH(I62,{"January","February","March","April","May","June","July","August","September","October","November","December"},0))
    ),
    'Total Annual Points'!$F$5:$F$1000
  ),
"")</f>
        <v/>
      </c>
      <c r="K62" s="24"/>
      <c r="L62" s="24"/>
      <c r="M62" s="24"/>
      <c r="N62" s="24"/>
      <c r="AC62" s="1" t="str">
        <f t="shared" si="1"/>
        <v>North_Operation</v>
      </c>
      <c r="AD62" s="1" t="str">
        <f>IFERROR(VLOOKUP(NOW[[#This Row],[Department]], Lists!$L$4:$M$7, 2, FALSE), "")</f>
        <v>Katheeri, Khalled A</v>
      </c>
      <c r="AE62" s="1" t="s">
        <v>15</v>
      </c>
      <c r="AF62" s="1" t="s">
        <v>24</v>
      </c>
      <c r="AG62" s="1" t="s">
        <v>121</v>
      </c>
      <c r="AH62" s="1" t="s">
        <v>32</v>
      </c>
      <c r="AI62" s="16" t="b">
        <v>0</v>
      </c>
      <c r="AJ62" s="1"/>
      <c r="BA62" s="22" t="str">
        <f t="shared" si="4"/>
        <v>North_Operation</v>
      </c>
      <c r="BB62" s="22" t="str">
        <f>IFERROR(VLOOKUP(NOM[[#This Row],[Department]], Lists!$L$4:$M$7, 2, FALSE), "")</f>
        <v>Katheeri, Khalled A</v>
      </c>
      <c r="BC62" s="30" t="s">
        <v>94</v>
      </c>
      <c r="BD62" s="30" t="s">
        <v>35</v>
      </c>
      <c r="BE62" s="81" t="s">
        <v>68</v>
      </c>
      <c r="BF62" s="28" t="s">
        <v>32</v>
      </c>
      <c r="BG62" s="29" t="b">
        <v>0</v>
      </c>
      <c r="BH62" s="28"/>
      <c r="BW62" s="22"/>
      <c r="BY62" s="2"/>
      <c r="BZ62" s="2"/>
      <c r="CA62" s="1"/>
      <c r="CB62" s="1"/>
      <c r="CC62" s="1"/>
      <c r="CD62" s="1"/>
    </row>
    <row r="63" spans="5:82">
      <c r="E63" s="24"/>
      <c r="F63" s="24"/>
      <c r="G63" s="24"/>
      <c r="H63" s="24"/>
      <c r="I63" s="80"/>
      <c r="J63" s="24" t="str" cm="1">
        <f t="array" ref="J63">IFERROR(
  LOOKUP(
    2,1/(
      ('Total Annual Points'!$B$5:$B$1000=E63)*
      ('Total Annual Points'!$C$5:$C$1000=G63)*
      ('Total Annual Points'!$D$5:$D$1000=H63)*
      (MATCH('Total Annual Points'!$E$5:$E$1000,{"January","February","March","April","May","June","July","August","September","October","November","December"},0)
       &lt;=MATCH(I63,{"January","February","March","April","May","June","July","August","September","October","November","December"},0))
    ),
    'Total Annual Points'!$F$5:$F$1000
  ),
"")</f>
        <v/>
      </c>
      <c r="K63" s="24"/>
      <c r="L63" s="24"/>
      <c r="M63" s="24"/>
      <c r="N63" s="24"/>
      <c r="AC63" s="1" t="str">
        <f t="shared" si="1"/>
        <v>North_Operation</v>
      </c>
      <c r="AD63" s="1" t="str">
        <f>IFERROR(VLOOKUP(NOW[[#This Row],[Department]], Lists!$L$4:$M$7, 2, FALSE), "")</f>
        <v>Katheeri, Khalled A</v>
      </c>
      <c r="AE63" s="1" t="s">
        <v>15</v>
      </c>
      <c r="AF63" s="1" t="s">
        <v>24</v>
      </c>
      <c r="AG63" s="1" t="s">
        <v>122</v>
      </c>
      <c r="AH63" s="1" t="s">
        <v>42</v>
      </c>
      <c r="AI63" s="16" t="b">
        <v>0</v>
      </c>
      <c r="AJ63" s="1"/>
      <c r="BA63" s="22" t="str">
        <f t="shared" si="4"/>
        <v>North_Operation</v>
      </c>
      <c r="BB63" s="22" t="str">
        <f>IFERROR(VLOOKUP(NOM[[#This Row],[Department]], Lists!$L$4:$M$7, 2, FALSE), "")</f>
        <v>Katheeri, Khalled A</v>
      </c>
      <c r="BC63" s="30" t="s">
        <v>94</v>
      </c>
      <c r="BD63" s="30" t="s">
        <v>35</v>
      </c>
      <c r="BE63" s="81" t="s">
        <v>70</v>
      </c>
      <c r="BF63" s="28" t="s">
        <v>42</v>
      </c>
      <c r="BG63" s="29" t="b">
        <v>0</v>
      </c>
      <c r="BH63" s="28"/>
      <c r="BW63" s="22"/>
      <c r="BY63" s="2"/>
      <c r="BZ63" s="2"/>
      <c r="CA63" s="1"/>
      <c r="CB63" s="1"/>
      <c r="CC63" s="1"/>
      <c r="CD63" s="1"/>
    </row>
    <row r="64" spans="5:82">
      <c r="E64" s="24"/>
      <c r="F64" s="24"/>
      <c r="G64" s="24"/>
      <c r="H64" s="24"/>
      <c r="I64" s="80"/>
      <c r="J64" s="24" t="str" cm="1">
        <f t="array" ref="J64">IFERROR(
  LOOKUP(
    2,1/(
      ('Total Annual Points'!$B$5:$B$1000=E64)*
      ('Total Annual Points'!$C$5:$C$1000=G64)*
      ('Total Annual Points'!$D$5:$D$1000=H64)*
      (MATCH('Total Annual Points'!$E$5:$E$1000,{"January","February","March","April","May","June","July","August","September","October","November","December"},0)
       &lt;=MATCH(I64,{"January","February","March","April","May","June","July","August","September","October","November","December"},0))
    ),
    'Total Annual Points'!$F$5:$F$1000
  ),
"")</f>
        <v/>
      </c>
      <c r="K64" s="24"/>
      <c r="L64" s="24"/>
      <c r="M64" s="24"/>
      <c r="N64" s="24"/>
      <c r="AC64" s="1" t="str">
        <f t="shared" si="1"/>
        <v>North_Operation</v>
      </c>
      <c r="AD64" s="1" t="str">
        <f>IFERROR(VLOOKUP(NOW[[#This Row],[Department]], Lists!$L$4:$M$7, 2, FALSE), "")</f>
        <v>Katheeri, Khalled A</v>
      </c>
      <c r="AE64" s="1" t="s">
        <v>15</v>
      </c>
      <c r="AF64" s="1" t="s">
        <v>24</v>
      </c>
      <c r="AG64" s="1" t="s">
        <v>123</v>
      </c>
      <c r="AH64" s="1" t="s">
        <v>21</v>
      </c>
      <c r="AI64" s="16" t="b">
        <v>0</v>
      </c>
      <c r="AJ64" s="1"/>
      <c r="BA64" s="86" t="str">
        <f t="shared" si="4"/>
        <v>North_Operation</v>
      </c>
      <c r="BB64" s="78" t="str">
        <f>IFERROR(VLOOKUP(NOM[[#This Row],[Department]], Lists!$L$4:$M$7, 2, FALSE), "")</f>
        <v>Katheeri, Khalled A</v>
      </c>
      <c r="BC64" s="88" t="s">
        <v>90</v>
      </c>
      <c r="BD64" s="88" t="s">
        <v>35</v>
      </c>
      <c r="BE64" s="89" t="s">
        <v>20</v>
      </c>
      <c r="BF64" s="91" t="s">
        <v>21</v>
      </c>
      <c r="BG64" s="93" t="b">
        <v>0</v>
      </c>
      <c r="BH64" s="91"/>
      <c r="BW64" s="22"/>
      <c r="BY64" s="2"/>
      <c r="BZ64" s="2"/>
      <c r="CA64" s="1"/>
      <c r="CB64" s="1"/>
      <c r="CC64" s="1"/>
      <c r="CD64" s="1"/>
    </row>
    <row r="65" spans="5:82">
      <c r="E65" s="24"/>
      <c r="F65" s="24"/>
      <c r="G65" s="24"/>
      <c r="H65" s="24"/>
      <c r="I65" s="80"/>
      <c r="J65" s="24" t="str" cm="1">
        <f t="array" ref="J65">IFERROR(
  LOOKUP(
    2,1/(
      ('Total Annual Points'!$B$5:$B$1000=E65)*
      ('Total Annual Points'!$C$5:$C$1000=G65)*
      ('Total Annual Points'!$D$5:$D$1000=H65)*
      (MATCH('Total Annual Points'!$E$5:$E$1000,{"January","February","March","April","May","June","July","August","September","October","November","December"},0)
       &lt;=MATCH(I65,{"January","February","March","April","May","June","July","August","September","October","November","December"},0))
    ),
    'Total Annual Points'!$F$5:$F$1000
  ),
"")</f>
        <v/>
      </c>
      <c r="K65" s="24"/>
      <c r="L65" s="24"/>
      <c r="M65" s="24"/>
      <c r="N65" s="24"/>
      <c r="AC65" s="1" t="str">
        <f t="shared" si="1"/>
        <v>North_Operation</v>
      </c>
      <c r="AD65" s="1" t="str">
        <f>IFERROR(VLOOKUP(NOW[[#This Row],[Department]], Lists!$L$4:$M$7, 2, FALSE), "")</f>
        <v>Katheeri, Khalled A</v>
      </c>
      <c r="AE65" s="1" t="s">
        <v>15</v>
      </c>
      <c r="AF65" s="1" t="s">
        <v>24</v>
      </c>
      <c r="AG65" s="1" t="s">
        <v>124</v>
      </c>
      <c r="AH65" s="1" t="s">
        <v>32</v>
      </c>
      <c r="AI65" s="16" t="b">
        <v>0</v>
      </c>
      <c r="AJ65" s="1"/>
      <c r="BA65" s="22" t="str">
        <f t="shared" si="4"/>
        <v>North_Operation</v>
      </c>
      <c r="BB65" s="22" t="str">
        <f>IFERROR(VLOOKUP(NOM[[#This Row],[Department]], Lists!$L$4:$M$7, 2, FALSE), "")</f>
        <v>Katheeri, Khalled A</v>
      </c>
      <c r="BC65" s="30" t="s">
        <v>90</v>
      </c>
      <c r="BD65" s="30" t="s">
        <v>35</v>
      </c>
      <c r="BE65" s="81" t="s">
        <v>31</v>
      </c>
      <c r="BF65" s="28" t="s">
        <v>32</v>
      </c>
      <c r="BG65" s="29" t="b">
        <v>0</v>
      </c>
      <c r="BH65" s="28"/>
      <c r="BW65" s="22"/>
      <c r="BY65" s="2"/>
      <c r="BZ65" s="2"/>
      <c r="CA65" s="1"/>
      <c r="CB65" s="1"/>
      <c r="CC65" s="1"/>
      <c r="CD65" s="1"/>
    </row>
    <row r="66" spans="5:82">
      <c r="E66" s="24"/>
      <c r="F66" s="24"/>
      <c r="G66" s="24"/>
      <c r="H66" s="24"/>
      <c r="I66" s="80"/>
      <c r="J66" s="24" t="str" cm="1">
        <f t="array" ref="J66">IFERROR(
  LOOKUP(
    2,1/(
      ('Total Annual Points'!$B$5:$B$1000=E66)*
      ('Total Annual Points'!$C$5:$C$1000=G66)*
      ('Total Annual Points'!$D$5:$D$1000=H66)*
      (MATCH('Total Annual Points'!$E$5:$E$1000,{"January","February","March","April","May","June","July","August","September","October","November","December"},0)
       &lt;=MATCH(I66,{"January","February","March","April","May","June","July","August","September","October","November","December"},0))
    ),
    'Total Annual Points'!$F$5:$F$1000
  ),
"")</f>
        <v/>
      </c>
      <c r="K66" s="24"/>
      <c r="L66" s="24"/>
      <c r="M66" s="24"/>
      <c r="N66" s="24"/>
      <c r="AC66" s="1" t="str">
        <f t="shared" si="1"/>
        <v>North_Operation</v>
      </c>
      <c r="AD66" s="1" t="str">
        <f>IFERROR(VLOOKUP(NOW[[#This Row],[Department]], Lists!$L$4:$M$7, 2, FALSE), "")</f>
        <v>Katheeri, Khalled A</v>
      </c>
      <c r="AE66" s="1" t="s">
        <v>15</v>
      </c>
      <c r="AF66" s="1" t="s">
        <v>24</v>
      </c>
      <c r="AG66" s="1" t="s">
        <v>125</v>
      </c>
      <c r="AH66" s="1" t="s">
        <v>42</v>
      </c>
      <c r="AI66" s="16" t="b">
        <v>0</v>
      </c>
      <c r="AJ66" s="1"/>
      <c r="BA66" s="22" t="str">
        <f t="shared" si="4"/>
        <v>North_Operation</v>
      </c>
      <c r="BB66" s="22" t="str">
        <f>IFERROR(VLOOKUP(NOM[[#This Row],[Department]], Lists!$L$4:$M$7, 2, FALSE), "")</f>
        <v>Katheeri, Khalled A</v>
      </c>
      <c r="BC66" s="30" t="s">
        <v>90</v>
      </c>
      <c r="BD66" s="30" t="s">
        <v>35</v>
      </c>
      <c r="BE66" s="81" t="s">
        <v>41</v>
      </c>
      <c r="BF66" s="28" t="s">
        <v>42</v>
      </c>
      <c r="BG66" s="29" t="b">
        <v>0</v>
      </c>
      <c r="BH66" s="28"/>
      <c r="BW66" s="22"/>
      <c r="BY66" s="2"/>
      <c r="BZ66" s="2"/>
      <c r="CA66" s="1"/>
      <c r="CB66" s="1"/>
      <c r="CC66" s="1"/>
      <c r="CD66" s="1"/>
    </row>
    <row r="67" spans="5:82">
      <c r="E67" s="24"/>
      <c r="F67" s="24"/>
      <c r="G67" s="24"/>
      <c r="H67" s="24"/>
      <c r="I67" s="80"/>
      <c r="J67" s="24" t="str" cm="1">
        <f t="array" ref="J67">IFERROR(
  LOOKUP(
    2,1/(
      ('Total Annual Points'!$B$5:$B$1000=E67)*
      ('Total Annual Points'!$C$5:$C$1000=G67)*
      ('Total Annual Points'!$D$5:$D$1000=H67)*
      (MATCH('Total Annual Points'!$E$5:$E$1000,{"January","February","March","April","May","June","July","August","September","October","November","December"},0)
       &lt;=MATCH(I67,{"January","February","March","April","May","June","July","August","September","October","November","December"},0))
    ),
    'Total Annual Points'!$F$5:$F$1000
  ),
"")</f>
        <v/>
      </c>
      <c r="K67" s="24"/>
      <c r="L67" s="24"/>
      <c r="M67" s="24"/>
      <c r="N67" s="24"/>
      <c r="AC67" s="1" t="str">
        <f t="shared" si="1"/>
        <v>North_Operation</v>
      </c>
      <c r="AD67" s="1" t="str">
        <f>IFERROR(VLOOKUP(NOW[[#This Row],[Department]], Lists!$L$4:$M$7, 2, FALSE), "")</f>
        <v>Katheeri, Khalled A</v>
      </c>
      <c r="AE67" s="1" t="s">
        <v>15</v>
      </c>
      <c r="AF67" s="1" t="s">
        <v>24</v>
      </c>
      <c r="AG67" s="1" t="s">
        <v>126</v>
      </c>
      <c r="AH67" s="1" t="s">
        <v>21</v>
      </c>
      <c r="AI67" s="16" t="b">
        <v>0</v>
      </c>
      <c r="AJ67" s="1"/>
      <c r="BA67" s="22" t="str">
        <f t="shared" si="4"/>
        <v>North_Operation</v>
      </c>
      <c r="BB67" s="22" t="str">
        <f>IFERROR(VLOOKUP(NOM[[#This Row],[Department]], Lists!$L$4:$M$7, 2, FALSE), "")</f>
        <v>Katheeri, Khalled A</v>
      </c>
      <c r="BC67" s="30" t="s">
        <v>90</v>
      </c>
      <c r="BD67" s="30" t="s">
        <v>35</v>
      </c>
      <c r="BE67" s="81" t="s">
        <v>50</v>
      </c>
      <c r="BF67" s="28" t="s">
        <v>21</v>
      </c>
      <c r="BG67" s="29" t="b">
        <v>0</v>
      </c>
      <c r="BH67" s="28"/>
      <c r="BW67" s="22"/>
      <c r="BY67" s="2"/>
      <c r="BZ67" s="2"/>
      <c r="CA67" s="1"/>
      <c r="CB67" s="1"/>
      <c r="CC67" s="1"/>
      <c r="CD67" s="1"/>
    </row>
    <row r="68" spans="5:82">
      <c r="E68" s="24"/>
      <c r="F68" s="24"/>
      <c r="G68" s="24"/>
      <c r="H68" s="24"/>
      <c r="I68" s="80"/>
      <c r="J68" s="24" t="str" cm="1">
        <f t="array" ref="J68">IFERROR(
  LOOKUP(
    2,1/(
      ('Total Annual Points'!$B$5:$B$1000=E68)*
      ('Total Annual Points'!$C$5:$C$1000=G68)*
      ('Total Annual Points'!$D$5:$D$1000=H68)*
      (MATCH('Total Annual Points'!$E$5:$E$1000,{"January","February","March","April","May","June","July","August","September","October","November","December"},0)
       &lt;=MATCH(I68,{"January","February","March","April","May","June","July","August","September","October","November","December"},0))
    ),
    'Total Annual Points'!$F$5:$F$1000
  ),
"")</f>
        <v/>
      </c>
      <c r="K68" s="24"/>
      <c r="L68" s="24"/>
      <c r="M68" s="24"/>
      <c r="N68" s="24"/>
      <c r="AC68" s="1" t="str">
        <f t="shared" si="1"/>
        <v>North_Operation</v>
      </c>
      <c r="AD68" s="78" t="str">
        <f>IFERROR(VLOOKUP(NOW[[#This Row],[Department]], Lists!$L$4:$M$7, 2, FALSE), "")</f>
        <v>Katheeri, Khalled A</v>
      </c>
      <c r="AE68" s="1" t="s">
        <v>101</v>
      </c>
      <c r="AF68" s="1" t="s">
        <v>24</v>
      </c>
      <c r="AG68" s="1" t="s">
        <v>23</v>
      </c>
      <c r="AH68" s="1" t="s">
        <v>21</v>
      </c>
      <c r="AI68" s="16" t="b">
        <v>0</v>
      </c>
      <c r="AJ68" s="1"/>
      <c r="BA68" s="22" t="str">
        <f t="shared" si="4"/>
        <v>North_Operation</v>
      </c>
      <c r="BB68" s="22" t="str">
        <f>IFERROR(VLOOKUP(NOM[[#This Row],[Department]], Lists!$L$4:$M$7, 2, FALSE), "")</f>
        <v>Katheeri, Khalled A</v>
      </c>
      <c r="BC68" s="30" t="s">
        <v>90</v>
      </c>
      <c r="BD68" s="30" t="s">
        <v>35</v>
      </c>
      <c r="BE68" s="81" t="s">
        <v>54</v>
      </c>
      <c r="BF68" s="28" t="s">
        <v>32</v>
      </c>
      <c r="BG68" s="29" t="b">
        <v>0</v>
      </c>
      <c r="BH68" s="28"/>
      <c r="BW68" s="22"/>
      <c r="BY68" s="2"/>
      <c r="BZ68" s="2"/>
      <c r="CA68" s="1"/>
      <c r="CB68" s="1"/>
      <c r="CC68" s="1"/>
      <c r="CD68" s="1"/>
    </row>
    <row r="69" spans="5:82">
      <c r="E69" s="24"/>
      <c r="F69" s="24"/>
      <c r="G69" s="24"/>
      <c r="H69" s="24"/>
      <c r="I69" s="80"/>
      <c r="J69" s="24" t="str" cm="1">
        <f t="array" ref="J69">IFERROR(
  LOOKUP(
    2,1/(
      ('Total Annual Points'!$B$5:$B$1000=E69)*
      ('Total Annual Points'!$C$5:$C$1000=G69)*
      ('Total Annual Points'!$D$5:$D$1000=H69)*
      (MATCH('Total Annual Points'!$E$5:$E$1000,{"January","February","March","April","May","June","July","August","September","October","November","December"},0)
       &lt;=MATCH(I69,{"January","February","March","April","May","June","July","August","September","October","November","December"},0))
    ),
    'Total Annual Points'!$F$5:$F$1000
  ),
"")</f>
        <v/>
      </c>
      <c r="K69" s="24"/>
      <c r="L69" s="24"/>
      <c r="M69" s="24"/>
      <c r="N69" s="24"/>
      <c r="AC69" s="1" t="str">
        <f t="shared" si="1"/>
        <v>North_Operation</v>
      </c>
      <c r="AD69" s="1" t="str">
        <f>IFERROR(VLOOKUP(NOW[[#This Row],[Department]], Lists!$L$4:$M$7, 2, FALSE), "")</f>
        <v>Katheeri, Khalled A</v>
      </c>
      <c r="AE69" s="1" t="s">
        <v>101</v>
      </c>
      <c r="AF69" s="1" t="s">
        <v>24</v>
      </c>
      <c r="AG69" s="1" t="s">
        <v>34</v>
      </c>
      <c r="AH69" s="1" t="s">
        <v>32</v>
      </c>
      <c r="AI69" s="16" t="b">
        <v>0</v>
      </c>
      <c r="AJ69" s="1"/>
      <c r="BA69" s="22" t="str">
        <f t="shared" si="4"/>
        <v>North_Operation</v>
      </c>
      <c r="BB69" s="22" t="str">
        <f>IFERROR(VLOOKUP(NOM[[#This Row],[Department]], Lists!$L$4:$M$7, 2, FALSE), "")</f>
        <v>Katheeri, Khalled A</v>
      </c>
      <c r="BC69" s="30" t="s">
        <v>90</v>
      </c>
      <c r="BD69" s="30" t="s">
        <v>35</v>
      </c>
      <c r="BE69" s="81" t="s">
        <v>57</v>
      </c>
      <c r="BF69" s="28" t="s">
        <v>42</v>
      </c>
      <c r="BG69" s="29" t="b">
        <v>0</v>
      </c>
      <c r="BH69" s="28"/>
      <c r="BW69" s="22"/>
      <c r="BY69" s="2"/>
      <c r="BZ69" s="2"/>
      <c r="CA69" s="1"/>
      <c r="CB69" s="1"/>
      <c r="CC69" s="1"/>
      <c r="CD69" s="1"/>
    </row>
    <row r="70" spans="5:82">
      <c r="E70" s="24"/>
      <c r="F70" s="24"/>
      <c r="G70" s="24"/>
      <c r="H70" s="24"/>
      <c r="I70" s="80"/>
      <c r="J70" s="24" t="str" cm="1">
        <f t="array" ref="J70">IFERROR(
  LOOKUP(
    2,1/(
      ('Total Annual Points'!$B$5:$B$1000=E70)*
      ('Total Annual Points'!$C$5:$C$1000=G70)*
      ('Total Annual Points'!$D$5:$D$1000=H70)*
      (MATCH('Total Annual Points'!$E$5:$E$1000,{"January","February","March","April","May","June","July","August","September","October","November","December"},0)
       &lt;=MATCH(I70,{"January","February","March","April","May","June","July","August","September","October","November","December"},0))
    ),
    'Total Annual Points'!$F$5:$F$1000
  ),
"")</f>
        <v/>
      </c>
      <c r="K70" s="24"/>
      <c r="L70" s="24"/>
      <c r="M70" s="24"/>
      <c r="N70" s="24"/>
      <c r="AC70" s="1" t="str">
        <f t="shared" si="1"/>
        <v>North_Operation</v>
      </c>
      <c r="AD70" s="1" t="str">
        <f>IFERROR(VLOOKUP(NOW[[#This Row],[Department]], Lists!$L$4:$M$7, 2, FALSE), "")</f>
        <v>Katheeri, Khalled A</v>
      </c>
      <c r="AE70" s="1" t="s">
        <v>101</v>
      </c>
      <c r="AF70" s="1" t="s">
        <v>24</v>
      </c>
      <c r="AG70" s="1" t="s">
        <v>44</v>
      </c>
      <c r="AH70" s="1" t="s">
        <v>42</v>
      </c>
      <c r="AI70" s="16" t="b">
        <v>0</v>
      </c>
      <c r="AJ70" s="1"/>
      <c r="BA70" s="22" t="str">
        <f t="shared" si="4"/>
        <v>North_Operation</v>
      </c>
      <c r="BB70" s="22" t="str">
        <f>IFERROR(VLOOKUP(NOM[[#This Row],[Department]], Lists!$L$4:$M$7, 2, FALSE), "")</f>
        <v>Katheeri, Khalled A</v>
      </c>
      <c r="BC70" s="30" t="s">
        <v>90</v>
      </c>
      <c r="BD70" s="30" t="s">
        <v>35</v>
      </c>
      <c r="BE70" s="81" t="s">
        <v>60</v>
      </c>
      <c r="BF70" s="28" t="s">
        <v>21</v>
      </c>
      <c r="BG70" s="29" t="b">
        <v>0</v>
      </c>
      <c r="BH70" s="28"/>
      <c r="BW70" s="22"/>
      <c r="BY70" s="2"/>
      <c r="BZ70" s="2"/>
      <c r="CA70" s="1"/>
      <c r="CB70" s="1"/>
      <c r="CC70" s="1"/>
      <c r="CD70" s="1"/>
    </row>
    <row r="71" spans="5:82">
      <c r="E71" s="24"/>
      <c r="F71" s="24"/>
      <c r="G71" s="24"/>
      <c r="H71" s="24"/>
      <c r="I71" s="80"/>
      <c r="J71" s="24" t="str" cm="1">
        <f t="array" ref="J71">IFERROR(
  LOOKUP(
    2,1/(
      ('Total Annual Points'!$B$5:$B$1000=E71)*
      ('Total Annual Points'!$C$5:$C$1000=G71)*
      ('Total Annual Points'!$D$5:$D$1000=H71)*
      (MATCH('Total Annual Points'!$E$5:$E$1000,{"January","February","March","April","May","June","July","August","September","October","November","December"},0)
       &lt;=MATCH(I71,{"January","February","March","April","May","June","July","August","September","October","November","December"},0))
    ),
    'Total Annual Points'!$F$5:$F$1000
  ),
"")</f>
        <v/>
      </c>
      <c r="K71" s="24"/>
      <c r="L71" s="24"/>
      <c r="M71" s="24"/>
      <c r="N71" s="24"/>
      <c r="AC71" s="1" t="str">
        <f t="shared" si="1"/>
        <v>North_Operation</v>
      </c>
      <c r="AD71" s="1" t="str">
        <f>IFERROR(VLOOKUP(NOW[[#This Row],[Department]], Lists!$L$4:$M$7, 2, FALSE), "")</f>
        <v>Katheeri, Khalled A</v>
      </c>
      <c r="AE71" s="1" t="s">
        <v>101</v>
      </c>
      <c r="AF71" s="1" t="s">
        <v>24</v>
      </c>
      <c r="AG71" s="1" t="s">
        <v>52</v>
      </c>
      <c r="AH71" s="1" t="s">
        <v>21</v>
      </c>
      <c r="AI71" s="16" t="b">
        <v>0</v>
      </c>
      <c r="AJ71" s="1"/>
      <c r="BA71" s="22" t="str">
        <f t="shared" si="4"/>
        <v>North_Operation</v>
      </c>
      <c r="BB71" s="22" t="str">
        <f>IFERROR(VLOOKUP(NOM[[#This Row],[Department]], Lists!$L$4:$M$7, 2, FALSE), "")</f>
        <v>Katheeri, Khalled A</v>
      </c>
      <c r="BC71" s="30" t="s">
        <v>90</v>
      </c>
      <c r="BD71" s="30" t="s">
        <v>35</v>
      </c>
      <c r="BE71" s="81" t="s">
        <v>62</v>
      </c>
      <c r="BF71" s="28" t="s">
        <v>32</v>
      </c>
      <c r="BG71" s="29" t="b">
        <v>0</v>
      </c>
      <c r="BH71" s="28"/>
      <c r="BW71" s="22"/>
      <c r="BY71" s="2"/>
      <c r="BZ71" s="2"/>
      <c r="CA71" s="1"/>
      <c r="CB71" s="1"/>
      <c r="CC71" s="1"/>
      <c r="CD71" s="1"/>
    </row>
    <row r="72" spans="5:82">
      <c r="E72" s="24"/>
      <c r="F72" s="24"/>
      <c r="G72" s="24"/>
      <c r="H72" s="24"/>
      <c r="I72" s="80"/>
      <c r="J72" s="24" t="str" cm="1">
        <f t="array" ref="J72">IFERROR(
  LOOKUP(
    2,1/(
      ('Total Annual Points'!$B$5:$B$1000=E72)*
      ('Total Annual Points'!$C$5:$C$1000=G72)*
      ('Total Annual Points'!$D$5:$D$1000=H72)*
      (MATCH('Total Annual Points'!$E$5:$E$1000,{"January","February","March","April","May","June","July","August","September","October","November","December"},0)
       &lt;=MATCH(I72,{"January","February","March","April","May","June","July","August","September","October","November","December"},0))
    ),
    'Total Annual Points'!$F$5:$F$1000
  ),
"")</f>
        <v/>
      </c>
      <c r="K72" s="24"/>
      <c r="L72" s="24"/>
      <c r="M72" s="24"/>
      <c r="N72" s="24"/>
      <c r="AC72" s="1" t="str">
        <f t="shared" si="1"/>
        <v>North_Operation</v>
      </c>
      <c r="AD72" s="1" t="str">
        <f>IFERROR(VLOOKUP(NOW[[#This Row],[Department]], Lists!$L$4:$M$7, 2, FALSE), "")</f>
        <v>Katheeri, Khalled A</v>
      </c>
      <c r="AE72" s="1" t="s">
        <v>101</v>
      </c>
      <c r="AF72" s="1" t="s">
        <v>24</v>
      </c>
      <c r="AG72" s="1" t="s">
        <v>55</v>
      </c>
      <c r="AH72" s="1" t="s">
        <v>32</v>
      </c>
      <c r="AI72" s="16" t="b">
        <v>0</v>
      </c>
      <c r="AJ72" s="1"/>
      <c r="BA72" s="22" t="str">
        <f t="shared" si="4"/>
        <v>North_Operation</v>
      </c>
      <c r="BB72" s="22" t="str">
        <f>IFERROR(VLOOKUP(NOM[[#This Row],[Department]], Lists!$L$4:$M$7, 2, FALSE), "")</f>
        <v>Katheeri, Khalled A</v>
      </c>
      <c r="BC72" s="30" t="s">
        <v>90</v>
      </c>
      <c r="BD72" s="30" t="s">
        <v>35</v>
      </c>
      <c r="BE72" s="81" t="s">
        <v>64</v>
      </c>
      <c r="BF72" s="28" t="s">
        <v>42</v>
      </c>
      <c r="BG72" s="29" t="b">
        <v>0</v>
      </c>
      <c r="BH72" s="28"/>
      <c r="BW72" s="22"/>
      <c r="BY72" s="2"/>
      <c r="BZ72" s="2"/>
      <c r="CA72" s="1"/>
      <c r="CB72" s="1"/>
      <c r="CC72" s="1"/>
      <c r="CD72" s="1"/>
    </row>
    <row r="73" spans="5:82">
      <c r="E73" s="24"/>
      <c r="F73" s="24"/>
      <c r="G73" s="24"/>
      <c r="H73" s="24"/>
      <c r="I73" s="80"/>
      <c r="J73" s="24" t="str" cm="1">
        <f t="array" ref="J73">IFERROR(
  LOOKUP(
    2,1/(
      ('Total Annual Points'!$B$5:$B$1000=E73)*
      ('Total Annual Points'!$C$5:$C$1000=G73)*
      ('Total Annual Points'!$D$5:$D$1000=H73)*
      (MATCH('Total Annual Points'!$E$5:$E$1000,{"January","February","March","April","May","June","July","August","September","October","November","December"},0)
       &lt;=MATCH(I73,{"January","February","March","April","May","June","July","August","September","October","November","December"},0))
    ),
    'Total Annual Points'!$F$5:$F$1000
  ),
"")</f>
        <v/>
      </c>
      <c r="K73" s="24"/>
      <c r="L73" s="24"/>
      <c r="M73" s="24"/>
      <c r="N73" s="24"/>
      <c r="AC73" s="1" t="str">
        <f t="shared" si="1"/>
        <v>North_Operation</v>
      </c>
      <c r="AD73" s="1" t="str">
        <f>IFERROR(VLOOKUP(NOW[[#This Row],[Department]], Lists!$L$4:$M$7, 2, FALSE), "")</f>
        <v>Katheeri, Khalled A</v>
      </c>
      <c r="AE73" s="1" t="s">
        <v>101</v>
      </c>
      <c r="AF73" s="1" t="s">
        <v>24</v>
      </c>
      <c r="AG73" s="1" t="s">
        <v>58</v>
      </c>
      <c r="AH73" s="1" t="s">
        <v>42</v>
      </c>
      <c r="AI73" s="16" t="b">
        <v>0</v>
      </c>
      <c r="AJ73" s="1"/>
      <c r="BA73" s="22" t="str">
        <f t="shared" si="4"/>
        <v>North_Operation</v>
      </c>
      <c r="BB73" s="22" t="str">
        <f>IFERROR(VLOOKUP(NOM[[#This Row],[Department]], Lists!$L$4:$M$7, 2, FALSE), "")</f>
        <v>Katheeri, Khalled A</v>
      </c>
      <c r="BC73" s="30" t="s">
        <v>90</v>
      </c>
      <c r="BD73" s="30" t="s">
        <v>35</v>
      </c>
      <c r="BE73" s="81" t="s">
        <v>66</v>
      </c>
      <c r="BF73" s="28" t="s">
        <v>21</v>
      </c>
      <c r="BG73" s="29" t="b">
        <v>0</v>
      </c>
      <c r="BH73" s="28"/>
      <c r="BW73" s="22"/>
      <c r="BY73" s="2"/>
      <c r="BZ73" s="2"/>
      <c r="CA73" s="1"/>
      <c r="CB73" s="1"/>
      <c r="CC73" s="1"/>
      <c r="CD73" s="1"/>
    </row>
    <row r="74" spans="5:82">
      <c r="E74" s="24"/>
      <c r="F74" s="24"/>
      <c r="G74" s="24"/>
      <c r="H74" s="24"/>
      <c r="I74" s="80"/>
      <c r="J74" s="24" t="str" cm="1">
        <f t="array" ref="J74">IFERROR(
  LOOKUP(
    2,1/(
      ('Total Annual Points'!$B$5:$B$1000=E74)*
      ('Total Annual Points'!$C$5:$C$1000=G74)*
      ('Total Annual Points'!$D$5:$D$1000=H74)*
      (MATCH('Total Annual Points'!$E$5:$E$1000,{"January","February","March","April","May","June","July","August","September","October","November","December"},0)
       &lt;=MATCH(I74,{"January","February","March","April","May","June","July","August","September","October","November","December"},0))
    ),
    'Total Annual Points'!$F$5:$F$1000
  ),
"")</f>
        <v/>
      </c>
      <c r="K74" s="24"/>
      <c r="L74" s="24"/>
      <c r="M74" s="24"/>
      <c r="N74" s="24"/>
      <c r="AC74" s="1" t="str">
        <f t="shared" si="1"/>
        <v>North_Operation</v>
      </c>
      <c r="AD74" s="1" t="str">
        <f>IFERROR(VLOOKUP(NOW[[#This Row],[Department]], Lists!$L$4:$M$7, 2, FALSE), "")</f>
        <v>Katheeri, Khalled A</v>
      </c>
      <c r="AE74" s="1" t="s">
        <v>101</v>
      </c>
      <c r="AF74" s="1" t="s">
        <v>24</v>
      </c>
      <c r="AG74" s="1" t="s">
        <v>61</v>
      </c>
      <c r="AH74" s="1" t="s">
        <v>21</v>
      </c>
      <c r="AI74" s="16" t="b">
        <v>0</v>
      </c>
      <c r="AJ74" s="1"/>
      <c r="BA74" s="22" t="str">
        <f t="shared" si="4"/>
        <v>North_Operation</v>
      </c>
      <c r="BB74" s="22" t="str">
        <f>IFERROR(VLOOKUP(NOM[[#This Row],[Department]], Lists!$L$4:$M$7, 2, FALSE), "")</f>
        <v>Katheeri, Khalled A</v>
      </c>
      <c r="BC74" s="30" t="s">
        <v>90</v>
      </c>
      <c r="BD74" s="30" t="s">
        <v>35</v>
      </c>
      <c r="BE74" s="81" t="s">
        <v>68</v>
      </c>
      <c r="BF74" s="28" t="s">
        <v>32</v>
      </c>
      <c r="BG74" s="29" t="b">
        <v>0</v>
      </c>
      <c r="BH74" s="28"/>
      <c r="BW74" s="22"/>
      <c r="BY74" s="2"/>
      <c r="BZ74" s="2"/>
      <c r="CA74" s="1"/>
      <c r="CB74" s="1"/>
      <c r="CC74" s="1"/>
      <c r="CD74" s="1"/>
    </row>
    <row r="75" spans="5:82">
      <c r="E75" s="24"/>
      <c r="F75" s="24"/>
      <c r="G75" s="24"/>
      <c r="H75" s="24"/>
      <c r="I75" s="80"/>
      <c r="J75" s="24" t="str" cm="1">
        <f t="array" ref="J75">IFERROR(
  LOOKUP(
    2,1/(
      ('Total Annual Points'!$B$5:$B$1000=E75)*
      ('Total Annual Points'!$C$5:$C$1000=G75)*
      ('Total Annual Points'!$D$5:$D$1000=H75)*
      (MATCH('Total Annual Points'!$E$5:$E$1000,{"January","February","March","April","May","June","July","August","September","October","November","December"},0)
       &lt;=MATCH(I75,{"January","February","March","April","May","June","July","August","September","October","November","December"},0))
    ),
    'Total Annual Points'!$F$5:$F$1000
  ),
"")</f>
        <v/>
      </c>
      <c r="K75" s="24"/>
      <c r="L75" s="24"/>
      <c r="M75" s="24"/>
      <c r="N75" s="24"/>
      <c r="AC75" s="1" t="str">
        <f t="shared" si="1"/>
        <v>North_Operation</v>
      </c>
      <c r="AD75" s="1" t="str">
        <f>IFERROR(VLOOKUP(NOW[[#This Row],[Department]], Lists!$L$4:$M$7, 2, FALSE), "")</f>
        <v>Katheeri, Khalled A</v>
      </c>
      <c r="AE75" s="1" t="s">
        <v>101</v>
      </c>
      <c r="AF75" s="1" t="s">
        <v>24</v>
      </c>
      <c r="AG75" s="1" t="s">
        <v>63</v>
      </c>
      <c r="AH75" s="1" t="s">
        <v>32</v>
      </c>
      <c r="AI75" s="16" t="b">
        <v>0</v>
      </c>
      <c r="AJ75" s="1"/>
      <c r="BA75" s="22" t="str">
        <f t="shared" si="4"/>
        <v>North_Operation</v>
      </c>
      <c r="BB75" s="22" t="str">
        <f>IFERROR(VLOOKUP(NOM[[#This Row],[Department]], Lists!$L$4:$M$7, 2, FALSE), "")</f>
        <v>Katheeri, Khalled A</v>
      </c>
      <c r="BC75" s="30" t="s">
        <v>90</v>
      </c>
      <c r="BD75" s="30" t="s">
        <v>35</v>
      </c>
      <c r="BE75" s="81" t="s">
        <v>70</v>
      </c>
      <c r="BF75" s="28" t="s">
        <v>42</v>
      </c>
      <c r="BG75" s="29" t="b">
        <v>0</v>
      </c>
      <c r="BH75" s="28"/>
      <c r="BW75" s="22"/>
      <c r="BY75" s="2"/>
      <c r="BZ75" s="2"/>
      <c r="CA75" s="1"/>
      <c r="CB75" s="1"/>
      <c r="CC75" s="1"/>
      <c r="CD75" s="1"/>
    </row>
    <row r="76" spans="5:82">
      <c r="E76" s="24"/>
      <c r="F76" s="24"/>
      <c r="G76" s="24"/>
      <c r="H76" s="24"/>
      <c r="I76" s="80"/>
      <c r="J76" s="24" t="str" cm="1">
        <f t="array" ref="J76">IFERROR(
  LOOKUP(
    2,1/(
      ('Total Annual Points'!$B$5:$B$1000=E76)*
      ('Total Annual Points'!$C$5:$C$1000=G76)*
      ('Total Annual Points'!$D$5:$D$1000=H76)*
      (MATCH('Total Annual Points'!$E$5:$E$1000,{"January","February","March","April","May","June","July","August","September","October","November","December"},0)
       &lt;=MATCH(I76,{"January","February","March","April","May","June","July","August","September","October","November","December"},0))
    ),
    'Total Annual Points'!$F$5:$F$1000
  ),
"")</f>
        <v/>
      </c>
      <c r="K76" s="24"/>
      <c r="L76" s="24"/>
      <c r="M76" s="24"/>
      <c r="N76" s="24"/>
      <c r="AC76" s="1" t="str">
        <f t="shared" si="1"/>
        <v>North_Operation</v>
      </c>
      <c r="AD76" s="1" t="str">
        <f>IFERROR(VLOOKUP(NOW[[#This Row],[Department]], Lists!$L$4:$M$7, 2, FALSE), "")</f>
        <v>Katheeri, Khalled A</v>
      </c>
      <c r="AE76" s="1" t="s">
        <v>101</v>
      </c>
      <c r="AF76" s="1" t="s">
        <v>24</v>
      </c>
      <c r="AG76" s="1" t="s">
        <v>65</v>
      </c>
      <c r="AH76" s="1" t="s">
        <v>42</v>
      </c>
      <c r="AI76" s="16" t="b">
        <v>0</v>
      </c>
      <c r="AJ76" s="1"/>
      <c r="BA76" s="22" t="str">
        <f t="shared" si="4"/>
        <v>North_Operation</v>
      </c>
      <c r="BB76" t="str">
        <f>IFERROR(VLOOKUP(NOM[[#This Row],[Department]], Lists!$L$4:$M$7, 2, FALSE), "")</f>
        <v>Katheeri, Khalled A</v>
      </c>
      <c r="BC76" s="30" t="s">
        <v>97</v>
      </c>
      <c r="BD76" s="30" t="s">
        <v>35</v>
      </c>
      <c r="BE76" s="81" t="s">
        <v>20</v>
      </c>
      <c r="BF76" s="28" t="s">
        <v>21</v>
      </c>
      <c r="BG76" s="29" t="b">
        <v>0</v>
      </c>
      <c r="BH76" s="28"/>
      <c r="BW76" s="22"/>
      <c r="BY76" s="2"/>
      <c r="BZ76" s="2"/>
      <c r="CA76" s="1"/>
      <c r="CB76" s="1"/>
      <c r="CC76" s="1"/>
      <c r="CD76" s="1"/>
    </row>
    <row r="77" spans="5:82">
      <c r="E77" s="24"/>
      <c r="F77" s="24"/>
      <c r="G77" s="24"/>
      <c r="H77" s="24"/>
      <c r="I77" s="80"/>
      <c r="J77" s="24" t="str" cm="1">
        <f t="array" ref="J77">IFERROR(
  LOOKUP(
    2,1/(
      ('Total Annual Points'!$B$5:$B$1000=E77)*
      ('Total Annual Points'!$C$5:$C$1000=G77)*
      ('Total Annual Points'!$D$5:$D$1000=H77)*
      (MATCH('Total Annual Points'!$E$5:$E$1000,{"January","February","March","April","May","June","July","August","September","October","November","December"},0)
       &lt;=MATCH(I77,{"January","February","March","April","May","June","July","August","September","October","November","December"},0))
    ),
    'Total Annual Points'!$F$5:$F$1000
  ),
"")</f>
        <v/>
      </c>
      <c r="K77" s="24"/>
      <c r="L77" s="24"/>
      <c r="M77" s="24"/>
      <c r="N77" s="24"/>
      <c r="AC77" s="1" t="str">
        <f t="shared" si="1"/>
        <v>North_Operation</v>
      </c>
      <c r="AD77" s="1" t="str">
        <f>IFERROR(VLOOKUP(NOW[[#This Row],[Department]], Lists!$L$4:$M$7, 2, FALSE), "")</f>
        <v>Katheeri, Khalled A</v>
      </c>
      <c r="AE77" s="1" t="s">
        <v>101</v>
      </c>
      <c r="AF77" s="1" t="s">
        <v>24</v>
      </c>
      <c r="AG77" s="1" t="s">
        <v>67</v>
      </c>
      <c r="AH77" s="1" t="s">
        <v>21</v>
      </c>
      <c r="AI77" s="16" t="b">
        <v>0</v>
      </c>
      <c r="AJ77" s="1"/>
      <c r="BA77" s="22" t="str">
        <f t="shared" si="4"/>
        <v>North_Operation</v>
      </c>
      <c r="BB77" s="22" t="str">
        <f>IFERROR(VLOOKUP(NOM[[#This Row],[Department]], Lists!$L$4:$M$7, 2, FALSE), "")</f>
        <v>Katheeri, Khalled A</v>
      </c>
      <c r="BC77" s="30" t="s">
        <v>97</v>
      </c>
      <c r="BD77" s="30" t="s">
        <v>35</v>
      </c>
      <c r="BE77" s="81" t="s">
        <v>31</v>
      </c>
      <c r="BF77" s="28" t="s">
        <v>32</v>
      </c>
      <c r="BG77" s="29" t="b">
        <v>0</v>
      </c>
      <c r="BH77" s="28"/>
      <c r="BW77" s="22"/>
      <c r="BY77" s="2"/>
      <c r="BZ77" s="2"/>
      <c r="CA77" s="1"/>
      <c r="CB77" s="1"/>
      <c r="CC77" s="1"/>
      <c r="CD77" s="1"/>
    </row>
    <row r="78" spans="5:82">
      <c r="AC78" s="1" t="str">
        <f t="shared" si="1"/>
        <v>North_Operation</v>
      </c>
      <c r="AD78" s="1" t="str">
        <f>IFERROR(VLOOKUP(NOW[[#This Row],[Department]], Lists!$L$4:$M$7, 2, FALSE), "")</f>
        <v>Katheeri, Khalled A</v>
      </c>
      <c r="AE78" s="1" t="s">
        <v>101</v>
      </c>
      <c r="AF78" s="1" t="s">
        <v>24</v>
      </c>
      <c r="AG78" s="1" t="s">
        <v>69</v>
      </c>
      <c r="AH78" s="1" t="s">
        <v>32</v>
      </c>
      <c r="AI78" s="16" t="b">
        <v>0</v>
      </c>
      <c r="AJ78" s="1"/>
      <c r="BA78" s="22" t="str">
        <f t="shared" si="4"/>
        <v>North_Operation</v>
      </c>
      <c r="BB78" s="22" t="str">
        <f>IFERROR(VLOOKUP(NOM[[#This Row],[Department]], Lists!$L$4:$M$7, 2, FALSE), "")</f>
        <v>Katheeri, Khalled A</v>
      </c>
      <c r="BC78" s="30" t="s">
        <v>97</v>
      </c>
      <c r="BD78" s="30" t="s">
        <v>35</v>
      </c>
      <c r="BE78" s="81" t="s">
        <v>41</v>
      </c>
      <c r="BF78" s="28" t="s">
        <v>42</v>
      </c>
      <c r="BG78" s="29" t="b">
        <v>0</v>
      </c>
      <c r="BH78" s="28"/>
      <c r="BW78" s="22"/>
      <c r="BY78" s="2"/>
      <c r="BZ78" s="2"/>
      <c r="CA78" s="1"/>
      <c r="CB78" s="1"/>
      <c r="CC78" s="1"/>
      <c r="CD78" s="1"/>
    </row>
    <row r="79" spans="5:82">
      <c r="AC79" s="1" t="str">
        <f t="shared" si="1"/>
        <v>North_Operation</v>
      </c>
      <c r="AD79" s="1" t="str">
        <f>IFERROR(VLOOKUP(NOW[[#This Row],[Department]], Lists!$L$4:$M$7, 2, FALSE), "")</f>
        <v>Katheeri, Khalled A</v>
      </c>
      <c r="AE79" s="1" t="s">
        <v>101</v>
      </c>
      <c r="AF79" s="1" t="s">
        <v>24</v>
      </c>
      <c r="AG79" s="1" t="s">
        <v>71</v>
      </c>
      <c r="AH79" s="1" t="s">
        <v>42</v>
      </c>
      <c r="AI79" s="16" t="b">
        <v>0</v>
      </c>
      <c r="AJ79" s="1"/>
      <c r="BA79" s="22" t="str">
        <f t="shared" si="4"/>
        <v>North_Operation</v>
      </c>
      <c r="BB79" s="22" t="str">
        <f>IFERROR(VLOOKUP(NOM[[#This Row],[Department]], Lists!$L$4:$M$7, 2, FALSE), "")</f>
        <v>Katheeri, Khalled A</v>
      </c>
      <c r="BC79" s="30" t="s">
        <v>97</v>
      </c>
      <c r="BD79" s="30" t="s">
        <v>35</v>
      </c>
      <c r="BE79" s="81" t="s">
        <v>50</v>
      </c>
      <c r="BF79" s="28" t="s">
        <v>21</v>
      </c>
      <c r="BG79" s="29" t="b">
        <v>0</v>
      </c>
      <c r="BH79" s="28"/>
      <c r="BW79" s="22"/>
      <c r="BY79" s="2"/>
      <c r="BZ79" s="2"/>
      <c r="CA79" s="1"/>
      <c r="CB79" s="1"/>
      <c r="CC79" s="1"/>
      <c r="CD79" s="1"/>
    </row>
    <row r="80" spans="5:82">
      <c r="AC80" s="1" t="str">
        <f t="shared" ref="AC80:AC143" si="5">$S$3</f>
        <v>North_Operation</v>
      </c>
      <c r="AD80" s="1" t="str">
        <f>IFERROR(VLOOKUP(NOW[[#This Row],[Department]], Lists!$L$4:$M$7, 2, FALSE), "")</f>
        <v>Katheeri, Khalled A</v>
      </c>
      <c r="AE80" s="1" t="s">
        <v>101</v>
      </c>
      <c r="AF80" s="1" t="s">
        <v>24</v>
      </c>
      <c r="AG80" s="1" t="s">
        <v>72</v>
      </c>
      <c r="AH80" s="1" t="s">
        <v>21</v>
      </c>
      <c r="AI80" s="16" t="b">
        <v>0</v>
      </c>
      <c r="AJ80" s="1"/>
      <c r="BA80" s="22" t="str">
        <f t="shared" ref="BA80:BA111" si="6">$S$3</f>
        <v>North_Operation</v>
      </c>
      <c r="BB80" s="22" t="str">
        <f>IFERROR(VLOOKUP(NOM[[#This Row],[Department]], Lists!$L$4:$M$7, 2, FALSE), "")</f>
        <v>Katheeri, Khalled A</v>
      </c>
      <c r="BC80" s="30" t="s">
        <v>97</v>
      </c>
      <c r="BD80" s="30" t="s">
        <v>35</v>
      </c>
      <c r="BE80" s="81" t="s">
        <v>54</v>
      </c>
      <c r="BF80" s="28" t="s">
        <v>32</v>
      </c>
      <c r="BG80" s="29" t="b">
        <v>0</v>
      </c>
      <c r="BH80" s="28"/>
      <c r="BW80" s="22"/>
      <c r="BY80" s="2"/>
      <c r="BZ80" s="2"/>
      <c r="CA80" s="1"/>
      <c r="CB80" s="1"/>
      <c r="CC80" s="1"/>
      <c r="CD80" s="1"/>
    </row>
    <row r="81" spans="29:82">
      <c r="AC81" s="1" t="str">
        <f t="shared" si="5"/>
        <v>North_Operation</v>
      </c>
      <c r="AD81" s="1" t="str">
        <f>IFERROR(VLOOKUP(NOW[[#This Row],[Department]], Lists!$L$4:$M$7, 2, FALSE), "")</f>
        <v>Katheeri, Khalled A</v>
      </c>
      <c r="AE81" s="1" t="s">
        <v>101</v>
      </c>
      <c r="AF81" s="1" t="s">
        <v>24</v>
      </c>
      <c r="AG81" s="1" t="s">
        <v>73</v>
      </c>
      <c r="AH81" s="1" t="s">
        <v>32</v>
      </c>
      <c r="AI81" s="16" t="b">
        <v>0</v>
      </c>
      <c r="AJ81" s="1"/>
      <c r="BA81" s="22" t="str">
        <f t="shared" si="6"/>
        <v>North_Operation</v>
      </c>
      <c r="BB81" s="22" t="str">
        <f>IFERROR(VLOOKUP(NOM[[#This Row],[Department]], Lists!$L$4:$M$7, 2, FALSE), "")</f>
        <v>Katheeri, Khalled A</v>
      </c>
      <c r="BC81" s="30" t="s">
        <v>97</v>
      </c>
      <c r="BD81" s="30" t="s">
        <v>35</v>
      </c>
      <c r="BE81" s="81" t="s">
        <v>57</v>
      </c>
      <c r="BF81" s="28" t="s">
        <v>42</v>
      </c>
      <c r="BG81" s="29" t="b">
        <v>0</v>
      </c>
      <c r="BH81" s="28"/>
      <c r="BW81" s="22"/>
      <c r="BY81" s="2"/>
      <c r="BZ81" s="2"/>
      <c r="CA81" s="1"/>
      <c r="CB81" s="1"/>
      <c r="CC81" s="1"/>
      <c r="CD81" s="1"/>
    </row>
    <row r="82" spans="29:82">
      <c r="AC82" s="1" t="str">
        <f t="shared" si="5"/>
        <v>North_Operation</v>
      </c>
      <c r="AD82" s="1" t="str">
        <f>IFERROR(VLOOKUP(NOW[[#This Row],[Department]], Lists!$L$4:$M$7, 2, FALSE), "")</f>
        <v>Katheeri, Khalled A</v>
      </c>
      <c r="AE82" s="1" t="s">
        <v>101</v>
      </c>
      <c r="AF82" s="1" t="s">
        <v>24</v>
      </c>
      <c r="AG82" s="1" t="s">
        <v>74</v>
      </c>
      <c r="AH82" s="1" t="s">
        <v>42</v>
      </c>
      <c r="AI82" s="16" t="b">
        <v>0</v>
      </c>
      <c r="AJ82" s="1"/>
      <c r="BA82" s="22" t="str">
        <f t="shared" si="6"/>
        <v>North_Operation</v>
      </c>
      <c r="BB82" s="22" t="str">
        <f>IFERROR(VLOOKUP(NOM[[#This Row],[Department]], Lists!$L$4:$M$7, 2, FALSE), "")</f>
        <v>Katheeri, Khalled A</v>
      </c>
      <c r="BC82" s="30" t="s">
        <v>97</v>
      </c>
      <c r="BD82" s="30" t="s">
        <v>35</v>
      </c>
      <c r="BE82" s="81" t="s">
        <v>60</v>
      </c>
      <c r="BF82" s="28" t="s">
        <v>21</v>
      </c>
      <c r="BG82" s="29" t="b">
        <v>0</v>
      </c>
      <c r="BH82" s="28"/>
      <c r="BW82" s="22"/>
      <c r="BY82" s="2"/>
      <c r="BZ82" s="2"/>
      <c r="CA82" s="1"/>
      <c r="CB82" s="1"/>
      <c r="CC82" s="1"/>
      <c r="CD82" s="1"/>
    </row>
    <row r="83" spans="29:82">
      <c r="AC83" s="1" t="str">
        <f t="shared" si="5"/>
        <v>North_Operation</v>
      </c>
      <c r="AD83" s="1" t="str">
        <f>IFERROR(VLOOKUP(NOW[[#This Row],[Department]], Lists!$L$4:$M$7, 2, FALSE), "")</f>
        <v>Katheeri, Khalled A</v>
      </c>
      <c r="AE83" s="1" t="s">
        <v>101</v>
      </c>
      <c r="AF83" s="1" t="s">
        <v>24</v>
      </c>
      <c r="AG83" s="1" t="s">
        <v>75</v>
      </c>
      <c r="AH83" s="1" t="s">
        <v>21</v>
      </c>
      <c r="AI83" s="16" t="b">
        <v>0</v>
      </c>
      <c r="AJ83" s="1"/>
      <c r="BA83" s="22" t="str">
        <f t="shared" si="6"/>
        <v>North_Operation</v>
      </c>
      <c r="BB83" s="22" t="str">
        <f>IFERROR(VLOOKUP(NOM[[#This Row],[Department]], Lists!$L$4:$M$7, 2, FALSE), "")</f>
        <v>Katheeri, Khalled A</v>
      </c>
      <c r="BC83" s="30" t="s">
        <v>97</v>
      </c>
      <c r="BD83" s="30" t="s">
        <v>35</v>
      </c>
      <c r="BE83" s="81" t="s">
        <v>62</v>
      </c>
      <c r="BF83" s="28" t="s">
        <v>32</v>
      </c>
      <c r="BG83" s="29" t="b">
        <v>0</v>
      </c>
      <c r="BH83" s="28"/>
      <c r="BW83" s="22"/>
      <c r="BY83" s="2"/>
      <c r="BZ83" s="2"/>
      <c r="CA83" s="1"/>
      <c r="CB83" s="1"/>
      <c r="CC83" s="1"/>
      <c r="CD83" s="1"/>
    </row>
    <row r="84" spans="29:82">
      <c r="AC84" s="1" t="str">
        <f t="shared" si="5"/>
        <v>North_Operation</v>
      </c>
      <c r="AD84" s="1" t="str">
        <f>IFERROR(VLOOKUP(NOW[[#This Row],[Department]], Lists!$L$4:$M$7, 2, FALSE), "")</f>
        <v>Katheeri, Khalled A</v>
      </c>
      <c r="AE84" s="1" t="s">
        <v>101</v>
      </c>
      <c r="AF84" s="1" t="s">
        <v>24</v>
      </c>
      <c r="AG84" s="1" t="s">
        <v>76</v>
      </c>
      <c r="AH84" s="1" t="s">
        <v>32</v>
      </c>
      <c r="AI84" s="16" t="b">
        <v>0</v>
      </c>
      <c r="AJ84" s="1"/>
      <c r="BA84" s="22" t="str">
        <f t="shared" si="6"/>
        <v>North_Operation</v>
      </c>
      <c r="BB84" s="22" t="str">
        <f>IFERROR(VLOOKUP(NOM[[#This Row],[Department]], Lists!$L$4:$M$7, 2, FALSE), "")</f>
        <v>Katheeri, Khalled A</v>
      </c>
      <c r="BC84" s="30" t="s">
        <v>97</v>
      </c>
      <c r="BD84" s="30" t="s">
        <v>35</v>
      </c>
      <c r="BE84" s="81" t="s">
        <v>64</v>
      </c>
      <c r="BF84" s="28" t="s">
        <v>42</v>
      </c>
      <c r="BG84" s="29" t="b">
        <v>0</v>
      </c>
      <c r="BH84" s="28"/>
      <c r="BW84" s="22"/>
      <c r="BY84" s="2"/>
      <c r="BZ84" s="2"/>
      <c r="CA84" s="1"/>
      <c r="CB84" s="1"/>
      <c r="CC84" s="1"/>
      <c r="CD84" s="1"/>
    </row>
    <row r="85" spans="29:82">
      <c r="AC85" s="1" t="str">
        <f t="shared" si="5"/>
        <v>North_Operation</v>
      </c>
      <c r="AD85" s="1" t="str">
        <f>IFERROR(VLOOKUP(NOW[[#This Row],[Department]], Lists!$L$4:$M$7, 2, FALSE), "")</f>
        <v>Katheeri, Khalled A</v>
      </c>
      <c r="AE85" s="1" t="s">
        <v>101</v>
      </c>
      <c r="AF85" s="1" t="s">
        <v>24</v>
      </c>
      <c r="AG85" s="1" t="s">
        <v>77</v>
      </c>
      <c r="AH85" s="1" t="s">
        <v>42</v>
      </c>
      <c r="AI85" s="16" t="b">
        <v>0</v>
      </c>
      <c r="AJ85" s="1"/>
      <c r="BA85" s="22" t="str">
        <f t="shared" si="6"/>
        <v>North_Operation</v>
      </c>
      <c r="BB85" s="22" t="str">
        <f>IFERROR(VLOOKUP(NOM[[#This Row],[Department]], Lists!$L$4:$M$7, 2, FALSE), "")</f>
        <v>Katheeri, Khalled A</v>
      </c>
      <c r="BC85" s="30" t="s">
        <v>97</v>
      </c>
      <c r="BD85" s="30" t="s">
        <v>35</v>
      </c>
      <c r="BE85" s="81" t="s">
        <v>66</v>
      </c>
      <c r="BF85" s="28" t="s">
        <v>21</v>
      </c>
      <c r="BG85" s="29" t="b">
        <v>0</v>
      </c>
      <c r="BH85" s="28"/>
      <c r="BW85" s="22"/>
      <c r="BY85" s="2"/>
      <c r="BZ85" s="2"/>
      <c r="CA85" s="1"/>
      <c r="CB85" s="1"/>
      <c r="CC85" s="1"/>
      <c r="CD85" s="1"/>
    </row>
    <row r="86" spans="29:82">
      <c r="AC86" s="1" t="str">
        <f t="shared" si="5"/>
        <v>North_Operation</v>
      </c>
      <c r="AD86" s="1" t="str">
        <f>IFERROR(VLOOKUP(NOW[[#This Row],[Department]], Lists!$L$4:$M$7, 2, FALSE), "")</f>
        <v>Katheeri, Khalled A</v>
      </c>
      <c r="AE86" s="1" t="s">
        <v>101</v>
      </c>
      <c r="AF86" s="1" t="s">
        <v>24</v>
      </c>
      <c r="AG86" s="1" t="s">
        <v>78</v>
      </c>
      <c r="AH86" s="1" t="s">
        <v>21</v>
      </c>
      <c r="AI86" s="16" t="b">
        <v>0</v>
      </c>
      <c r="AJ86" s="1"/>
      <c r="BA86" s="22" t="str">
        <f t="shared" si="6"/>
        <v>North_Operation</v>
      </c>
      <c r="BB86" s="22" t="str">
        <f>IFERROR(VLOOKUP(NOM[[#This Row],[Department]], Lists!$L$4:$M$7, 2, FALSE), "")</f>
        <v>Katheeri, Khalled A</v>
      </c>
      <c r="BC86" s="30" t="s">
        <v>97</v>
      </c>
      <c r="BD86" s="30" t="s">
        <v>35</v>
      </c>
      <c r="BE86" s="81" t="s">
        <v>68</v>
      </c>
      <c r="BF86" s="28" t="s">
        <v>32</v>
      </c>
      <c r="BG86" s="29" t="b">
        <v>0</v>
      </c>
      <c r="BH86" s="28"/>
      <c r="BW86" s="22"/>
      <c r="BY86" s="2"/>
      <c r="BZ86" s="2"/>
      <c r="CA86" s="1"/>
      <c r="CB86" s="1"/>
      <c r="CC86" s="1"/>
      <c r="CD86" s="1"/>
    </row>
    <row r="87" spans="29:82">
      <c r="AC87" s="1" t="str">
        <f t="shared" si="5"/>
        <v>North_Operation</v>
      </c>
      <c r="AD87" s="1" t="str">
        <f>IFERROR(VLOOKUP(NOW[[#This Row],[Department]], Lists!$L$4:$M$7, 2, FALSE), "")</f>
        <v>Katheeri, Khalled A</v>
      </c>
      <c r="AE87" s="1" t="s">
        <v>101</v>
      </c>
      <c r="AF87" s="1" t="s">
        <v>24</v>
      </c>
      <c r="AG87" s="1" t="s">
        <v>79</v>
      </c>
      <c r="AH87" s="1" t="s">
        <v>32</v>
      </c>
      <c r="AI87" s="16" t="b">
        <v>0</v>
      </c>
      <c r="AJ87" s="1"/>
      <c r="BA87" s="22" t="str">
        <f t="shared" si="6"/>
        <v>North_Operation</v>
      </c>
      <c r="BB87" s="22" t="str">
        <f>IFERROR(VLOOKUP(NOM[[#This Row],[Department]], Lists!$L$4:$M$7, 2, FALSE), "")</f>
        <v>Katheeri, Khalled A</v>
      </c>
      <c r="BC87" s="30" t="s">
        <v>97</v>
      </c>
      <c r="BD87" s="30" t="s">
        <v>35</v>
      </c>
      <c r="BE87" s="81" t="s">
        <v>70</v>
      </c>
      <c r="BF87" s="28" t="s">
        <v>42</v>
      </c>
      <c r="BG87" s="29" t="b">
        <v>0</v>
      </c>
      <c r="BH87" s="28"/>
      <c r="BW87" s="22"/>
      <c r="BY87" s="2"/>
      <c r="BZ87" s="2"/>
      <c r="CA87" s="1"/>
      <c r="CB87" s="1"/>
      <c r="CC87" s="1"/>
      <c r="CD87" s="1"/>
    </row>
    <row r="88" spans="29:82">
      <c r="AC88" s="1" t="str">
        <f t="shared" si="5"/>
        <v>North_Operation</v>
      </c>
      <c r="AD88" s="1" t="str">
        <f>IFERROR(VLOOKUP(NOW[[#This Row],[Department]], Lists!$L$4:$M$7, 2, FALSE), "")</f>
        <v>Katheeri, Khalled A</v>
      </c>
      <c r="AE88" s="1" t="s">
        <v>101</v>
      </c>
      <c r="AF88" s="1" t="s">
        <v>24</v>
      </c>
      <c r="AG88" s="1" t="s">
        <v>80</v>
      </c>
      <c r="AH88" s="1" t="s">
        <v>42</v>
      </c>
      <c r="AI88" s="16" t="b">
        <v>0</v>
      </c>
      <c r="AJ88" s="1"/>
      <c r="BA88" s="22" t="str">
        <f t="shared" si="6"/>
        <v>North_Operation</v>
      </c>
      <c r="BB88" t="str">
        <f>IFERROR(VLOOKUP(NOM[[#This Row],[Department]], Lists!$L$4:$M$7, 2, FALSE), "")</f>
        <v>Katheeri, Khalled A</v>
      </c>
      <c r="BC88" s="30" t="s">
        <v>104</v>
      </c>
      <c r="BD88" s="30" t="s">
        <v>35</v>
      </c>
      <c r="BE88" s="81" t="s">
        <v>20</v>
      </c>
      <c r="BF88" s="28" t="s">
        <v>21</v>
      </c>
      <c r="BG88" s="29" t="b">
        <v>0</v>
      </c>
      <c r="BH88" s="28"/>
      <c r="BW88" s="22"/>
      <c r="BY88" s="2"/>
      <c r="BZ88" s="2"/>
      <c r="CA88" s="1"/>
      <c r="CB88" s="1"/>
      <c r="CC88" s="1"/>
      <c r="CD88" s="1"/>
    </row>
    <row r="89" spans="29:82">
      <c r="AC89" s="1" t="str">
        <f t="shared" si="5"/>
        <v>North_Operation</v>
      </c>
      <c r="AD89" s="1" t="str">
        <f>IFERROR(VLOOKUP(NOW[[#This Row],[Department]], Lists!$L$4:$M$7, 2, FALSE), "")</f>
        <v>Katheeri, Khalled A</v>
      </c>
      <c r="AE89" s="1" t="s">
        <v>101</v>
      </c>
      <c r="AF89" s="1" t="s">
        <v>24</v>
      </c>
      <c r="AG89" s="1" t="s">
        <v>81</v>
      </c>
      <c r="AH89" s="1" t="s">
        <v>21</v>
      </c>
      <c r="AI89" s="16" t="b">
        <v>0</v>
      </c>
      <c r="AJ89" s="1"/>
      <c r="BA89" s="22" t="str">
        <f t="shared" si="6"/>
        <v>North_Operation</v>
      </c>
      <c r="BB89" s="22" t="str">
        <f>IFERROR(VLOOKUP(NOM[[#This Row],[Department]], Lists!$L$4:$M$7, 2, FALSE), "")</f>
        <v>Katheeri, Khalled A</v>
      </c>
      <c r="BC89" s="30" t="s">
        <v>104</v>
      </c>
      <c r="BD89" s="30" t="s">
        <v>35</v>
      </c>
      <c r="BE89" s="81" t="s">
        <v>31</v>
      </c>
      <c r="BF89" s="28" t="s">
        <v>32</v>
      </c>
      <c r="BG89" s="29" t="b">
        <v>0</v>
      </c>
      <c r="BH89" s="28"/>
      <c r="BW89" s="22"/>
      <c r="BY89" s="2"/>
      <c r="BZ89" s="2"/>
      <c r="CA89" s="1"/>
      <c r="CB89" s="1"/>
      <c r="CC89" s="1"/>
      <c r="CD89" s="1"/>
    </row>
    <row r="90" spans="29:82">
      <c r="AC90" s="1" t="str">
        <f t="shared" si="5"/>
        <v>North_Operation</v>
      </c>
      <c r="AD90" s="1" t="str">
        <f>IFERROR(VLOOKUP(NOW[[#This Row],[Department]], Lists!$L$4:$M$7, 2, FALSE), "")</f>
        <v>Katheeri, Khalled A</v>
      </c>
      <c r="AE90" s="1" t="s">
        <v>101</v>
      </c>
      <c r="AF90" s="1" t="s">
        <v>24</v>
      </c>
      <c r="AG90" s="1" t="s">
        <v>82</v>
      </c>
      <c r="AH90" s="1" t="s">
        <v>32</v>
      </c>
      <c r="AI90" s="16" t="b">
        <v>0</v>
      </c>
      <c r="AJ90" s="1"/>
      <c r="BA90" s="22" t="str">
        <f t="shared" si="6"/>
        <v>North_Operation</v>
      </c>
      <c r="BB90" s="22" t="str">
        <f>IFERROR(VLOOKUP(NOM[[#This Row],[Department]], Lists!$L$4:$M$7, 2, FALSE), "")</f>
        <v>Katheeri, Khalled A</v>
      </c>
      <c r="BC90" s="30" t="s">
        <v>104</v>
      </c>
      <c r="BD90" s="30" t="s">
        <v>35</v>
      </c>
      <c r="BE90" s="81" t="s">
        <v>41</v>
      </c>
      <c r="BF90" s="28" t="s">
        <v>42</v>
      </c>
      <c r="BG90" s="29" t="b">
        <v>0</v>
      </c>
      <c r="BH90" s="28"/>
      <c r="BW90" s="22"/>
      <c r="BY90" s="2"/>
      <c r="BZ90" s="2"/>
      <c r="CA90" s="1"/>
      <c r="CB90" s="1"/>
      <c r="CC90" s="1"/>
      <c r="CD90" s="1"/>
    </row>
    <row r="91" spans="29:82">
      <c r="AC91" s="1" t="str">
        <f t="shared" si="5"/>
        <v>North_Operation</v>
      </c>
      <c r="AD91" s="1" t="str">
        <f>IFERROR(VLOOKUP(NOW[[#This Row],[Department]], Lists!$L$4:$M$7, 2, FALSE), "")</f>
        <v>Katheeri, Khalled A</v>
      </c>
      <c r="AE91" s="1" t="s">
        <v>101</v>
      </c>
      <c r="AF91" s="1" t="s">
        <v>24</v>
      </c>
      <c r="AG91" s="1" t="s">
        <v>83</v>
      </c>
      <c r="AH91" s="1" t="s">
        <v>42</v>
      </c>
      <c r="AI91" s="16" t="b">
        <v>0</v>
      </c>
      <c r="AJ91" s="1"/>
      <c r="BA91" s="22" t="str">
        <f t="shared" si="6"/>
        <v>North_Operation</v>
      </c>
      <c r="BB91" s="22" t="str">
        <f>IFERROR(VLOOKUP(NOM[[#This Row],[Department]], Lists!$L$4:$M$7, 2, FALSE), "")</f>
        <v>Katheeri, Khalled A</v>
      </c>
      <c r="BC91" s="30" t="s">
        <v>104</v>
      </c>
      <c r="BD91" s="30" t="s">
        <v>35</v>
      </c>
      <c r="BE91" s="81" t="s">
        <v>50</v>
      </c>
      <c r="BF91" s="28" t="s">
        <v>21</v>
      </c>
      <c r="BG91" s="29" t="b">
        <v>0</v>
      </c>
      <c r="BH91" s="28"/>
      <c r="BW91" s="22"/>
      <c r="BY91" s="2"/>
      <c r="BZ91" s="2"/>
      <c r="CA91" s="1"/>
      <c r="CB91" s="1"/>
      <c r="CC91" s="1"/>
      <c r="CD91" s="1"/>
    </row>
    <row r="92" spans="29:82">
      <c r="AC92" s="1" t="str">
        <f t="shared" si="5"/>
        <v>North_Operation</v>
      </c>
      <c r="AD92" s="1" t="str">
        <f>IFERROR(VLOOKUP(NOW[[#This Row],[Department]], Lists!$L$4:$M$7, 2, FALSE), "")</f>
        <v>Katheeri, Khalled A</v>
      </c>
      <c r="AE92" s="1" t="s">
        <v>101</v>
      </c>
      <c r="AF92" s="1" t="s">
        <v>24</v>
      </c>
      <c r="AG92" s="1" t="s">
        <v>85</v>
      </c>
      <c r="AH92" s="1" t="s">
        <v>21</v>
      </c>
      <c r="AI92" s="16" t="b">
        <v>0</v>
      </c>
      <c r="AJ92" s="1"/>
      <c r="BA92" s="22" t="str">
        <f t="shared" si="6"/>
        <v>North_Operation</v>
      </c>
      <c r="BB92" s="22" t="str">
        <f>IFERROR(VLOOKUP(NOM[[#This Row],[Department]], Lists!$L$4:$M$7, 2, FALSE), "")</f>
        <v>Katheeri, Khalled A</v>
      </c>
      <c r="BC92" s="30" t="s">
        <v>104</v>
      </c>
      <c r="BD92" s="30" t="s">
        <v>35</v>
      </c>
      <c r="BE92" s="81" t="s">
        <v>54</v>
      </c>
      <c r="BF92" s="28" t="s">
        <v>32</v>
      </c>
      <c r="BG92" s="29" t="b">
        <v>0</v>
      </c>
      <c r="BH92" s="28"/>
      <c r="BW92" s="22"/>
      <c r="BY92" s="2"/>
      <c r="BZ92" s="2"/>
      <c r="CA92" s="1"/>
      <c r="CB92" s="1"/>
      <c r="CC92" s="1"/>
      <c r="CD92" s="1"/>
    </row>
    <row r="93" spans="29:82">
      <c r="AC93" s="1" t="str">
        <f t="shared" si="5"/>
        <v>North_Operation</v>
      </c>
      <c r="AD93" s="1" t="str">
        <f>IFERROR(VLOOKUP(NOW[[#This Row],[Department]], Lists!$L$4:$M$7, 2, FALSE), "")</f>
        <v>Katheeri, Khalled A</v>
      </c>
      <c r="AE93" s="1" t="s">
        <v>101</v>
      </c>
      <c r="AF93" s="1" t="s">
        <v>24</v>
      </c>
      <c r="AG93" s="1" t="s">
        <v>86</v>
      </c>
      <c r="AH93" s="1" t="s">
        <v>32</v>
      </c>
      <c r="AI93" s="16" t="b">
        <v>0</v>
      </c>
      <c r="AJ93" s="1"/>
      <c r="BA93" s="22" t="str">
        <f t="shared" si="6"/>
        <v>North_Operation</v>
      </c>
      <c r="BB93" s="22" t="str">
        <f>IFERROR(VLOOKUP(NOM[[#This Row],[Department]], Lists!$L$4:$M$7, 2, FALSE), "")</f>
        <v>Katheeri, Khalled A</v>
      </c>
      <c r="BC93" s="30" t="s">
        <v>104</v>
      </c>
      <c r="BD93" s="30" t="s">
        <v>35</v>
      </c>
      <c r="BE93" s="81" t="s">
        <v>57</v>
      </c>
      <c r="BF93" s="28" t="s">
        <v>42</v>
      </c>
      <c r="BG93" s="29" t="b">
        <v>0</v>
      </c>
      <c r="BH93" s="28"/>
      <c r="BW93" s="22"/>
      <c r="BY93" s="2"/>
      <c r="BZ93" s="2"/>
      <c r="CA93" s="1"/>
      <c r="CB93" s="1"/>
      <c r="CC93" s="1"/>
      <c r="CD93" s="1"/>
    </row>
    <row r="94" spans="29:82">
      <c r="AC94" s="1" t="str">
        <f t="shared" si="5"/>
        <v>North_Operation</v>
      </c>
      <c r="AD94" s="1" t="str">
        <f>IFERROR(VLOOKUP(NOW[[#This Row],[Department]], Lists!$L$4:$M$7, 2, FALSE), "")</f>
        <v>Katheeri, Khalled A</v>
      </c>
      <c r="AE94" s="1" t="s">
        <v>101</v>
      </c>
      <c r="AF94" s="1" t="s">
        <v>24</v>
      </c>
      <c r="AG94" s="1" t="s">
        <v>87</v>
      </c>
      <c r="AH94" s="1" t="s">
        <v>42</v>
      </c>
      <c r="AI94" s="16" t="b">
        <v>0</v>
      </c>
      <c r="AJ94" s="1"/>
      <c r="BA94" s="22" t="str">
        <f t="shared" si="6"/>
        <v>North_Operation</v>
      </c>
      <c r="BB94" s="22" t="str">
        <f>IFERROR(VLOOKUP(NOM[[#This Row],[Department]], Lists!$L$4:$M$7, 2, FALSE), "")</f>
        <v>Katheeri, Khalled A</v>
      </c>
      <c r="BC94" s="30" t="s">
        <v>104</v>
      </c>
      <c r="BD94" s="30" t="s">
        <v>35</v>
      </c>
      <c r="BE94" s="81" t="s">
        <v>60</v>
      </c>
      <c r="BF94" s="28" t="s">
        <v>21</v>
      </c>
      <c r="BG94" s="29" t="b">
        <v>0</v>
      </c>
      <c r="BH94" s="28"/>
      <c r="BW94" s="22"/>
      <c r="BY94" s="2"/>
      <c r="BZ94" s="2"/>
      <c r="CA94" s="1"/>
      <c r="CB94" s="1"/>
      <c r="CC94" s="1"/>
      <c r="CD94" s="1"/>
    </row>
    <row r="95" spans="29:82">
      <c r="AC95" s="1" t="str">
        <f t="shared" si="5"/>
        <v>North_Operation</v>
      </c>
      <c r="AD95" s="1" t="str">
        <f>IFERROR(VLOOKUP(NOW[[#This Row],[Department]], Lists!$L$4:$M$7, 2, FALSE), "")</f>
        <v>Katheeri, Khalled A</v>
      </c>
      <c r="AE95" s="1" t="s">
        <v>101</v>
      </c>
      <c r="AF95" s="1" t="s">
        <v>24</v>
      </c>
      <c r="AG95" s="1" t="s">
        <v>88</v>
      </c>
      <c r="AH95" s="1" t="s">
        <v>21</v>
      </c>
      <c r="AI95" s="16" t="b">
        <v>0</v>
      </c>
      <c r="AJ95" s="1"/>
      <c r="BA95" s="22" t="str">
        <f t="shared" si="6"/>
        <v>North_Operation</v>
      </c>
      <c r="BB95" s="22" t="str">
        <f>IFERROR(VLOOKUP(NOM[[#This Row],[Department]], Lists!$L$4:$M$7, 2, FALSE), "")</f>
        <v>Katheeri, Khalled A</v>
      </c>
      <c r="BC95" s="30" t="s">
        <v>104</v>
      </c>
      <c r="BD95" s="30" t="s">
        <v>35</v>
      </c>
      <c r="BE95" s="81" t="s">
        <v>62</v>
      </c>
      <c r="BF95" s="28" t="s">
        <v>32</v>
      </c>
      <c r="BG95" s="29" t="b">
        <v>0</v>
      </c>
      <c r="BH95" s="28"/>
      <c r="BW95" s="22"/>
      <c r="BY95" s="2"/>
      <c r="BZ95" s="2"/>
      <c r="CA95" s="1"/>
      <c r="CB95" s="1"/>
      <c r="CC95" s="1"/>
      <c r="CD95" s="1"/>
    </row>
    <row r="96" spans="29:82">
      <c r="AC96" s="1" t="str">
        <f t="shared" si="5"/>
        <v>North_Operation</v>
      </c>
      <c r="AD96" s="1" t="str">
        <f>IFERROR(VLOOKUP(NOW[[#This Row],[Department]], Lists!$L$4:$M$7, 2, FALSE), "")</f>
        <v>Katheeri, Khalled A</v>
      </c>
      <c r="AE96" s="1" t="s">
        <v>101</v>
      </c>
      <c r="AF96" s="1" t="s">
        <v>24</v>
      </c>
      <c r="AG96" s="1" t="s">
        <v>92</v>
      </c>
      <c r="AH96" s="1" t="s">
        <v>32</v>
      </c>
      <c r="AI96" s="16" t="b">
        <v>0</v>
      </c>
      <c r="AJ96" s="1"/>
      <c r="BA96" s="22" t="str">
        <f t="shared" si="6"/>
        <v>North_Operation</v>
      </c>
      <c r="BB96" s="22" t="str">
        <f>IFERROR(VLOOKUP(NOM[[#This Row],[Department]], Lists!$L$4:$M$7, 2, FALSE), "")</f>
        <v>Katheeri, Khalled A</v>
      </c>
      <c r="BC96" s="30" t="s">
        <v>104</v>
      </c>
      <c r="BD96" s="30" t="s">
        <v>35</v>
      </c>
      <c r="BE96" s="81" t="s">
        <v>64</v>
      </c>
      <c r="BF96" s="28" t="s">
        <v>42</v>
      </c>
      <c r="BG96" s="29" t="b">
        <v>0</v>
      </c>
      <c r="BH96" s="28"/>
      <c r="BW96" s="22"/>
      <c r="BY96" s="2"/>
      <c r="BZ96" s="2"/>
      <c r="CA96" s="1"/>
      <c r="CB96" s="1"/>
      <c r="CC96" s="1"/>
      <c r="CD96" s="1"/>
    </row>
    <row r="97" spans="12:82">
      <c r="AC97" s="1" t="str">
        <f t="shared" si="5"/>
        <v>North_Operation</v>
      </c>
      <c r="AD97" s="1" t="str">
        <f>IFERROR(VLOOKUP(NOW[[#This Row],[Department]], Lists!$L$4:$M$7, 2, FALSE), "")</f>
        <v>Katheeri, Khalled A</v>
      </c>
      <c r="AE97" s="1" t="s">
        <v>101</v>
      </c>
      <c r="AF97" s="1" t="s">
        <v>24</v>
      </c>
      <c r="AG97" s="1" t="s">
        <v>95</v>
      </c>
      <c r="AH97" s="1" t="s">
        <v>42</v>
      </c>
      <c r="AI97" s="16" t="b">
        <v>0</v>
      </c>
      <c r="AJ97" s="1"/>
      <c r="BA97" s="22" t="str">
        <f t="shared" si="6"/>
        <v>North_Operation</v>
      </c>
      <c r="BB97" s="22" t="str">
        <f>IFERROR(VLOOKUP(NOM[[#This Row],[Department]], Lists!$L$4:$M$7, 2, FALSE), "")</f>
        <v>Katheeri, Khalled A</v>
      </c>
      <c r="BC97" s="30" t="s">
        <v>104</v>
      </c>
      <c r="BD97" s="30" t="s">
        <v>35</v>
      </c>
      <c r="BE97" s="81" t="s">
        <v>66</v>
      </c>
      <c r="BF97" s="28" t="s">
        <v>21</v>
      </c>
      <c r="BG97" s="29" t="b">
        <v>0</v>
      </c>
      <c r="BH97" s="28"/>
      <c r="BW97" s="22"/>
      <c r="BY97" s="2"/>
      <c r="BZ97" s="2"/>
      <c r="CA97" s="1"/>
      <c r="CB97" s="1"/>
      <c r="CC97" s="1"/>
      <c r="CD97" s="1"/>
    </row>
    <row r="98" spans="12:82">
      <c r="AC98" s="1" t="str">
        <f t="shared" si="5"/>
        <v>North_Operation</v>
      </c>
      <c r="AD98" s="1" t="str">
        <f>IFERROR(VLOOKUP(NOW[[#This Row],[Department]], Lists!$L$4:$M$7, 2, FALSE), "")</f>
        <v>Katheeri, Khalled A</v>
      </c>
      <c r="AE98" s="1" t="s">
        <v>101</v>
      </c>
      <c r="AF98" s="1" t="s">
        <v>24</v>
      </c>
      <c r="AG98" s="1" t="s">
        <v>98</v>
      </c>
      <c r="AH98" s="1" t="s">
        <v>21</v>
      </c>
      <c r="AI98" s="16" t="b">
        <v>0</v>
      </c>
      <c r="AJ98" s="1"/>
      <c r="BA98" s="22" t="str">
        <f t="shared" si="6"/>
        <v>North_Operation</v>
      </c>
      <c r="BB98" s="22" t="str">
        <f>IFERROR(VLOOKUP(NOM[[#This Row],[Department]], Lists!$L$4:$M$7, 2, FALSE), "")</f>
        <v>Katheeri, Khalled A</v>
      </c>
      <c r="BC98" s="30" t="s">
        <v>104</v>
      </c>
      <c r="BD98" s="30" t="s">
        <v>35</v>
      </c>
      <c r="BE98" s="81" t="s">
        <v>68</v>
      </c>
      <c r="BF98" s="28" t="s">
        <v>32</v>
      </c>
      <c r="BG98" s="29" t="b">
        <v>0</v>
      </c>
      <c r="BH98" s="28"/>
      <c r="BW98" s="22"/>
      <c r="BY98" s="2"/>
      <c r="BZ98" s="2"/>
      <c r="CA98" s="1"/>
      <c r="CB98" s="1"/>
      <c r="CC98" s="1"/>
      <c r="CD98" s="1"/>
    </row>
    <row r="99" spans="12:82">
      <c r="AC99" s="1" t="str">
        <f t="shared" si="5"/>
        <v>North_Operation</v>
      </c>
      <c r="AD99" s="1" t="str">
        <f>IFERROR(VLOOKUP(NOW[[#This Row],[Department]], Lists!$L$4:$M$7, 2, FALSE), "")</f>
        <v>Katheeri, Khalled A</v>
      </c>
      <c r="AE99" s="1" t="s">
        <v>101</v>
      </c>
      <c r="AF99" s="1" t="s">
        <v>24</v>
      </c>
      <c r="AG99" s="1" t="s">
        <v>100</v>
      </c>
      <c r="AH99" s="1" t="s">
        <v>32</v>
      </c>
      <c r="AI99" s="16" t="b">
        <v>0</v>
      </c>
      <c r="AJ99" s="1"/>
      <c r="BA99" s="22" t="str">
        <f t="shared" si="6"/>
        <v>North_Operation</v>
      </c>
      <c r="BB99" s="22" t="str">
        <f>IFERROR(VLOOKUP(NOM[[#This Row],[Department]], Lists!$L$4:$M$7, 2, FALSE), "")</f>
        <v>Katheeri, Khalled A</v>
      </c>
      <c r="BC99" s="30" t="s">
        <v>104</v>
      </c>
      <c r="BD99" s="30" t="s">
        <v>35</v>
      </c>
      <c r="BE99" s="81" t="s">
        <v>70</v>
      </c>
      <c r="BF99" s="28" t="s">
        <v>42</v>
      </c>
      <c r="BG99" s="29" t="b">
        <v>0</v>
      </c>
      <c r="BH99" s="28"/>
      <c r="BW99" s="22"/>
      <c r="BY99" s="2"/>
      <c r="BZ99" s="2"/>
      <c r="CA99" s="1"/>
      <c r="CB99" s="1"/>
      <c r="CC99" s="1"/>
      <c r="CD99" s="1"/>
    </row>
    <row r="100" spans="12:82">
      <c r="AC100" s="1" t="str">
        <f t="shared" si="5"/>
        <v>North_Operation</v>
      </c>
      <c r="AD100" s="1" t="str">
        <f>IFERROR(VLOOKUP(NOW[[#This Row],[Department]], Lists!$L$4:$M$7, 2, FALSE), "")</f>
        <v>Katheeri, Khalled A</v>
      </c>
      <c r="AE100" s="1" t="s">
        <v>101</v>
      </c>
      <c r="AF100" s="1" t="s">
        <v>24</v>
      </c>
      <c r="AG100" s="1" t="s">
        <v>103</v>
      </c>
      <c r="AH100" s="1" t="s">
        <v>42</v>
      </c>
      <c r="AI100" s="16" t="b">
        <v>0</v>
      </c>
      <c r="AJ100" s="1"/>
      <c r="BA100" s="22" t="str">
        <f t="shared" si="6"/>
        <v>North_Operation</v>
      </c>
      <c r="BB100" t="str">
        <f>IFERROR(VLOOKUP(NOM[[#This Row],[Department]], Lists!$L$4:$M$7, 2, FALSE), "")</f>
        <v>Katheeri, Khalled A</v>
      </c>
      <c r="BC100" s="30" t="s">
        <v>102</v>
      </c>
      <c r="BD100" s="30" t="s">
        <v>35</v>
      </c>
      <c r="BE100" s="81" t="s">
        <v>20</v>
      </c>
      <c r="BF100" s="28" t="s">
        <v>21</v>
      </c>
      <c r="BG100" s="29" t="b">
        <v>0</v>
      </c>
      <c r="BH100" s="28"/>
    </row>
    <row r="101" spans="12:82">
      <c r="AC101" s="1" t="str">
        <f t="shared" si="5"/>
        <v>North_Operation</v>
      </c>
      <c r="AD101" s="1" t="str">
        <f>IFERROR(VLOOKUP(NOW[[#This Row],[Department]], Lists!$L$4:$M$7, 2, FALSE), "")</f>
        <v>Katheeri, Khalled A</v>
      </c>
      <c r="AE101" s="1" t="s">
        <v>101</v>
      </c>
      <c r="AF101" s="1" t="s">
        <v>24</v>
      </c>
      <c r="AG101" s="1" t="s">
        <v>105</v>
      </c>
      <c r="AH101" s="1" t="s">
        <v>21</v>
      </c>
      <c r="AI101" s="16" t="b">
        <v>0</v>
      </c>
      <c r="AJ101" s="1"/>
      <c r="BA101" s="22" t="str">
        <f t="shared" si="6"/>
        <v>North_Operation</v>
      </c>
      <c r="BB101" s="22" t="str">
        <f>IFERROR(VLOOKUP(NOM[[#This Row],[Department]], Lists!$L$4:$M$7, 2, FALSE), "")</f>
        <v>Katheeri, Khalled A</v>
      </c>
      <c r="BC101" s="30" t="s">
        <v>102</v>
      </c>
      <c r="BD101" s="30" t="s">
        <v>35</v>
      </c>
      <c r="BE101" s="81" t="s">
        <v>31</v>
      </c>
      <c r="BF101" s="28" t="s">
        <v>32</v>
      </c>
      <c r="BG101" s="29" t="b">
        <v>0</v>
      </c>
      <c r="BH101" s="28"/>
    </row>
    <row r="102" spans="12:82">
      <c r="AC102" s="1" t="str">
        <f t="shared" si="5"/>
        <v>North_Operation</v>
      </c>
      <c r="AD102" s="1" t="str">
        <f>IFERROR(VLOOKUP(NOW[[#This Row],[Department]], Lists!$L$4:$M$7, 2, FALSE), "")</f>
        <v>Katheeri, Khalled A</v>
      </c>
      <c r="AE102" s="1" t="s">
        <v>101</v>
      </c>
      <c r="AF102" s="1" t="s">
        <v>24</v>
      </c>
      <c r="AG102" s="1" t="s">
        <v>107</v>
      </c>
      <c r="AH102" s="1" t="s">
        <v>32</v>
      </c>
      <c r="AI102" s="16" t="b">
        <v>0</v>
      </c>
      <c r="AJ102" s="1"/>
      <c r="BA102" s="22" t="str">
        <f t="shared" si="6"/>
        <v>North_Operation</v>
      </c>
      <c r="BB102" s="22" t="str">
        <f>IFERROR(VLOOKUP(NOM[[#This Row],[Department]], Lists!$L$4:$M$7, 2, FALSE), "")</f>
        <v>Katheeri, Khalled A</v>
      </c>
      <c r="BC102" s="30" t="s">
        <v>102</v>
      </c>
      <c r="BD102" s="30" t="s">
        <v>35</v>
      </c>
      <c r="BE102" s="81" t="s">
        <v>41</v>
      </c>
      <c r="BF102" s="28" t="s">
        <v>42</v>
      </c>
      <c r="BG102" s="29" t="b">
        <v>0</v>
      </c>
      <c r="BH102" s="28"/>
    </row>
    <row r="103" spans="12:82">
      <c r="AC103" s="1" t="str">
        <f t="shared" si="5"/>
        <v>North_Operation</v>
      </c>
      <c r="AD103" s="1" t="str">
        <f>IFERROR(VLOOKUP(NOW[[#This Row],[Department]], Lists!$L$4:$M$7, 2, FALSE), "")</f>
        <v>Katheeri, Khalled A</v>
      </c>
      <c r="AE103" s="1" t="s">
        <v>101</v>
      </c>
      <c r="AF103" s="1" t="s">
        <v>24</v>
      </c>
      <c r="AG103" s="1" t="s">
        <v>109</v>
      </c>
      <c r="AH103" s="1" t="s">
        <v>42</v>
      </c>
      <c r="AI103" s="16" t="b">
        <v>0</v>
      </c>
      <c r="AJ103" s="1"/>
      <c r="BA103" s="22" t="str">
        <f t="shared" si="6"/>
        <v>North_Operation</v>
      </c>
      <c r="BB103" s="22" t="str">
        <f>IFERROR(VLOOKUP(NOM[[#This Row],[Department]], Lists!$L$4:$M$7, 2, FALSE), "")</f>
        <v>Katheeri, Khalled A</v>
      </c>
      <c r="BC103" s="30" t="s">
        <v>102</v>
      </c>
      <c r="BD103" s="30" t="s">
        <v>35</v>
      </c>
      <c r="BE103" s="81" t="s">
        <v>50</v>
      </c>
      <c r="BF103" s="28" t="s">
        <v>21</v>
      </c>
      <c r="BG103" s="29" t="b">
        <v>0</v>
      </c>
      <c r="BH103" s="28"/>
    </row>
    <row r="104" spans="12:82">
      <c r="AC104" s="1" t="str">
        <f t="shared" si="5"/>
        <v>North_Operation</v>
      </c>
      <c r="AD104" s="1" t="str">
        <f>IFERROR(VLOOKUP(NOW[[#This Row],[Department]], Lists!$L$4:$M$7, 2, FALSE), "")</f>
        <v>Katheeri, Khalled A</v>
      </c>
      <c r="AE104" s="1" t="s">
        <v>101</v>
      </c>
      <c r="AF104" s="1" t="s">
        <v>24</v>
      </c>
      <c r="AG104" s="1" t="s">
        <v>111</v>
      </c>
      <c r="AH104" s="1" t="s">
        <v>21</v>
      </c>
      <c r="AI104" s="16" t="b">
        <v>0</v>
      </c>
      <c r="AJ104" s="1"/>
      <c r="BA104" s="22" t="str">
        <f t="shared" si="6"/>
        <v>North_Operation</v>
      </c>
      <c r="BB104" s="22" t="str">
        <f>IFERROR(VLOOKUP(NOM[[#This Row],[Department]], Lists!$L$4:$M$7, 2, FALSE), "")</f>
        <v>Katheeri, Khalled A</v>
      </c>
      <c r="BC104" s="30" t="s">
        <v>102</v>
      </c>
      <c r="BD104" s="30" t="s">
        <v>35</v>
      </c>
      <c r="BE104" s="81" t="s">
        <v>54</v>
      </c>
      <c r="BF104" s="28" t="s">
        <v>32</v>
      </c>
      <c r="BG104" s="29" t="b">
        <v>0</v>
      </c>
      <c r="BH104" s="28"/>
    </row>
    <row r="105" spans="12:82">
      <c r="AC105" s="1" t="str">
        <f t="shared" si="5"/>
        <v>North_Operation</v>
      </c>
      <c r="AD105" s="1" t="str">
        <f>IFERROR(VLOOKUP(NOW[[#This Row],[Department]], Lists!$L$4:$M$7, 2, FALSE), "")</f>
        <v>Katheeri, Khalled A</v>
      </c>
      <c r="AE105" s="1" t="s">
        <v>101</v>
      </c>
      <c r="AF105" s="1" t="s">
        <v>24</v>
      </c>
      <c r="AG105" s="1" t="s">
        <v>112</v>
      </c>
      <c r="AH105" s="1" t="s">
        <v>32</v>
      </c>
      <c r="AI105" s="16" t="b">
        <v>0</v>
      </c>
      <c r="AJ105" s="1"/>
      <c r="BA105" s="22" t="str">
        <f t="shared" si="6"/>
        <v>North_Operation</v>
      </c>
      <c r="BB105" s="22" t="str">
        <f>IFERROR(VLOOKUP(NOM[[#This Row],[Department]], Lists!$L$4:$M$7, 2, FALSE), "")</f>
        <v>Katheeri, Khalled A</v>
      </c>
      <c r="BC105" s="30" t="s">
        <v>102</v>
      </c>
      <c r="BD105" s="30" t="s">
        <v>35</v>
      </c>
      <c r="BE105" s="81" t="s">
        <v>57</v>
      </c>
      <c r="BF105" s="28" t="s">
        <v>42</v>
      </c>
      <c r="BG105" s="29" t="b">
        <v>0</v>
      </c>
      <c r="BH105" s="28"/>
    </row>
    <row r="106" spans="12:82">
      <c r="AC106" s="1" t="str">
        <f t="shared" si="5"/>
        <v>North_Operation</v>
      </c>
      <c r="AD106" s="1" t="str">
        <f>IFERROR(VLOOKUP(NOW[[#This Row],[Department]], Lists!$L$4:$M$7, 2, FALSE), "")</f>
        <v>Katheeri, Khalled A</v>
      </c>
      <c r="AE106" s="1" t="s">
        <v>101</v>
      </c>
      <c r="AF106" s="1" t="s">
        <v>24</v>
      </c>
      <c r="AG106" s="1" t="s">
        <v>113</v>
      </c>
      <c r="AH106" s="1" t="s">
        <v>42</v>
      </c>
      <c r="AI106" s="16" t="b">
        <v>0</v>
      </c>
      <c r="AJ106" s="1"/>
      <c r="BA106" s="22" t="str">
        <f t="shared" si="6"/>
        <v>North_Operation</v>
      </c>
      <c r="BB106" s="22" t="str">
        <f>IFERROR(VLOOKUP(NOM[[#This Row],[Department]], Lists!$L$4:$M$7, 2, FALSE), "")</f>
        <v>Katheeri, Khalled A</v>
      </c>
      <c r="BC106" s="30" t="s">
        <v>102</v>
      </c>
      <c r="BD106" s="30" t="s">
        <v>35</v>
      </c>
      <c r="BE106" s="81" t="s">
        <v>60</v>
      </c>
      <c r="BF106" s="28" t="s">
        <v>21</v>
      </c>
      <c r="BG106" s="29" t="b">
        <v>0</v>
      </c>
      <c r="BH106" s="28"/>
    </row>
    <row r="107" spans="12:82">
      <c r="AC107" s="1" t="str">
        <f t="shared" si="5"/>
        <v>North_Operation</v>
      </c>
      <c r="AD107" s="1" t="str">
        <f>IFERROR(VLOOKUP(NOW[[#This Row],[Department]], Lists!$L$4:$M$7, 2, FALSE), "")</f>
        <v>Katheeri, Khalled A</v>
      </c>
      <c r="AE107" s="1" t="s">
        <v>101</v>
      </c>
      <c r="AF107" s="1" t="s">
        <v>24</v>
      </c>
      <c r="AG107" s="1" t="s">
        <v>114</v>
      </c>
      <c r="AH107" s="1" t="s">
        <v>21</v>
      </c>
      <c r="AI107" s="16" t="b">
        <v>0</v>
      </c>
      <c r="AJ107" s="1"/>
      <c r="BA107" s="22" t="str">
        <f t="shared" si="6"/>
        <v>North_Operation</v>
      </c>
      <c r="BB107" s="22" t="str">
        <f>IFERROR(VLOOKUP(NOM[[#This Row],[Department]], Lists!$L$4:$M$7, 2, FALSE), "")</f>
        <v>Katheeri, Khalled A</v>
      </c>
      <c r="BC107" s="30" t="s">
        <v>102</v>
      </c>
      <c r="BD107" s="30" t="s">
        <v>35</v>
      </c>
      <c r="BE107" s="81" t="s">
        <v>62</v>
      </c>
      <c r="BF107" s="28" t="s">
        <v>32</v>
      </c>
      <c r="BG107" s="29" t="b">
        <v>0</v>
      </c>
      <c r="BH107" s="28"/>
    </row>
    <row r="108" spans="12:82">
      <c r="AC108" s="1" t="str">
        <f t="shared" si="5"/>
        <v>North_Operation</v>
      </c>
      <c r="AD108" s="1" t="str">
        <f>IFERROR(VLOOKUP(NOW[[#This Row],[Department]], Lists!$L$4:$M$7, 2, FALSE), "")</f>
        <v>Katheeri, Khalled A</v>
      </c>
      <c r="AE108" s="1" t="s">
        <v>101</v>
      </c>
      <c r="AF108" s="1" t="s">
        <v>24</v>
      </c>
      <c r="AG108" s="1" t="s">
        <v>115</v>
      </c>
      <c r="AH108" s="1" t="s">
        <v>32</v>
      </c>
      <c r="AI108" s="16" t="b">
        <v>0</v>
      </c>
      <c r="AJ108" s="1"/>
      <c r="BA108" s="22" t="str">
        <f t="shared" si="6"/>
        <v>North_Operation</v>
      </c>
      <c r="BB108" s="22" t="str">
        <f>IFERROR(VLOOKUP(NOM[[#This Row],[Department]], Lists!$L$4:$M$7, 2, FALSE), "")</f>
        <v>Katheeri, Khalled A</v>
      </c>
      <c r="BC108" s="30" t="s">
        <v>102</v>
      </c>
      <c r="BD108" s="30" t="s">
        <v>35</v>
      </c>
      <c r="BE108" s="81" t="s">
        <v>64</v>
      </c>
      <c r="BF108" s="28" t="s">
        <v>42</v>
      </c>
      <c r="BG108" s="29" t="b">
        <v>0</v>
      </c>
      <c r="BH108" s="28"/>
    </row>
    <row r="109" spans="12:82">
      <c r="AC109" s="1" t="str">
        <f t="shared" si="5"/>
        <v>North_Operation</v>
      </c>
      <c r="AD109" s="1" t="str">
        <f>IFERROR(VLOOKUP(NOW[[#This Row],[Department]], Lists!$L$4:$M$7, 2, FALSE), "")</f>
        <v>Katheeri, Khalled A</v>
      </c>
      <c r="AE109" s="1" t="s">
        <v>101</v>
      </c>
      <c r="AF109" s="1" t="s">
        <v>24</v>
      </c>
      <c r="AG109" s="1" t="s">
        <v>116</v>
      </c>
      <c r="AH109" s="1" t="s">
        <v>42</v>
      </c>
      <c r="AI109" s="16" t="b">
        <v>0</v>
      </c>
      <c r="AJ109" s="1"/>
      <c r="BA109" s="22" t="str">
        <f t="shared" si="6"/>
        <v>North_Operation</v>
      </c>
      <c r="BB109" s="22" t="str">
        <f>IFERROR(VLOOKUP(NOM[[#This Row],[Department]], Lists!$L$4:$M$7, 2, FALSE), "")</f>
        <v>Katheeri, Khalled A</v>
      </c>
      <c r="BC109" s="30" t="s">
        <v>102</v>
      </c>
      <c r="BD109" s="30" t="s">
        <v>35</v>
      </c>
      <c r="BE109" s="81" t="s">
        <v>66</v>
      </c>
      <c r="BF109" s="28" t="s">
        <v>21</v>
      </c>
      <c r="BG109" s="29" t="b">
        <v>0</v>
      </c>
      <c r="BH109" s="28"/>
    </row>
    <row r="110" spans="12:82">
      <c r="AC110" s="1" t="str">
        <f t="shared" si="5"/>
        <v>North_Operation</v>
      </c>
      <c r="AD110" s="1" t="str">
        <f>IFERROR(VLOOKUP(NOW[[#This Row],[Department]], Lists!$L$4:$M$7, 2, FALSE), "")</f>
        <v>Katheeri, Khalled A</v>
      </c>
      <c r="AE110" s="1" t="s">
        <v>101</v>
      </c>
      <c r="AF110" s="1" t="s">
        <v>24</v>
      </c>
      <c r="AG110" s="1" t="s">
        <v>117</v>
      </c>
      <c r="AH110" s="1" t="s">
        <v>21</v>
      </c>
      <c r="AI110" s="16" t="b">
        <v>0</v>
      </c>
      <c r="AJ110" s="1"/>
      <c r="BA110" s="22" t="str">
        <f t="shared" si="6"/>
        <v>North_Operation</v>
      </c>
      <c r="BB110" s="22" t="str">
        <f>IFERROR(VLOOKUP(NOM[[#This Row],[Department]], Lists!$L$4:$M$7, 2, FALSE), "")</f>
        <v>Katheeri, Khalled A</v>
      </c>
      <c r="BC110" s="30" t="s">
        <v>102</v>
      </c>
      <c r="BD110" s="30" t="s">
        <v>35</v>
      </c>
      <c r="BE110" s="81" t="s">
        <v>68</v>
      </c>
      <c r="BF110" s="28" t="s">
        <v>32</v>
      </c>
      <c r="BG110" s="29" t="b">
        <v>0</v>
      </c>
      <c r="BH110" s="28"/>
    </row>
    <row r="111" spans="12:82" ht="14.1">
      <c r="L111" s="13"/>
      <c r="M111" s="13"/>
      <c r="AC111" s="1" t="str">
        <f t="shared" si="5"/>
        <v>North_Operation</v>
      </c>
      <c r="AD111" s="1" t="str">
        <f>IFERROR(VLOOKUP(NOW[[#This Row],[Department]], Lists!$L$4:$M$7, 2, FALSE), "")</f>
        <v>Katheeri, Khalled A</v>
      </c>
      <c r="AE111" s="1" t="s">
        <v>101</v>
      </c>
      <c r="AF111" s="1" t="s">
        <v>24</v>
      </c>
      <c r="AG111" s="1" t="s">
        <v>118</v>
      </c>
      <c r="AH111" s="1" t="s">
        <v>32</v>
      </c>
      <c r="AI111" s="16" t="b">
        <v>0</v>
      </c>
      <c r="AJ111" s="1"/>
      <c r="BA111" s="22" t="str">
        <f t="shared" si="6"/>
        <v>North_Operation</v>
      </c>
      <c r="BB111" s="22" t="str">
        <f>IFERROR(VLOOKUP(NOM[[#This Row],[Department]], Lists!$L$4:$M$7, 2, FALSE), "")</f>
        <v>Katheeri, Khalled A</v>
      </c>
      <c r="BC111" s="30" t="s">
        <v>102</v>
      </c>
      <c r="BD111" s="30" t="s">
        <v>35</v>
      </c>
      <c r="BE111" s="81" t="s">
        <v>70</v>
      </c>
      <c r="BF111" s="28" t="s">
        <v>42</v>
      </c>
      <c r="BG111" s="29" t="b">
        <v>0</v>
      </c>
      <c r="BH111" s="28"/>
    </row>
    <row r="112" spans="12:82">
      <c r="AC112" s="1" t="str">
        <f t="shared" si="5"/>
        <v>North_Operation</v>
      </c>
      <c r="AD112" s="1" t="str">
        <f>IFERROR(VLOOKUP(NOW[[#This Row],[Department]], Lists!$L$4:$M$7, 2, FALSE), "")</f>
        <v>Katheeri, Khalled A</v>
      </c>
      <c r="AE112" s="1" t="s">
        <v>101</v>
      </c>
      <c r="AF112" s="1" t="s">
        <v>24</v>
      </c>
      <c r="AG112" s="1" t="s">
        <v>119</v>
      </c>
      <c r="AH112" s="1" t="s">
        <v>42</v>
      </c>
      <c r="AI112" s="16" t="b">
        <v>0</v>
      </c>
      <c r="AJ112" s="1"/>
      <c r="BA112" s="22" t="str">
        <f t="shared" ref="BA112:BA123" si="7">$S$3</f>
        <v>North_Operation</v>
      </c>
      <c r="BB112" s="22" t="str">
        <f>IFERROR(VLOOKUP(NOM[[#This Row],[Department]], Lists!$L$4:$M$7, 2, FALSE), "")</f>
        <v>Katheeri, Khalled A</v>
      </c>
      <c r="BC112" s="30" t="s">
        <v>110</v>
      </c>
      <c r="BD112" s="30" t="s">
        <v>35</v>
      </c>
      <c r="BE112" s="81" t="s">
        <v>20</v>
      </c>
      <c r="BF112" s="28" t="s">
        <v>21</v>
      </c>
      <c r="BG112" s="29" t="b">
        <v>0</v>
      </c>
      <c r="BH112" s="28"/>
    </row>
    <row r="113" spans="5:60">
      <c r="AC113" s="1" t="str">
        <f t="shared" si="5"/>
        <v>North_Operation</v>
      </c>
      <c r="AD113" s="1" t="str">
        <f>IFERROR(VLOOKUP(NOW[[#This Row],[Department]], Lists!$L$4:$M$7, 2, FALSE), "")</f>
        <v>Katheeri, Khalled A</v>
      </c>
      <c r="AE113" s="1" t="s">
        <v>101</v>
      </c>
      <c r="AF113" s="1" t="s">
        <v>24</v>
      </c>
      <c r="AG113" s="1" t="s">
        <v>120</v>
      </c>
      <c r="AH113" s="1" t="s">
        <v>21</v>
      </c>
      <c r="AI113" s="16" t="b">
        <v>0</v>
      </c>
      <c r="AJ113" s="1"/>
      <c r="BA113" s="22" t="str">
        <f t="shared" si="7"/>
        <v>North_Operation</v>
      </c>
      <c r="BB113" s="22" t="str">
        <f>IFERROR(VLOOKUP(NOM[[#This Row],[Department]], Lists!$L$4:$M$7, 2, FALSE), "")</f>
        <v>Katheeri, Khalled A</v>
      </c>
      <c r="BC113" s="30" t="s">
        <v>110</v>
      </c>
      <c r="BD113" s="30" t="s">
        <v>35</v>
      </c>
      <c r="BE113" s="81" t="s">
        <v>31</v>
      </c>
      <c r="BF113" s="28" t="s">
        <v>32</v>
      </c>
      <c r="BG113" s="29" t="b">
        <v>0</v>
      </c>
      <c r="BH113" s="28"/>
    </row>
    <row r="114" spans="5:60">
      <c r="AC114" s="1" t="str">
        <f t="shared" si="5"/>
        <v>North_Operation</v>
      </c>
      <c r="AD114" s="1" t="str">
        <f>IFERROR(VLOOKUP(NOW[[#This Row],[Department]], Lists!$L$4:$M$7, 2, FALSE), "")</f>
        <v>Katheeri, Khalled A</v>
      </c>
      <c r="AE114" s="1" t="s">
        <v>101</v>
      </c>
      <c r="AF114" s="1" t="s">
        <v>24</v>
      </c>
      <c r="AG114" s="1" t="s">
        <v>121</v>
      </c>
      <c r="AH114" s="1" t="s">
        <v>32</v>
      </c>
      <c r="AI114" s="16" t="b">
        <v>0</v>
      </c>
      <c r="AJ114" s="1"/>
      <c r="BA114" s="22" t="str">
        <f t="shared" si="7"/>
        <v>North_Operation</v>
      </c>
      <c r="BB114" s="22" t="str">
        <f>IFERROR(VLOOKUP(NOM[[#This Row],[Department]], Lists!$L$4:$M$7, 2, FALSE), "")</f>
        <v>Katheeri, Khalled A</v>
      </c>
      <c r="BC114" s="30" t="s">
        <v>110</v>
      </c>
      <c r="BD114" s="30" t="s">
        <v>35</v>
      </c>
      <c r="BE114" s="81" t="s">
        <v>41</v>
      </c>
      <c r="BF114" s="28" t="s">
        <v>42</v>
      </c>
      <c r="BG114" s="29" t="b">
        <v>0</v>
      </c>
      <c r="BH114" s="28"/>
    </row>
    <row r="115" spans="5:60">
      <c r="AC115" s="1" t="str">
        <f t="shared" si="5"/>
        <v>North_Operation</v>
      </c>
      <c r="AD115" s="1" t="str">
        <f>IFERROR(VLOOKUP(NOW[[#This Row],[Department]], Lists!$L$4:$M$7, 2, FALSE), "")</f>
        <v>Katheeri, Khalled A</v>
      </c>
      <c r="AE115" s="1" t="s">
        <v>101</v>
      </c>
      <c r="AF115" s="1" t="s">
        <v>24</v>
      </c>
      <c r="AG115" s="1" t="s">
        <v>122</v>
      </c>
      <c r="AH115" s="1" t="s">
        <v>42</v>
      </c>
      <c r="AI115" s="16" t="b">
        <v>0</v>
      </c>
      <c r="AJ115" s="1"/>
      <c r="BA115" s="22" t="str">
        <f t="shared" si="7"/>
        <v>North_Operation</v>
      </c>
      <c r="BB115" s="22" t="str">
        <f>IFERROR(VLOOKUP(NOM[[#This Row],[Department]], Lists!$L$4:$M$7, 2, FALSE), "")</f>
        <v>Katheeri, Khalled A</v>
      </c>
      <c r="BC115" s="30" t="s">
        <v>110</v>
      </c>
      <c r="BD115" s="30" t="s">
        <v>35</v>
      </c>
      <c r="BE115" s="81" t="s">
        <v>50</v>
      </c>
      <c r="BF115" s="28" t="s">
        <v>21</v>
      </c>
      <c r="BG115" s="29" t="b">
        <v>0</v>
      </c>
      <c r="BH115" s="28"/>
    </row>
    <row r="116" spans="5:60">
      <c r="AC116" s="1" t="str">
        <f t="shared" si="5"/>
        <v>North_Operation</v>
      </c>
      <c r="AD116" s="1" t="str">
        <f>IFERROR(VLOOKUP(NOW[[#This Row],[Department]], Lists!$L$4:$M$7, 2, FALSE), "")</f>
        <v>Katheeri, Khalled A</v>
      </c>
      <c r="AE116" s="1" t="s">
        <v>101</v>
      </c>
      <c r="AF116" s="1" t="s">
        <v>24</v>
      </c>
      <c r="AG116" s="1" t="s">
        <v>123</v>
      </c>
      <c r="AH116" s="1" t="s">
        <v>21</v>
      </c>
      <c r="AI116" s="16" t="b">
        <v>0</v>
      </c>
      <c r="AJ116" s="1"/>
      <c r="BA116" s="22" t="str">
        <f t="shared" si="7"/>
        <v>North_Operation</v>
      </c>
      <c r="BB116" s="22" t="str">
        <f>IFERROR(VLOOKUP(NOM[[#This Row],[Department]], Lists!$L$4:$M$7, 2, FALSE), "")</f>
        <v>Katheeri, Khalled A</v>
      </c>
      <c r="BC116" s="30" t="s">
        <v>110</v>
      </c>
      <c r="BD116" s="30" t="s">
        <v>35</v>
      </c>
      <c r="BE116" s="81" t="s">
        <v>54</v>
      </c>
      <c r="BF116" s="28" t="s">
        <v>32</v>
      </c>
      <c r="BG116" s="29" t="b">
        <v>0</v>
      </c>
      <c r="BH116" s="28"/>
    </row>
    <row r="117" spans="5:60">
      <c r="AC117" s="1" t="str">
        <f t="shared" si="5"/>
        <v>North_Operation</v>
      </c>
      <c r="AD117" s="1" t="str">
        <f>IFERROR(VLOOKUP(NOW[[#This Row],[Department]], Lists!$L$4:$M$7, 2, FALSE), "")</f>
        <v>Katheeri, Khalled A</v>
      </c>
      <c r="AE117" s="1" t="s">
        <v>101</v>
      </c>
      <c r="AF117" s="1" t="s">
        <v>24</v>
      </c>
      <c r="AG117" s="1" t="s">
        <v>124</v>
      </c>
      <c r="AH117" s="1" t="s">
        <v>32</v>
      </c>
      <c r="AI117" s="16" t="b">
        <v>0</v>
      </c>
      <c r="AJ117" s="1"/>
      <c r="BA117" s="22" t="str">
        <f t="shared" si="7"/>
        <v>North_Operation</v>
      </c>
      <c r="BB117" s="22" t="str">
        <f>IFERROR(VLOOKUP(NOM[[#This Row],[Department]], Lists!$L$4:$M$7, 2, FALSE), "")</f>
        <v>Katheeri, Khalled A</v>
      </c>
      <c r="BC117" s="30" t="s">
        <v>110</v>
      </c>
      <c r="BD117" s="30" t="s">
        <v>35</v>
      </c>
      <c r="BE117" s="81" t="s">
        <v>57</v>
      </c>
      <c r="BF117" s="28" t="s">
        <v>42</v>
      </c>
      <c r="BG117" s="29" t="b">
        <v>0</v>
      </c>
      <c r="BH117" s="28"/>
    </row>
    <row r="118" spans="5:60">
      <c r="AC118" s="1" t="str">
        <f t="shared" si="5"/>
        <v>North_Operation</v>
      </c>
      <c r="AD118" s="1" t="str">
        <f>IFERROR(VLOOKUP(NOW[[#This Row],[Department]], Lists!$L$4:$M$7, 2, FALSE), "")</f>
        <v>Katheeri, Khalled A</v>
      </c>
      <c r="AE118" s="1" t="s">
        <v>101</v>
      </c>
      <c r="AF118" s="1" t="s">
        <v>24</v>
      </c>
      <c r="AG118" s="1" t="s">
        <v>125</v>
      </c>
      <c r="AH118" s="1" t="s">
        <v>42</v>
      </c>
      <c r="AI118" s="16" t="b">
        <v>0</v>
      </c>
      <c r="AJ118" s="1"/>
      <c r="BA118" s="22" t="str">
        <f t="shared" si="7"/>
        <v>North_Operation</v>
      </c>
      <c r="BB118" s="22" t="str">
        <f>IFERROR(VLOOKUP(NOM[[#This Row],[Department]], Lists!$L$4:$M$7, 2, FALSE), "")</f>
        <v>Katheeri, Khalled A</v>
      </c>
      <c r="BC118" s="30" t="s">
        <v>110</v>
      </c>
      <c r="BD118" s="30" t="s">
        <v>35</v>
      </c>
      <c r="BE118" s="81" t="s">
        <v>60</v>
      </c>
      <c r="BF118" s="28" t="s">
        <v>21</v>
      </c>
      <c r="BG118" s="29" t="b">
        <v>0</v>
      </c>
      <c r="BH118" s="28"/>
    </row>
    <row r="119" spans="5:60">
      <c r="AC119" s="1" t="str">
        <f t="shared" si="5"/>
        <v>North_Operation</v>
      </c>
      <c r="AD119" s="1" t="str">
        <f>IFERROR(VLOOKUP(NOW[[#This Row],[Department]], Lists!$L$4:$M$7, 2, FALSE), "")</f>
        <v>Katheeri, Khalled A</v>
      </c>
      <c r="AE119" s="1" t="s">
        <v>101</v>
      </c>
      <c r="AF119" s="1" t="s">
        <v>24</v>
      </c>
      <c r="AG119" s="1" t="s">
        <v>126</v>
      </c>
      <c r="AH119" s="1" t="s">
        <v>21</v>
      </c>
      <c r="AI119" s="16" t="b">
        <v>0</v>
      </c>
      <c r="AJ119" s="1"/>
      <c r="BA119" s="22" t="str">
        <f t="shared" si="7"/>
        <v>North_Operation</v>
      </c>
      <c r="BB119" s="22" t="str">
        <f>IFERROR(VLOOKUP(NOM[[#This Row],[Department]], Lists!$L$4:$M$7, 2, FALSE), "")</f>
        <v>Katheeri, Khalled A</v>
      </c>
      <c r="BC119" s="30" t="s">
        <v>110</v>
      </c>
      <c r="BD119" s="30" t="s">
        <v>35</v>
      </c>
      <c r="BE119" s="81" t="s">
        <v>62</v>
      </c>
      <c r="BF119" s="28" t="s">
        <v>32</v>
      </c>
      <c r="BG119" s="29" t="b">
        <v>0</v>
      </c>
      <c r="BH119" s="28"/>
    </row>
    <row r="120" spans="5:60">
      <c r="AC120" s="1" t="str">
        <f t="shared" si="5"/>
        <v>North_Operation</v>
      </c>
      <c r="AD120" s="78" t="str">
        <f>IFERROR(VLOOKUP(NOW[[#This Row],[Department]], Lists!$L$4:$M$7, 2, FALSE), "")</f>
        <v>Katheeri, Khalled A</v>
      </c>
      <c r="AE120" s="1" t="s">
        <v>47</v>
      </c>
      <c r="AF120" s="1" t="s">
        <v>24</v>
      </c>
      <c r="AG120" s="1" t="s">
        <v>23</v>
      </c>
      <c r="AH120" s="1" t="s">
        <v>21</v>
      </c>
      <c r="AI120" s="16" t="b">
        <v>0</v>
      </c>
      <c r="AJ120" s="1"/>
      <c r="BA120" s="22" t="str">
        <f t="shared" si="7"/>
        <v>North_Operation</v>
      </c>
      <c r="BB120" s="22" t="str">
        <f>IFERROR(VLOOKUP(NOM[[#This Row],[Department]], Lists!$L$4:$M$7, 2, FALSE), "")</f>
        <v>Katheeri, Khalled A</v>
      </c>
      <c r="BC120" s="30" t="s">
        <v>110</v>
      </c>
      <c r="BD120" s="30" t="s">
        <v>35</v>
      </c>
      <c r="BE120" s="81" t="s">
        <v>64</v>
      </c>
      <c r="BF120" s="28" t="s">
        <v>42</v>
      </c>
      <c r="BG120" s="29" t="b">
        <v>0</v>
      </c>
      <c r="BH120" s="28"/>
    </row>
    <row r="121" spans="5:60">
      <c r="AC121" s="1" t="str">
        <f t="shared" si="5"/>
        <v>North_Operation</v>
      </c>
      <c r="AD121" s="1" t="str">
        <f>IFERROR(VLOOKUP(NOW[[#This Row],[Department]], Lists!$L$4:$M$7, 2, FALSE), "")</f>
        <v>Katheeri, Khalled A</v>
      </c>
      <c r="AE121" s="1" t="s">
        <v>47</v>
      </c>
      <c r="AF121" s="1" t="s">
        <v>24</v>
      </c>
      <c r="AG121" s="1" t="s">
        <v>34</v>
      </c>
      <c r="AH121" s="1" t="s">
        <v>32</v>
      </c>
      <c r="AI121" s="16" t="b">
        <v>0</v>
      </c>
      <c r="AJ121" s="1"/>
      <c r="BA121" s="22" t="str">
        <f t="shared" si="7"/>
        <v>North_Operation</v>
      </c>
      <c r="BB121" s="22" t="str">
        <f>IFERROR(VLOOKUP(NOM[[#This Row],[Department]], Lists!$L$4:$M$7, 2, FALSE), "")</f>
        <v>Katheeri, Khalled A</v>
      </c>
      <c r="BC121" s="30" t="s">
        <v>110</v>
      </c>
      <c r="BD121" s="30" t="s">
        <v>35</v>
      </c>
      <c r="BE121" s="81" t="s">
        <v>66</v>
      </c>
      <c r="BF121" s="28" t="s">
        <v>21</v>
      </c>
      <c r="BG121" s="29" t="b">
        <v>0</v>
      </c>
      <c r="BH121" s="28"/>
    </row>
    <row r="122" spans="5:60">
      <c r="AC122" s="1" t="str">
        <f t="shared" si="5"/>
        <v>North_Operation</v>
      </c>
      <c r="AD122" s="1" t="str">
        <f>IFERROR(VLOOKUP(NOW[[#This Row],[Department]], Lists!$L$4:$M$7, 2, FALSE), "")</f>
        <v>Katheeri, Khalled A</v>
      </c>
      <c r="AE122" s="1" t="s">
        <v>47</v>
      </c>
      <c r="AF122" s="1" t="s">
        <v>24</v>
      </c>
      <c r="AG122" s="1" t="s">
        <v>44</v>
      </c>
      <c r="AH122" s="1" t="s">
        <v>42</v>
      </c>
      <c r="AI122" s="16" t="b">
        <v>0</v>
      </c>
      <c r="AJ122" s="1"/>
      <c r="BA122" s="22" t="str">
        <f t="shared" si="7"/>
        <v>North_Operation</v>
      </c>
      <c r="BB122" s="22" t="str">
        <f>IFERROR(VLOOKUP(NOM[[#This Row],[Department]], Lists!$L$4:$M$7, 2, FALSE), "")</f>
        <v>Katheeri, Khalled A</v>
      </c>
      <c r="BC122" s="30" t="s">
        <v>110</v>
      </c>
      <c r="BD122" s="30" t="s">
        <v>35</v>
      </c>
      <c r="BE122" s="81" t="s">
        <v>68</v>
      </c>
      <c r="BF122" s="28" t="s">
        <v>32</v>
      </c>
      <c r="BG122" s="29" t="b">
        <v>0</v>
      </c>
      <c r="BH122" s="28"/>
    </row>
    <row r="123" spans="5:60">
      <c r="AC123" s="1" t="str">
        <f t="shared" si="5"/>
        <v>North_Operation</v>
      </c>
      <c r="AD123" s="1" t="str">
        <f>IFERROR(VLOOKUP(NOW[[#This Row],[Department]], Lists!$L$4:$M$7, 2, FALSE), "")</f>
        <v>Katheeri, Khalled A</v>
      </c>
      <c r="AE123" s="1" t="s">
        <v>47</v>
      </c>
      <c r="AF123" s="1" t="s">
        <v>24</v>
      </c>
      <c r="AG123" s="1" t="s">
        <v>52</v>
      </c>
      <c r="AH123" s="1" t="s">
        <v>21</v>
      </c>
      <c r="AI123" s="16" t="b">
        <v>0</v>
      </c>
      <c r="AJ123" s="1"/>
      <c r="BA123" s="22" t="str">
        <f t="shared" si="7"/>
        <v>North_Operation</v>
      </c>
      <c r="BB123" s="22" t="str">
        <f>IFERROR(VLOOKUP(NOM[[#This Row],[Department]], Lists!$L$4:$M$7, 2, FALSE), "")</f>
        <v>Katheeri, Khalled A</v>
      </c>
      <c r="BC123" s="30" t="s">
        <v>110</v>
      </c>
      <c r="BD123" s="30" t="s">
        <v>35</v>
      </c>
      <c r="BE123" s="81" t="s">
        <v>70</v>
      </c>
      <c r="BF123" s="28" t="s">
        <v>42</v>
      </c>
      <c r="BG123" s="29" t="b">
        <v>0</v>
      </c>
      <c r="BH123" s="28"/>
    </row>
    <row r="124" spans="5:60">
      <c r="AC124" s="1" t="str">
        <f t="shared" si="5"/>
        <v>North_Operation</v>
      </c>
      <c r="AD124" s="1" t="str">
        <f>IFERROR(VLOOKUP(NOW[[#This Row],[Department]], Lists!$L$4:$M$7, 2, FALSE), "")</f>
        <v>Katheeri, Khalled A</v>
      </c>
      <c r="AE124" s="1" t="s">
        <v>47</v>
      </c>
      <c r="AF124" s="1" t="s">
        <v>24</v>
      </c>
      <c r="AG124" s="1" t="s">
        <v>55</v>
      </c>
      <c r="AH124" s="1" t="s">
        <v>32</v>
      </c>
      <c r="AI124" s="16" t="b">
        <v>0</v>
      </c>
      <c r="AJ124" s="1"/>
    </row>
    <row r="125" spans="5:60">
      <c r="AC125" s="1" t="str">
        <f t="shared" si="5"/>
        <v>North_Operation</v>
      </c>
      <c r="AD125" s="1" t="str">
        <f>IFERROR(VLOOKUP(NOW[[#This Row],[Department]], Lists!$L$4:$M$7, 2, FALSE), "")</f>
        <v>Katheeri, Khalled A</v>
      </c>
      <c r="AE125" s="1" t="s">
        <v>47</v>
      </c>
      <c r="AF125" s="1" t="s">
        <v>24</v>
      </c>
      <c r="AG125" s="1" t="s">
        <v>58</v>
      </c>
      <c r="AH125" s="1" t="s">
        <v>42</v>
      </c>
      <c r="AI125" s="16" t="b">
        <v>0</v>
      </c>
      <c r="AJ125" s="1"/>
    </row>
    <row r="126" spans="5:60">
      <c r="E126" s="1"/>
      <c r="F126" s="1"/>
      <c r="G126" s="1"/>
      <c r="H126" s="1"/>
      <c r="I126" s="1"/>
      <c r="J126" s="1"/>
      <c r="K126" s="1"/>
      <c r="AC126" s="1" t="str">
        <f t="shared" si="5"/>
        <v>North_Operation</v>
      </c>
      <c r="AD126" s="1" t="str">
        <f>IFERROR(VLOOKUP(NOW[[#This Row],[Department]], Lists!$L$4:$M$7, 2, FALSE), "")</f>
        <v>Katheeri, Khalled A</v>
      </c>
      <c r="AE126" s="1" t="s">
        <v>47</v>
      </c>
      <c r="AF126" s="1" t="s">
        <v>24</v>
      </c>
      <c r="AG126" s="1" t="s">
        <v>61</v>
      </c>
      <c r="AH126" s="1" t="s">
        <v>21</v>
      </c>
      <c r="AI126" s="16" t="b">
        <v>0</v>
      </c>
      <c r="AJ126" s="1"/>
    </row>
    <row r="127" spans="5:60">
      <c r="E127" s="1"/>
      <c r="F127" s="1"/>
      <c r="G127" s="1"/>
      <c r="H127" s="1"/>
      <c r="I127" s="1"/>
      <c r="J127" s="1"/>
      <c r="K127" s="1"/>
      <c r="AC127" s="1" t="str">
        <f t="shared" si="5"/>
        <v>North_Operation</v>
      </c>
      <c r="AD127" s="1" t="str">
        <f>IFERROR(VLOOKUP(NOW[[#This Row],[Department]], Lists!$L$4:$M$7, 2, FALSE), "")</f>
        <v>Katheeri, Khalled A</v>
      </c>
      <c r="AE127" s="1" t="s">
        <v>47</v>
      </c>
      <c r="AF127" s="1" t="s">
        <v>24</v>
      </c>
      <c r="AG127" s="1" t="s">
        <v>63</v>
      </c>
      <c r="AH127" s="1" t="s">
        <v>32</v>
      </c>
      <c r="AI127" s="16" t="b">
        <v>0</v>
      </c>
      <c r="AJ127" s="1"/>
    </row>
    <row r="128" spans="5:60">
      <c r="E128" s="1"/>
      <c r="F128" s="1"/>
      <c r="G128" s="1"/>
      <c r="H128" s="1"/>
      <c r="I128" s="1"/>
      <c r="J128" s="1"/>
      <c r="K128" s="1"/>
      <c r="AC128" s="1" t="str">
        <f t="shared" si="5"/>
        <v>North_Operation</v>
      </c>
      <c r="AD128" s="1" t="str">
        <f>IFERROR(VLOOKUP(NOW[[#This Row],[Department]], Lists!$L$4:$M$7, 2, FALSE), "")</f>
        <v>Katheeri, Khalled A</v>
      </c>
      <c r="AE128" s="1" t="s">
        <v>47</v>
      </c>
      <c r="AF128" s="1" t="s">
        <v>24</v>
      </c>
      <c r="AG128" s="1" t="s">
        <v>65</v>
      </c>
      <c r="AH128" s="1" t="s">
        <v>42</v>
      </c>
      <c r="AI128" s="16" t="b">
        <v>0</v>
      </c>
      <c r="AJ128" s="1"/>
    </row>
    <row r="129" spans="5:36">
      <c r="E129" s="1"/>
      <c r="F129" s="1"/>
      <c r="G129" s="1"/>
      <c r="H129" s="1"/>
      <c r="I129" s="1"/>
      <c r="J129" s="1"/>
      <c r="K129" s="1"/>
      <c r="AC129" s="1" t="str">
        <f t="shared" si="5"/>
        <v>North_Operation</v>
      </c>
      <c r="AD129" s="1" t="str">
        <f>IFERROR(VLOOKUP(NOW[[#This Row],[Department]], Lists!$L$4:$M$7, 2, FALSE), "")</f>
        <v>Katheeri, Khalled A</v>
      </c>
      <c r="AE129" s="1" t="s">
        <v>47</v>
      </c>
      <c r="AF129" s="1" t="s">
        <v>24</v>
      </c>
      <c r="AG129" s="1" t="s">
        <v>67</v>
      </c>
      <c r="AH129" s="1" t="s">
        <v>21</v>
      </c>
      <c r="AI129" s="16" t="b">
        <v>0</v>
      </c>
      <c r="AJ129" s="1"/>
    </row>
    <row r="130" spans="5:36">
      <c r="E130" s="17"/>
      <c r="F130" s="1"/>
      <c r="G130" s="1"/>
      <c r="H130" s="1"/>
      <c r="I130" s="1"/>
      <c r="J130" s="1"/>
      <c r="K130" s="1"/>
      <c r="AC130" s="1" t="str">
        <f t="shared" si="5"/>
        <v>North_Operation</v>
      </c>
      <c r="AD130" s="1" t="str">
        <f>IFERROR(VLOOKUP(NOW[[#This Row],[Department]], Lists!$L$4:$M$7, 2, FALSE), "")</f>
        <v>Katheeri, Khalled A</v>
      </c>
      <c r="AE130" s="1" t="s">
        <v>47</v>
      </c>
      <c r="AF130" s="1" t="s">
        <v>24</v>
      </c>
      <c r="AG130" s="1" t="s">
        <v>69</v>
      </c>
      <c r="AH130" s="1" t="s">
        <v>32</v>
      </c>
      <c r="AI130" s="16" t="b">
        <v>0</v>
      </c>
      <c r="AJ130" s="1"/>
    </row>
    <row r="131" spans="5:36">
      <c r="E131" s="1"/>
      <c r="F131" s="1"/>
      <c r="G131" s="1"/>
      <c r="H131" s="1"/>
      <c r="I131" s="1"/>
      <c r="J131" s="1"/>
      <c r="K131" s="1"/>
      <c r="AC131" s="1" t="str">
        <f t="shared" si="5"/>
        <v>North_Operation</v>
      </c>
      <c r="AD131" s="1" t="str">
        <f>IFERROR(VLOOKUP(NOW[[#This Row],[Department]], Lists!$L$4:$M$7, 2, FALSE), "")</f>
        <v>Katheeri, Khalled A</v>
      </c>
      <c r="AE131" s="1" t="s">
        <v>47</v>
      </c>
      <c r="AF131" s="1" t="s">
        <v>24</v>
      </c>
      <c r="AG131" s="1" t="s">
        <v>71</v>
      </c>
      <c r="AH131" s="1" t="s">
        <v>42</v>
      </c>
      <c r="AI131" s="16" t="b">
        <v>0</v>
      </c>
      <c r="AJ131" s="1"/>
    </row>
    <row r="132" spans="5:36">
      <c r="E132" s="1"/>
      <c r="F132" s="1"/>
      <c r="G132" s="1"/>
      <c r="H132" s="1"/>
      <c r="I132" s="1"/>
      <c r="J132" s="1"/>
      <c r="K132" s="1"/>
      <c r="AC132" s="1" t="str">
        <f t="shared" si="5"/>
        <v>North_Operation</v>
      </c>
      <c r="AD132" s="1" t="str">
        <f>IFERROR(VLOOKUP(NOW[[#This Row],[Department]], Lists!$L$4:$M$7, 2, FALSE), "")</f>
        <v>Katheeri, Khalled A</v>
      </c>
      <c r="AE132" s="1" t="s">
        <v>47</v>
      </c>
      <c r="AF132" s="1" t="s">
        <v>24</v>
      </c>
      <c r="AG132" s="1" t="s">
        <v>72</v>
      </c>
      <c r="AH132" s="1" t="s">
        <v>21</v>
      </c>
      <c r="AI132" s="16" t="b">
        <v>0</v>
      </c>
      <c r="AJ132" s="1"/>
    </row>
    <row r="133" spans="5:36">
      <c r="E133" s="1"/>
      <c r="F133" s="1"/>
      <c r="G133" s="1"/>
      <c r="H133" s="1"/>
      <c r="I133" s="1"/>
      <c r="J133" s="1"/>
      <c r="K133" s="1"/>
      <c r="AC133" s="1" t="str">
        <f t="shared" si="5"/>
        <v>North_Operation</v>
      </c>
      <c r="AD133" s="1" t="str">
        <f>IFERROR(VLOOKUP(NOW[[#This Row],[Department]], Lists!$L$4:$M$7, 2, FALSE), "")</f>
        <v>Katheeri, Khalled A</v>
      </c>
      <c r="AE133" s="1" t="s">
        <v>47</v>
      </c>
      <c r="AF133" s="1" t="s">
        <v>24</v>
      </c>
      <c r="AG133" s="1" t="s">
        <v>73</v>
      </c>
      <c r="AH133" s="1" t="s">
        <v>32</v>
      </c>
      <c r="AI133" s="16" t="b">
        <v>0</v>
      </c>
      <c r="AJ133" s="1"/>
    </row>
    <row r="134" spans="5:36">
      <c r="E134" s="1"/>
      <c r="F134" s="1"/>
      <c r="G134" s="1"/>
      <c r="H134" s="1"/>
      <c r="I134" s="1"/>
      <c r="J134" s="1"/>
      <c r="K134" s="1"/>
      <c r="AC134" s="1" t="str">
        <f t="shared" si="5"/>
        <v>North_Operation</v>
      </c>
      <c r="AD134" s="1" t="str">
        <f>IFERROR(VLOOKUP(NOW[[#This Row],[Department]], Lists!$L$4:$M$7, 2, FALSE), "")</f>
        <v>Katheeri, Khalled A</v>
      </c>
      <c r="AE134" s="1" t="s">
        <v>47</v>
      </c>
      <c r="AF134" s="1" t="s">
        <v>24</v>
      </c>
      <c r="AG134" s="1" t="s">
        <v>74</v>
      </c>
      <c r="AH134" s="1" t="s">
        <v>42</v>
      </c>
      <c r="AI134" s="16" t="b">
        <v>0</v>
      </c>
      <c r="AJ134" s="1"/>
    </row>
    <row r="135" spans="5:36">
      <c r="E135" s="1"/>
      <c r="F135" s="1"/>
      <c r="G135" s="1"/>
      <c r="H135" s="1"/>
      <c r="I135" s="1"/>
      <c r="J135" s="1"/>
      <c r="K135" s="1"/>
      <c r="AC135" s="1" t="str">
        <f t="shared" si="5"/>
        <v>North_Operation</v>
      </c>
      <c r="AD135" s="1" t="str">
        <f>IFERROR(VLOOKUP(NOW[[#This Row],[Department]], Lists!$L$4:$M$7, 2, FALSE), "")</f>
        <v>Katheeri, Khalled A</v>
      </c>
      <c r="AE135" s="1" t="s">
        <v>47</v>
      </c>
      <c r="AF135" s="1" t="s">
        <v>24</v>
      </c>
      <c r="AG135" s="1" t="s">
        <v>75</v>
      </c>
      <c r="AH135" s="1" t="s">
        <v>21</v>
      </c>
      <c r="AI135" s="16" t="b">
        <v>0</v>
      </c>
      <c r="AJ135" s="1"/>
    </row>
    <row r="136" spans="5:36">
      <c r="E136" s="1"/>
      <c r="F136" s="1"/>
      <c r="G136" s="1"/>
      <c r="H136" s="1"/>
      <c r="I136" s="1"/>
      <c r="J136" s="1"/>
      <c r="K136" s="1"/>
      <c r="AC136" s="1" t="str">
        <f t="shared" si="5"/>
        <v>North_Operation</v>
      </c>
      <c r="AD136" s="1" t="str">
        <f>IFERROR(VLOOKUP(NOW[[#This Row],[Department]], Lists!$L$4:$M$7, 2, FALSE), "")</f>
        <v>Katheeri, Khalled A</v>
      </c>
      <c r="AE136" s="1" t="s">
        <v>47</v>
      </c>
      <c r="AF136" s="1" t="s">
        <v>24</v>
      </c>
      <c r="AG136" s="1" t="s">
        <v>76</v>
      </c>
      <c r="AH136" s="1" t="s">
        <v>32</v>
      </c>
      <c r="AI136" s="16" t="b">
        <v>0</v>
      </c>
      <c r="AJ136" s="1"/>
    </row>
    <row r="137" spans="5:36">
      <c r="E137" s="1"/>
      <c r="F137" s="1"/>
      <c r="G137" s="1"/>
      <c r="H137" s="1"/>
      <c r="I137" s="1"/>
      <c r="J137" s="1"/>
      <c r="K137" s="1"/>
      <c r="AC137" s="1" t="str">
        <f t="shared" si="5"/>
        <v>North_Operation</v>
      </c>
      <c r="AD137" s="1" t="str">
        <f>IFERROR(VLOOKUP(NOW[[#This Row],[Department]], Lists!$L$4:$M$7, 2, FALSE), "")</f>
        <v>Katheeri, Khalled A</v>
      </c>
      <c r="AE137" s="1" t="s">
        <v>47</v>
      </c>
      <c r="AF137" s="1" t="s">
        <v>24</v>
      </c>
      <c r="AG137" s="1" t="s">
        <v>77</v>
      </c>
      <c r="AH137" s="1" t="s">
        <v>42</v>
      </c>
      <c r="AI137" s="16" t="b">
        <v>0</v>
      </c>
      <c r="AJ137" s="1"/>
    </row>
    <row r="138" spans="5:36">
      <c r="E138" s="1"/>
      <c r="F138" s="1"/>
      <c r="G138" s="1"/>
      <c r="H138" s="1"/>
      <c r="I138" s="1"/>
      <c r="J138" s="1"/>
      <c r="K138" s="1"/>
      <c r="AC138" s="1" t="str">
        <f t="shared" si="5"/>
        <v>North_Operation</v>
      </c>
      <c r="AD138" s="1" t="str">
        <f>IFERROR(VLOOKUP(NOW[[#This Row],[Department]], Lists!$L$4:$M$7, 2, FALSE), "")</f>
        <v>Katheeri, Khalled A</v>
      </c>
      <c r="AE138" s="1" t="s">
        <v>47</v>
      </c>
      <c r="AF138" s="1" t="s">
        <v>24</v>
      </c>
      <c r="AG138" s="1" t="s">
        <v>78</v>
      </c>
      <c r="AH138" s="1" t="s">
        <v>21</v>
      </c>
      <c r="AI138" s="16" t="b">
        <v>0</v>
      </c>
      <c r="AJ138" s="1"/>
    </row>
    <row r="139" spans="5:36">
      <c r="E139" s="1"/>
      <c r="F139" s="1"/>
      <c r="G139" s="1"/>
      <c r="H139" s="1"/>
      <c r="I139" s="1"/>
      <c r="J139" s="1"/>
      <c r="K139" s="1"/>
      <c r="AC139" s="1" t="str">
        <f t="shared" si="5"/>
        <v>North_Operation</v>
      </c>
      <c r="AD139" s="1" t="str">
        <f>IFERROR(VLOOKUP(NOW[[#This Row],[Department]], Lists!$L$4:$M$7, 2, FALSE), "")</f>
        <v>Katheeri, Khalled A</v>
      </c>
      <c r="AE139" s="1" t="s">
        <v>47</v>
      </c>
      <c r="AF139" s="1" t="s">
        <v>24</v>
      </c>
      <c r="AG139" s="1" t="s">
        <v>79</v>
      </c>
      <c r="AH139" s="1" t="s">
        <v>32</v>
      </c>
      <c r="AI139" s="16" t="b">
        <v>0</v>
      </c>
      <c r="AJ139" s="1"/>
    </row>
    <row r="140" spans="5:36">
      <c r="E140" s="1"/>
      <c r="F140" s="1"/>
      <c r="G140" s="1"/>
      <c r="H140" s="1"/>
      <c r="I140" s="1"/>
      <c r="J140" s="1"/>
      <c r="K140" s="1"/>
      <c r="AC140" s="1" t="str">
        <f t="shared" si="5"/>
        <v>North_Operation</v>
      </c>
      <c r="AD140" s="1" t="str">
        <f>IFERROR(VLOOKUP(NOW[[#This Row],[Department]], Lists!$L$4:$M$7, 2, FALSE), "")</f>
        <v>Katheeri, Khalled A</v>
      </c>
      <c r="AE140" s="1" t="s">
        <v>47</v>
      </c>
      <c r="AF140" s="1" t="s">
        <v>24</v>
      </c>
      <c r="AG140" s="1" t="s">
        <v>80</v>
      </c>
      <c r="AH140" s="1" t="s">
        <v>42</v>
      </c>
      <c r="AI140" s="16" t="b">
        <v>0</v>
      </c>
      <c r="AJ140" s="1"/>
    </row>
    <row r="141" spans="5:36">
      <c r="E141" s="1"/>
      <c r="F141" s="1"/>
      <c r="G141" s="1"/>
      <c r="H141" s="1"/>
      <c r="I141" s="1"/>
      <c r="J141" s="1"/>
      <c r="K141" s="1"/>
      <c r="AC141" s="1" t="str">
        <f t="shared" si="5"/>
        <v>North_Operation</v>
      </c>
      <c r="AD141" s="1" t="str">
        <f>IFERROR(VLOOKUP(NOW[[#This Row],[Department]], Lists!$L$4:$M$7, 2, FALSE), "")</f>
        <v>Katheeri, Khalled A</v>
      </c>
      <c r="AE141" s="1" t="s">
        <v>47</v>
      </c>
      <c r="AF141" s="1" t="s">
        <v>24</v>
      </c>
      <c r="AG141" s="1" t="s">
        <v>81</v>
      </c>
      <c r="AH141" s="1" t="s">
        <v>21</v>
      </c>
      <c r="AI141" s="16" t="b">
        <v>0</v>
      </c>
      <c r="AJ141" s="1"/>
    </row>
    <row r="142" spans="5:36">
      <c r="E142" s="1"/>
      <c r="F142" s="1"/>
      <c r="G142" s="1"/>
      <c r="H142" s="1"/>
      <c r="I142" s="1"/>
      <c r="J142" s="1"/>
      <c r="K142" s="1"/>
      <c r="AC142" s="1" t="str">
        <f t="shared" si="5"/>
        <v>North_Operation</v>
      </c>
      <c r="AD142" s="1" t="str">
        <f>IFERROR(VLOOKUP(NOW[[#This Row],[Department]], Lists!$L$4:$M$7, 2, FALSE), "")</f>
        <v>Katheeri, Khalled A</v>
      </c>
      <c r="AE142" s="1" t="s">
        <v>47</v>
      </c>
      <c r="AF142" s="1" t="s">
        <v>24</v>
      </c>
      <c r="AG142" s="1" t="s">
        <v>82</v>
      </c>
      <c r="AH142" s="1" t="s">
        <v>32</v>
      </c>
      <c r="AI142" s="16" t="b">
        <v>0</v>
      </c>
      <c r="AJ142" s="1"/>
    </row>
    <row r="143" spans="5:36">
      <c r="E143" s="1"/>
      <c r="F143" s="1"/>
      <c r="G143" s="1"/>
      <c r="H143" s="1"/>
      <c r="I143" s="1"/>
      <c r="J143" s="1"/>
      <c r="K143" s="1"/>
      <c r="AC143" s="1" t="str">
        <f t="shared" si="5"/>
        <v>North_Operation</v>
      </c>
      <c r="AD143" s="1" t="str">
        <f>IFERROR(VLOOKUP(NOW[[#This Row],[Department]], Lists!$L$4:$M$7, 2, FALSE), "")</f>
        <v>Katheeri, Khalled A</v>
      </c>
      <c r="AE143" s="1" t="s">
        <v>47</v>
      </c>
      <c r="AF143" s="1" t="s">
        <v>24</v>
      </c>
      <c r="AG143" s="1" t="s">
        <v>83</v>
      </c>
      <c r="AH143" s="1" t="s">
        <v>42</v>
      </c>
      <c r="AI143" s="16" t="b">
        <v>0</v>
      </c>
      <c r="AJ143" s="1"/>
    </row>
    <row r="144" spans="5:36">
      <c r="E144" s="1"/>
      <c r="F144" s="1"/>
      <c r="G144" s="1"/>
      <c r="H144" s="1"/>
      <c r="I144" s="1"/>
      <c r="J144" s="1"/>
      <c r="K144" s="1"/>
      <c r="AC144" s="1" t="str">
        <f t="shared" ref="AC144:AC207" si="8">$S$3</f>
        <v>North_Operation</v>
      </c>
      <c r="AD144" s="1" t="str">
        <f>IFERROR(VLOOKUP(NOW[[#This Row],[Department]], Lists!$L$4:$M$7, 2, FALSE), "")</f>
        <v>Katheeri, Khalled A</v>
      </c>
      <c r="AE144" s="1" t="s">
        <v>47</v>
      </c>
      <c r="AF144" s="1" t="s">
        <v>24</v>
      </c>
      <c r="AG144" s="1" t="s">
        <v>85</v>
      </c>
      <c r="AH144" s="1" t="s">
        <v>21</v>
      </c>
      <c r="AI144" s="16" t="b">
        <v>0</v>
      </c>
      <c r="AJ144" s="1"/>
    </row>
    <row r="145" spans="5:36">
      <c r="E145" s="1"/>
      <c r="F145" s="1"/>
      <c r="G145" s="1"/>
      <c r="H145" s="1"/>
      <c r="I145" s="1"/>
      <c r="J145" s="1"/>
      <c r="K145" s="1"/>
      <c r="AC145" s="1" t="str">
        <f t="shared" si="8"/>
        <v>North_Operation</v>
      </c>
      <c r="AD145" s="1" t="str">
        <f>IFERROR(VLOOKUP(NOW[[#This Row],[Department]], Lists!$L$4:$M$7, 2, FALSE), "")</f>
        <v>Katheeri, Khalled A</v>
      </c>
      <c r="AE145" s="1" t="s">
        <v>47</v>
      </c>
      <c r="AF145" s="1" t="s">
        <v>24</v>
      </c>
      <c r="AG145" s="1" t="s">
        <v>86</v>
      </c>
      <c r="AH145" s="1" t="s">
        <v>32</v>
      </c>
      <c r="AI145" s="16" t="b">
        <v>0</v>
      </c>
      <c r="AJ145" s="1"/>
    </row>
    <row r="146" spans="5:36">
      <c r="E146" s="1"/>
      <c r="F146" s="1"/>
      <c r="G146" s="1"/>
      <c r="H146" s="1"/>
      <c r="I146" s="1"/>
      <c r="J146" s="1"/>
      <c r="K146" s="1"/>
      <c r="AC146" s="1" t="str">
        <f t="shared" si="8"/>
        <v>North_Operation</v>
      </c>
      <c r="AD146" s="1" t="str">
        <f>IFERROR(VLOOKUP(NOW[[#This Row],[Department]], Lists!$L$4:$M$7, 2, FALSE), "")</f>
        <v>Katheeri, Khalled A</v>
      </c>
      <c r="AE146" s="1" t="s">
        <v>47</v>
      </c>
      <c r="AF146" s="1" t="s">
        <v>24</v>
      </c>
      <c r="AG146" s="1" t="s">
        <v>87</v>
      </c>
      <c r="AH146" s="1" t="s">
        <v>42</v>
      </c>
      <c r="AI146" s="16" t="b">
        <v>0</v>
      </c>
      <c r="AJ146" s="1"/>
    </row>
    <row r="147" spans="5:36">
      <c r="E147" s="1"/>
      <c r="F147" s="1"/>
      <c r="G147" s="1"/>
      <c r="H147" s="1"/>
      <c r="I147" s="1"/>
      <c r="J147" s="1"/>
      <c r="K147" s="1"/>
      <c r="AC147" s="1" t="str">
        <f t="shared" si="8"/>
        <v>North_Operation</v>
      </c>
      <c r="AD147" s="1" t="str">
        <f>IFERROR(VLOOKUP(NOW[[#This Row],[Department]], Lists!$L$4:$M$7, 2, FALSE), "")</f>
        <v>Katheeri, Khalled A</v>
      </c>
      <c r="AE147" s="1" t="s">
        <v>47</v>
      </c>
      <c r="AF147" s="1" t="s">
        <v>24</v>
      </c>
      <c r="AG147" s="1" t="s">
        <v>88</v>
      </c>
      <c r="AH147" s="1" t="s">
        <v>21</v>
      </c>
      <c r="AI147" s="16" t="b">
        <v>0</v>
      </c>
      <c r="AJ147" s="1"/>
    </row>
    <row r="148" spans="5:36">
      <c r="E148" s="1"/>
      <c r="F148" s="1"/>
      <c r="G148" s="1"/>
      <c r="H148" s="1"/>
      <c r="I148" s="1"/>
      <c r="J148" s="1"/>
      <c r="K148" s="1"/>
      <c r="AC148" s="1" t="str">
        <f t="shared" si="8"/>
        <v>North_Operation</v>
      </c>
      <c r="AD148" s="1" t="str">
        <f>IFERROR(VLOOKUP(NOW[[#This Row],[Department]], Lists!$L$4:$M$7, 2, FALSE), "")</f>
        <v>Katheeri, Khalled A</v>
      </c>
      <c r="AE148" s="1" t="s">
        <v>47</v>
      </c>
      <c r="AF148" s="1" t="s">
        <v>24</v>
      </c>
      <c r="AG148" s="1" t="s">
        <v>92</v>
      </c>
      <c r="AH148" s="1" t="s">
        <v>32</v>
      </c>
      <c r="AI148" s="16" t="b">
        <v>0</v>
      </c>
      <c r="AJ148" s="1"/>
    </row>
    <row r="149" spans="5:36">
      <c r="E149" s="1"/>
      <c r="F149" s="1"/>
      <c r="G149" s="1"/>
      <c r="H149" s="1"/>
      <c r="I149" s="1"/>
      <c r="J149" s="1"/>
      <c r="K149" s="1"/>
      <c r="AC149" s="1" t="str">
        <f t="shared" si="8"/>
        <v>North_Operation</v>
      </c>
      <c r="AD149" s="1" t="str">
        <f>IFERROR(VLOOKUP(NOW[[#This Row],[Department]], Lists!$L$4:$M$7, 2, FALSE), "")</f>
        <v>Katheeri, Khalled A</v>
      </c>
      <c r="AE149" s="1" t="s">
        <v>47</v>
      </c>
      <c r="AF149" s="1" t="s">
        <v>24</v>
      </c>
      <c r="AG149" s="1" t="s">
        <v>95</v>
      </c>
      <c r="AH149" s="1" t="s">
        <v>42</v>
      </c>
      <c r="AI149" s="16" t="b">
        <v>0</v>
      </c>
      <c r="AJ149" s="1"/>
    </row>
    <row r="150" spans="5:36">
      <c r="E150" s="1"/>
      <c r="F150" s="1"/>
      <c r="G150" s="1"/>
      <c r="H150" s="1"/>
      <c r="I150" s="1"/>
      <c r="J150" s="1"/>
      <c r="K150" s="1"/>
      <c r="AC150" s="1" t="str">
        <f t="shared" si="8"/>
        <v>North_Operation</v>
      </c>
      <c r="AD150" s="1" t="str">
        <f>IFERROR(VLOOKUP(NOW[[#This Row],[Department]], Lists!$L$4:$M$7, 2, FALSE), "")</f>
        <v>Katheeri, Khalled A</v>
      </c>
      <c r="AE150" s="1" t="s">
        <v>47</v>
      </c>
      <c r="AF150" s="1" t="s">
        <v>24</v>
      </c>
      <c r="AG150" s="1" t="s">
        <v>98</v>
      </c>
      <c r="AH150" s="1" t="s">
        <v>21</v>
      </c>
      <c r="AI150" s="16" t="b">
        <v>0</v>
      </c>
      <c r="AJ150" s="1"/>
    </row>
    <row r="151" spans="5:36">
      <c r="E151" s="1"/>
      <c r="F151" s="1"/>
      <c r="G151" s="1"/>
      <c r="H151" s="1"/>
      <c r="I151" s="1"/>
      <c r="J151" s="1"/>
      <c r="K151" s="1"/>
      <c r="AC151" s="1" t="str">
        <f t="shared" si="8"/>
        <v>North_Operation</v>
      </c>
      <c r="AD151" s="1" t="str">
        <f>IFERROR(VLOOKUP(NOW[[#This Row],[Department]], Lists!$L$4:$M$7, 2, FALSE), "")</f>
        <v>Katheeri, Khalled A</v>
      </c>
      <c r="AE151" s="1" t="s">
        <v>47</v>
      </c>
      <c r="AF151" s="1" t="s">
        <v>24</v>
      </c>
      <c r="AG151" s="1" t="s">
        <v>100</v>
      </c>
      <c r="AH151" s="1" t="s">
        <v>32</v>
      </c>
      <c r="AI151" s="16" t="b">
        <v>0</v>
      </c>
      <c r="AJ151" s="1"/>
    </row>
    <row r="152" spans="5:36">
      <c r="E152" s="1"/>
      <c r="F152" s="1"/>
      <c r="G152" s="1"/>
      <c r="H152" s="1"/>
      <c r="I152" s="1"/>
      <c r="J152" s="1"/>
      <c r="K152" s="1"/>
      <c r="AC152" s="1" t="str">
        <f t="shared" si="8"/>
        <v>North_Operation</v>
      </c>
      <c r="AD152" s="1" t="str">
        <f>IFERROR(VLOOKUP(NOW[[#This Row],[Department]], Lists!$L$4:$M$7, 2, FALSE), "")</f>
        <v>Katheeri, Khalled A</v>
      </c>
      <c r="AE152" s="1" t="s">
        <v>47</v>
      </c>
      <c r="AF152" s="1" t="s">
        <v>24</v>
      </c>
      <c r="AG152" s="1" t="s">
        <v>103</v>
      </c>
      <c r="AH152" s="1" t="s">
        <v>42</v>
      </c>
      <c r="AI152" s="16" t="b">
        <v>0</v>
      </c>
      <c r="AJ152" s="1"/>
    </row>
    <row r="153" spans="5:36">
      <c r="E153" s="1"/>
      <c r="F153" s="1"/>
      <c r="G153" s="1"/>
      <c r="H153" s="1"/>
      <c r="I153" s="1"/>
      <c r="J153" s="1"/>
      <c r="K153" s="1"/>
      <c r="AC153" s="1" t="str">
        <f t="shared" si="8"/>
        <v>North_Operation</v>
      </c>
      <c r="AD153" s="1" t="str">
        <f>IFERROR(VLOOKUP(NOW[[#This Row],[Department]], Lists!$L$4:$M$7, 2, FALSE), "")</f>
        <v>Katheeri, Khalled A</v>
      </c>
      <c r="AE153" s="1" t="s">
        <v>47</v>
      </c>
      <c r="AF153" s="1" t="s">
        <v>24</v>
      </c>
      <c r="AG153" s="1" t="s">
        <v>105</v>
      </c>
      <c r="AH153" s="1" t="s">
        <v>21</v>
      </c>
      <c r="AI153" s="16" t="b">
        <v>0</v>
      </c>
      <c r="AJ153" s="1"/>
    </row>
    <row r="154" spans="5:36">
      <c r="E154" s="1"/>
      <c r="F154" s="1"/>
      <c r="G154" s="1"/>
      <c r="H154" s="1"/>
      <c r="I154" s="1"/>
      <c r="J154" s="1"/>
      <c r="K154" s="1"/>
      <c r="AC154" s="1" t="str">
        <f t="shared" si="8"/>
        <v>North_Operation</v>
      </c>
      <c r="AD154" s="1" t="str">
        <f>IFERROR(VLOOKUP(NOW[[#This Row],[Department]], Lists!$L$4:$M$7, 2, FALSE), "")</f>
        <v>Katheeri, Khalled A</v>
      </c>
      <c r="AE154" s="1" t="s">
        <v>47</v>
      </c>
      <c r="AF154" s="1" t="s">
        <v>24</v>
      </c>
      <c r="AG154" s="1" t="s">
        <v>107</v>
      </c>
      <c r="AH154" s="1" t="s">
        <v>32</v>
      </c>
      <c r="AI154" s="16" t="b">
        <v>0</v>
      </c>
      <c r="AJ154" s="1"/>
    </row>
    <row r="155" spans="5:36">
      <c r="E155" s="1"/>
      <c r="F155" s="1"/>
      <c r="G155" s="1"/>
      <c r="H155" s="1"/>
      <c r="I155" s="1"/>
      <c r="J155" s="1"/>
      <c r="K155" s="1"/>
      <c r="AC155" s="1" t="str">
        <f t="shared" si="8"/>
        <v>North_Operation</v>
      </c>
      <c r="AD155" s="1" t="str">
        <f>IFERROR(VLOOKUP(NOW[[#This Row],[Department]], Lists!$L$4:$M$7, 2, FALSE), "")</f>
        <v>Katheeri, Khalled A</v>
      </c>
      <c r="AE155" s="1" t="s">
        <v>47</v>
      </c>
      <c r="AF155" s="1" t="s">
        <v>24</v>
      </c>
      <c r="AG155" s="1" t="s">
        <v>109</v>
      </c>
      <c r="AH155" s="1" t="s">
        <v>42</v>
      </c>
      <c r="AI155" s="16" t="b">
        <v>0</v>
      </c>
      <c r="AJ155" s="1"/>
    </row>
    <row r="156" spans="5:36">
      <c r="E156" s="1"/>
      <c r="F156" s="1"/>
      <c r="G156" s="1"/>
      <c r="H156" s="1"/>
      <c r="I156" s="1"/>
      <c r="J156" s="1"/>
      <c r="K156" s="1"/>
      <c r="AC156" s="1" t="str">
        <f t="shared" si="8"/>
        <v>North_Operation</v>
      </c>
      <c r="AD156" s="1" t="str">
        <f>IFERROR(VLOOKUP(NOW[[#This Row],[Department]], Lists!$L$4:$M$7, 2, FALSE), "")</f>
        <v>Katheeri, Khalled A</v>
      </c>
      <c r="AE156" s="1" t="s">
        <v>47</v>
      </c>
      <c r="AF156" s="1" t="s">
        <v>24</v>
      </c>
      <c r="AG156" s="1" t="s">
        <v>111</v>
      </c>
      <c r="AH156" s="1" t="s">
        <v>21</v>
      </c>
      <c r="AI156" s="16" t="b">
        <v>0</v>
      </c>
      <c r="AJ156" s="1"/>
    </row>
    <row r="157" spans="5:36">
      <c r="E157" s="1"/>
      <c r="F157" s="1"/>
      <c r="G157" s="1"/>
      <c r="H157" s="1"/>
      <c r="I157" s="1"/>
      <c r="J157" s="1"/>
      <c r="K157" s="1"/>
      <c r="AC157" s="1" t="str">
        <f t="shared" si="8"/>
        <v>North_Operation</v>
      </c>
      <c r="AD157" s="1" t="str">
        <f>IFERROR(VLOOKUP(NOW[[#This Row],[Department]], Lists!$L$4:$M$7, 2, FALSE), "")</f>
        <v>Katheeri, Khalled A</v>
      </c>
      <c r="AE157" s="1" t="s">
        <v>47</v>
      </c>
      <c r="AF157" s="1" t="s">
        <v>24</v>
      </c>
      <c r="AG157" s="1" t="s">
        <v>112</v>
      </c>
      <c r="AH157" s="1" t="s">
        <v>32</v>
      </c>
      <c r="AI157" s="16" t="b">
        <v>0</v>
      </c>
      <c r="AJ157" s="1"/>
    </row>
    <row r="158" spans="5:36">
      <c r="E158" s="1"/>
      <c r="F158" s="1"/>
      <c r="G158" s="1"/>
      <c r="H158" s="1"/>
      <c r="I158" s="1"/>
      <c r="J158" s="1"/>
      <c r="K158" s="1"/>
      <c r="AC158" s="1" t="str">
        <f t="shared" si="8"/>
        <v>North_Operation</v>
      </c>
      <c r="AD158" s="1" t="str">
        <f>IFERROR(VLOOKUP(NOW[[#This Row],[Department]], Lists!$L$4:$M$7, 2, FALSE), "")</f>
        <v>Katheeri, Khalled A</v>
      </c>
      <c r="AE158" s="1" t="s">
        <v>47</v>
      </c>
      <c r="AF158" s="1" t="s">
        <v>24</v>
      </c>
      <c r="AG158" s="1" t="s">
        <v>113</v>
      </c>
      <c r="AH158" s="1" t="s">
        <v>42</v>
      </c>
      <c r="AI158" s="16" t="b">
        <v>0</v>
      </c>
      <c r="AJ158" s="1"/>
    </row>
    <row r="159" spans="5:36">
      <c r="E159" s="1"/>
      <c r="F159" s="1"/>
      <c r="G159" s="1"/>
      <c r="H159" s="1"/>
      <c r="I159" s="1"/>
      <c r="J159" s="1"/>
      <c r="K159" s="1"/>
      <c r="AC159" s="1" t="str">
        <f t="shared" si="8"/>
        <v>North_Operation</v>
      </c>
      <c r="AD159" s="1" t="str">
        <f>IFERROR(VLOOKUP(NOW[[#This Row],[Department]], Lists!$L$4:$M$7, 2, FALSE), "")</f>
        <v>Katheeri, Khalled A</v>
      </c>
      <c r="AE159" s="1" t="s">
        <v>47</v>
      </c>
      <c r="AF159" s="1" t="s">
        <v>24</v>
      </c>
      <c r="AG159" s="1" t="s">
        <v>114</v>
      </c>
      <c r="AH159" s="1" t="s">
        <v>21</v>
      </c>
      <c r="AI159" s="16" t="b">
        <v>0</v>
      </c>
      <c r="AJ159" s="1"/>
    </row>
    <row r="160" spans="5:36">
      <c r="E160" s="1"/>
      <c r="F160" s="1"/>
      <c r="G160" s="1"/>
      <c r="H160" s="1"/>
      <c r="I160" s="1"/>
      <c r="J160" s="1"/>
      <c r="K160" s="1"/>
      <c r="AC160" s="1" t="str">
        <f t="shared" si="8"/>
        <v>North_Operation</v>
      </c>
      <c r="AD160" s="1" t="str">
        <f>IFERROR(VLOOKUP(NOW[[#This Row],[Department]], Lists!$L$4:$M$7, 2, FALSE), "")</f>
        <v>Katheeri, Khalled A</v>
      </c>
      <c r="AE160" s="1" t="s">
        <v>47</v>
      </c>
      <c r="AF160" s="1" t="s">
        <v>24</v>
      </c>
      <c r="AG160" s="1" t="s">
        <v>115</v>
      </c>
      <c r="AH160" s="1" t="s">
        <v>32</v>
      </c>
      <c r="AI160" s="16" t="b">
        <v>0</v>
      </c>
      <c r="AJ160" s="1"/>
    </row>
    <row r="161" spans="5:36">
      <c r="E161" s="1"/>
      <c r="F161" s="1"/>
      <c r="G161" s="1"/>
      <c r="H161" s="1"/>
      <c r="I161" s="1"/>
      <c r="J161" s="1"/>
      <c r="K161" s="1"/>
      <c r="AC161" s="1" t="str">
        <f t="shared" si="8"/>
        <v>North_Operation</v>
      </c>
      <c r="AD161" s="1" t="str">
        <f>IFERROR(VLOOKUP(NOW[[#This Row],[Department]], Lists!$L$4:$M$7, 2, FALSE), "")</f>
        <v>Katheeri, Khalled A</v>
      </c>
      <c r="AE161" s="1" t="s">
        <v>47</v>
      </c>
      <c r="AF161" s="1" t="s">
        <v>24</v>
      </c>
      <c r="AG161" s="1" t="s">
        <v>116</v>
      </c>
      <c r="AH161" s="1" t="s">
        <v>42</v>
      </c>
      <c r="AI161" s="16" t="b">
        <v>0</v>
      </c>
      <c r="AJ161" s="1"/>
    </row>
    <row r="162" spans="5:36">
      <c r="E162" s="1"/>
      <c r="F162" s="1"/>
      <c r="G162" s="1"/>
      <c r="H162" s="1"/>
      <c r="I162" s="1"/>
      <c r="J162" s="1"/>
      <c r="K162" s="1"/>
      <c r="AC162" s="1" t="str">
        <f t="shared" si="8"/>
        <v>North_Operation</v>
      </c>
      <c r="AD162" s="1" t="str">
        <f>IFERROR(VLOOKUP(NOW[[#This Row],[Department]], Lists!$L$4:$M$7, 2, FALSE), "")</f>
        <v>Katheeri, Khalled A</v>
      </c>
      <c r="AE162" s="1" t="s">
        <v>47</v>
      </c>
      <c r="AF162" s="1" t="s">
        <v>24</v>
      </c>
      <c r="AG162" s="1" t="s">
        <v>117</v>
      </c>
      <c r="AH162" s="1" t="s">
        <v>21</v>
      </c>
      <c r="AI162" s="16" t="b">
        <v>0</v>
      </c>
      <c r="AJ162" s="1"/>
    </row>
    <row r="163" spans="5:36">
      <c r="E163" s="1"/>
      <c r="F163" s="1"/>
      <c r="G163" s="1"/>
      <c r="H163" s="1"/>
      <c r="I163" s="1"/>
      <c r="J163" s="1"/>
      <c r="K163" s="1"/>
      <c r="AC163" s="1" t="str">
        <f t="shared" si="8"/>
        <v>North_Operation</v>
      </c>
      <c r="AD163" s="1" t="str">
        <f>IFERROR(VLOOKUP(NOW[[#This Row],[Department]], Lists!$L$4:$M$7, 2, FALSE), "")</f>
        <v>Katheeri, Khalled A</v>
      </c>
      <c r="AE163" s="1" t="s">
        <v>47</v>
      </c>
      <c r="AF163" s="1" t="s">
        <v>24</v>
      </c>
      <c r="AG163" s="1" t="s">
        <v>118</v>
      </c>
      <c r="AH163" s="1" t="s">
        <v>32</v>
      </c>
      <c r="AI163" s="16" t="b">
        <v>0</v>
      </c>
      <c r="AJ163" s="1"/>
    </row>
    <row r="164" spans="5:36">
      <c r="E164" s="1"/>
      <c r="F164" s="1"/>
      <c r="G164" s="1"/>
      <c r="H164" s="1"/>
      <c r="I164" s="1"/>
      <c r="J164" s="1"/>
      <c r="K164" s="1"/>
      <c r="AC164" s="1" t="str">
        <f t="shared" si="8"/>
        <v>North_Operation</v>
      </c>
      <c r="AD164" s="1" t="str">
        <f>IFERROR(VLOOKUP(NOW[[#This Row],[Department]], Lists!$L$4:$M$7, 2, FALSE), "")</f>
        <v>Katheeri, Khalled A</v>
      </c>
      <c r="AE164" s="1" t="s">
        <v>47</v>
      </c>
      <c r="AF164" s="1" t="s">
        <v>24</v>
      </c>
      <c r="AG164" s="1" t="s">
        <v>119</v>
      </c>
      <c r="AH164" s="1" t="s">
        <v>42</v>
      </c>
      <c r="AI164" s="16" t="b">
        <v>0</v>
      </c>
      <c r="AJ164" s="1"/>
    </row>
    <row r="165" spans="5:36">
      <c r="E165" s="1"/>
      <c r="F165" s="1"/>
      <c r="G165" s="1"/>
      <c r="H165" s="1"/>
      <c r="I165" s="1"/>
      <c r="J165" s="1"/>
      <c r="K165" s="1"/>
      <c r="AC165" s="1" t="str">
        <f t="shared" si="8"/>
        <v>North_Operation</v>
      </c>
      <c r="AD165" s="1" t="str">
        <f>IFERROR(VLOOKUP(NOW[[#This Row],[Department]], Lists!$L$4:$M$7, 2, FALSE), "")</f>
        <v>Katheeri, Khalled A</v>
      </c>
      <c r="AE165" s="1" t="s">
        <v>47</v>
      </c>
      <c r="AF165" s="1" t="s">
        <v>24</v>
      </c>
      <c r="AG165" s="1" t="s">
        <v>120</v>
      </c>
      <c r="AH165" s="1" t="s">
        <v>21</v>
      </c>
      <c r="AI165" s="16" t="b">
        <v>0</v>
      </c>
      <c r="AJ165" s="1"/>
    </row>
    <row r="166" spans="5:36">
      <c r="E166" s="1"/>
      <c r="F166" s="1"/>
      <c r="G166" s="1"/>
      <c r="H166" s="1"/>
      <c r="I166" s="1"/>
      <c r="J166" s="1"/>
      <c r="K166" s="1"/>
      <c r="AC166" s="1" t="str">
        <f t="shared" si="8"/>
        <v>North_Operation</v>
      </c>
      <c r="AD166" s="1" t="str">
        <f>IFERROR(VLOOKUP(NOW[[#This Row],[Department]], Lists!$L$4:$M$7, 2, FALSE), "")</f>
        <v>Katheeri, Khalled A</v>
      </c>
      <c r="AE166" s="1" t="s">
        <v>47</v>
      </c>
      <c r="AF166" s="1" t="s">
        <v>24</v>
      </c>
      <c r="AG166" s="1" t="s">
        <v>121</v>
      </c>
      <c r="AH166" s="1" t="s">
        <v>32</v>
      </c>
      <c r="AI166" s="16" t="b">
        <v>0</v>
      </c>
      <c r="AJ166" s="1"/>
    </row>
    <row r="167" spans="5:36">
      <c r="E167" s="1"/>
      <c r="F167" s="1"/>
      <c r="G167" s="1"/>
      <c r="H167" s="1"/>
      <c r="I167" s="1"/>
      <c r="J167" s="1"/>
      <c r="K167" s="1"/>
      <c r="AC167" s="1" t="str">
        <f t="shared" si="8"/>
        <v>North_Operation</v>
      </c>
      <c r="AD167" s="1" t="str">
        <f>IFERROR(VLOOKUP(NOW[[#This Row],[Department]], Lists!$L$4:$M$7, 2, FALSE), "")</f>
        <v>Katheeri, Khalled A</v>
      </c>
      <c r="AE167" s="1" t="s">
        <v>47</v>
      </c>
      <c r="AF167" s="1" t="s">
        <v>24</v>
      </c>
      <c r="AG167" s="1" t="s">
        <v>122</v>
      </c>
      <c r="AH167" s="1" t="s">
        <v>42</v>
      </c>
      <c r="AI167" s="16" t="b">
        <v>0</v>
      </c>
      <c r="AJ167" s="1"/>
    </row>
    <row r="168" spans="5:36">
      <c r="E168" s="1"/>
      <c r="F168" s="1"/>
      <c r="G168" s="1"/>
      <c r="H168" s="1"/>
      <c r="I168" s="1"/>
      <c r="J168" s="1"/>
      <c r="K168" s="1"/>
      <c r="AC168" s="1" t="str">
        <f t="shared" si="8"/>
        <v>North_Operation</v>
      </c>
      <c r="AD168" s="1" t="str">
        <f>IFERROR(VLOOKUP(NOW[[#This Row],[Department]], Lists!$L$4:$M$7, 2, FALSE), "")</f>
        <v>Katheeri, Khalled A</v>
      </c>
      <c r="AE168" s="1" t="s">
        <v>47</v>
      </c>
      <c r="AF168" s="1" t="s">
        <v>24</v>
      </c>
      <c r="AG168" s="1" t="s">
        <v>123</v>
      </c>
      <c r="AH168" s="1" t="s">
        <v>21</v>
      </c>
      <c r="AI168" s="16" t="b">
        <v>0</v>
      </c>
      <c r="AJ168" s="1"/>
    </row>
    <row r="169" spans="5:36">
      <c r="E169" s="1"/>
      <c r="F169" s="1"/>
      <c r="G169" s="1"/>
      <c r="H169" s="1"/>
      <c r="I169" s="1"/>
      <c r="J169" s="1"/>
      <c r="K169" s="1"/>
      <c r="AC169" s="1" t="str">
        <f t="shared" si="8"/>
        <v>North_Operation</v>
      </c>
      <c r="AD169" s="1" t="str">
        <f>IFERROR(VLOOKUP(NOW[[#This Row],[Department]], Lists!$L$4:$M$7, 2, FALSE), "")</f>
        <v>Katheeri, Khalled A</v>
      </c>
      <c r="AE169" s="1" t="s">
        <v>47</v>
      </c>
      <c r="AF169" s="1" t="s">
        <v>24</v>
      </c>
      <c r="AG169" s="1" t="s">
        <v>124</v>
      </c>
      <c r="AH169" s="1" t="s">
        <v>32</v>
      </c>
      <c r="AI169" s="16" t="b">
        <v>0</v>
      </c>
      <c r="AJ169" s="1"/>
    </row>
    <row r="170" spans="5:36">
      <c r="E170" s="1"/>
      <c r="F170" s="1"/>
      <c r="G170" s="1"/>
      <c r="H170" s="1"/>
      <c r="I170" s="1"/>
      <c r="J170" s="1"/>
      <c r="AC170" s="1" t="str">
        <f t="shared" si="8"/>
        <v>North_Operation</v>
      </c>
      <c r="AD170" s="1" t="str">
        <f>IFERROR(VLOOKUP(NOW[[#This Row],[Department]], Lists!$L$4:$M$7, 2, FALSE), "")</f>
        <v>Katheeri, Khalled A</v>
      </c>
      <c r="AE170" s="1" t="s">
        <v>47</v>
      </c>
      <c r="AF170" s="1" t="s">
        <v>24</v>
      </c>
      <c r="AG170" s="1" t="s">
        <v>125</v>
      </c>
      <c r="AH170" s="1" t="s">
        <v>42</v>
      </c>
      <c r="AI170" s="16" t="b">
        <v>0</v>
      </c>
      <c r="AJ170" s="1"/>
    </row>
    <row r="171" spans="5:36">
      <c r="E171" s="1"/>
      <c r="F171" s="1"/>
      <c r="G171" s="1"/>
      <c r="H171" s="1"/>
      <c r="I171" s="1"/>
      <c r="J171" s="1"/>
      <c r="K171" s="1"/>
      <c r="AC171" s="1" t="str">
        <f t="shared" si="8"/>
        <v>North_Operation</v>
      </c>
      <c r="AD171" s="1" t="str">
        <f>IFERROR(VLOOKUP(NOW[[#This Row],[Department]], Lists!$L$4:$M$7, 2, FALSE), "")</f>
        <v>Katheeri, Khalled A</v>
      </c>
      <c r="AE171" s="1" t="s">
        <v>47</v>
      </c>
      <c r="AF171" s="1" t="s">
        <v>24</v>
      </c>
      <c r="AG171" s="1" t="s">
        <v>126</v>
      </c>
      <c r="AH171" s="1" t="s">
        <v>21</v>
      </c>
      <c r="AI171" s="16" t="b">
        <v>0</v>
      </c>
      <c r="AJ171" s="1"/>
    </row>
    <row r="172" spans="5:36">
      <c r="E172" s="1"/>
      <c r="F172" s="1"/>
      <c r="G172" s="1"/>
      <c r="H172" s="1"/>
      <c r="I172" s="1"/>
      <c r="J172" s="1"/>
      <c r="K172" s="1"/>
      <c r="AC172" s="1" t="str">
        <f t="shared" si="8"/>
        <v>North_Operation</v>
      </c>
      <c r="AD172" s="78" t="str">
        <f>IFERROR(VLOOKUP(NOW[[#This Row],[Department]], Lists!$L$4:$M$7, 2, FALSE), "")</f>
        <v>Katheeri, Khalled A</v>
      </c>
      <c r="AE172" s="1" t="s">
        <v>37</v>
      </c>
      <c r="AF172" s="1" t="s">
        <v>24</v>
      </c>
      <c r="AG172" s="1" t="s">
        <v>23</v>
      </c>
      <c r="AH172" s="1" t="s">
        <v>21</v>
      </c>
      <c r="AI172" s="16" t="b">
        <v>0</v>
      </c>
      <c r="AJ172" s="1"/>
    </row>
    <row r="173" spans="5:36">
      <c r="E173" s="1"/>
      <c r="F173" s="1"/>
      <c r="G173" s="1"/>
      <c r="H173" s="1"/>
      <c r="I173" s="1"/>
      <c r="J173" s="1"/>
      <c r="K173" s="1"/>
      <c r="AC173" s="1" t="str">
        <f t="shared" si="8"/>
        <v>North_Operation</v>
      </c>
      <c r="AD173" s="1" t="str">
        <f>IFERROR(VLOOKUP(NOW[[#This Row],[Department]], Lists!$L$4:$M$7, 2, FALSE), "")</f>
        <v>Katheeri, Khalled A</v>
      </c>
      <c r="AE173" s="1" t="s">
        <v>37</v>
      </c>
      <c r="AF173" s="1" t="s">
        <v>24</v>
      </c>
      <c r="AG173" s="1" t="s">
        <v>34</v>
      </c>
      <c r="AH173" s="1" t="s">
        <v>32</v>
      </c>
      <c r="AI173" s="16" t="b">
        <v>0</v>
      </c>
      <c r="AJ173" s="1"/>
    </row>
    <row r="174" spans="5:36">
      <c r="E174" s="1"/>
      <c r="F174" s="1"/>
      <c r="G174" s="1"/>
      <c r="H174" s="1"/>
      <c r="I174" s="1"/>
      <c r="J174" s="1"/>
      <c r="K174" s="1"/>
      <c r="AC174" s="1" t="str">
        <f t="shared" si="8"/>
        <v>North_Operation</v>
      </c>
      <c r="AD174" s="1" t="str">
        <f>IFERROR(VLOOKUP(NOW[[#This Row],[Department]], Lists!$L$4:$M$7, 2, FALSE), "")</f>
        <v>Katheeri, Khalled A</v>
      </c>
      <c r="AE174" s="1" t="s">
        <v>37</v>
      </c>
      <c r="AF174" s="1" t="s">
        <v>24</v>
      </c>
      <c r="AG174" s="1" t="s">
        <v>44</v>
      </c>
      <c r="AH174" s="1" t="s">
        <v>42</v>
      </c>
      <c r="AI174" s="16" t="b">
        <v>0</v>
      </c>
      <c r="AJ174" s="1"/>
    </row>
    <row r="175" spans="5:36">
      <c r="E175" s="1"/>
      <c r="F175" s="1"/>
      <c r="G175" s="1"/>
      <c r="H175" s="1"/>
      <c r="I175" s="1"/>
      <c r="J175" s="1"/>
      <c r="K175" s="1"/>
      <c r="AC175" s="1" t="str">
        <f t="shared" si="8"/>
        <v>North_Operation</v>
      </c>
      <c r="AD175" s="1" t="str">
        <f>IFERROR(VLOOKUP(NOW[[#This Row],[Department]], Lists!$L$4:$M$7, 2, FALSE), "")</f>
        <v>Katheeri, Khalled A</v>
      </c>
      <c r="AE175" s="1" t="s">
        <v>37</v>
      </c>
      <c r="AF175" s="1" t="s">
        <v>24</v>
      </c>
      <c r="AG175" s="1" t="s">
        <v>52</v>
      </c>
      <c r="AH175" s="1" t="s">
        <v>21</v>
      </c>
      <c r="AI175" s="16" t="b">
        <v>0</v>
      </c>
      <c r="AJ175" s="1"/>
    </row>
    <row r="176" spans="5:36">
      <c r="E176" s="1"/>
      <c r="F176" s="1"/>
      <c r="G176" s="1"/>
      <c r="H176" s="1"/>
      <c r="I176" s="1"/>
      <c r="J176" s="1"/>
      <c r="K176" s="1"/>
      <c r="AC176" s="1" t="str">
        <f t="shared" si="8"/>
        <v>North_Operation</v>
      </c>
      <c r="AD176" s="1" t="str">
        <f>IFERROR(VLOOKUP(NOW[[#This Row],[Department]], Lists!$L$4:$M$7, 2, FALSE), "")</f>
        <v>Katheeri, Khalled A</v>
      </c>
      <c r="AE176" s="1" t="s">
        <v>37</v>
      </c>
      <c r="AF176" s="1" t="s">
        <v>24</v>
      </c>
      <c r="AG176" s="1" t="s">
        <v>55</v>
      </c>
      <c r="AH176" s="1" t="s">
        <v>32</v>
      </c>
      <c r="AI176" s="16" t="b">
        <v>0</v>
      </c>
      <c r="AJ176" s="1"/>
    </row>
    <row r="177" spans="5:36">
      <c r="E177" s="1"/>
      <c r="F177" s="1"/>
      <c r="G177" s="1"/>
      <c r="H177" s="1"/>
      <c r="I177" s="1"/>
      <c r="J177" s="1"/>
      <c r="K177" s="1"/>
      <c r="AC177" s="1" t="str">
        <f t="shared" si="8"/>
        <v>North_Operation</v>
      </c>
      <c r="AD177" s="1" t="str">
        <f>IFERROR(VLOOKUP(NOW[[#This Row],[Department]], Lists!$L$4:$M$7, 2, FALSE), "")</f>
        <v>Katheeri, Khalled A</v>
      </c>
      <c r="AE177" s="1" t="s">
        <v>37</v>
      </c>
      <c r="AF177" s="1" t="s">
        <v>24</v>
      </c>
      <c r="AG177" s="1" t="s">
        <v>58</v>
      </c>
      <c r="AH177" s="1" t="s">
        <v>42</v>
      </c>
      <c r="AI177" s="16" t="b">
        <v>0</v>
      </c>
      <c r="AJ177" s="1"/>
    </row>
    <row r="178" spans="5:36">
      <c r="E178" s="1"/>
      <c r="F178" s="1"/>
      <c r="G178" s="1"/>
      <c r="H178" s="1"/>
      <c r="I178" s="1"/>
      <c r="J178" s="1"/>
      <c r="K178" s="1"/>
      <c r="AC178" s="1" t="str">
        <f t="shared" si="8"/>
        <v>North_Operation</v>
      </c>
      <c r="AD178" s="1" t="str">
        <f>IFERROR(VLOOKUP(NOW[[#This Row],[Department]], Lists!$L$4:$M$7, 2, FALSE), "")</f>
        <v>Katheeri, Khalled A</v>
      </c>
      <c r="AE178" s="1" t="s">
        <v>37</v>
      </c>
      <c r="AF178" s="1" t="s">
        <v>24</v>
      </c>
      <c r="AG178" s="1" t="s">
        <v>61</v>
      </c>
      <c r="AH178" s="1" t="s">
        <v>21</v>
      </c>
      <c r="AI178" s="16" t="b">
        <v>0</v>
      </c>
      <c r="AJ178" s="1"/>
    </row>
    <row r="179" spans="5:36">
      <c r="E179" s="1"/>
      <c r="F179" s="1"/>
      <c r="G179" s="1"/>
      <c r="H179" s="1"/>
      <c r="I179" s="1"/>
      <c r="J179" s="1"/>
      <c r="K179" s="1"/>
      <c r="AC179" s="1" t="str">
        <f t="shared" si="8"/>
        <v>North_Operation</v>
      </c>
      <c r="AD179" s="1" t="str">
        <f>IFERROR(VLOOKUP(NOW[[#This Row],[Department]], Lists!$L$4:$M$7, 2, FALSE), "")</f>
        <v>Katheeri, Khalled A</v>
      </c>
      <c r="AE179" s="1" t="s">
        <v>37</v>
      </c>
      <c r="AF179" s="1" t="s">
        <v>24</v>
      </c>
      <c r="AG179" s="1" t="s">
        <v>63</v>
      </c>
      <c r="AH179" s="1" t="s">
        <v>32</v>
      </c>
      <c r="AI179" s="16" t="b">
        <v>0</v>
      </c>
      <c r="AJ179" s="1"/>
    </row>
    <row r="180" spans="5:36">
      <c r="E180" s="1"/>
      <c r="F180" s="1"/>
      <c r="G180" s="1"/>
      <c r="H180" s="1"/>
      <c r="I180" s="1"/>
      <c r="J180" s="1"/>
      <c r="K180" s="1"/>
      <c r="AC180" s="1" t="str">
        <f t="shared" si="8"/>
        <v>North_Operation</v>
      </c>
      <c r="AD180" s="1" t="str">
        <f>IFERROR(VLOOKUP(NOW[[#This Row],[Department]], Lists!$L$4:$M$7, 2, FALSE), "")</f>
        <v>Katheeri, Khalled A</v>
      </c>
      <c r="AE180" s="1" t="s">
        <v>37</v>
      </c>
      <c r="AF180" s="1" t="s">
        <v>24</v>
      </c>
      <c r="AG180" s="1" t="s">
        <v>65</v>
      </c>
      <c r="AH180" s="1" t="s">
        <v>42</v>
      </c>
      <c r="AI180" s="16" t="b">
        <v>0</v>
      </c>
      <c r="AJ180" s="1"/>
    </row>
    <row r="181" spans="5:36">
      <c r="E181" s="1"/>
      <c r="F181" s="1"/>
      <c r="G181" s="1"/>
      <c r="H181" s="1"/>
      <c r="I181" s="1"/>
      <c r="J181" s="1"/>
      <c r="K181" s="1"/>
      <c r="AC181" s="1" t="str">
        <f t="shared" si="8"/>
        <v>North_Operation</v>
      </c>
      <c r="AD181" s="1" t="str">
        <f>IFERROR(VLOOKUP(NOW[[#This Row],[Department]], Lists!$L$4:$M$7, 2, FALSE), "")</f>
        <v>Katheeri, Khalled A</v>
      </c>
      <c r="AE181" s="1" t="s">
        <v>37</v>
      </c>
      <c r="AF181" s="1" t="s">
        <v>24</v>
      </c>
      <c r="AG181" s="1" t="s">
        <v>67</v>
      </c>
      <c r="AH181" s="1" t="s">
        <v>21</v>
      </c>
      <c r="AI181" s="16" t="b">
        <v>0</v>
      </c>
      <c r="AJ181" s="1"/>
    </row>
    <row r="182" spans="5:36">
      <c r="E182" s="1"/>
      <c r="F182" s="1"/>
      <c r="G182" s="1"/>
      <c r="H182" s="1"/>
      <c r="I182" s="1"/>
      <c r="J182" s="1"/>
      <c r="K182" s="1"/>
      <c r="AC182" s="1" t="str">
        <f t="shared" si="8"/>
        <v>North_Operation</v>
      </c>
      <c r="AD182" s="1" t="str">
        <f>IFERROR(VLOOKUP(NOW[[#This Row],[Department]], Lists!$L$4:$M$7, 2, FALSE), "")</f>
        <v>Katheeri, Khalled A</v>
      </c>
      <c r="AE182" s="1" t="s">
        <v>37</v>
      </c>
      <c r="AF182" s="1" t="s">
        <v>24</v>
      </c>
      <c r="AG182" s="1" t="s">
        <v>69</v>
      </c>
      <c r="AH182" s="1" t="s">
        <v>32</v>
      </c>
      <c r="AI182" s="16" t="b">
        <v>0</v>
      </c>
      <c r="AJ182" s="1"/>
    </row>
    <row r="183" spans="5:36">
      <c r="E183" s="1"/>
      <c r="F183" s="1"/>
      <c r="G183" s="1"/>
      <c r="H183" s="1"/>
      <c r="I183" s="1"/>
      <c r="J183" s="1"/>
      <c r="K183" s="1"/>
      <c r="AC183" s="1" t="str">
        <f t="shared" si="8"/>
        <v>North_Operation</v>
      </c>
      <c r="AD183" s="1" t="str">
        <f>IFERROR(VLOOKUP(NOW[[#This Row],[Department]], Lists!$L$4:$M$7, 2, FALSE), "")</f>
        <v>Katheeri, Khalled A</v>
      </c>
      <c r="AE183" s="1" t="s">
        <v>37</v>
      </c>
      <c r="AF183" s="1" t="s">
        <v>24</v>
      </c>
      <c r="AG183" s="1" t="s">
        <v>71</v>
      </c>
      <c r="AH183" s="1" t="s">
        <v>42</v>
      </c>
      <c r="AI183" s="16" t="b">
        <v>0</v>
      </c>
      <c r="AJ183" s="1"/>
    </row>
    <row r="184" spans="5:36">
      <c r="E184" s="1"/>
      <c r="F184" s="1"/>
      <c r="G184" s="1"/>
      <c r="H184" s="1"/>
      <c r="I184" s="1"/>
      <c r="J184" s="1"/>
      <c r="K184" s="1"/>
      <c r="AC184" s="1" t="str">
        <f t="shared" si="8"/>
        <v>North_Operation</v>
      </c>
      <c r="AD184" s="1" t="str">
        <f>IFERROR(VLOOKUP(NOW[[#This Row],[Department]], Lists!$L$4:$M$7, 2, FALSE), "")</f>
        <v>Katheeri, Khalled A</v>
      </c>
      <c r="AE184" s="1" t="s">
        <v>37</v>
      </c>
      <c r="AF184" s="1" t="s">
        <v>24</v>
      </c>
      <c r="AG184" s="1" t="s">
        <v>72</v>
      </c>
      <c r="AH184" s="1" t="s">
        <v>21</v>
      </c>
      <c r="AI184" s="16" t="b">
        <v>0</v>
      </c>
      <c r="AJ184" s="1"/>
    </row>
    <row r="185" spans="5:36">
      <c r="E185" s="1"/>
      <c r="F185" s="1"/>
      <c r="G185" s="1"/>
      <c r="H185" s="1"/>
      <c r="I185" s="1"/>
      <c r="J185" s="1"/>
      <c r="K185" s="1"/>
      <c r="AC185" s="1" t="str">
        <f t="shared" si="8"/>
        <v>North_Operation</v>
      </c>
      <c r="AD185" s="1" t="str">
        <f>IFERROR(VLOOKUP(NOW[[#This Row],[Department]], Lists!$L$4:$M$7, 2, FALSE), "")</f>
        <v>Katheeri, Khalled A</v>
      </c>
      <c r="AE185" s="1" t="s">
        <v>37</v>
      </c>
      <c r="AF185" s="1" t="s">
        <v>24</v>
      </c>
      <c r="AG185" s="1" t="s">
        <v>73</v>
      </c>
      <c r="AH185" s="1" t="s">
        <v>32</v>
      </c>
      <c r="AI185" s="16" t="b">
        <v>0</v>
      </c>
      <c r="AJ185" s="1"/>
    </row>
    <row r="186" spans="5:36">
      <c r="AC186" s="1" t="str">
        <f t="shared" si="8"/>
        <v>North_Operation</v>
      </c>
      <c r="AD186" s="1" t="str">
        <f>IFERROR(VLOOKUP(NOW[[#This Row],[Department]], Lists!$L$4:$M$7, 2, FALSE), "")</f>
        <v>Katheeri, Khalled A</v>
      </c>
      <c r="AE186" s="1" t="s">
        <v>37</v>
      </c>
      <c r="AF186" s="1" t="s">
        <v>24</v>
      </c>
      <c r="AG186" s="1" t="s">
        <v>74</v>
      </c>
      <c r="AH186" s="1" t="s">
        <v>42</v>
      </c>
      <c r="AI186" s="16" t="b">
        <v>0</v>
      </c>
      <c r="AJ186" s="1"/>
    </row>
    <row r="187" spans="5:36">
      <c r="AC187" s="1" t="str">
        <f t="shared" si="8"/>
        <v>North_Operation</v>
      </c>
      <c r="AD187" s="1" t="str">
        <f>IFERROR(VLOOKUP(NOW[[#This Row],[Department]], Lists!$L$4:$M$7, 2, FALSE), "")</f>
        <v>Katheeri, Khalled A</v>
      </c>
      <c r="AE187" s="1" t="s">
        <v>37</v>
      </c>
      <c r="AF187" s="1" t="s">
        <v>24</v>
      </c>
      <c r="AG187" s="1" t="s">
        <v>75</v>
      </c>
      <c r="AH187" s="1" t="s">
        <v>21</v>
      </c>
      <c r="AI187" s="16" t="b">
        <v>0</v>
      </c>
      <c r="AJ187" s="1"/>
    </row>
    <row r="188" spans="5:36">
      <c r="AC188" s="1" t="str">
        <f t="shared" si="8"/>
        <v>North_Operation</v>
      </c>
      <c r="AD188" s="1" t="str">
        <f>IFERROR(VLOOKUP(NOW[[#This Row],[Department]], Lists!$L$4:$M$7, 2, FALSE), "")</f>
        <v>Katheeri, Khalled A</v>
      </c>
      <c r="AE188" s="1" t="s">
        <v>37</v>
      </c>
      <c r="AF188" s="1" t="s">
        <v>24</v>
      </c>
      <c r="AG188" s="1" t="s">
        <v>76</v>
      </c>
      <c r="AH188" s="1" t="s">
        <v>32</v>
      </c>
      <c r="AI188" s="16" t="b">
        <v>0</v>
      </c>
      <c r="AJ188" s="1"/>
    </row>
    <row r="189" spans="5:36">
      <c r="AC189" s="1" t="str">
        <f t="shared" si="8"/>
        <v>North_Operation</v>
      </c>
      <c r="AD189" s="1" t="str">
        <f>IFERROR(VLOOKUP(NOW[[#This Row],[Department]], Lists!$L$4:$M$7, 2, FALSE), "")</f>
        <v>Katheeri, Khalled A</v>
      </c>
      <c r="AE189" s="1" t="s">
        <v>37</v>
      </c>
      <c r="AF189" s="1" t="s">
        <v>24</v>
      </c>
      <c r="AG189" s="1" t="s">
        <v>77</v>
      </c>
      <c r="AH189" s="1" t="s">
        <v>42</v>
      </c>
      <c r="AI189" s="16" t="b">
        <v>0</v>
      </c>
      <c r="AJ189" s="1"/>
    </row>
    <row r="190" spans="5:36">
      <c r="AC190" s="1" t="str">
        <f t="shared" si="8"/>
        <v>North_Operation</v>
      </c>
      <c r="AD190" s="1" t="str">
        <f>IFERROR(VLOOKUP(NOW[[#This Row],[Department]], Lists!$L$4:$M$7, 2, FALSE), "")</f>
        <v>Katheeri, Khalled A</v>
      </c>
      <c r="AE190" s="1" t="s">
        <v>37</v>
      </c>
      <c r="AF190" s="1" t="s">
        <v>24</v>
      </c>
      <c r="AG190" s="1" t="s">
        <v>78</v>
      </c>
      <c r="AH190" s="1" t="s">
        <v>21</v>
      </c>
      <c r="AI190" s="16" t="b">
        <v>0</v>
      </c>
      <c r="AJ190" s="1"/>
    </row>
    <row r="191" spans="5:36">
      <c r="AC191" s="1" t="str">
        <f t="shared" si="8"/>
        <v>North_Operation</v>
      </c>
      <c r="AD191" s="1" t="str">
        <f>IFERROR(VLOOKUP(NOW[[#This Row],[Department]], Lists!$L$4:$M$7, 2, FALSE), "")</f>
        <v>Katheeri, Khalled A</v>
      </c>
      <c r="AE191" s="1" t="s">
        <v>37</v>
      </c>
      <c r="AF191" s="1" t="s">
        <v>24</v>
      </c>
      <c r="AG191" s="1" t="s">
        <v>79</v>
      </c>
      <c r="AH191" s="1" t="s">
        <v>32</v>
      </c>
      <c r="AI191" s="16" t="b">
        <v>0</v>
      </c>
      <c r="AJ191" s="1"/>
    </row>
    <row r="192" spans="5:36">
      <c r="AC192" s="1" t="str">
        <f t="shared" si="8"/>
        <v>North_Operation</v>
      </c>
      <c r="AD192" s="1" t="str">
        <f>IFERROR(VLOOKUP(NOW[[#This Row],[Department]], Lists!$L$4:$M$7, 2, FALSE), "")</f>
        <v>Katheeri, Khalled A</v>
      </c>
      <c r="AE192" s="1" t="s">
        <v>37</v>
      </c>
      <c r="AF192" s="1" t="s">
        <v>24</v>
      </c>
      <c r="AG192" s="1" t="s">
        <v>80</v>
      </c>
      <c r="AH192" s="1" t="s">
        <v>42</v>
      </c>
      <c r="AI192" s="16" t="b">
        <v>0</v>
      </c>
      <c r="AJ192" s="1"/>
    </row>
    <row r="193" spans="29:36">
      <c r="AC193" s="1" t="str">
        <f t="shared" si="8"/>
        <v>North_Operation</v>
      </c>
      <c r="AD193" s="1" t="str">
        <f>IFERROR(VLOOKUP(NOW[[#This Row],[Department]], Lists!$L$4:$M$7, 2, FALSE), "")</f>
        <v>Katheeri, Khalled A</v>
      </c>
      <c r="AE193" s="1" t="s">
        <v>37</v>
      </c>
      <c r="AF193" s="1" t="s">
        <v>24</v>
      </c>
      <c r="AG193" s="1" t="s">
        <v>81</v>
      </c>
      <c r="AH193" s="1" t="s">
        <v>21</v>
      </c>
      <c r="AI193" s="16" t="b">
        <v>0</v>
      </c>
      <c r="AJ193" s="1"/>
    </row>
    <row r="194" spans="29:36">
      <c r="AC194" s="1" t="str">
        <f t="shared" si="8"/>
        <v>North_Operation</v>
      </c>
      <c r="AD194" s="1" t="str">
        <f>IFERROR(VLOOKUP(NOW[[#This Row],[Department]], Lists!$L$4:$M$7, 2, FALSE), "")</f>
        <v>Katheeri, Khalled A</v>
      </c>
      <c r="AE194" s="1" t="s">
        <v>37</v>
      </c>
      <c r="AF194" s="1" t="s">
        <v>24</v>
      </c>
      <c r="AG194" s="1" t="s">
        <v>82</v>
      </c>
      <c r="AH194" s="1" t="s">
        <v>32</v>
      </c>
      <c r="AI194" s="16" t="b">
        <v>0</v>
      </c>
      <c r="AJ194" s="1"/>
    </row>
    <row r="195" spans="29:36">
      <c r="AC195" s="1" t="str">
        <f t="shared" si="8"/>
        <v>North_Operation</v>
      </c>
      <c r="AD195" s="1" t="str">
        <f>IFERROR(VLOOKUP(NOW[[#This Row],[Department]], Lists!$L$4:$M$7, 2, FALSE), "")</f>
        <v>Katheeri, Khalled A</v>
      </c>
      <c r="AE195" s="1" t="s">
        <v>37</v>
      </c>
      <c r="AF195" s="1" t="s">
        <v>24</v>
      </c>
      <c r="AG195" s="1" t="s">
        <v>83</v>
      </c>
      <c r="AH195" s="1" t="s">
        <v>42</v>
      </c>
      <c r="AI195" s="16" t="b">
        <v>0</v>
      </c>
      <c r="AJ195" s="1"/>
    </row>
    <row r="196" spans="29:36">
      <c r="AC196" s="1" t="str">
        <f t="shared" si="8"/>
        <v>North_Operation</v>
      </c>
      <c r="AD196" s="1" t="str">
        <f>IFERROR(VLOOKUP(NOW[[#This Row],[Department]], Lists!$L$4:$M$7, 2, FALSE), "")</f>
        <v>Katheeri, Khalled A</v>
      </c>
      <c r="AE196" s="1" t="s">
        <v>37</v>
      </c>
      <c r="AF196" s="1" t="s">
        <v>24</v>
      </c>
      <c r="AG196" s="1" t="s">
        <v>85</v>
      </c>
      <c r="AH196" s="1" t="s">
        <v>21</v>
      </c>
      <c r="AI196" s="16" t="b">
        <v>0</v>
      </c>
      <c r="AJ196" s="1"/>
    </row>
    <row r="197" spans="29:36">
      <c r="AC197" s="1" t="str">
        <f t="shared" si="8"/>
        <v>North_Operation</v>
      </c>
      <c r="AD197" s="1" t="str">
        <f>IFERROR(VLOOKUP(NOW[[#This Row],[Department]], Lists!$L$4:$M$7, 2, FALSE), "")</f>
        <v>Katheeri, Khalled A</v>
      </c>
      <c r="AE197" s="1" t="s">
        <v>37</v>
      </c>
      <c r="AF197" s="1" t="s">
        <v>24</v>
      </c>
      <c r="AG197" s="1" t="s">
        <v>86</v>
      </c>
      <c r="AH197" s="1" t="s">
        <v>32</v>
      </c>
      <c r="AI197" s="16" t="b">
        <v>0</v>
      </c>
      <c r="AJ197" s="1"/>
    </row>
    <row r="198" spans="29:36">
      <c r="AC198" s="1" t="str">
        <f t="shared" si="8"/>
        <v>North_Operation</v>
      </c>
      <c r="AD198" s="1" t="str">
        <f>IFERROR(VLOOKUP(NOW[[#This Row],[Department]], Lists!$L$4:$M$7, 2, FALSE), "")</f>
        <v>Katheeri, Khalled A</v>
      </c>
      <c r="AE198" s="1" t="s">
        <v>37</v>
      </c>
      <c r="AF198" s="1" t="s">
        <v>24</v>
      </c>
      <c r="AG198" s="1" t="s">
        <v>87</v>
      </c>
      <c r="AH198" s="1" t="s">
        <v>42</v>
      </c>
      <c r="AI198" s="16" t="b">
        <v>0</v>
      </c>
      <c r="AJ198" s="1"/>
    </row>
    <row r="199" spans="29:36">
      <c r="AC199" s="1" t="str">
        <f t="shared" si="8"/>
        <v>North_Operation</v>
      </c>
      <c r="AD199" s="1" t="str">
        <f>IFERROR(VLOOKUP(NOW[[#This Row],[Department]], Lists!$L$4:$M$7, 2, FALSE), "")</f>
        <v>Katheeri, Khalled A</v>
      </c>
      <c r="AE199" s="1" t="s">
        <v>37</v>
      </c>
      <c r="AF199" s="1" t="s">
        <v>24</v>
      </c>
      <c r="AG199" s="1" t="s">
        <v>88</v>
      </c>
      <c r="AH199" s="1" t="s">
        <v>21</v>
      </c>
      <c r="AI199" s="16" t="b">
        <v>0</v>
      </c>
      <c r="AJ199" s="1"/>
    </row>
    <row r="200" spans="29:36">
      <c r="AC200" s="1" t="str">
        <f t="shared" si="8"/>
        <v>North_Operation</v>
      </c>
      <c r="AD200" s="1" t="str">
        <f>IFERROR(VLOOKUP(NOW[[#This Row],[Department]], Lists!$L$4:$M$7, 2, FALSE), "")</f>
        <v>Katheeri, Khalled A</v>
      </c>
      <c r="AE200" s="1" t="s">
        <v>37</v>
      </c>
      <c r="AF200" s="1" t="s">
        <v>24</v>
      </c>
      <c r="AG200" s="1" t="s">
        <v>92</v>
      </c>
      <c r="AH200" s="1" t="s">
        <v>32</v>
      </c>
      <c r="AI200" s="16" t="b">
        <v>0</v>
      </c>
      <c r="AJ200" s="1"/>
    </row>
    <row r="201" spans="29:36">
      <c r="AC201" s="1" t="str">
        <f t="shared" si="8"/>
        <v>North_Operation</v>
      </c>
      <c r="AD201" s="1" t="str">
        <f>IFERROR(VLOOKUP(NOW[[#This Row],[Department]], Lists!$L$4:$M$7, 2, FALSE), "")</f>
        <v>Katheeri, Khalled A</v>
      </c>
      <c r="AE201" s="1" t="s">
        <v>37</v>
      </c>
      <c r="AF201" s="1" t="s">
        <v>24</v>
      </c>
      <c r="AG201" s="1" t="s">
        <v>95</v>
      </c>
      <c r="AH201" s="1" t="s">
        <v>42</v>
      </c>
      <c r="AI201" s="16" t="b">
        <v>0</v>
      </c>
      <c r="AJ201" s="1"/>
    </row>
    <row r="202" spans="29:36">
      <c r="AC202" s="1" t="str">
        <f t="shared" si="8"/>
        <v>North_Operation</v>
      </c>
      <c r="AD202" s="1" t="str">
        <f>IFERROR(VLOOKUP(NOW[[#This Row],[Department]], Lists!$L$4:$M$7, 2, FALSE), "")</f>
        <v>Katheeri, Khalled A</v>
      </c>
      <c r="AE202" s="1" t="s">
        <v>37</v>
      </c>
      <c r="AF202" s="1" t="s">
        <v>24</v>
      </c>
      <c r="AG202" s="1" t="s">
        <v>98</v>
      </c>
      <c r="AH202" s="1" t="s">
        <v>21</v>
      </c>
      <c r="AI202" s="16" t="b">
        <v>0</v>
      </c>
      <c r="AJ202" s="1"/>
    </row>
    <row r="203" spans="29:36">
      <c r="AC203" s="1" t="str">
        <f t="shared" si="8"/>
        <v>North_Operation</v>
      </c>
      <c r="AD203" s="1" t="str">
        <f>IFERROR(VLOOKUP(NOW[[#This Row],[Department]], Lists!$L$4:$M$7, 2, FALSE), "")</f>
        <v>Katheeri, Khalled A</v>
      </c>
      <c r="AE203" s="1" t="s">
        <v>37</v>
      </c>
      <c r="AF203" s="1" t="s">
        <v>24</v>
      </c>
      <c r="AG203" s="1" t="s">
        <v>100</v>
      </c>
      <c r="AH203" s="1" t="s">
        <v>32</v>
      </c>
      <c r="AI203" s="16" t="b">
        <v>0</v>
      </c>
      <c r="AJ203" s="1"/>
    </row>
    <row r="204" spans="29:36">
      <c r="AC204" s="1" t="str">
        <f t="shared" si="8"/>
        <v>North_Operation</v>
      </c>
      <c r="AD204" s="1" t="str">
        <f>IFERROR(VLOOKUP(NOW[[#This Row],[Department]], Lists!$L$4:$M$7, 2, FALSE), "")</f>
        <v>Katheeri, Khalled A</v>
      </c>
      <c r="AE204" s="1" t="s">
        <v>37</v>
      </c>
      <c r="AF204" s="1" t="s">
        <v>24</v>
      </c>
      <c r="AG204" s="1" t="s">
        <v>103</v>
      </c>
      <c r="AH204" s="1" t="s">
        <v>42</v>
      </c>
      <c r="AI204" s="16" t="b">
        <v>0</v>
      </c>
      <c r="AJ204" s="1"/>
    </row>
    <row r="205" spans="29:36">
      <c r="AC205" s="1" t="str">
        <f t="shared" si="8"/>
        <v>North_Operation</v>
      </c>
      <c r="AD205" s="1" t="str">
        <f>IFERROR(VLOOKUP(NOW[[#This Row],[Department]], Lists!$L$4:$M$7, 2, FALSE), "")</f>
        <v>Katheeri, Khalled A</v>
      </c>
      <c r="AE205" s="1" t="s">
        <v>37</v>
      </c>
      <c r="AF205" s="1" t="s">
        <v>24</v>
      </c>
      <c r="AG205" s="1" t="s">
        <v>105</v>
      </c>
      <c r="AH205" s="1" t="s">
        <v>21</v>
      </c>
      <c r="AI205" s="16" t="b">
        <v>0</v>
      </c>
      <c r="AJ205" s="1"/>
    </row>
    <row r="206" spans="29:36">
      <c r="AC206" s="1" t="str">
        <f t="shared" si="8"/>
        <v>North_Operation</v>
      </c>
      <c r="AD206" s="1" t="str">
        <f>IFERROR(VLOOKUP(NOW[[#This Row],[Department]], Lists!$L$4:$M$7, 2, FALSE), "")</f>
        <v>Katheeri, Khalled A</v>
      </c>
      <c r="AE206" s="1" t="s">
        <v>37</v>
      </c>
      <c r="AF206" s="1" t="s">
        <v>24</v>
      </c>
      <c r="AG206" s="1" t="s">
        <v>107</v>
      </c>
      <c r="AH206" s="1" t="s">
        <v>32</v>
      </c>
      <c r="AI206" s="16" t="b">
        <v>0</v>
      </c>
      <c r="AJ206" s="1"/>
    </row>
    <row r="207" spans="29:36">
      <c r="AC207" s="1" t="str">
        <f t="shared" si="8"/>
        <v>North_Operation</v>
      </c>
      <c r="AD207" s="1" t="str">
        <f>IFERROR(VLOOKUP(NOW[[#This Row],[Department]], Lists!$L$4:$M$7, 2, FALSE), "")</f>
        <v>Katheeri, Khalled A</v>
      </c>
      <c r="AE207" s="1" t="s">
        <v>37</v>
      </c>
      <c r="AF207" s="1" t="s">
        <v>24</v>
      </c>
      <c r="AG207" s="1" t="s">
        <v>109</v>
      </c>
      <c r="AH207" s="1" t="s">
        <v>42</v>
      </c>
      <c r="AI207" s="16" t="b">
        <v>0</v>
      </c>
      <c r="AJ207" s="1"/>
    </row>
    <row r="208" spans="29:36">
      <c r="AC208" s="1" t="str">
        <f t="shared" ref="AC208:AC271" si="9">$S$3</f>
        <v>North_Operation</v>
      </c>
      <c r="AD208" s="1" t="str">
        <f>IFERROR(VLOOKUP(NOW[[#This Row],[Department]], Lists!$L$4:$M$7, 2, FALSE), "")</f>
        <v>Katheeri, Khalled A</v>
      </c>
      <c r="AE208" s="1" t="s">
        <v>37</v>
      </c>
      <c r="AF208" s="1" t="s">
        <v>24</v>
      </c>
      <c r="AG208" s="1" t="s">
        <v>111</v>
      </c>
      <c r="AH208" s="1" t="s">
        <v>21</v>
      </c>
      <c r="AI208" s="16" t="b">
        <v>0</v>
      </c>
      <c r="AJ208" s="1"/>
    </row>
    <row r="209" spans="29:36">
      <c r="AC209" s="1" t="str">
        <f t="shared" si="9"/>
        <v>North_Operation</v>
      </c>
      <c r="AD209" s="1" t="str">
        <f>IFERROR(VLOOKUP(NOW[[#This Row],[Department]], Lists!$L$4:$M$7, 2, FALSE), "")</f>
        <v>Katheeri, Khalled A</v>
      </c>
      <c r="AE209" s="1" t="s">
        <v>37</v>
      </c>
      <c r="AF209" s="1" t="s">
        <v>24</v>
      </c>
      <c r="AG209" s="1" t="s">
        <v>112</v>
      </c>
      <c r="AH209" s="1" t="s">
        <v>32</v>
      </c>
      <c r="AI209" s="16" t="b">
        <v>0</v>
      </c>
      <c r="AJ209" s="1"/>
    </row>
    <row r="210" spans="29:36">
      <c r="AC210" s="1" t="str">
        <f t="shared" si="9"/>
        <v>North_Operation</v>
      </c>
      <c r="AD210" s="1" t="str">
        <f>IFERROR(VLOOKUP(NOW[[#This Row],[Department]], Lists!$L$4:$M$7, 2, FALSE), "")</f>
        <v>Katheeri, Khalled A</v>
      </c>
      <c r="AE210" s="1" t="s">
        <v>37</v>
      </c>
      <c r="AF210" s="1" t="s">
        <v>24</v>
      </c>
      <c r="AG210" s="1" t="s">
        <v>113</v>
      </c>
      <c r="AH210" s="1" t="s">
        <v>42</v>
      </c>
      <c r="AI210" s="16" t="b">
        <v>0</v>
      </c>
      <c r="AJ210" s="1"/>
    </row>
    <row r="211" spans="29:36">
      <c r="AC211" s="1" t="str">
        <f t="shared" si="9"/>
        <v>North_Operation</v>
      </c>
      <c r="AD211" s="1" t="str">
        <f>IFERROR(VLOOKUP(NOW[[#This Row],[Department]], Lists!$L$4:$M$7, 2, FALSE), "")</f>
        <v>Katheeri, Khalled A</v>
      </c>
      <c r="AE211" s="1" t="s">
        <v>37</v>
      </c>
      <c r="AF211" s="1" t="s">
        <v>24</v>
      </c>
      <c r="AG211" s="1" t="s">
        <v>114</v>
      </c>
      <c r="AH211" s="1" t="s">
        <v>21</v>
      </c>
      <c r="AI211" s="16" t="b">
        <v>0</v>
      </c>
      <c r="AJ211" s="1"/>
    </row>
    <row r="212" spans="29:36">
      <c r="AC212" s="1" t="str">
        <f t="shared" si="9"/>
        <v>North_Operation</v>
      </c>
      <c r="AD212" s="1" t="str">
        <f>IFERROR(VLOOKUP(NOW[[#This Row],[Department]], Lists!$L$4:$M$7, 2, FALSE), "")</f>
        <v>Katheeri, Khalled A</v>
      </c>
      <c r="AE212" s="1" t="s">
        <v>37</v>
      </c>
      <c r="AF212" s="1" t="s">
        <v>24</v>
      </c>
      <c r="AG212" s="1" t="s">
        <v>115</v>
      </c>
      <c r="AH212" s="1" t="s">
        <v>32</v>
      </c>
      <c r="AI212" s="16" t="b">
        <v>0</v>
      </c>
      <c r="AJ212" s="1"/>
    </row>
    <row r="213" spans="29:36">
      <c r="AC213" s="1" t="str">
        <f t="shared" si="9"/>
        <v>North_Operation</v>
      </c>
      <c r="AD213" s="1" t="str">
        <f>IFERROR(VLOOKUP(NOW[[#This Row],[Department]], Lists!$L$4:$M$7, 2, FALSE), "")</f>
        <v>Katheeri, Khalled A</v>
      </c>
      <c r="AE213" s="1" t="s">
        <v>37</v>
      </c>
      <c r="AF213" s="1" t="s">
        <v>24</v>
      </c>
      <c r="AG213" s="1" t="s">
        <v>116</v>
      </c>
      <c r="AH213" s="1" t="s">
        <v>42</v>
      </c>
      <c r="AI213" s="16" t="b">
        <v>0</v>
      </c>
      <c r="AJ213" s="1"/>
    </row>
    <row r="214" spans="29:36">
      <c r="AC214" s="1" t="str">
        <f t="shared" si="9"/>
        <v>North_Operation</v>
      </c>
      <c r="AD214" s="1" t="str">
        <f>IFERROR(VLOOKUP(NOW[[#This Row],[Department]], Lists!$L$4:$M$7, 2, FALSE), "")</f>
        <v>Katheeri, Khalled A</v>
      </c>
      <c r="AE214" s="1" t="s">
        <v>37</v>
      </c>
      <c r="AF214" s="1" t="s">
        <v>24</v>
      </c>
      <c r="AG214" s="1" t="s">
        <v>117</v>
      </c>
      <c r="AH214" s="1" t="s">
        <v>21</v>
      </c>
      <c r="AI214" s="16" t="b">
        <v>0</v>
      </c>
      <c r="AJ214" s="1"/>
    </row>
    <row r="215" spans="29:36">
      <c r="AC215" s="1" t="str">
        <f t="shared" si="9"/>
        <v>North_Operation</v>
      </c>
      <c r="AD215" s="1" t="str">
        <f>IFERROR(VLOOKUP(NOW[[#This Row],[Department]], Lists!$L$4:$M$7, 2, FALSE), "")</f>
        <v>Katheeri, Khalled A</v>
      </c>
      <c r="AE215" s="1" t="s">
        <v>37</v>
      </c>
      <c r="AF215" s="1" t="s">
        <v>24</v>
      </c>
      <c r="AG215" s="1" t="s">
        <v>118</v>
      </c>
      <c r="AH215" s="1" t="s">
        <v>32</v>
      </c>
      <c r="AI215" s="16" t="b">
        <v>0</v>
      </c>
      <c r="AJ215" s="1"/>
    </row>
    <row r="216" spans="29:36">
      <c r="AC216" s="1" t="str">
        <f t="shared" si="9"/>
        <v>North_Operation</v>
      </c>
      <c r="AD216" s="1" t="str">
        <f>IFERROR(VLOOKUP(NOW[[#This Row],[Department]], Lists!$L$4:$M$7, 2, FALSE), "")</f>
        <v>Katheeri, Khalled A</v>
      </c>
      <c r="AE216" s="1" t="s">
        <v>37</v>
      </c>
      <c r="AF216" s="1" t="s">
        <v>24</v>
      </c>
      <c r="AG216" s="1" t="s">
        <v>119</v>
      </c>
      <c r="AH216" s="1" t="s">
        <v>42</v>
      </c>
      <c r="AI216" s="16" t="b">
        <v>0</v>
      </c>
      <c r="AJ216" s="1"/>
    </row>
    <row r="217" spans="29:36">
      <c r="AC217" s="1" t="str">
        <f t="shared" si="9"/>
        <v>North_Operation</v>
      </c>
      <c r="AD217" s="1" t="str">
        <f>IFERROR(VLOOKUP(NOW[[#This Row],[Department]], Lists!$L$4:$M$7, 2, FALSE), "")</f>
        <v>Katheeri, Khalled A</v>
      </c>
      <c r="AE217" s="1" t="s">
        <v>37</v>
      </c>
      <c r="AF217" s="1" t="s">
        <v>24</v>
      </c>
      <c r="AG217" s="1" t="s">
        <v>120</v>
      </c>
      <c r="AH217" s="1" t="s">
        <v>21</v>
      </c>
      <c r="AI217" s="16" t="b">
        <v>0</v>
      </c>
      <c r="AJ217" s="1"/>
    </row>
    <row r="218" spans="29:36">
      <c r="AC218" s="1" t="str">
        <f t="shared" si="9"/>
        <v>North_Operation</v>
      </c>
      <c r="AD218" s="1" t="str">
        <f>IFERROR(VLOOKUP(NOW[[#This Row],[Department]], Lists!$L$4:$M$7, 2, FALSE), "")</f>
        <v>Katheeri, Khalled A</v>
      </c>
      <c r="AE218" s="1" t="s">
        <v>37</v>
      </c>
      <c r="AF218" s="1" t="s">
        <v>24</v>
      </c>
      <c r="AG218" s="1" t="s">
        <v>121</v>
      </c>
      <c r="AH218" s="1" t="s">
        <v>32</v>
      </c>
      <c r="AI218" s="16" t="b">
        <v>0</v>
      </c>
      <c r="AJ218" s="1"/>
    </row>
    <row r="219" spans="29:36">
      <c r="AC219" s="1" t="str">
        <f t="shared" si="9"/>
        <v>North_Operation</v>
      </c>
      <c r="AD219" s="1" t="str">
        <f>IFERROR(VLOOKUP(NOW[[#This Row],[Department]], Lists!$L$4:$M$7, 2, FALSE), "")</f>
        <v>Katheeri, Khalled A</v>
      </c>
      <c r="AE219" s="1" t="s">
        <v>37</v>
      </c>
      <c r="AF219" s="1" t="s">
        <v>24</v>
      </c>
      <c r="AG219" s="1" t="s">
        <v>122</v>
      </c>
      <c r="AH219" s="1" t="s">
        <v>42</v>
      </c>
      <c r="AI219" s="16" t="b">
        <v>0</v>
      </c>
      <c r="AJ219" s="1"/>
    </row>
    <row r="220" spans="29:36">
      <c r="AC220" s="1" t="str">
        <f t="shared" si="9"/>
        <v>North_Operation</v>
      </c>
      <c r="AD220" s="1" t="str">
        <f>IFERROR(VLOOKUP(NOW[[#This Row],[Department]], Lists!$L$4:$M$7, 2, FALSE), "")</f>
        <v>Katheeri, Khalled A</v>
      </c>
      <c r="AE220" s="1" t="s">
        <v>37</v>
      </c>
      <c r="AF220" s="1" t="s">
        <v>24</v>
      </c>
      <c r="AG220" s="1" t="s">
        <v>123</v>
      </c>
      <c r="AH220" s="1" t="s">
        <v>21</v>
      </c>
      <c r="AI220" s="16" t="b">
        <v>0</v>
      </c>
      <c r="AJ220" s="1"/>
    </row>
    <row r="221" spans="29:36">
      <c r="AC221" s="1" t="str">
        <f t="shared" si="9"/>
        <v>North_Operation</v>
      </c>
      <c r="AD221" s="1" t="str">
        <f>IFERROR(VLOOKUP(NOW[[#This Row],[Department]], Lists!$L$4:$M$7, 2, FALSE), "")</f>
        <v>Katheeri, Khalled A</v>
      </c>
      <c r="AE221" s="1" t="s">
        <v>37</v>
      </c>
      <c r="AF221" s="1" t="s">
        <v>24</v>
      </c>
      <c r="AG221" s="1" t="s">
        <v>124</v>
      </c>
      <c r="AH221" s="1" t="s">
        <v>32</v>
      </c>
      <c r="AI221" s="16" t="b">
        <v>0</v>
      </c>
      <c r="AJ221" s="1"/>
    </row>
    <row r="222" spans="29:36">
      <c r="AC222" s="1" t="str">
        <f t="shared" si="9"/>
        <v>North_Operation</v>
      </c>
      <c r="AD222" s="1" t="str">
        <f>IFERROR(VLOOKUP(NOW[[#This Row],[Department]], Lists!$L$4:$M$7, 2, FALSE), "")</f>
        <v>Katheeri, Khalled A</v>
      </c>
      <c r="AE222" s="1" t="s">
        <v>37</v>
      </c>
      <c r="AF222" s="1" t="s">
        <v>24</v>
      </c>
      <c r="AG222" s="1" t="s">
        <v>125</v>
      </c>
      <c r="AH222" s="1" t="s">
        <v>42</v>
      </c>
      <c r="AI222" s="16" t="b">
        <v>0</v>
      </c>
      <c r="AJ222" s="1"/>
    </row>
    <row r="223" spans="29:36">
      <c r="AC223" s="1" t="str">
        <f t="shared" si="9"/>
        <v>North_Operation</v>
      </c>
      <c r="AD223" s="1" t="str">
        <f>IFERROR(VLOOKUP(NOW[[#This Row],[Department]], Lists!$L$4:$M$7, 2, FALSE), "")</f>
        <v>Katheeri, Khalled A</v>
      </c>
      <c r="AE223" s="1" t="s">
        <v>37</v>
      </c>
      <c r="AF223" s="1" t="s">
        <v>24</v>
      </c>
      <c r="AG223" s="1" t="s">
        <v>126</v>
      </c>
      <c r="AH223" s="1" t="s">
        <v>21</v>
      </c>
      <c r="AI223" s="16" t="b">
        <v>0</v>
      </c>
      <c r="AJ223" s="1"/>
    </row>
    <row r="224" spans="29:36">
      <c r="AC224" s="1" t="str">
        <f t="shared" si="9"/>
        <v>North_Operation</v>
      </c>
      <c r="AD224" s="78" t="str">
        <f>IFERROR(VLOOKUP(NOW[[#This Row],[Department]], Lists!$L$4:$M$7, 2, FALSE), "")</f>
        <v>Katheeri, Khalled A</v>
      </c>
      <c r="AE224" s="1" t="s">
        <v>26</v>
      </c>
      <c r="AF224" s="1" t="s">
        <v>24</v>
      </c>
      <c r="AG224" s="1" t="s">
        <v>23</v>
      </c>
      <c r="AH224" s="1" t="s">
        <v>21</v>
      </c>
      <c r="AI224" s="16" t="b">
        <v>0</v>
      </c>
      <c r="AJ224" s="1"/>
    </row>
    <row r="225" spans="29:36">
      <c r="AC225" s="1" t="str">
        <f t="shared" si="9"/>
        <v>North_Operation</v>
      </c>
      <c r="AD225" s="1" t="str">
        <f>IFERROR(VLOOKUP(NOW[[#This Row],[Department]], Lists!$L$4:$M$7, 2, FALSE), "")</f>
        <v>Katheeri, Khalled A</v>
      </c>
      <c r="AE225" s="1" t="s">
        <v>26</v>
      </c>
      <c r="AF225" s="1" t="s">
        <v>24</v>
      </c>
      <c r="AG225" s="1" t="s">
        <v>34</v>
      </c>
      <c r="AH225" s="1" t="s">
        <v>32</v>
      </c>
      <c r="AI225" s="16" t="b">
        <v>0</v>
      </c>
      <c r="AJ225" s="1"/>
    </row>
    <row r="226" spans="29:36">
      <c r="AC226" s="1" t="str">
        <f t="shared" si="9"/>
        <v>North_Operation</v>
      </c>
      <c r="AD226" s="1" t="str">
        <f>IFERROR(VLOOKUP(NOW[[#This Row],[Department]], Lists!$L$4:$M$7, 2, FALSE), "")</f>
        <v>Katheeri, Khalled A</v>
      </c>
      <c r="AE226" s="1" t="s">
        <v>26</v>
      </c>
      <c r="AF226" s="1" t="s">
        <v>24</v>
      </c>
      <c r="AG226" s="1" t="s">
        <v>44</v>
      </c>
      <c r="AH226" s="1" t="s">
        <v>42</v>
      </c>
      <c r="AI226" s="16" t="b">
        <v>0</v>
      </c>
      <c r="AJ226" s="1"/>
    </row>
    <row r="227" spans="29:36">
      <c r="AC227" s="1" t="str">
        <f t="shared" si="9"/>
        <v>North_Operation</v>
      </c>
      <c r="AD227" s="1" t="str">
        <f>IFERROR(VLOOKUP(NOW[[#This Row],[Department]], Lists!$L$4:$M$7, 2, FALSE), "")</f>
        <v>Katheeri, Khalled A</v>
      </c>
      <c r="AE227" s="1" t="s">
        <v>26</v>
      </c>
      <c r="AF227" s="1" t="s">
        <v>24</v>
      </c>
      <c r="AG227" s="1" t="s">
        <v>52</v>
      </c>
      <c r="AH227" s="1" t="s">
        <v>21</v>
      </c>
      <c r="AI227" s="16" t="b">
        <v>0</v>
      </c>
      <c r="AJ227" s="1"/>
    </row>
    <row r="228" spans="29:36">
      <c r="AC228" s="1" t="str">
        <f t="shared" si="9"/>
        <v>North_Operation</v>
      </c>
      <c r="AD228" s="1" t="str">
        <f>IFERROR(VLOOKUP(NOW[[#This Row],[Department]], Lists!$L$4:$M$7, 2, FALSE), "")</f>
        <v>Katheeri, Khalled A</v>
      </c>
      <c r="AE228" s="1" t="s">
        <v>26</v>
      </c>
      <c r="AF228" s="1" t="s">
        <v>24</v>
      </c>
      <c r="AG228" s="1" t="s">
        <v>55</v>
      </c>
      <c r="AH228" s="1" t="s">
        <v>32</v>
      </c>
      <c r="AI228" s="16" t="b">
        <v>0</v>
      </c>
      <c r="AJ228" s="1"/>
    </row>
    <row r="229" spans="29:36">
      <c r="AC229" s="1" t="str">
        <f t="shared" si="9"/>
        <v>North_Operation</v>
      </c>
      <c r="AD229" s="1" t="str">
        <f>IFERROR(VLOOKUP(NOW[[#This Row],[Department]], Lists!$L$4:$M$7, 2, FALSE), "")</f>
        <v>Katheeri, Khalled A</v>
      </c>
      <c r="AE229" s="1" t="s">
        <v>26</v>
      </c>
      <c r="AF229" s="1" t="s">
        <v>24</v>
      </c>
      <c r="AG229" s="1" t="s">
        <v>58</v>
      </c>
      <c r="AH229" s="1" t="s">
        <v>42</v>
      </c>
      <c r="AI229" s="16" t="b">
        <v>0</v>
      </c>
      <c r="AJ229" s="1"/>
    </row>
    <row r="230" spans="29:36">
      <c r="AC230" s="1" t="str">
        <f t="shared" si="9"/>
        <v>North_Operation</v>
      </c>
      <c r="AD230" s="1" t="str">
        <f>IFERROR(VLOOKUP(NOW[[#This Row],[Department]], Lists!$L$4:$M$7, 2, FALSE), "")</f>
        <v>Katheeri, Khalled A</v>
      </c>
      <c r="AE230" s="1" t="s">
        <v>26</v>
      </c>
      <c r="AF230" s="1" t="s">
        <v>24</v>
      </c>
      <c r="AG230" s="1" t="s">
        <v>61</v>
      </c>
      <c r="AH230" s="1" t="s">
        <v>21</v>
      </c>
      <c r="AI230" s="16" t="b">
        <v>0</v>
      </c>
      <c r="AJ230" s="1"/>
    </row>
    <row r="231" spans="29:36">
      <c r="AC231" s="1" t="str">
        <f t="shared" si="9"/>
        <v>North_Operation</v>
      </c>
      <c r="AD231" s="1" t="str">
        <f>IFERROR(VLOOKUP(NOW[[#This Row],[Department]], Lists!$L$4:$M$7, 2, FALSE), "")</f>
        <v>Katheeri, Khalled A</v>
      </c>
      <c r="AE231" s="1" t="s">
        <v>26</v>
      </c>
      <c r="AF231" s="1" t="s">
        <v>24</v>
      </c>
      <c r="AG231" s="1" t="s">
        <v>63</v>
      </c>
      <c r="AH231" s="1" t="s">
        <v>32</v>
      </c>
      <c r="AI231" s="16" t="b">
        <v>0</v>
      </c>
      <c r="AJ231" s="1"/>
    </row>
    <row r="232" spans="29:36">
      <c r="AC232" s="1" t="str">
        <f t="shared" si="9"/>
        <v>North_Operation</v>
      </c>
      <c r="AD232" s="1" t="str">
        <f>IFERROR(VLOOKUP(NOW[[#This Row],[Department]], Lists!$L$4:$M$7, 2, FALSE), "")</f>
        <v>Katheeri, Khalled A</v>
      </c>
      <c r="AE232" s="1" t="s">
        <v>26</v>
      </c>
      <c r="AF232" s="1" t="s">
        <v>24</v>
      </c>
      <c r="AG232" s="1" t="s">
        <v>65</v>
      </c>
      <c r="AH232" s="1" t="s">
        <v>42</v>
      </c>
      <c r="AI232" s="16" t="b">
        <v>0</v>
      </c>
      <c r="AJ232" s="1"/>
    </row>
    <row r="233" spans="29:36">
      <c r="AC233" s="1" t="str">
        <f t="shared" si="9"/>
        <v>North_Operation</v>
      </c>
      <c r="AD233" s="1" t="str">
        <f>IFERROR(VLOOKUP(NOW[[#This Row],[Department]], Lists!$L$4:$M$7, 2, FALSE), "")</f>
        <v>Katheeri, Khalled A</v>
      </c>
      <c r="AE233" s="1" t="s">
        <v>26</v>
      </c>
      <c r="AF233" s="1" t="s">
        <v>24</v>
      </c>
      <c r="AG233" s="1" t="s">
        <v>67</v>
      </c>
      <c r="AH233" s="1" t="s">
        <v>21</v>
      </c>
      <c r="AI233" s="16" t="b">
        <v>0</v>
      </c>
      <c r="AJ233" s="1"/>
    </row>
    <row r="234" spans="29:36">
      <c r="AC234" s="1" t="str">
        <f t="shared" si="9"/>
        <v>North_Operation</v>
      </c>
      <c r="AD234" s="1" t="str">
        <f>IFERROR(VLOOKUP(NOW[[#This Row],[Department]], Lists!$L$4:$M$7, 2, FALSE), "")</f>
        <v>Katheeri, Khalled A</v>
      </c>
      <c r="AE234" s="1" t="s">
        <v>26</v>
      </c>
      <c r="AF234" s="1" t="s">
        <v>24</v>
      </c>
      <c r="AG234" s="1" t="s">
        <v>69</v>
      </c>
      <c r="AH234" s="1" t="s">
        <v>32</v>
      </c>
      <c r="AI234" s="16" t="b">
        <v>0</v>
      </c>
      <c r="AJ234" s="1"/>
    </row>
    <row r="235" spans="29:36">
      <c r="AC235" s="1" t="str">
        <f t="shared" si="9"/>
        <v>North_Operation</v>
      </c>
      <c r="AD235" s="1" t="str">
        <f>IFERROR(VLOOKUP(NOW[[#This Row],[Department]], Lists!$L$4:$M$7, 2, FALSE), "")</f>
        <v>Katheeri, Khalled A</v>
      </c>
      <c r="AE235" s="1" t="s">
        <v>26</v>
      </c>
      <c r="AF235" s="1" t="s">
        <v>24</v>
      </c>
      <c r="AG235" s="1" t="s">
        <v>71</v>
      </c>
      <c r="AH235" s="1" t="s">
        <v>42</v>
      </c>
      <c r="AI235" s="16" t="b">
        <v>0</v>
      </c>
      <c r="AJ235" s="1"/>
    </row>
    <row r="236" spans="29:36">
      <c r="AC236" s="1" t="str">
        <f t="shared" si="9"/>
        <v>North_Operation</v>
      </c>
      <c r="AD236" s="1" t="str">
        <f>IFERROR(VLOOKUP(NOW[[#This Row],[Department]], Lists!$L$4:$M$7, 2, FALSE), "")</f>
        <v>Katheeri, Khalled A</v>
      </c>
      <c r="AE236" s="1" t="s">
        <v>26</v>
      </c>
      <c r="AF236" s="1" t="s">
        <v>24</v>
      </c>
      <c r="AG236" s="1" t="s">
        <v>72</v>
      </c>
      <c r="AH236" s="1" t="s">
        <v>21</v>
      </c>
      <c r="AI236" s="16" t="b">
        <v>0</v>
      </c>
      <c r="AJ236" s="1"/>
    </row>
    <row r="237" spans="29:36">
      <c r="AC237" s="1" t="str">
        <f t="shared" si="9"/>
        <v>North_Operation</v>
      </c>
      <c r="AD237" s="1" t="str">
        <f>IFERROR(VLOOKUP(NOW[[#This Row],[Department]], Lists!$L$4:$M$7, 2, FALSE), "")</f>
        <v>Katheeri, Khalled A</v>
      </c>
      <c r="AE237" s="1" t="s">
        <v>26</v>
      </c>
      <c r="AF237" s="1" t="s">
        <v>24</v>
      </c>
      <c r="AG237" s="1" t="s">
        <v>73</v>
      </c>
      <c r="AH237" s="1" t="s">
        <v>32</v>
      </c>
      <c r="AI237" s="16" t="b">
        <v>0</v>
      </c>
      <c r="AJ237" s="1"/>
    </row>
    <row r="238" spans="29:36">
      <c r="AC238" s="1" t="str">
        <f t="shared" si="9"/>
        <v>North_Operation</v>
      </c>
      <c r="AD238" s="1" t="str">
        <f>IFERROR(VLOOKUP(NOW[[#This Row],[Department]], Lists!$L$4:$M$7, 2, FALSE), "")</f>
        <v>Katheeri, Khalled A</v>
      </c>
      <c r="AE238" s="1" t="s">
        <v>26</v>
      </c>
      <c r="AF238" s="1" t="s">
        <v>24</v>
      </c>
      <c r="AG238" s="1" t="s">
        <v>74</v>
      </c>
      <c r="AH238" s="1" t="s">
        <v>42</v>
      </c>
      <c r="AI238" s="16" t="b">
        <v>0</v>
      </c>
      <c r="AJ238" s="1"/>
    </row>
    <row r="239" spans="29:36">
      <c r="AC239" s="1" t="str">
        <f t="shared" si="9"/>
        <v>North_Operation</v>
      </c>
      <c r="AD239" s="1" t="str">
        <f>IFERROR(VLOOKUP(NOW[[#This Row],[Department]], Lists!$L$4:$M$7, 2, FALSE), "")</f>
        <v>Katheeri, Khalled A</v>
      </c>
      <c r="AE239" s="1" t="s">
        <v>26</v>
      </c>
      <c r="AF239" s="1" t="s">
        <v>24</v>
      </c>
      <c r="AG239" s="1" t="s">
        <v>75</v>
      </c>
      <c r="AH239" s="1" t="s">
        <v>21</v>
      </c>
      <c r="AI239" s="16" t="b">
        <v>0</v>
      </c>
      <c r="AJ239" s="1"/>
    </row>
    <row r="240" spans="29:36">
      <c r="AC240" s="1" t="str">
        <f t="shared" si="9"/>
        <v>North_Operation</v>
      </c>
      <c r="AD240" s="1" t="str">
        <f>IFERROR(VLOOKUP(NOW[[#This Row],[Department]], Lists!$L$4:$M$7, 2, FALSE), "")</f>
        <v>Katheeri, Khalled A</v>
      </c>
      <c r="AE240" s="1" t="s">
        <v>26</v>
      </c>
      <c r="AF240" s="1" t="s">
        <v>24</v>
      </c>
      <c r="AG240" s="1" t="s">
        <v>76</v>
      </c>
      <c r="AH240" s="1" t="s">
        <v>32</v>
      </c>
      <c r="AI240" s="16" t="b">
        <v>0</v>
      </c>
      <c r="AJ240" s="1"/>
    </row>
    <row r="241" spans="29:36">
      <c r="AC241" s="1" t="str">
        <f t="shared" si="9"/>
        <v>North_Operation</v>
      </c>
      <c r="AD241" s="1" t="str">
        <f>IFERROR(VLOOKUP(NOW[[#This Row],[Department]], Lists!$L$4:$M$7, 2, FALSE), "")</f>
        <v>Katheeri, Khalled A</v>
      </c>
      <c r="AE241" s="1" t="s">
        <v>26</v>
      </c>
      <c r="AF241" s="1" t="s">
        <v>24</v>
      </c>
      <c r="AG241" s="1" t="s">
        <v>77</v>
      </c>
      <c r="AH241" s="1" t="s">
        <v>42</v>
      </c>
      <c r="AI241" s="16" t="b">
        <v>0</v>
      </c>
      <c r="AJ241" s="1"/>
    </row>
    <row r="242" spans="29:36">
      <c r="AC242" s="1" t="str">
        <f t="shared" si="9"/>
        <v>North_Operation</v>
      </c>
      <c r="AD242" s="1" t="str">
        <f>IFERROR(VLOOKUP(NOW[[#This Row],[Department]], Lists!$L$4:$M$7, 2, FALSE), "")</f>
        <v>Katheeri, Khalled A</v>
      </c>
      <c r="AE242" s="1" t="s">
        <v>26</v>
      </c>
      <c r="AF242" s="1" t="s">
        <v>24</v>
      </c>
      <c r="AG242" s="1" t="s">
        <v>78</v>
      </c>
      <c r="AH242" s="1" t="s">
        <v>21</v>
      </c>
      <c r="AI242" s="16" t="b">
        <v>0</v>
      </c>
      <c r="AJ242" s="1"/>
    </row>
    <row r="243" spans="29:36">
      <c r="AC243" s="1" t="str">
        <f t="shared" si="9"/>
        <v>North_Operation</v>
      </c>
      <c r="AD243" s="1" t="str">
        <f>IFERROR(VLOOKUP(NOW[[#This Row],[Department]], Lists!$L$4:$M$7, 2, FALSE), "")</f>
        <v>Katheeri, Khalled A</v>
      </c>
      <c r="AE243" s="1" t="s">
        <v>26</v>
      </c>
      <c r="AF243" s="1" t="s">
        <v>24</v>
      </c>
      <c r="AG243" s="1" t="s">
        <v>79</v>
      </c>
      <c r="AH243" s="1" t="s">
        <v>32</v>
      </c>
      <c r="AI243" s="16" t="b">
        <v>0</v>
      </c>
      <c r="AJ243" s="1"/>
    </row>
    <row r="244" spans="29:36">
      <c r="AC244" s="1" t="str">
        <f t="shared" si="9"/>
        <v>North_Operation</v>
      </c>
      <c r="AD244" s="1" t="str">
        <f>IFERROR(VLOOKUP(NOW[[#This Row],[Department]], Lists!$L$4:$M$7, 2, FALSE), "")</f>
        <v>Katheeri, Khalled A</v>
      </c>
      <c r="AE244" s="1" t="s">
        <v>26</v>
      </c>
      <c r="AF244" s="1" t="s">
        <v>24</v>
      </c>
      <c r="AG244" s="1" t="s">
        <v>80</v>
      </c>
      <c r="AH244" s="1" t="s">
        <v>42</v>
      </c>
      <c r="AI244" s="16" t="b">
        <v>0</v>
      </c>
      <c r="AJ244" s="1"/>
    </row>
    <row r="245" spans="29:36">
      <c r="AC245" s="1" t="str">
        <f t="shared" si="9"/>
        <v>North_Operation</v>
      </c>
      <c r="AD245" s="1" t="str">
        <f>IFERROR(VLOOKUP(NOW[[#This Row],[Department]], Lists!$L$4:$M$7, 2, FALSE), "")</f>
        <v>Katheeri, Khalled A</v>
      </c>
      <c r="AE245" s="1" t="s">
        <v>26</v>
      </c>
      <c r="AF245" s="1" t="s">
        <v>24</v>
      </c>
      <c r="AG245" s="1" t="s">
        <v>81</v>
      </c>
      <c r="AH245" s="1" t="s">
        <v>21</v>
      </c>
      <c r="AI245" s="16" t="b">
        <v>0</v>
      </c>
      <c r="AJ245" s="1"/>
    </row>
    <row r="246" spans="29:36">
      <c r="AC246" s="1" t="str">
        <f t="shared" si="9"/>
        <v>North_Operation</v>
      </c>
      <c r="AD246" s="1" t="str">
        <f>IFERROR(VLOOKUP(NOW[[#This Row],[Department]], Lists!$L$4:$M$7, 2, FALSE), "")</f>
        <v>Katheeri, Khalled A</v>
      </c>
      <c r="AE246" s="1" t="s">
        <v>26</v>
      </c>
      <c r="AF246" s="1" t="s">
        <v>24</v>
      </c>
      <c r="AG246" s="1" t="s">
        <v>82</v>
      </c>
      <c r="AH246" s="1" t="s">
        <v>32</v>
      </c>
      <c r="AI246" s="16" t="b">
        <v>0</v>
      </c>
      <c r="AJ246" s="1"/>
    </row>
    <row r="247" spans="29:36">
      <c r="AC247" s="1" t="str">
        <f t="shared" si="9"/>
        <v>North_Operation</v>
      </c>
      <c r="AD247" s="1" t="str">
        <f>IFERROR(VLOOKUP(NOW[[#This Row],[Department]], Lists!$L$4:$M$7, 2, FALSE), "")</f>
        <v>Katheeri, Khalled A</v>
      </c>
      <c r="AE247" s="1" t="s">
        <v>26</v>
      </c>
      <c r="AF247" s="1" t="s">
        <v>24</v>
      </c>
      <c r="AG247" s="1" t="s">
        <v>83</v>
      </c>
      <c r="AH247" s="1" t="s">
        <v>42</v>
      </c>
      <c r="AI247" s="16" t="b">
        <v>0</v>
      </c>
      <c r="AJ247" s="1"/>
    </row>
    <row r="248" spans="29:36">
      <c r="AC248" s="1" t="str">
        <f t="shared" si="9"/>
        <v>North_Operation</v>
      </c>
      <c r="AD248" s="1" t="str">
        <f>IFERROR(VLOOKUP(NOW[[#This Row],[Department]], Lists!$L$4:$M$7, 2, FALSE), "")</f>
        <v>Katheeri, Khalled A</v>
      </c>
      <c r="AE248" s="1" t="s">
        <v>26</v>
      </c>
      <c r="AF248" s="1" t="s">
        <v>24</v>
      </c>
      <c r="AG248" s="1" t="s">
        <v>85</v>
      </c>
      <c r="AH248" s="1" t="s">
        <v>21</v>
      </c>
      <c r="AI248" s="16" t="b">
        <v>0</v>
      </c>
      <c r="AJ248" s="1"/>
    </row>
    <row r="249" spans="29:36">
      <c r="AC249" s="1" t="str">
        <f t="shared" si="9"/>
        <v>North_Operation</v>
      </c>
      <c r="AD249" s="1" t="str">
        <f>IFERROR(VLOOKUP(NOW[[#This Row],[Department]], Lists!$L$4:$M$7, 2, FALSE), "")</f>
        <v>Katheeri, Khalled A</v>
      </c>
      <c r="AE249" s="1" t="s">
        <v>26</v>
      </c>
      <c r="AF249" s="1" t="s">
        <v>24</v>
      </c>
      <c r="AG249" s="1" t="s">
        <v>86</v>
      </c>
      <c r="AH249" s="1" t="s">
        <v>32</v>
      </c>
      <c r="AI249" s="16" t="b">
        <v>0</v>
      </c>
      <c r="AJ249" s="1"/>
    </row>
    <row r="250" spans="29:36">
      <c r="AC250" s="1" t="str">
        <f t="shared" si="9"/>
        <v>North_Operation</v>
      </c>
      <c r="AD250" s="1" t="str">
        <f>IFERROR(VLOOKUP(NOW[[#This Row],[Department]], Lists!$L$4:$M$7, 2, FALSE), "")</f>
        <v>Katheeri, Khalled A</v>
      </c>
      <c r="AE250" s="1" t="s">
        <v>26</v>
      </c>
      <c r="AF250" s="1" t="s">
        <v>24</v>
      </c>
      <c r="AG250" s="1" t="s">
        <v>87</v>
      </c>
      <c r="AH250" s="1" t="s">
        <v>42</v>
      </c>
      <c r="AI250" s="16" t="b">
        <v>0</v>
      </c>
      <c r="AJ250" s="1"/>
    </row>
    <row r="251" spans="29:36">
      <c r="AC251" s="1" t="str">
        <f t="shared" si="9"/>
        <v>North_Operation</v>
      </c>
      <c r="AD251" s="1" t="str">
        <f>IFERROR(VLOOKUP(NOW[[#This Row],[Department]], Lists!$L$4:$M$7, 2, FALSE), "")</f>
        <v>Katheeri, Khalled A</v>
      </c>
      <c r="AE251" s="1" t="s">
        <v>26</v>
      </c>
      <c r="AF251" s="1" t="s">
        <v>24</v>
      </c>
      <c r="AG251" s="1" t="s">
        <v>88</v>
      </c>
      <c r="AH251" s="1" t="s">
        <v>21</v>
      </c>
      <c r="AI251" s="16" t="b">
        <v>0</v>
      </c>
      <c r="AJ251" s="1"/>
    </row>
    <row r="252" spans="29:36">
      <c r="AC252" s="1" t="str">
        <f t="shared" si="9"/>
        <v>North_Operation</v>
      </c>
      <c r="AD252" s="1" t="str">
        <f>IFERROR(VLOOKUP(NOW[[#This Row],[Department]], Lists!$L$4:$M$7, 2, FALSE), "")</f>
        <v>Katheeri, Khalled A</v>
      </c>
      <c r="AE252" s="1" t="s">
        <v>26</v>
      </c>
      <c r="AF252" s="1" t="s">
        <v>24</v>
      </c>
      <c r="AG252" s="1" t="s">
        <v>92</v>
      </c>
      <c r="AH252" s="1" t="s">
        <v>32</v>
      </c>
      <c r="AI252" s="16" t="b">
        <v>0</v>
      </c>
      <c r="AJ252" s="1"/>
    </row>
    <row r="253" spans="29:36">
      <c r="AC253" s="1" t="str">
        <f t="shared" si="9"/>
        <v>North_Operation</v>
      </c>
      <c r="AD253" s="1" t="str">
        <f>IFERROR(VLOOKUP(NOW[[#This Row],[Department]], Lists!$L$4:$M$7, 2, FALSE), "")</f>
        <v>Katheeri, Khalled A</v>
      </c>
      <c r="AE253" s="1" t="s">
        <v>26</v>
      </c>
      <c r="AF253" s="1" t="s">
        <v>24</v>
      </c>
      <c r="AG253" s="1" t="s">
        <v>95</v>
      </c>
      <c r="AH253" s="1" t="s">
        <v>42</v>
      </c>
      <c r="AI253" s="16" t="b">
        <v>0</v>
      </c>
      <c r="AJ253" s="1"/>
    </row>
    <row r="254" spans="29:36">
      <c r="AC254" s="1" t="str">
        <f t="shared" si="9"/>
        <v>North_Operation</v>
      </c>
      <c r="AD254" s="1" t="str">
        <f>IFERROR(VLOOKUP(NOW[[#This Row],[Department]], Lists!$L$4:$M$7, 2, FALSE), "")</f>
        <v>Katheeri, Khalled A</v>
      </c>
      <c r="AE254" s="1" t="s">
        <v>26</v>
      </c>
      <c r="AF254" s="1" t="s">
        <v>24</v>
      </c>
      <c r="AG254" s="1" t="s">
        <v>98</v>
      </c>
      <c r="AH254" s="1" t="s">
        <v>21</v>
      </c>
      <c r="AI254" s="16" t="b">
        <v>0</v>
      </c>
      <c r="AJ254" s="1"/>
    </row>
    <row r="255" spans="29:36">
      <c r="AC255" s="1" t="str">
        <f t="shared" si="9"/>
        <v>North_Operation</v>
      </c>
      <c r="AD255" s="1" t="str">
        <f>IFERROR(VLOOKUP(NOW[[#This Row],[Department]], Lists!$L$4:$M$7, 2, FALSE), "")</f>
        <v>Katheeri, Khalled A</v>
      </c>
      <c r="AE255" s="1" t="s">
        <v>26</v>
      </c>
      <c r="AF255" s="1" t="s">
        <v>24</v>
      </c>
      <c r="AG255" s="1" t="s">
        <v>100</v>
      </c>
      <c r="AH255" s="1" t="s">
        <v>32</v>
      </c>
      <c r="AI255" s="16" t="b">
        <v>0</v>
      </c>
      <c r="AJ255" s="1"/>
    </row>
    <row r="256" spans="29:36">
      <c r="AC256" s="1" t="str">
        <f t="shared" si="9"/>
        <v>North_Operation</v>
      </c>
      <c r="AD256" s="1" t="str">
        <f>IFERROR(VLOOKUP(NOW[[#This Row],[Department]], Lists!$L$4:$M$7, 2, FALSE), "")</f>
        <v>Katheeri, Khalled A</v>
      </c>
      <c r="AE256" s="1" t="s">
        <v>26</v>
      </c>
      <c r="AF256" s="1" t="s">
        <v>24</v>
      </c>
      <c r="AG256" s="1" t="s">
        <v>103</v>
      </c>
      <c r="AH256" s="1" t="s">
        <v>42</v>
      </c>
      <c r="AI256" s="16" t="b">
        <v>0</v>
      </c>
      <c r="AJ256" s="1"/>
    </row>
    <row r="257" spans="29:36">
      <c r="AC257" s="1" t="str">
        <f t="shared" si="9"/>
        <v>North_Operation</v>
      </c>
      <c r="AD257" s="1" t="str">
        <f>IFERROR(VLOOKUP(NOW[[#This Row],[Department]], Lists!$L$4:$M$7, 2, FALSE), "")</f>
        <v>Katheeri, Khalled A</v>
      </c>
      <c r="AE257" s="1" t="s">
        <v>26</v>
      </c>
      <c r="AF257" s="1" t="s">
        <v>24</v>
      </c>
      <c r="AG257" s="1" t="s">
        <v>105</v>
      </c>
      <c r="AH257" s="1" t="s">
        <v>21</v>
      </c>
      <c r="AI257" s="16" t="b">
        <v>0</v>
      </c>
      <c r="AJ257" s="1"/>
    </row>
    <row r="258" spans="29:36">
      <c r="AC258" s="1" t="str">
        <f t="shared" si="9"/>
        <v>North_Operation</v>
      </c>
      <c r="AD258" s="1" t="str">
        <f>IFERROR(VLOOKUP(NOW[[#This Row],[Department]], Lists!$L$4:$M$7, 2, FALSE), "")</f>
        <v>Katheeri, Khalled A</v>
      </c>
      <c r="AE258" s="1" t="s">
        <v>26</v>
      </c>
      <c r="AF258" s="1" t="s">
        <v>24</v>
      </c>
      <c r="AG258" s="1" t="s">
        <v>107</v>
      </c>
      <c r="AH258" s="1" t="s">
        <v>32</v>
      </c>
      <c r="AI258" s="16" t="b">
        <v>0</v>
      </c>
      <c r="AJ258" s="1"/>
    </row>
    <row r="259" spans="29:36">
      <c r="AC259" s="1" t="str">
        <f t="shared" si="9"/>
        <v>North_Operation</v>
      </c>
      <c r="AD259" s="1" t="str">
        <f>IFERROR(VLOOKUP(NOW[[#This Row],[Department]], Lists!$L$4:$M$7, 2, FALSE), "")</f>
        <v>Katheeri, Khalled A</v>
      </c>
      <c r="AE259" s="1" t="s">
        <v>26</v>
      </c>
      <c r="AF259" s="1" t="s">
        <v>24</v>
      </c>
      <c r="AG259" s="1" t="s">
        <v>109</v>
      </c>
      <c r="AH259" s="1" t="s">
        <v>42</v>
      </c>
      <c r="AI259" s="16" t="b">
        <v>0</v>
      </c>
      <c r="AJ259" s="1"/>
    </row>
    <row r="260" spans="29:36">
      <c r="AC260" s="1" t="str">
        <f t="shared" si="9"/>
        <v>North_Operation</v>
      </c>
      <c r="AD260" s="1" t="str">
        <f>IFERROR(VLOOKUP(NOW[[#This Row],[Department]], Lists!$L$4:$M$7, 2, FALSE), "")</f>
        <v>Katheeri, Khalled A</v>
      </c>
      <c r="AE260" s="1" t="s">
        <v>26</v>
      </c>
      <c r="AF260" s="1" t="s">
        <v>24</v>
      </c>
      <c r="AG260" s="1" t="s">
        <v>111</v>
      </c>
      <c r="AH260" s="1" t="s">
        <v>21</v>
      </c>
      <c r="AI260" s="16" t="b">
        <v>0</v>
      </c>
      <c r="AJ260" s="1"/>
    </row>
    <row r="261" spans="29:36">
      <c r="AC261" s="1" t="str">
        <f t="shared" si="9"/>
        <v>North_Operation</v>
      </c>
      <c r="AD261" s="1" t="str">
        <f>IFERROR(VLOOKUP(NOW[[#This Row],[Department]], Lists!$L$4:$M$7, 2, FALSE), "")</f>
        <v>Katheeri, Khalled A</v>
      </c>
      <c r="AE261" s="1" t="s">
        <v>26</v>
      </c>
      <c r="AF261" s="1" t="s">
        <v>24</v>
      </c>
      <c r="AG261" s="1" t="s">
        <v>112</v>
      </c>
      <c r="AH261" s="1" t="s">
        <v>32</v>
      </c>
      <c r="AI261" s="16" t="b">
        <v>0</v>
      </c>
      <c r="AJ261" s="1"/>
    </row>
    <row r="262" spans="29:36">
      <c r="AC262" s="1" t="str">
        <f t="shared" si="9"/>
        <v>North_Operation</v>
      </c>
      <c r="AD262" s="1" t="str">
        <f>IFERROR(VLOOKUP(NOW[[#This Row],[Department]], Lists!$L$4:$M$7, 2, FALSE), "")</f>
        <v>Katheeri, Khalled A</v>
      </c>
      <c r="AE262" s="1" t="s">
        <v>26</v>
      </c>
      <c r="AF262" s="1" t="s">
        <v>24</v>
      </c>
      <c r="AG262" s="1" t="s">
        <v>113</v>
      </c>
      <c r="AH262" s="1" t="s">
        <v>42</v>
      </c>
      <c r="AI262" s="16" t="b">
        <v>0</v>
      </c>
      <c r="AJ262" s="1"/>
    </row>
    <row r="263" spans="29:36">
      <c r="AC263" s="1" t="str">
        <f t="shared" si="9"/>
        <v>North_Operation</v>
      </c>
      <c r="AD263" s="1" t="str">
        <f>IFERROR(VLOOKUP(NOW[[#This Row],[Department]], Lists!$L$4:$M$7, 2, FALSE), "")</f>
        <v>Katheeri, Khalled A</v>
      </c>
      <c r="AE263" s="1" t="s">
        <v>26</v>
      </c>
      <c r="AF263" s="1" t="s">
        <v>24</v>
      </c>
      <c r="AG263" s="1" t="s">
        <v>114</v>
      </c>
      <c r="AH263" s="1" t="s">
        <v>21</v>
      </c>
      <c r="AI263" s="16" t="b">
        <v>0</v>
      </c>
      <c r="AJ263" s="1"/>
    </row>
    <row r="264" spans="29:36">
      <c r="AC264" s="1" t="str">
        <f t="shared" si="9"/>
        <v>North_Operation</v>
      </c>
      <c r="AD264" s="1" t="str">
        <f>IFERROR(VLOOKUP(NOW[[#This Row],[Department]], Lists!$L$4:$M$7, 2, FALSE), "")</f>
        <v>Katheeri, Khalled A</v>
      </c>
      <c r="AE264" s="1" t="s">
        <v>26</v>
      </c>
      <c r="AF264" s="1" t="s">
        <v>24</v>
      </c>
      <c r="AG264" s="1" t="s">
        <v>115</v>
      </c>
      <c r="AH264" s="1" t="s">
        <v>32</v>
      </c>
      <c r="AI264" s="16" t="b">
        <v>0</v>
      </c>
      <c r="AJ264" s="1"/>
    </row>
    <row r="265" spans="29:36">
      <c r="AC265" s="1" t="str">
        <f t="shared" si="9"/>
        <v>North_Operation</v>
      </c>
      <c r="AD265" s="1" t="str">
        <f>IFERROR(VLOOKUP(NOW[[#This Row],[Department]], Lists!$L$4:$M$7, 2, FALSE), "")</f>
        <v>Katheeri, Khalled A</v>
      </c>
      <c r="AE265" s="1" t="s">
        <v>26</v>
      </c>
      <c r="AF265" s="1" t="s">
        <v>24</v>
      </c>
      <c r="AG265" s="1" t="s">
        <v>116</v>
      </c>
      <c r="AH265" s="1" t="s">
        <v>42</v>
      </c>
      <c r="AI265" s="16" t="b">
        <v>0</v>
      </c>
      <c r="AJ265" s="1"/>
    </row>
    <row r="266" spans="29:36">
      <c r="AC266" s="1" t="str">
        <f t="shared" si="9"/>
        <v>North_Operation</v>
      </c>
      <c r="AD266" s="1" t="str">
        <f>IFERROR(VLOOKUP(NOW[[#This Row],[Department]], Lists!$L$4:$M$7, 2, FALSE), "")</f>
        <v>Katheeri, Khalled A</v>
      </c>
      <c r="AE266" s="1" t="s">
        <v>26</v>
      </c>
      <c r="AF266" s="1" t="s">
        <v>24</v>
      </c>
      <c r="AG266" s="1" t="s">
        <v>117</v>
      </c>
      <c r="AH266" s="1" t="s">
        <v>21</v>
      </c>
      <c r="AI266" s="16" t="b">
        <v>0</v>
      </c>
      <c r="AJ266" s="1"/>
    </row>
    <row r="267" spans="29:36">
      <c r="AC267" s="1" t="str">
        <f t="shared" si="9"/>
        <v>North_Operation</v>
      </c>
      <c r="AD267" s="1" t="str">
        <f>IFERROR(VLOOKUP(NOW[[#This Row],[Department]], Lists!$L$4:$M$7, 2, FALSE), "")</f>
        <v>Katheeri, Khalled A</v>
      </c>
      <c r="AE267" s="1" t="s">
        <v>26</v>
      </c>
      <c r="AF267" s="1" t="s">
        <v>24</v>
      </c>
      <c r="AG267" s="1" t="s">
        <v>118</v>
      </c>
      <c r="AH267" s="1" t="s">
        <v>32</v>
      </c>
      <c r="AI267" s="16" t="b">
        <v>0</v>
      </c>
      <c r="AJ267" s="1"/>
    </row>
    <row r="268" spans="29:36">
      <c r="AC268" s="1" t="str">
        <f t="shared" si="9"/>
        <v>North_Operation</v>
      </c>
      <c r="AD268" s="1" t="str">
        <f>IFERROR(VLOOKUP(NOW[[#This Row],[Department]], Lists!$L$4:$M$7, 2, FALSE), "")</f>
        <v>Katheeri, Khalled A</v>
      </c>
      <c r="AE268" s="1" t="s">
        <v>26</v>
      </c>
      <c r="AF268" s="1" t="s">
        <v>24</v>
      </c>
      <c r="AG268" s="1" t="s">
        <v>119</v>
      </c>
      <c r="AH268" s="1" t="s">
        <v>42</v>
      </c>
      <c r="AI268" s="16" t="b">
        <v>0</v>
      </c>
      <c r="AJ268" s="1"/>
    </row>
    <row r="269" spans="29:36">
      <c r="AC269" s="1" t="str">
        <f t="shared" si="9"/>
        <v>North_Operation</v>
      </c>
      <c r="AD269" s="1" t="str">
        <f>IFERROR(VLOOKUP(NOW[[#This Row],[Department]], Lists!$L$4:$M$7, 2, FALSE), "")</f>
        <v>Katheeri, Khalled A</v>
      </c>
      <c r="AE269" s="1" t="s">
        <v>26</v>
      </c>
      <c r="AF269" s="1" t="s">
        <v>24</v>
      </c>
      <c r="AG269" s="1" t="s">
        <v>120</v>
      </c>
      <c r="AH269" s="1" t="s">
        <v>21</v>
      </c>
      <c r="AI269" s="16" t="b">
        <v>0</v>
      </c>
      <c r="AJ269" s="1"/>
    </row>
    <row r="270" spans="29:36">
      <c r="AC270" s="1" t="str">
        <f t="shared" si="9"/>
        <v>North_Operation</v>
      </c>
      <c r="AD270" s="1" t="str">
        <f>IFERROR(VLOOKUP(NOW[[#This Row],[Department]], Lists!$L$4:$M$7, 2, FALSE), "")</f>
        <v>Katheeri, Khalled A</v>
      </c>
      <c r="AE270" s="1" t="s">
        <v>26</v>
      </c>
      <c r="AF270" s="1" t="s">
        <v>24</v>
      </c>
      <c r="AG270" s="1" t="s">
        <v>121</v>
      </c>
      <c r="AH270" s="1" t="s">
        <v>32</v>
      </c>
      <c r="AI270" s="16" t="b">
        <v>0</v>
      </c>
      <c r="AJ270" s="1"/>
    </row>
    <row r="271" spans="29:36">
      <c r="AC271" s="1" t="str">
        <f t="shared" si="9"/>
        <v>North_Operation</v>
      </c>
      <c r="AD271" s="1" t="str">
        <f>IFERROR(VLOOKUP(NOW[[#This Row],[Department]], Lists!$L$4:$M$7, 2, FALSE), "")</f>
        <v>Katheeri, Khalled A</v>
      </c>
      <c r="AE271" s="1" t="s">
        <v>26</v>
      </c>
      <c r="AF271" s="1" t="s">
        <v>24</v>
      </c>
      <c r="AG271" s="1" t="s">
        <v>122</v>
      </c>
      <c r="AH271" s="1" t="s">
        <v>42</v>
      </c>
      <c r="AI271" s="16" t="b">
        <v>0</v>
      </c>
      <c r="AJ271" s="1"/>
    </row>
    <row r="272" spans="29:36">
      <c r="AC272" s="1" t="str">
        <f t="shared" ref="AC272:AC280" si="10">$S$3</f>
        <v>North_Operation</v>
      </c>
      <c r="AD272" s="1" t="str">
        <f>IFERROR(VLOOKUP(NOW[[#This Row],[Department]], Lists!$L$4:$M$7, 2, FALSE), "")</f>
        <v>Katheeri, Khalled A</v>
      </c>
      <c r="AE272" s="1" t="s">
        <v>26</v>
      </c>
      <c r="AF272" s="1" t="s">
        <v>24</v>
      </c>
      <c r="AG272" s="1" t="s">
        <v>123</v>
      </c>
      <c r="AH272" s="1" t="s">
        <v>21</v>
      </c>
      <c r="AI272" s="16" t="b">
        <v>0</v>
      </c>
      <c r="AJ272" s="1"/>
    </row>
    <row r="273" spans="29:36">
      <c r="AC273" s="1" t="str">
        <f t="shared" si="10"/>
        <v>North_Operation</v>
      </c>
      <c r="AD273" s="1" t="str">
        <f>IFERROR(VLOOKUP(NOW[[#This Row],[Department]], Lists!$L$4:$M$7, 2, FALSE), "")</f>
        <v>Katheeri, Khalled A</v>
      </c>
      <c r="AE273" s="1" t="s">
        <v>26</v>
      </c>
      <c r="AF273" s="1" t="s">
        <v>24</v>
      </c>
      <c r="AG273" s="1" t="s">
        <v>124</v>
      </c>
      <c r="AH273" s="1" t="s">
        <v>32</v>
      </c>
      <c r="AI273" s="16" t="b">
        <v>0</v>
      </c>
      <c r="AJ273" s="1"/>
    </row>
    <row r="274" spans="29:36">
      <c r="AC274" s="1" t="str">
        <f t="shared" si="10"/>
        <v>North_Operation</v>
      </c>
      <c r="AD274" s="1" t="str">
        <f>IFERROR(VLOOKUP(NOW[[#This Row],[Department]], Lists!$L$4:$M$7, 2, FALSE), "")</f>
        <v>Katheeri, Khalled A</v>
      </c>
      <c r="AE274" s="1" t="s">
        <v>26</v>
      </c>
      <c r="AF274" s="1" t="s">
        <v>24</v>
      </c>
      <c r="AG274" s="1" t="s">
        <v>125</v>
      </c>
      <c r="AH274" s="1" t="s">
        <v>42</v>
      </c>
      <c r="AI274" s="16" t="b">
        <v>0</v>
      </c>
      <c r="AJ274" s="1"/>
    </row>
    <row r="275" spans="29:36">
      <c r="AC275" s="1" t="str">
        <f t="shared" si="10"/>
        <v>North_Operation</v>
      </c>
      <c r="AD275" s="1" t="str">
        <f>IFERROR(VLOOKUP(NOW[[#This Row],[Department]], Lists!$L$4:$M$7, 2, FALSE), "")</f>
        <v>Katheeri, Khalled A</v>
      </c>
      <c r="AE275" s="1" t="s">
        <v>26</v>
      </c>
      <c r="AF275" s="1" t="s">
        <v>24</v>
      </c>
      <c r="AG275" s="1" t="s">
        <v>126</v>
      </c>
      <c r="AH275" s="1" t="s">
        <v>21</v>
      </c>
      <c r="AI275" s="16" t="b">
        <v>0</v>
      </c>
      <c r="AJ275" s="1"/>
    </row>
    <row r="276" spans="29:36">
      <c r="AC276" s="1" t="str">
        <f t="shared" si="10"/>
        <v>North_Operation</v>
      </c>
      <c r="AD276" s="1" t="str">
        <f>IFERROR(VLOOKUP(NOW[[#This Row],[Department]], Lists!$L$4:$M$7, 2, FALSE), "")</f>
        <v/>
      </c>
      <c r="AE276" s="1"/>
      <c r="AF276" s="1"/>
      <c r="AG276" s="1"/>
      <c r="AH276" s="1"/>
      <c r="AI276" s="16"/>
      <c r="AJ276" s="1"/>
    </row>
    <row r="277" spans="29:36">
      <c r="AC277" s="1" t="str">
        <f t="shared" si="10"/>
        <v>North_Operation</v>
      </c>
      <c r="AD277" s="1" t="str">
        <f>IFERROR(VLOOKUP(NOW[[#This Row],[Department]], Lists!$L$4:$M$7, 2, FALSE), "")</f>
        <v/>
      </c>
      <c r="AE277" s="1"/>
      <c r="AF277" s="1"/>
      <c r="AG277" s="1"/>
      <c r="AH277" s="1"/>
      <c r="AI277" s="16"/>
      <c r="AJ277" s="1"/>
    </row>
    <row r="278" spans="29:36">
      <c r="AC278" s="1" t="str">
        <f t="shared" si="10"/>
        <v>North_Operation</v>
      </c>
      <c r="AD278" s="1" t="str">
        <f>IFERROR(VLOOKUP(NOW[[#This Row],[Department]], Lists!$L$4:$M$7, 2, FALSE), "")</f>
        <v/>
      </c>
      <c r="AE278" s="1"/>
      <c r="AF278" s="1"/>
      <c r="AG278" s="1"/>
      <c r="AH278" s="1"/>
      <c r="AI278" s="16"/>
      <c r="AJ278" s="1"/>
    </row>
    <row r="279" spans="29:36">
      <c r="AC279" s="1" t="str">
        <f t="shared" si="10"/>
        <v>North_Operation</v>
      </c>
      <c r="AD279" s="1" t="str">
        <f>IFERROR(VLOOKUP(NOW[[#This Row],[Department]], Lists!$L$4:$M$7, 2, FALSE), "")</f>
        <v/>
      </c>
      <c r="AE279" s="1"/>
      <c r="AF279" s="1"/>
      <c r="AG279" s="1"/>
      <c r="AH279" s="1"/>
      <c r="AI279" s="16"/>
      <c r="AJ279" s="1"/>
    </row>
    <row r="280" spans="29:36">
      <c r="AC280" s="1" t="str">
        <f t="shared" si="10"/>
        <v>North_Operation</v>
      </c>
      <c r="AD280" s="1" t="str">
        <f>IFERROR(VLOOKUP(NOW[[#This Row],[Department]], Lists!$L$4:$M$7, 2, FALSE), "")</f>
        <v/>
      </c>
      <c r="AE280" s="1"/>
      <c r="AF280" s="1"/>
      <c r="AG280" s="1"/>
      <c r="AH280" s="1"/>
      <c r="AI280" s="16"/>
      <c r="AJ280" s="1"/>
    </row>
  </sheetData>
  <dataValidations count="8">
    <dataValidation type="list" allowBlank="1" showInputMessage="1" showErrorMessage="1" sqref="G16:G51" xr:uid="{00000000-0002-0000-0500-000000000000}">
      <formula1>INDIRECT("tbl_Requirements2[Requirement]")</formula1>
    </dataValidation>
    <dataValidation type="list" allowBlank="1" showInputMessage="1" showErrorMessage="1" sqref="AE16:AE275" xr:uid="{00000000-0002-0000-0500-000001000000}">
      <formula1>INDIRECT("tbl_Weekly2[Weekly Tasks]")</formula1>
    </dataValidation>
    <dataValidation type="list" allowBlank="1" showInputMessage="1" showErrorMessage="1" sqref="BC16:BC123" xr:uid="{00000000-0002-0000-0500-000002000000}">
      <formula1>INDIRECT("tbl_Monthly2[Monthly Tasks]")</formula1>
    </dataValidation>
    <dataValidation type="list" allowBlank="1" showInputMessage="1" showErrorMessage="1" sqref="BY16:BY19" xr:uid="{00000000-0002-0000-0500-000003000000}">
      <formula1>INDIRECT("tbl_Quarterly2[Quartarly Tasks]")</formula1>
    </dataValidation>
    <dataValidation type="list" allowBlank="1" showInputMessage="1" showErrorMessage="1" sqref="AG16:AG275" xr:uid="{D6230B8F-05CC-4BEB-A794-567869BF3C04}">
      <formula1>INDIRECT("tbl_Week[Week]")</formula1>
    </dataValidation>
    <dataValidation type="list" allowBlank="1" showInputMessage="1" showErrorMessage="1" sqref="BE16:BE123 I16:I51" xr:uid="{F03EA62F-4462-48B3-B89F-B88F3ED78DE3}">
      <formula1>INDIRECT("tbl_Month[Month]")</formula1>
    </dataValidation>
    <dataValidation type="list" allowBlank="1" showInputMessage="1" showErrorMessage="1" sqref="CA16:CA19" xr:uid="{D42A56AF-6DAD-496D-8E90-98BAA979CF8C}">
      <formula1>INDIRECT("tbl_Quarter[Quarter]")</formula1>
    </dataValidation>
    <dataValidation type="list" allowBlank="1" showInputMessage="1" showErrorMessage="1" sqref="AI16:AI275 BG16:BG123 CH1 CC16:CC19" xr:uid="{EE420173-FBDB-4C1A-B1BF-2DFA3EE56050}">
      <formula1>INDIRECT("tbl_Check[Check]")</formula1>
    </dataValidation>
  </dataValidations>
  <pageMargins left="0.7" right="0.7" top="0.75" bottom="0.75" header="0.3" footer="0.3"/>
  <drawing r:id="rId1"/>
  <tableParts count="4">
    <tablePart r:id="rId2"/>
    <tablePart r:id="rId3"/>
    <tablePart r:id="rId4"/>
    <tablePart r:id="rId5"/>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4000000}">
          <x14:formula1>
            <xm:f>Lists!$P$4:$P$19</xm:f>
          </x14:formula1>
          <xm:sqref>H16:H51</xm:sqref>
        </x14:dataValidation>
        <x14:dataValidation type="list" allowBlank="1" showInputMessage="1" showErrorMessage="1" xr:uid="{00000000-0002-0000-0500-000006000000}">
          <x14:formula1>
            <xm:f>Lists!$R$4:$R$6</xm:f>
          </x14:formula1>
          <xm:sqref>CB16:CB19 BF16:BF123 AH16:AH275</xm:sqref>
        </x14:dataValidation>
        <x14:dataValidation type="list" allowBlank="1" showInputMessage="1" showErrorMessage="1" xr:uid="{00000000-0002-0000-0500-000008000000}">
          <x14:formula1>
            <xm:f>Lists!$U$4:$U$6</xm:f>
          </x14:formula1>
          <xm:sqref>BZ16:BZ19 BD16:BD123 AF16:AF275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P81"/>
  <sheetViews>
    <sheetView topLeftCell="AK4" zoomScaleNormal="100" workbookViewId="0">
      <selection activeCell="BC30" sqref="BC30"/>
    </sheetView>
  </sheetViews>
  <sheetFormatPr defaultRowHeight="13.8"/>
  <cols>
    <col min="1" max="1" width="14.80859375" bestFit="1" customWidth="1"/>
    <col min="2" max="2" width="13.37890625" bestFit="1" customWidth="1"/>
    <col min="3" max="3" width="17.09375" bestFit="1" customWidth="1"/>
    <col min="4" max="4" width="18.6171875" bestFit="1" customWidth="1"/>
    <col min="6" max="6" width="14.80859375" bestFit="1" customWidth="1"/>
    <col min="7" max="7" width="13.94921875" bestFit="1" customWidth="1"/>
    <col min="8" max="8" width="15" bestFit="1" customWidth="1"/>
    <col min="9" max="9" width="6.234375" style="20" customWidth="1"/>
    <col min="10" max="10" width="17.37890625" bestFit="1" customWidth="1"/>
    <col min="11" max="11" width="12.6171875" bestFit="1" customWidth="1"/>
    <col min="12" max="12" width="23.5234375" bestFit="1" customWidth="1"/>
    <col min="13" max="13" width="28.7109375" customWidth="1"/>
    <col min="14" max="14" width="1.85546875" bestFit="1" customWidth="1"/>
    <col min="15" max="15" width="1.85546875" style="20" customWidth="1"/>
    <col min="16" max="16" width="1.85546875" bestFit="1" customWidth="1"/>
    <col min="17" max="17" width="15.09375" bestFit="1" customWidth="1"/>
    <col min="18" max="18" width="25.94921875" bestFit="1" customWidth="1"/>
    <col min="19" max="19" width="29.76171875" bestFit="1" customWidth="1"/>
    <col min="21" max="21" width="14.76171875" bestFit="1" customWidth="1"/>
    <col min="22" max="22" width="2" style="20" customWidth="1"/>
    <col min="23" max="23" width="12.6171875" bestFit="1" customWidth="1"/>
    <col min="24" max="24" width="29.7109375" bestFit="1" customWidth="1"/>
    <col min="25" max="25" width="33.6171875" bestFit="1" customWidth="1"/>
    <col min="26" max="26" width="33.6171875" customWidth="1"/>
    <col min="27" max="27" width="1.85546875" style="20" customWidth="1"/>
    <col min="28" max="31" width="4.85546875" customWidth="1"/>
    <col min="32" max="32" width="12.6171875" bestFit="1" customWidth="1"/>
    <col min="33" max="33" width="29.7109375" bestFit="1" customWidth="1"/>
    <col min="34" max="34" width="31.6171875" bestFit="1" customWidth="1"/>
    <col min="35" max="35" width="4.85546875" customWidth="1"/>
    <col min="36" max="37" width="5.6171875" customWidth="1"/>
    <col min="38" max="40" width="3.37890625" customWidth="1"/>
    <col min="41" max="43" width="3.234375" customWidth="1"/>
    <col min="44" max="51" width="23.76171875" hidden="1" customWidth="1"/>
    <col min="52" max="52" width="4.76171875" customWidth="1"/>
    <col min="53" max="53" width="12.6171875" bestFit="1" customWidth="1"/>
    <col min="54" max="54" width="22.5234375" bestFit="1" customWidth="1"/>
    <col min="55" max="55" width="22.85546875" bestFit="1" customWidth="1"/>
    <col min="56" max="57" width="4.37890625" customWidth="1"/>
    <col min="58" max="58" width="3.47265625" customWidth="1"/>
    <col min="59" max="59" width="4.234375" customWidth="1"/>
    <col min="60" max="60" width="3.85546875" style="20" customWidth="1"/>
    <col min="61" max="61" width="14.76171875" bestFit="1" customWidth="1"/>
    <col min="62" max="62" width="15.234375" bestFit="1" customWidth="1"/>
    <col min="63" max="63" width="22.94921875" bestFit="1" customWidth="1"/>
    <col min="64" max="65" width="20.76171875" bestFit="1" customWidth="1"/>
    <col min="66" max="66" width="22.6640625" bestFit="1" customWidth="1"/>
    <col min="67" max="67" width="24.140625" bestFit="1" customWidth="1"/>
    <col min="68" max="68" width="22.47265625" bestFit="1" customWidth="1"/>
    <col min="69" max="69" width="16.140625" bestFit="1" customWidth="1"/>
    <col min="70" max="70" width="13.140625" bestFit="1" customWidth="1"/>
    <col min="71" max="71" width="24.140625" bestFit="1" customWidth="1"/>
    <col min="72" max="72" width="21.85546875" bestFit="1" customWidth="1"/>
    <col min="73" max="73" width="19" bestFit="1" customWidth="1"/>
    <col min="74" max="74" width="17.85546875" bestFit="1" customWidth="1"/>
    <col min="75" max="76" width="4.140625" bestFit="1" customWidth="1"/>
    <col min="77" max="77" width="21.37890625" bestFit="1" customWidth="1"/>
    <col min="78" max="78" width="15.85546875" bestFit="1" customWidth="1"/>
    <col min="79" max="79" width="4.140625" bestFit="1" customWidth="1"/>
    <col min="80" max="80" width="19.234375" bestFit="1" customWidth="1"/>
    <col min="81" max="81" width="11.37890625" bestFit="1" customWidth="1"/>
    <col min="82" max="82" width="8.140625" bestFit="1" customWidth="1"/>
    <col min="83" max="83" width="10.140625" bestFit="1" customWidth="1"/>
    <col min="84" max="84" width="15" bestFit="1" customWidth="1"/>
    <col min="85" max="85" width="8.76171875" bestFit="1" customWidth="1"/>
    <col min="86" max="86" width="6.37890625" bestFit="1" customWidth="1"/>
    <col min="87" max="87" width="4.85546875" bestFit="1" customWidth="1"/>
    <col min="88" max="88" width="4.37890625" bestFit="1" customWidth="1"/>
    <col min="89" max="89" width="5.234375" bestFit="1" customWidth="1"/>
    <col min="90" max="90" width="4.37890625" bestFit="1" customWidth="1"/>
    <col min="91" max="91" width="7" bestFit="1" customWidth="1"/>
    <col min="92" max="92" width="10.6171875" bestFit="1" customWidth="1"/>
    <col min="93" max="93" width="8.140625" bestFit="1" customWidth="1"/>
    <col min="94" max="94" width="10.140625" bestFit="1" customWidth="1"/>
    <col min="95" max="95" width="23.85546875" bestFit="1" customWidth="1"/>
    <col min="96" max="96" width="8.76171875" bestFit="1" customWidth="1"/>
    <col min="97" max="99" width="11.85546875" bestFit="1" customWidth="1"/>
    <col min="100" max="100" width="5.234375" bestFit="1" customWidth="1"/>
    <col min="101" max="101" width="11.85546875" bestFit="1" customWidth="1"/>
    <col min="102" max="102" width="7" bestFit="1" customWidth="1"/>
    <col min="103" max="103" width="10.6171875" bestFit="1" customWidth="1"/>
    <col min="104" max="105" width="11.85546875" bestFit="1" customWidth="1"/>
    <col min="106" max="106" width="30.234375" bestFit="1" customWidth="1"/>
    <col min="107" max="107" width="26.37890625" bestFit="1" customWidth="1"/>
    <col min="108" max="108" width="22.47265625" bestFit="1" customWidth="1"/>
    <col min="109" max="109" width="20.140625" bestFit="1" customWidth="1"/>
    <col min="110" max="110" width="29" bestFit="1" customWidth="1"/>
  </cols>
  <sheetData>
    <row r="1" spans="1:66" ht="17.399999999999999">
      <c r="C1" s="41" t="s">
        <v>136</v>
      </c>
      <c r="Q1" s="34" t="s">
        <v>152</v>
      </c>
      <c r="R1" s="44" t="s">
        <v>137</v>
      </c>
      <c r="U1" t="s">
        <v>138</v>
      </c>
    </row>
    <row r="2" spans="1:66" ht="17.399999999999999">
      <c r="F2" s="34" t="s">
        <v>152</v>
      </c>
      <c r="G2" t="s">
        <v>139</v>
      </c>
      <c r="Q2" s="35" t="s">
        <v>18</v>
      </c>
      <c r="R2" s="44"/>
      <c r="T2" t="str">
        <f>$R$1</f>
        <v>Sum of Completion Of Freq %</v>
      </c>
      <c r="AR2" s="41"/>
      <c r="AS2" s="41"/>
      <c r="AT2" s="41"/>
      <c r="AU2" s="41"/>
      <c r="AV2" s="41"/>
      <c r="AW2" s="41"/>
      <c r="AX2" s="41"/>
      <c r="AY2" s="41"/>
      <c r="AZ2" s="42"/>
      <c r="BA2" s="42"/>
      <c r="BB2" s="41" t="s">
        <v>140</v>
      </c>
      <c r="BD2" s="42"/>
      <c r="BE2" s="42"/>
      <c r="BF2" s="42"/>
      <c r="BL2" s="41" t="s">
        <v>141</v>
      </c>
    </row>
    <row r="3" spans="1:66">
      <c r="A3" s="34" t="s">
        <v>152</v>
      </c>
      <c r="B3" t="s">
        <v>142</v>
      </c>
      <c r="C3" t="s">
        <v>143</v>
      </c>
      <c r="D3" s="44" t="s">
        <v>160</v>
      </c>
      <c r="F3" s="35" t="s">
        <v>18</v>
      </c>
      <c r="K3" s="34" t="s">
        <v>152</v>
      </c>
      <c r="L3" s="44" t="s">
        <v>144</v>
      </c>
      <c r="Q3" s="36" t="s">
        <v>158</v>
      </c>
      <c r="R3" s="44">
        <v>0</v>
      </c>
      <c r="W3" s="34" t="s">
        <v>152</v>
      </c>
      <c r="X3" s="44" t="s">
        <v>145</v>
      </c>
      <c r="AF3" s="34" t="s">
        <v>152</v>
      </c>
      <c r="AG3" s="44" t="s">
        <v>145</v>
      </c>
    </row>
    <row r="4" spans="1:66">
      <c r="A4" s="35" t="s">
        <v>18</v>
      </c>
      <c r="D4" s="44"/>
      <c r="F4" s="36" t="s">
        <v>158</v>
      </c>
      <c r="K4" s="35" t="s">
        <v>18</v>
      </c>
      <c r="L4" s="44">
        <v>0</v>
      </c>
      <c r="Q4" s="36" t="s">
        <v>35</v>
      </c>
      <c r="R4" s="44">
        <v>0</v>
      </c>
      <c r="BA4" s="34" t="s">
        <v>152</v>
      </c>
      <c r="BB4" s="44" t="s">
        <v>146</v>
      </c>
      <c r="BJ4" s="34" t="s">
        <v>152</v>
      </c>
      <c r="BK4" t="s">
        <v>147</v>
      </c>
      <c r="BL4" t="s">
        <v>148</v>
      </c>
      <c r="BM4" t="s">
        <v>149</v>
      </c>
      <c r="BN4" t="s">
        <v>150</v>
      </c>
    </row>
    <row r="5" spans="1:66">
      <c r="A5" s="36" t="s">
        <v>158</v>
      </c>
      <c r="B5">
        <v>0</v>
      </c>
      <c r="C5">
        <v>8</v>
      </c>
      <c r="D5" s="44">
        <v>0</v>
      </c>
      <c r="F5" s="43" t="s">
        <v>158</v>
      </c>
      <c r="G5">
        <v>8</v>
      </c>
      <c r="K5" s="35" t="s">
        <v>155</v>
      </c>
      <c r="L5" s="44">
        <v>0</v>
      </c>
      <c r="Q5" s="36" t="s">
        <v>45</v>
      </c>
      <c r="R5" s="44">
        <v>0</v>
      </c>
      <c r="BJ5" s="35" t="s">
        <v>18</v>
      </c>
      <c r="BM5">
        <v>0</v>
      </c>
      <c r="BN5" s="44"/>
    </row>
    <row r="6" spans="1:66">
      <c r="A6" s="36" t="s">
        <v>35</v>
      </c>
      <c r="B6">
        <v>0</v>
      </c>
      <c r="C6">
        <v>36</v>
      </c>
      <c r="D6" s="44">
        <v>0</v>
      </c>
      <c r="F6" s="36" t="s">
        <v>35</v>
      </c>
      <c r="Q6" s="36" t="s">
        <v>24</v>
      </c>
      <c r="R6" s="44">
        <v>0</v>
      </c>
      <c r="BJ6" s="35" t="s">
        <v>155</v>
      </c>
      <c r="BM6">
        <v>0</v>
      </c>
      <c r="BN6" s="44"/>
    </row>
    <row r="7" spans="1:66">
      <c r="A7" s="36" t="s">
        <v>45</v>
      </c>
      <c r="B7">
        <v>0</v>
      </c>
      <c r="C7">
        <v>8</v>
      </c>
      <c r="D7" s="44">
        <v>0</v>
      </c>
      <c r="F7" s="43" t="s">
        <v>21</v>
      </c>
      <c r="G7">
        <v>12</v>
      </c>
      <c r="Q7" s="35" t="s">
        <v>155</v>
      </c>
      <c r="R7" s="44">
        <v>0</v>
      </c>
      <c r="BK7">
        <f>GETPIVOTDATA("[Measures].[Sum of LastUpdatePoints]",$BJ$4)</f>
        <v>0</v>
      </c>
      <c r="BL7">
        <f>GETPIVOTDATA("[Measures].[Sum of #CompletedPoints]",$BJ$4)</f>
        <v>0</v>
      </c>
      <c r="BM7">
        <f>GETPIVOTDATA("[Measures].[Sum of #PendingPoints]",$BJ$4)</f>
        <v>0</v>
      </c>
      <c r="BN7" s="44">
        <f>GETPIVOTDATA("[Measures].[Sum of AnnuCompleted%]",$BJ$4)</f>
        <v>0</v>
      </c>
    </row>
    <row r="8" spans="1:66">
      <c r="A8" s="36" t="s">
        <v>24</v>
      </c>
      <c r="B8">
        <v>0</v>
      </c>
      <c r="C8">
        <v>208</v>
      </c>
      <c r="D8" s="44">
        <v>0</v>
      </c>
      <c r="F8" s="43" t="s">
        <v>32</v>
      </c>
      <c r="G8">
        <v>12</v>
      </c>
    </row>
    <row r="9" spans="1:66">
      <c r="A9" s="35" t="s">
        <v>155</v>
      </c>
      <c r="B9">
        <v>0</v>
      </c>
      <c r="C9">
        <v>260</v>
      </c>
      <c r="D9" s="44">
        <v>0</v>
      </c>
      <c r="F9" s="43" t="s">
        <v>42</v>
      </c>
      <c r="G9">
        <v>12</v>
      </c>
    </row>
    <row r="10" spans="1:66">
      <c r="F10" s="36" t="s">
        <v>45</v>
      </c>
    </row>
    <row r="11" spans="1:66">
      <c r="F11" s="43" t="s">
        <v>21</v>
      </c>
      <c r="G11">
        <v>4</v>
      </c>
    </row>
    <row r="12" spans="1:66">
      <c r="B12">
        <f>GETPIVOTDATA("[Measures].[Sum of Completed Tasks]",$A$3)</f>
        <v>0</v>
      </c>
      <c r="F12" s="43" t="s">
        <v>32</v>
      </c>
      <c r="G12">
        <v>2</v>
      </c>
    </row>
    <row r="13" spans="1:66">
      <c r="F13" s="43" t="s">
        <v>42</v>
      </c>
      <c r="G13">
        <v>2</v>
      </c>
      <c r="BJ13" s="34" t="s">
        <v>152</v>
      </c>
      <c r="BK13" t="s">
        <v>148</v>
      </c>
      <c r="BL13" t="s">
        <v>149</v>
      </c>
    </row>
    <row r="14" spans="1:66">
      <c r="F14" s="36" t="s">
        <v>24</v>
      </c>
      <c r="BJ14" s="35" t="s">
        <v>18</v>
      </c>
    </row>
    <row r="15" spans="1:66">
      <c r="F15" s="43" t="s">
        <v>21</v>
      </c>
      <c r="G15">
        <v>72</v>
      </c>
      <c r="BJ15" s="36" t="s">
        <v>53</v>
      </c>
      <c r="BL15">
        <v>0</v>
      </c>
    </row>
    <row r="16" spans="1:66">
      <c r="F16" s="43" t="s">
        <v>32</v>
      </c>
      <c r="G16">
        <v>69</v>
      </c>
      <c r="BJ16" s="36" t="s">
        <v>56</v>
      </c>
      <c r="BL16">
        <v>0</v>
      </c>
    </row>
    <row r="17" spans="1:68">
      <c r="F17" s="43" t="s">
        <v>42</v>
      </c>
      <c r="G17">
        <v>67</v>
      </c>
      <c r="BJ17" s="36" t="s">
        <v>59</v>
      </c>
      <c r="BL17">
        <v>0</v>
      </c>
    </row>
    <row r="18" spans="1:68">
      <c r="F18" s="35" t="s">
        <v>155</v>
      </c>
      <c r="G18">
        <v>260</v>
      </c>
      <c r="BJ18" s="36" t="s">
        <v>14</v>
      </c>
      <c r="BL18">
        <v>0</v>
      </c>
    </row>
    <row r="19" spans="1:68">
      <c r="BJ19" s="36" t="s">
        <v>25</v>
      </c>
      <c r="BL19">
        <v>0</v>
      </c>
    </row>
    <row r="20" spans="1:68">
      <c r="BJ20" s="36" t="s">
        <v>36</v>
      </c>
      <c r="BL20">
        <v>0</v>
      </c>
    </row>
    <row r="21" spans="1:68">
      <c r="BJ21" s="36" t="s">
        <v>46</v>
      </c>
      <c r="BL21">
        <v>0</v>
      </c>
    </row>
    <row r="22" spans="1:68">
      <c r="Z22" s="37"/>
      <c r="BJ22" s="35" t="s">
        <v>155</v>
      </c>
      <c r="BL22">
        <v>0</v>
      </c>
    </row>
    <row r="23" spans="1:68">
      <c r="Z23" s="37"/>
    </row>
    <row r="24" spans="1:68">
      <c r="Z24" s="37"/>
    </row>
    <row r="25" spans="1:68">
      <c r="S25" s="37"/>
      <c r="Z25" s="37"/>
    </row>
    <row r="26" spans="1:68">
      <c r="Z26" s="37"/>
    </row>
    <row r="27" spans="1:68">
      <c r="Z27" s="37"/>
      <c r="BG27" s="39"/>
    </row>
    <row r="28" spans="1:68">
      <c r="Z28" s="37"/>
      <c r="BG28" s="39"/>
    </row>
    <row r="29" spans="1:68">
      <c r="Z29" s="37"/>
      <c r="BG29" s="39"/>
      <c r="BO29" s="20" t="s">
        <v>151</v>
      </c>
    </row>
    <row r="30" spans="1:68">
      <c r="Z30" s="37"/>
      <c r="BG30" s="39"/>
      <c r="BN30" s="34" t="s">
        <v>152</v>
      </c>
      <c r="BO30" t="s">
        <v>149</v>
      </c>
    </row>
    <row r="31" spans="1:68">
      <c r="K31" s="34" t="s">
        <v>152</v>
      </c>
      <c r="L31" t="s">
        <v>153</v>
      </c>
      <c r="M31" t="s">
        <v>154</v>
      </c>
      <c r="Z31" s="37"/>
      <c r="BN31" s="35" t="s">
        <v>18</v>
      </c>
      <c r="BO31">
        <v>125</v>
      </c>
      <c r="BP31">
        <f>GETPIVOTDATA("#PendingPoints",$BN$30,"Department","South_Service")</f>
        <v>125</v>
      </c>
    </row>
    <row r="32" spans="1:68">
      <c r="A32" s="34" t="s">
        <v>152</v>
      </c>
      <c r="B32" t="s">
        <v>159</v>
      </c>
      <c r="K32" s="35" t="s">
        <v>18</v>
      </c>
      <c r="L32" s="40">
        <v>260</v>
      </c>
      <c r="M32" s="40">
        <v>0</v>
      </c>
      <c r="Z32" s="37"/>
      <c r="BN32" s="35" t="s">
        <v>155</v>
      </c>
      <c r="BO32">
        <v>125</v>
      </c>
    </row>
    <row r="33" spans="1:68">
      <c r="A33" s="35" t="s">
        <v>18</v>
      </c>
      <c r="K33" s="35" t="s">
        <v>155</v>
      </c>
      <c r="L33" s="40">
        <v>260</v>
      </c>
      <c r="M33" s="40">
        <v>0</v>
      </c>
      <c r="Z33" s="37"/>
    </row>
    <row r="34" spans="1:68">
      <c r="A34" s="36" t="s">
        <v>158</v>
      </c>
      <c r="B34" s="103">
        <v>8</v>
      </c>
      <c r="Z34" s="37"/>
    </row>
    <row r="35" spans="1:68">
      <c r="A35" s="36" t="s">
        <v>35</v>
      </c>
      <c r="B35" s="103">
        <v>36</v>
      </c>
      <c r="Z35" s="37"/>
    </row>
    <row r="36" spans="1:68">
      <c r="A36" s="36" t="s">
        <v>45</v>
      </c>
      <c r="B36" s="103">
        <v>8</v>
      </c>
      <c r="Z36" s="37"/>
    </row>
    <row r="37" spans="1:68">
      <c r="A37" s="36" t="s">
        <v>24</v>
      </c>
      <c r="B37" s="103">
        <v>208</v>
      </c>
      <c r="Z37" s="37"/>
    </row>
    <row r="38" spans="1:68">
      <c r="A38" s="35" t="s">
        <v>155</v>
      </c>
      <c r="B38" s="103">
        <v>260</v>
      </c>
      <c r="Z38" s="37"/>
      <c r="BN38" s="34" t="s">
        <v>152</v>
      </c>
      <c r="BO38" t="s">
        <v>148</v>
      </c>
    </row>
    <row r="39" spans="1:68">
      <c r="Z39" s="37"/>
      <c r="BN39" s="35" t="s">
        <v>18</v>
      </c>
      <c r="BO39">
        <v>125</v>
      </c>
      <c r="BP39">
        <f>GETPIVOTDATA("#CompletedPoints",$BN$38,"Department","South_Service")</f>
        <v>125</v>
      </c>
    </row>
    <row r="40" spans="1:68">
      <c r="BN40" s="35" t="s">
        <v>155</v>
      </c>
      <c r="BO40">
        <v>125</v>
      </c>
    </row>
    <row r="42" spans="1:68">
      <c r="B42">
        <f>GETPIVOTDATA("[Measures].[Pending Tasks]",$A$32)</f>
        <v>260</v>
      </c>
    </row>
    <row r="47" spans="1:68">
      <c r="S47" s="37"/>
    </row>
    <row r="51" spans="59:59">
      <c r="BG51" s="39"/>
    </row>
    <row r="52" spans="59:59">
      <c r="BG52" s="39"/>
    </row>
    <row r="53" spans="59:59">
      <c r="BG53" s="39"/>
    </row>
    <row r="54" spans="59:59">
      <c r="BG54" s="39"/>
    </row>
    <row r="55" spans="59:59">
      <c r="BG55" s="39"/>
    </row>
    <row r="75" spans="19:59">
      <c r="S75" s="44"/>
    </row>
    <row r="77" spans="19:59">
      <c r="BG77" s="39"/>
    </row>
    <row r="78" spans="19:59">
      <c r="BG78" s="39"/>
    </row>
    <row r="79" spans="19:59">
      <c r="BG79" s="39"/>
    </row>
    <row r="80" spans="19:59">
      <c r="BG80" s="39"/>
    </row>
    <row r="81" spans="59:59">
      <c r="BG81" s="39"/>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tabSelected="1" zoomScale="55" zoomScaleNormal="55" workbookViewId="0">
      <selection activeCell="AA31" sqref="AA31"/>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A536E592-EED6-40E3-ABC9-45CB0EE6E900}">
  <ds:schemaRefs>
    <ds:schemaRef ds:uri="http://gemini/pivotcustomization/TableXML_Merge_Annu 2_852c0f5c-0b16-49e1-b591-c0a4f44a5e07"/>
  </ds:schemaRefs>
</ds:datastoreItem>
</file>

<file path=customXml/itemProps2.xml><?xml version="1.0" encoding="utf-8"?>
<ds:datastoreItem xmlns:ds="http://schemas.openxmlformats.org/officeDocument/2006/customXml" ds:itemID="{3DE028B3-603D-4D09-8267-0CBD490ACA40}">
  <ds:schemaRefs>
    <ds:schemaRef ds:uri="http://gemini/pivotcustomization/TableXML_completion By Dep_448f2d81-2f0f-4254-8e0f-af84cbf245bf"/>
  </ds:schemaRefs>
</ds:datastoreItem>
</file>

<file path=customXml/itemProps3.xml><?xml version="1.0" encoding="utf-8"?>
<ds:datastoreItem xmlns:ds="http://schemas.openxmlformats.org/officeDocument/2006/customXml" ds:itemID="{96B93A74-0262-4DF8-A9EB-98398FD60133}">
  <ds:schemaRefs>
    <ds:schemaRef ds:uri="http://gemini/pivotcustomization/TableXML_Merge_Annu 2_852c0f5c-0b16-49e1-b591-c0a4f44a5e07"/>
  </ds:schemaRefs>
</ds:datastoreItem>
</file>

<file path=customXml/itemProps4.xml><?xml version="1.0" encoding="utf-8"?>
<ds:datastoreItem xmlns:ds="http://schemas.openxmlformats.org/officeDocument/2006/customXml" ds:itemID="{306C98E9-B2CD-49F2-9BEA-3249D7C2611E}">
  <ds:schemaRefs>
    <ds:schemaRef ds:uri="http://gemini/pivotcustomization/LinkedTableUpdateMode"/>
  </ds:schemaRefs>
</ds:datastoreItem>
</file>

<file path=customXml/itemProps5.xml><?xml version="1.0" encoding="utf-8"?>
<ds:datastoreItem xmlns:ds="http://schemas.openxmlformats.org/officeDocument/2006/customXml" ds:itemID="{F22DFE7D-EC59-44DC-9DFB-7BE44D632BDB}">
  <ds:schemaRefs>
    <ds:schemaRef ds:uri="http://gemini/pivotcustomization/TableXML_All_Checklist_34b2da70-553d-4aca-8bf7-4edac4b3d4d8"/>
  </ds:schemaRefs>
</ds:datastoreItem>
</file>

<file path=customXml/itemProps6.xml><?xml version="1.0" encoding="utf-8"?>
<ds:datastoreItem xmlns:ds="http://schemas.openxmlformats.org/officeDocument/2006/customXml" ds:itemID="{7CFD3FEB-7AFD-4DB0-9BBC-B87BE53CD56F}">
  <ds:schemaRefs>
    <ds:schemaRef ds:uri="http://gemini/pivotcustomization/TableXML_Merge Total Tasks_f072906e-7d4c-479d-95c7-552a122c8f64"/>
  </ds:schemaRefs>
</ds:datastoreItem>
</file>

<file path=customXml/itemProps7.xml><?xml version="1.0" encoding="utf-8"?>
<ds:datastoreItem xmlns:ds="http://schemas.openxmlformats.org/officeDocument/2006/customXml" ds:itemID="{38D049B4-4705-476D-AF24-9C3C81615940}">
  <ds:schemaRefs/>
</ds:datastoreItem>
</file>

<file path=customXml/itemProps8.xml><?xml version="1.0" encoding="utf-8"?>
<ds:datastoreItem xmlns:ds="http://schemas.openxmlformats.org/officeDocument/2006/customXml" ds:itemID="{7C4C2403-1F0E-4F65-89C2-E243F098AA6C}">
  <ds:schemaRefs/>
</ds:datastoreItem>
</file>

<file path=customXml/itemProps9.xml><?xml version="1.0" encoding="utf-8"?>
<ds:datastoreItem xmlns:ds="http://schemas.openxmlformats.org/officeDocument/2006/customXml" ds:itemID="{EA3FFB41-5478-41A3-BF65-B3FD4BF6CFAC}">
  <ds:schemaRefs/>
</ds:datastoreItem>
</file>

<file path=customXml/itemProps10.xml><?xml version="1.0" encoding="utf-8"?>
<ds:datastoreItem xmlns:ds="http://schemas.openxmlformats.org/officeDocument/2006/customXml" ds:itemID="{A39E69F6-7F9D-40A9-9E07-0EAEC9E10A48}">
  <ds:schemaRefs>
    <ds:schemaRef ds:uri="http://gemini/pivotcustomization/TableXML_CompletionOfDepByReq_606efb99-462d-4ad5-935f-811bed99e576"/>
  </ds:schemaRefs>
</ds:datastoreItem>
</file>

<file path=customXml/itemProps11.xml><?xml version="1.0" encoding="utf-8"?>
<ds:datastoreItem xmlns:ds="http://schemas.openxmlformats.org/officeDocument/2006/customXml" ds:itemID="{36023393-692A-4421-A668-A45BB2F7695B}">
  <ds:schemaRefs>
    <ds:schemaRef ds:uri="http://gemini/pivotcustomization/TableXML_All_Checklist 2_d5f938c5-8e15-4dc8-b65a-37b7a415e596"/>
  </ds:schemaRefs>
</ds:datastoreItem>
</file>

<file path=customXml/itemProps12.xml><?xml version="1.0" encoding="utf-8"?>
<ds:datastoreItem xmlns:ds="http://schemas.openxmlformats.org/officeDocument/2006/customXml" ds:itemID="{1E8EC9B5-9A76-4354-B12F-6710AFD7DC55}">
  <ds:schemaRefs>
    <ds:schemaRef ds:uri="http://gemini/pivotcustomization/TableXML_Merge_Annu 2_852c0f5c-0b16-49e1-b591-c0a4f44a5e07"/>
  </ds:schemaRefs>
</ds:datastoreItem>
</file>

<file path=customXml/itemProps13.xml><?xml version="1.0" encoding="utf-8"?>
<ds:datastoreItem xmlns:ds="http://schemas.openxmlformats.org/officeDocument/2006/customXml" ds:itemID="{EFD1045F-44E1-40BE-AB3B-911C86D93232}">
  <ds:schemaRefs>
    <ds:schemaRef ds:uri="http://gemini/pivotcustomization/TableXML_Merge_Annu 2_852c0f5c-0b16-49e1-b591-c0a4f44a5e07"/>
  </ds:schemaRefs>
</ds:datastoreItem>
</file>

<file path=customXml/itemProps14.xml><?xml version="1.0" encoding="utf-8"?>
<ds:datastoreItem xmlns:ds="http://schemas.openxmlformats.org/officeDocument/2006/customXml" ds:itemID="{FF07C25F-95F3-486D-B026-B88AE7CB9DBC}">
  <ds:schemaRefs/>
</ds:datastoreItem>
</file>

<file path=customXml/itemProps15.xml><?xml version="1.0" encoding="utf-8"?>
<ds:datastoreItem xmlns:ds="http://schemas.openxmlformats.org/officeDocument/2006/customXml" ds:itemID="{0BA49A7E-E0BF-4D3F-B1FE-000604E0AD0F}">
  <ds:schemaRefs/>
</ds:datastoreItem>
</file>

<file path=customXml/itemProps16.xml><?xml version="1.0" encoding="utf-8"?>
<ds:datastoreItem xmlns:ds="http://schemas.openxmlformats.org/officeDocument/2006/customXml" ds:itemID="{F5F8A897-44F4-46D8-B13D-59CF8C29468F}">
  <ds:schemaRefs>
    <ds:schemaRef ds:uri="http://gemini/pivotcustomization/TableWidget"/>
  </ds:schemaRefs>
</ds:datastoreItem>
</file>

<file path=customXml/itemProps17.xml><?xml version="1.0" encoding="utf-8"?>
<ds:datastoreItem xmlns:ds="http://schemas.openxmlformats.org/officeDocument/2006/customXml" ds:itemID="{5427A607-876E-403D-99EE-6230637D9041}">
  <ds:schemaRefs/>
</ds:datastoreItem>
</file>

<file path=customXml/itemProps18.xml><?xml version="1.0" encoding="utf-8"?>
<ds:datastoreItem xmlns:ds="http://schemas.openxmlformats.org/officeDocument/2006/customXml" ds:itemID="{B46865DF-D885-4958-B849-0C6A2D4C6458}">
  <ds:schemaRefs>
    <ds:schemaRef ds:uri="http://gemini/pivotcustomization/TableXML_All_Checklist 2_d5f938c5-8e15-4dc8-b65a-37b7a415e596"/>
  </ds:schemaRefs>
</ds:datastoreItem>
</file>

<file path=customXml/itemProps19.xml><?xml version="1.0" encoding="utf-8"?>
<ds:datastoreItem xmlns:ds="http://schemas.openxmlformats.org/officeDocument/2006/customXml" ds:itemID="{795A0EE8-EDF6-46DB-9E67-526AF3A41188}">
  <ds:schemaRefs>
    <ds:schemaRef ds:uri="http://gemini/pivotcustomization/ManualCalcMode"/>
  </ds:schemaRefs>
</ds:datastoreItem>
</file>

<file path=customXml/itemProps20.xml><?xml version="1.0" encoding="utf-8"?>
<ds:datastoreItem xmlns:ds="http://schemas.openxmlformats.org/officeDocument/2006/customXml" ds:itemID="{AC4C2C68-97BE-4BA2-8FD0-4B750E86F305}">
  <ds:schemaRefs>
    <ds:schemaRef ds:uri="http://gemini/pivotcustomization/MeasureGridState"/>
  </ds:schemaRefs>
</ds:datastoreItem>
</file>

<file path=customXml/itemProps21.xml><?xml version="1.0" encoding="utf-8"?>
<ds:datastoreItem xmlns:ds="http://schemas.openxmlformats.org/officeDocument/2006/customXml" ds:itemID="{E0539F16-3D75-4EAB-B553-20506D600424}">
  <ds:schemaRefs>
    <ds:schemaRef ds:uri="http://gemini/pivotcustomization/TableXML_Merge_Annu 2_852c0f5c-0b16-49e1-b591-c0a4f44a5e07"/>
  </ds:schemaRefs>
</ds:datastoreItem>
</file>

<file path=customXml/itemProps22.xml><?xml version="1.0" encoding="utf-8"?>
<ds:datastoreItem xmlns:ds="http://schemas.openxmlformats.org/officeDocument/2006/customXml" ds:itemID="{B734867A-2744-476F-BFA8-47C66D5F70A7}">
  <ds:schemaRefs/>
</ds:datastoreItem>
</file>

<file path=customXml/itemProps23.xml><?xml version="1.0" encoding="utf-8"?>
<ds:datastoreItem xmlns:ds="http://schemas.openxmlformats.org/officeDocument/2006/customXml" ds:itemID="{61654FDF-C90E-411C-A5D0-1F4271ED6A25}">
  <ds:schemaRefs>
    <ds:schemaRef ds:uri="http://gemini/pivotcustomization/ShowHidden"/>
  </ds:schemaRefs>
</ds:datastoreItem>
</file>

<file path=customXml/itemProps24.xml><?xml version="1.0" encoding="utf-8"?>
<ds:datastoreItem xmlns:ds="http://schemas.openxmlformats.org/officeDocument/2006/customXml" ds:itemID="{3D46E1D9-219A-42B7-BE63-02066842AFA4}">
  <ds:schemaRefs>
    <ds:schemaRef ds:uri="http://gemini/pivotcustomization/TableXML_LastUpdateMonthMerge_b4e88b25-8195-4f87-8aab-53329564a43e"/>
  </ds:schemaRefs>
</ds:datastoreItem>
</file>

<file path=customXml/itemProps25.xml><?xml version="1.0" encoding="utf-8"?>
<ds:datastoreItem xmlns:ds="http://schemas.openxmlformats.org/officeDocument/2006/customXml" ds:itemID="{2CF9B9C4-9D1D-4196-B431-6C85ED1F2FE4}">
  <ds:schemaRefs/>
</ds:datastoreItem>
</file>

<file path=customXml/itemProps26.xml><?xml version="1.0" encoding="utf-8"?>
<ds:datastoreItem xmlns:ds="http://schemas.openxmlformats.org/officeDocument/2006/customXml" ds:itemID="{30BDBDAB-7705-49A4-B9BE-8117E0989A0F}">
  <ds:schemaRefs/>
</ds:datastoreItem>
</file>

<file path=customXml/itemProps27.xml><?xml version="1.0" encoding="utf-8"?>
<ds:datastoreItem xmlns:ds="http://schemas.openxmlformats.org/officeDocument/2006/customXml" ds:itemID="{C41944F4-3001-4D1E-9FCA-8FCD91D875D1}">
  <ds:schemaRefs>
    <ds:schemaRef ds:uri="http://gemini/pivotcustomization/TableXML_Merge_Annu 2_852c0f5c-0b16-49e1-b591-c0a4f44a5e07"/>
  </ds:schemaRefs>
</ds:datastoreItem>
</file>

<file path=customXml/itemProps28.xml><?xml version="1.0" encoding="utf-8"?>
<ds:datastoreItem xmlns:ds="http://schemas.openxmlformats.org/officeDocument/2006/customXml" ds:itemID="{AEF2B51B-D83A-4DE8-9A1E-CDB169F1AC23}">
  <ds:schemaRefs>
    <ds:schemaRef ds:uri="http://gemini/pivotcustomization/TableXML_Merge_Annu 2_852c0f5c-0b16-49e1-b591-c0a4f44a5e07"/>
  </ds:schemaRefs>
</ds:datastoreItem>
</file>

<file path=customXml/itemProps29.xml><?xml version="1.0" encoding="utf-8"?>
<ds:datastoreItem xmlns:ds="http://schemas.openxmlformats.org/officeDocument/2006/customXml" ds:itemID="{B5254CB8-1660-4A54-952E-82B99F0F5B7A}">
  <ds:schemaRefs>
    <ds:schemaRef ds:uri="http://gemini/pivotcustomization/TableXML_Merge_Annu 2_852c0f5c-0b16-49e1-b591-c0a4f44a5e07"/>
  </ds:schemaRefs>
</ds:datastoreItem>
</file>

<file path=customXml/itemProps30.xml><?xml version="1.0" encoding="utf-8"?>
<ds:datastoreItem xmlns:ds="http://schemas.openxmlformats.org/officeDocument/2006/customXml" ds:itemID="{91DB9F51-3373-42C7-AD86-F505794436C8}">
  <ds:schemaRefs>
    <ds:schemaRef ds:uri="http://gemini/pivotcustomization/TableOrder"/>
  </ds:schemaRefs>
</ds:datastoreItem>
</file>

<file path=customXml/itemProps31.xml><?xml version="1.0" encoding="utf-8"?>
<ds:datastoreItem xmlns:ds="http://schemas.openxmlformats.org/officeDocument/2006/customXml" ds:itemID="{8EC8A4BC-DE10-4159-9007-8C67DC1D5618}">
  <ds:schemaRefs>
    <ds:schemaRef ds:uri="http://gemini/pivotcustomization/ShowImplicitMeasures"/>
  </ds:schemaRefs>
</ds:datastoreItem>
</file>

<file path=customXml/itemProps32.xml><?xml version="1.0" encoding="utf-8"?>
<ds:datastoreItem xmlns:ds="http://schemas.openxmlformats.org/officeDocument/2006/customXml" ds:itemID="{734FA2BF-0143-4F57-8407-159DC2CC39ED}">
  <ds:schemaRefs>
    <ds:schemaRef ds:uri="http://schemas.microsoft.com/DataMashup"/>
  </ds:schemaRefs>
</ds:datastoreItem>
</file>

<file path=customXml/itemProps33.xml><?xml version="1.0" encoding="utf-8"?>
<ds:datastoreItem xmlns:ds="http://schemas.openxmlformats.org/officeDocument/2006/customXml" ds:itemID="{CD67CD2E-4F80-4F7E-8BC1-122F18B682D4}">
  <ds:schemaRefs/>
</ds:datastoreItem>
</file>

<file path=customXml/itemProps34.xml><?xml version="1.0" encoding="utf-8"?>
<ds:datastoreItem xmlns:ds="http://schemas.openxmlformats.org/officeDocument/2006/customXml" ds:itemID="{E3AD6457-39DE-463C-BFD0-02F5DBAA553C}">
  <ds:schemaRefs/>
</ds:datastoreItem>
</file>

<file path=customXml/itemProps35.xml><?xml version="1.0" encoding="utf-8"?>
<ds:datastoreItem xmlns:ds="http://schemas.openxmlformats.org/officeDocument/2006/customXml" ds:itemID="{01662438-D78D-4EF9-BC88-18857000F92B}">
  <ds:schemaRefs>
    <ds:schemaRef ds:uri="http://gemini/pivotcustomization/TableXML_Merge_Annu_b0b5fc90-6115-4d97-a2d2-9c5ec2f8a774"/>
  </ds:schemaRefs>
</ds:datastoreItem>
</file>

<file path=customXml/itemProps36.xml><?xml version="1.0" encoding="utf-8"?>
<ds:datastoreItem xmlns:ds="http://schemas.openxmlformats.org/officeDocument/2006/customXml" ds:itemID="{7019D8D6-9468-4E9B-825F-78D2F2082A2A}">
  <ds:schemaRefs>
    <ds:schemaRef ds:uri="http://gemini/pivotcustomization/TableXML_Merge_Annu 2_852c0f5c-0b16-49e1-b591-c0a4f44a5e07"/>
  </ds:schemaRefs>
</ds:datastoreItem>
</file>

<file path=customXml/itemProps37.xml><?xml version="1.0" encoding="utf-8"?>
<ds:datastoreItem xmlns:ds="http://schemas.openxmlformats.org/officeDocument/2006/customXml" ds:itemID="{4FA51F5B-3D9B-4DCC-AA7C-34A61A8B048A}">
  <ds:schemaRefs>
    <ds:schemaRef ds:uri="http://gemini/pivotcustomization/FormulaBarState"/>
  </ds:schemaRefs>
</ds:datastoreItem>
</file>

<file path=customXml/itemProps38.xml><?xml version="1.0" encoding="utf-8"?>
<ds:datastoreItem xmlns:ds="http://schemas.openxmlformats.org/officeDocument/2006/customXml" ds:itemID="{F10F8743-2F6C-42C7-8F96-44AFD0D19F39}">
  <ds:schemaRefs>
    <ds:schemaRef ds:uri="http://gemini/pivotcustomization/Diagrams"/>
  </ds:schemaRefs>
</ds:datastoreItem>
</file>

<file path=customXml/itemProps39.xml><?xml version="1.0" encoding="utf-8"?>
<ds:datastoreItem xmlns:ds="http://schemas.openxmlformats.org/officeDocument/2006/customXml" ds:itemID="{F20ECDF3-B43E-48D7-8413-A01B6F3FB76E}">
  <ds:schemaRefs/>
</ds:datastoreItem>
</file>

<file path=customXml/itemProps40.xml><?xml version="1.0" encoding="utf-8"?>
<ds:datastoreItem xmlns:ds="http://schemas.openxmlformats.org/officeDocument/2006/customXml" ds:itemID="{54811BC5-37D3-4DAC-9FE6-9A4B297A7758}">
  <ds:schemaRefs>
    <ds:schemaRef ds:uri="http://gemini/pivotcustomization/TableXML_Merge_Annu 2_852c0f5c-0b16-49e1-b591-c0a4f44a5e07"/>
  </ds:schemaRefs>
</ds:datastoreItem>
</file>

<file path=customXml/itemProps41.xml><?xml version="1.0" encoding="utf-8"?>
<ds:datastoreItem xmlns:ds="http://schemas.openxmlformats.org/officeDocument/2006/customXml" ds:itemID="{7F55813B-7588-451C-9FA2-211DAAE415C5}">
  <ds:schemaRefs>
    <ds:schemaRef ds:uri="http://gemini/pivotcustomization/ClientWindowXML"/>
  </ds:schemaRefs>
</ds:datastoreItem>
</file>

<file path=customXml/itemProps42.xml><?xml version="1.0" encoding="utf-8"?>
<ds:datastoreItem xmlns:ds="http://schemas.openxmlformats.org/officeDocument/2006/customXml" ds:itemID="{F7C28B60-E9EA-4984-9263-E8BC2F223E32}">
  <ds:schemaRefs/>
</ds:datastoreItem>
</file>

<file path=customXml/itemProps43.xml><?xml version="1.0" encoding="utf-8"?>
<ds:datastoreItem xmlns:ds="http://schemas.openxmlformats.org/officeDocument/2006/customXml" ds:itemID="{47436C03-CAF7-453B-9CA1-A21C1A4FCB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Lists</vt:lpstr>
      <vt:lpstr>Total Annual Points</vt:lpstr>
      <vt:lpstr>South_Service</vt:lpstr>
      <vt:lpstr>North_Service</vt:lpstr>
      <vt:lpstr>South_Operation</vt:lpstr>
      <vt:lpstr>North_Operation</vt:lpstr>
      <vt:lpstr>Pivots_Tables</vt:lpstr>
      <vt:lpstr>Dashboard</vt:lpstr>
      <vt:lpstr>North_Operation</vt:lpstr>
      <vt:lpstr>North_Service</vt:lpstr>
      <vt:lpstr>South_Operation</vt:lpstr>
      <vt:lpstr>South_Service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AREEJ Fathy</dc:creator>
  <cp:keywords/>
  <dc:description/>
  <cp:lastModifiedBy>AREEJ Fathy</cp:lastModifiedBy>
  <cp:revision/>
  <dcterms:created xsi:type="dcterms:W3CDTF">2025-10-20T10:58:23Z</dcterms:created>
  <dcterms:modified xsi:type="dcterms:W3CDTF">2025-11-09T13:01:14Z</dcterms:modified>
  <cp:category/>
  <cp:contentStatus/>
</cp:coreProperties>
</file>