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algorithms_data" sheetId="1" r:id="rId4"/>
    <sheet state="visible" name="all_algorithms_chart" sheetId="2" r:id="rId5"/>
    <sheet state="visible" name="dnc_improved_reasonable_range" sheetId="3" r:id="rId6"/>
    <sheet state="visible" name="dnc_improved_reasonable_range_c" sheetId="4" r:id="rId7"/>
    <sheet state="visible" name="dnc_improved_thorough" sheetId="5" r:id="rId8"/>
    <sheet state="visible" name="dnc_improved_thorough_charts" sheetId="6" r:id="rId9"/>
  </sheets>
  <definedNames>
    <definedName hidden="1" localSheetId="0" name="_xlnm._FilterDatabase">all_algorithms_data!$B$1:$AC$994</definedName>
    <definedName hidden="1" localSheetId="2" name="_xlnm._FilterDatabase">dnc_improved_reasonable_range!$A$1:$J$152</definedName>
  </definedNames>
  <calcPr/>
</workbook>
</file>

<file path=xl/sharedStrings.xml><?xml version="1.0" encoding="utf-8"?>
<sst xmlns="http://schemas.openxmlformats.org/spreadsheetml/2006/main" count="7519" uniqueCount="1480">
  <si>
    <t>Graph</t>
  </si>
  <si>
    <t>Vertices</t>
  </si>
  <si>
    <t>Edges</t>
  </si>
  <si>
    <t>Density</t>
  </si>
  <si>
    <t>BruteForceColoring_elapsed_us</t>
  </si>
  <si>
    <t>BruteForceColoring_result</t>
  </si>
  <si>
    <t>DnCColoring_elapsed_ms</t>
  </si>
  <si>
    <t>DnCColoring_elapsed_us</t>
  </si>
  <si>
    <t>DnCColoring_result</t>
  </si>
  <si>
    <t>DnCColoringImproved_elapsed_ms</t>
  </si>
  <si>
    <t>DnCColoringImproved_elapsed_us</t>
  </si>
  <si>
    <t>DnCColoringImproved_result</t>
  </si>
  <si>
    <t>DnCColoringParallel_elapsed_ms</t>
  </si>
  <si>
    <t>DnCColoringParallel_elapsed_us</t>
  </si>
  <si>
    <t>DnCColoringParallel_result</t>
  </si>
  <si>
    <t>random connected</t>
  </si>
  <si>
    <t>00:00:00.0000986</t>
  </si>
  <si>
    <t>Colorable</t>
  </si>
  <si>
    <t>00:00:00.0009772</t>
  </si>
  <si>
    <t>00:00:00.0007297</t>
  </si>
  <si>
    <t>00:00:00.0001729</t>
  </si>
  <si>
    <t>00:00:00.0000687</t>
  </si>
  <si>
    <t>00:00:00.0002401</t>
  </si>
  <si>
    <t>00:00:00.0011902</t>
  </si>
  <si>
    <t>00:00:00.0002762</t>
  </si>
  <si>
    <t>00:00:00.0017686</t>
  </si>
  <si>
    <t>00:00:00.0018403</t>
  </si>
  <si>
    <t>00:00:00.0006619</t>
  </si>
  <si>
    <t>00:00:00.0006416</t>
  </si>
  <si>
    <t>00:00:19.3515326</t>
  </si>
  <si>
    <t>00:00:00.0034330</t>
  </si>
  <si>
    <t>00:00:00.0042206</t>
  </si>
  <si>
    <t>00:00:00.0030037</t>
  </si>
  <si>
    <t>00:00:00.0099812</t>
  </si>
  <si>
    <t>00:00:00.0064883</t>
  </si>
  <si>
    <t>00:00:00.0230611</t>
  </si>
  <si>
    <t>00:00:00.0187448</t>
  </si>
  <si>
    <t>00:00:00.0032066</t>
  </si>
  <si>
    <t>00:00:00.0036436</t>
  </si>
  <si>
    <t>00:00:00.0037165</t>
  </si>
  <si>
    <t>00:00:00.0038057</t>
  </si>
  <si>
    <t>00:00:00.0000689</t>
  </si>
  <si>
    <t>00:00:00.0001871</t>
  </si>
  <si>
    <t>00:00:00.0001784</t>
  </si>
  <si>
    <t>00:00:00.0001951</t>
  </si>
  <si>
    <t>00:00:00.0001582</t>
  </si>
  <si>
    <t>00:00:00.0014807</t>
  </si>
  <si>
    <t>00:00:00.0019681</t>
  </si>
  <si>
    <t>00:00:00.0006795</t>
  </si>
  <si>
    <t>00:00:00.0008605</t>
  </si>
  <si>
    <t>00:00:00.0029764</t>
  </si>
  <si>
    <t>00:00:00.0033258</t>
  </si>
  <si>
    <t>00:00:00.0056966</t>
  </si>
  <si>
    <t>00:00:00.0020588</t>
  </si>
  <si>
    <t>00:00:00.0025679</t>
  </si>
  <si>
    <t>00:00:00.0024248</t>
  </si>
  <si>
    <t>00:00:00.0022533</t>
  </si>
  <si>
    <t>00:00:01.6486655</t>
  </si>
  <si>
    <t>00:00:00.0007687</t>
  </si>
  <si>
    <t>00:00:00.0062551</t>
  </si>
  <si>
    <t>00:00:00.0061734</t>
  </si>
  <si>
    <t>00:00:00.0047446</t>
  </si>
  <si>
    <t>00:00:00.0031408</t>
  </si>
  <si>
    <t>00:00:00.0038418</t>
  </si>
  <si>
    <t>00:00:00.0072961</t>
  </si>
  <si>
    <t>00:00:01.5668993</t>
  </si>
  <si>
    <t>00:00:00.0005140</t>
  </si>
  <si>
    <t>00:00:00.0004400</t>
  </si>
  <si>
    <t>00:00:00.0003527</t>
  </si>
  <si>
    <t>00:00:02.0383928</t>
  </si>
  <si>
    <t>00:00:00.0013024</t>
  </si>
  <si>
    <t>00:00:00.0002142</t>
  </si>
  <si>
    <t>00:00:00.0002983</t>
  </si>
  <si>
    <t>00:01:00</t>
  </si>
  <si>
    <t>Timeout</t>
  </si>
  <si>
    <t>00:00:00.7415310</t>
  </si>
  <si>
    <t>Uncolorable</t>
  </si>
  <si>
    <t>00:00:00.7887920</t>
  </si>
  <si>
    <t>00:00:01.0187011</t>
  </si>
  <si>
    <t>00:00:26.2067878</t>
  </si>
  <si>
    <t>00:00:00.0341587</t>
  </si>
  <si>
    <t>00:00:00.1306072</t>
  </si>
  <si>
    <t>00:00:00.0084587</t>
  </si>
  <si>
    <t>00:00:00.0060790</t>
  </si>
  <si>
    <t>00:00:00.0006880</t>
  </si>
  <si>
    <t>00:00:00.0047475</t>
  </si>
  <si>
    <t>00:00:00.0028771</t>
  </si>
  <si>
    <t>00:00:00.0345585</t>
  </si>
  <si>
    <t>00:00:00.0208976</t>
  </si>
  <si>
    <t>00:00:00.0113865</t>
  </si>
  <si>
    <t>00:00:00.0124663</t>
  </si>
  <si>
    <t>00:00:00.0036941</t>
  </si>
  <si>
    <t>00:00:00.0010385</t>
  </si>
  <si>
    <t>00:00:00.0004634</t>
  </si>
  <si>
    <t>00:00:00.0005695</t>
  </si>
  <si>
    <t>00:00:00.0596973</t>
  </si>
  <si>
    <t>00:00:00.0032953</t>
  </si>
  <si>
    <t>00:00:00.0053121</t>
  </si>
  <si>
    <t>00:00:00.0036509</t>
  </si>
  <si>
    <t>00:00:01.1103926</t>
  </si>
  <si>
    <t>00:00:00.0059565</t>
  </si>
  <si>
    <t>00:00:00.0029656</t>
  </si>
  <si>
    <t>00:00:01.3491534</t>
  </si>
  <si>
    <t>00:00:00.3422860</t>
  </si>
  <si>
    <t>00:00:00.1848769</t>
  </si>
  <si>
    <t>00:00:00.0386457</t>
  </si>
  <si>
    <t>00:00:00.0090039</t>
  </si>
  <si>
    <t>00:00:00.0031045</t>
  </si>
  <si>
    <t>00:00:01.5204557</t>
  </si>
  <si>
    <t>00:00:00.0628430</t>
  </si>
  <si>
    <t>00:00:00.1528832</t>
  </si>
  <si>
    <t>00:00:00.0022675</t>
  </si>
  <si>
    <t>00:00:00.0004396</t>
  </si>
  <si>
    <t>00:00:00.0020542</t>
  </si>
  <si>
    <t>00:00:03.9161694</t>
  </si>
  <si>
    <t>00:00:00.0026366</t>
  </si>
  <si>
    <t>00:00:00.0019809</t>
  </si>
  <si>
    <t>00:00:00.0023786</t>
  </si>
  <si>
    <t>00:00:05.3469342</t>
  </si>
  <si>
    <t>00:00:00.0392250</t>
  </si>
  <si>
    <t>00:00:00.0222372</t>
  </si>
  <si>
    <t>00:00:09.1790670</t>
  </si>
  <si>
    <t>00:00:16.8486553</t>
  </si>
  <si>
    <t>00:00:07.8855331</t>
  </si>
  <si>
    <t>00:00:01.2096897</t>
  </si>
  <si>
    <t>00:00:00.0175913</t>
  </si>
  <si>
    <t>00:00:00.0086005</t>
  </si>
  <si>
    <t>00:00:00.0019096</t>
  </si>
  <si>
    <t>00:00:00.0006846</t>
  </si>
  <si>
    <t>00:00:00.0017745</t>
  </si>
  <si>
    <t>00:00:02.9983263</t>
  </si>
  <si>
    <t>00:00:00.0298368</t>
  </si>
  <si>
    <t>00:00:00.0253168</t>
  </si>
  <si>
    <t>00:00:00.0525914</t>
  </si>
  <si>
    <t>00:00:00.0333952</t>
  </si>
  <si>
    <t>00:00:00.0278215</t>
  </si>
  <si>
    <t>00:00:01.0209962</t>
  </si>
  <si>
    <t>00:00:00.0055250</t>
  </si>
  <si>
    <t>00:00:00.0030268</t>
  </si>
  <si>
    <t>00:00:26.5605781</t>
  </si>
  <si>
    <t>00:00:14.5181336</t>
  </si>
  <si>
    <t>00:00:19.8388001</t>
  </si>
  <si>
    <t>00:00:00.0025405</t>
  </si>
  <si>
    <t>00:00:00.0038229</t>
  </si>
  <si>
    <t>00:00:00.0029197</t>
  </si>
  <si>
    <t>00:00:01.6124681</t>
  </si>
  <si>
    <t>00:00:00.0062698</t>
  </si>
  <si>
    <t>00:00:00.0177628</t>
  </si>
  <si>
    <t>00:00:01.0068627</t>
  </si>
  <si>
    <t>00:00:00.0022049</t>
  </si>
  <si>
    <t>00:00:00.0007070</t>
  </si>
  <si>
    <t>00:00:10.7486009</t>
  </si>
  <si>
    <t>00:00:00.9501670</t>
  </si>
  <si>
    <t>00:00:00.9156770</t>
  </si>
  <si>
    <t>00:00:00.0023777</t>
  </si>
  <si>
    <t>00:00:00.0016378</t>
  </si>
  <si>
    <t>00:00:00.0016909</t>
  </si>
  <si>
    <t>00:00:05.1573635</t>
  </si>
  <si>
    <t>00:00:00.0189222</t>
  </si>
  <si>
    <t>00:00:00.0399177</t>
  </si>
  <si>
    <t>00:00:01.0657289</t>
  </si>
  <si>
    <t>00:00:00.0164144</t>
  </si>
  <si>
    <t>00:00:00.0574412</t>
  </si>
  <si>
    <t>00:00:01.0105369</t>
  </si>
  <si>
    <t>00:00:00.0038560</t>
  </si>
  <si>
    <t>00:00:00.0054209</t>
  </si>
  <si>
    <t>00:00:23.6002124</t>
  </si>
  <si>
    <t>00:00:00.0444307</t>
  </si>
  <si>
    <t>00:00:00.0203050</t>
  </si>
  <si>
    <t>00:00:00.0022362</t>
  </si>
  <si>
    <t>00:00:00.0020244</t>
  </si>
  <si>
    <t>00:00:00.0017416</t>
  </si>
  <si>
    <t>00:00:55.7103591</t>
  </si>
  <si>
    <t>00:00:05.5955365</t>
  </si>
  <si>
    <t>00:00:01.4875057</t>
  </si>
  <si>
    <t>00:00:00.0283874</t>
  </si>
  <si>
    <t>00:00:01.0090338</t>
  </si>
  <si>
    <t>00:00:00.0040605</t>
  </si>
  <si>
    <t>00:00:00.0041080</t>
  </si>
  <si>
    <t>00:00:38.5195142</t>
  </si>
  <si>
    <t>00:00:23.3385514</t>
  </si>
  <si>
    <t>00:00:00.0025377</t>
  </si>
  <si>
    <t>00:00:00.0019401</t>
  </si>
  <si>
    <t>00:00:00.0023722</t>
  </si>
  <si>
    <t>00:00:17.4632107</t>
  </si>
  <si>
    <t>00:00:00.0273839</t>
  </si>
  <si>
    <t>00:00:00.0514411</t>
  </si>
  <si>
    <t>00:00:01.0163913</t>
  </si>
  <si>
    <t>00:00:00.0080721</t>
  </si>
  <si>
    <t>00:00:00.0081112</t>
  </si>
  <si>
    <t>00:00:03.5493566</t>
  </si>
  <si>
    <t>00:00:00.0455623</t>
  </si>
  <si>
    <t>00:00:29.9791447</t>
  </si>
  <si>
    <t>00:00:00.0119196</t>
  </si>
  <si>
    <t>00:00:00.0272462</t>
  </si>
  <si>
    <t>00:00:01.0526783</t>
  </si>
  <si>
    <t>00:00:00.0183374</t>
  </si>
  <si>
    <t>00:00:37.2889014</t>
  </si>
  <si>
    <t>00:00:00.0268784</t>
  </si>
  <si>
    <t>00:00:00.0312375</t>
  </si>
  <si>
    <t>są</t>
  </si>
  <si>
    <t>2</t>
  </si>
  <si>
    <t>1</t>
  </si>
  <si>
    <t>0.1</t>
  </si>
  <si>
    <t>00:00:00.0214884</t>
  </si>
  <si>
    <t>00:00:00.0001885</t>
  </si>
  <si>
    <t>4</t>
  </si>
  <si>
    <t>3</t>
  </si>
  <si>
    <t>00:00:00.0007279</t>
  </si>
  <si>
    <t>6</t>
  </si>
  <si>
    <t>00:00:00.0006916</t>
  </si>
  <si>
    <t>8</t>
  </si>
  <si>
    <t>00:00:00.0000784</t>
  </si>
  <si>
    <t>10</t>
  </si>
  <si>
    <t>00:00:00.0001215</t>
  </si>
  <si>
    <t>12</t>
  </si>
  <si>
    <t>14</t>
  </si>
  <si>
    <t>00:00:00.0001112</t>
  </si>
  <si>
    <t>18</t>
  </si>
  <si>
    <t>00:00:00.0001206</t>
  </si>
  <si>
    <t>16</t>
  </si>
  <si>
    <t>19</t>
  </si>
  <si>
    <t>00:00:00.0001639</t>
  </si>
  <si>
    <t>25</t>
  </si>
  <si>
    <t>00:00:00.0002278</t>
  </si>
  <si>
    <t>20</t>
  </si>
  <si>
    <t>28</t>
  </si>
  <si>
    <t>00:00:00.0002333</t>
  </si>
  <si>
    <t>22</t>
  </si>
  <si>
    <t>30</t>
  </si>
  <si>
    <t>00:00:00.0001813</t>
  </si>
  <si>
    <t>24</t>
  </si>
  <si>
    <t>32</t>
  </si>
  <si>
    <t>00:00:00.0001836</t>
  </si>
  <si>
    <t>26</t>
  </si>
  <si>
    <t>33</t>
  </si>
  <si>
    <t>00:00:00.0002398</t>
  </si>
  <si>
    <t>39</t>
  </si>
  <si>
    <t>00:00:00.0011629</t>
  </si>
  <si>
    <t>42</t>
  </si>
  <si>
    <t>00:00:00.0003163</t>
  </si>
  <si>
    <t>46</t>
  </si>
  <si>
    <t>00:00:00.0002271</t>
  </si>
  <si>
    <t>34</t>
  </si>
  <si>
    <t>44</t>
  </si>
  <si>
    <t>00:00:00.0002735</t>
  </si>
  <si>
    <t>36</t>
  </si>
  <si>
    <t>47</t>
  </si>
  <si>
    <t>00:00:00.0002415</t>
  </si>
  <si>
    <t>38</t>
  </si>
  <si>
    <t>00:00:00.0002937</t>
  </si>
  <si>
    <t>40</t>
  </si>
  <si>
    <t>55</t>
  </si>
  <si>
    <t>00:00:00.0009987</t>
  </si>
  <si>
    <t>57</t>
  </si>
  <si>
    <t>00:00:01.6954131</t>
  </si>
  <si>
    <t>64</t>
  </si>
  <si>
    <t>00:00:00.0047977</t>
  </si>
  <si>
    <t>62</t>
  </si>
  <si>
    <t>00:00:00.0003319</t>
  </si>
  <si>
    <t>48</t>
  </si>
  <si>
    <t>00:00:00.0002404</t>
  </si>
  <si>
    <t>50</t>
  </si>
  <si>
    <t>65</t>
  </si>
  <si>
    <t>00:00:00.0004727</t>
  </si>
  <si>
    <t>52</t>
  </si>
  <si>
    <t>72</t>
  </si>
  <si>
    <t>00:00:00.0003167</t>
  </si>
  <si>
    <t>54</t>
  </si>
  <si>
    <t>69</t>
  </si>
  <si>
    <t>00:00:00.0007235</t>
  </si>
  <si>
    <t>56</t>
  </si>
  <si>
    <t>75</t>
  </si>
  <si>
    <t>00:00:00.0121564</t>
  </si>
  <si>
    <t>58</t>
  </si>
  <si>
    <t>79</t>
  </si>
  <si>
    <t>00:00:00.0004776</t>
  </si>
  <si>
    <t>60</t>
  </si>
  <si>
    <t>84</t>
  </si>
  <si>
    <t>00:00:00.0008033</t>
  </si>
  <si>
    <t>88</t>
  </si>
  <si>
    <t>00:00:00.0834350</t>
  </si>
  <si>
    <t>66</t>
  </si>
  <si>
    <t>00:00:00.0004290</t>
  </si>
  <si>
    <t>68</t>
  </si>
  <si>
    <t>93</t>
  </si>
  <si>
    <t>00:00:00.0003449</t>
  </si>
  <si>
    <t>70</t>
  </si>
  <si>
    <t>97</t>
  </si>
  <si>
    <t>00:00:00.0104322</t>
  </si>
  <si>
    <t>95</t>
  </si>
  <si>
    <t>00:00:00.0004922</t>
  </si>
  <si>
    <t>74</t>
  </si>
  <si>
    <t>102</t>
  </si>
  <si>
    <t>00:00:00.0004666</t>
  </si>
  <si>
    <t>76</t>
  </si>
  <si>
    <t>00:00:00.0003990</t>
  </si>
  <si>
    <t>78</t>
  </si>
  <si>
    <t>105</t>
  </si>
  <si>
    <t>00:00:10</t>
  </si>
  <si>
    <t>80</t>
  </si>
  <si>
    <t>110</t>
  </si>
  <si>
    <t>00:00:00.0005730</t>
  </si>
  <si>
    <t>82</t>
  </si>
  <si>
    <t>00:00:00.0853174</t>
  </si>
  <si>
    <t>120</t>
  </si>
  <si>
    <t>00:00:00.0006598</t>
  </si>
  <si>
    <t>86</t>
  </si>
  <si>
    <t>123</t>
  </si>
  <si>
    <t>00:00:00.0003205</t>
  </si>
  <si>
    <t>118</t>
  </si>
  <si>
    <t>90</t>
  </si>
  <si>
    <t>00:00:00.0005746</t>
  </si>
  <si>
    <t>92</t>
  </si>
  <si>
    <t>125</t>
  </si>
  <si>
    <t>94</t>
  </si>
  <si>
    <t>128</t>
  </si>
  <si>
    <t>96</t>
  </si>
  <si>
    <t>126</t>
  </si>
  <si>
    <t>00:00:00.0005713</t>
  </si>
  <si>
    <t>98</t>
  </si>
  <si>
    <t>132</t>
  </si>
  <si>
    <t>100</t>
  </si>
  <si>
    <t>140</t>
  </si>
  <si>
    <t>00:00:00.0004228</t>
  </si>
  <si>
    <t>137</t>
  </si>
  <si>
    <t>00:00:00.0160704</t>
  </si>
  <si>
    <t>104</t>
  </si>
  <si>
    <t>145</t>
  </si>
  <si>
    <t>00:00:00.0013899</t>
  </si>
  <si>
    <t>106</t>
  </si>
  <si>
    <t>141</t>
  </si>
  <si>
    <t>00:00:00.6487801</t>
  </si>
  <si>
    <t>108</t>
  </si>
  <si>
    <t>144</t>
  </si>
  <si>
    <t>00:00:00.0006635</t>
  </si>
  <si>
    <t>153</t>
  </si>
  <si>
    <t>00:00:01.9345444</t>
  </si>
  <si>
    <t>112</t>
  </si>
  <si>
    <t>114</t>
  </si>
  <si>
    <t>159</t>
  </si>
  <si>
    <t>00:00:00.0004940</t>
  </si>
  <si>
    <t>116</t>
  </si>
  <si>
    <t>169</t>
  </si>
  <si>
    <t>00:00:00.0012968</t>
  </si>
  <si>
    <t>00:00:00.0099733</t>
  </si>
  <si>
    <t>172</t>
  </si>
  <si>
    <t>00:00:00.0008885</t>
  </si>
  <si>
    <t>122</t>
  </si>
  <si>
    <t>166</t>
  </si>
  <si>
    <t>124</t>
  </si>
  <si>
    <t>171</t>
  </si>
  <si>
    <t>00:00:00.0004705</t>
  </si>
  <si>
    <t>177</t>
  </si>
  <si>
    <t>130</t>
  </si>
  <si>
    <t>179</t>
  </si>
  <si>
    <t>00:00:00.0004571</t>
  </si>
  <si>
    <t>183</t>
  </si>
  <si>
    <t>00:00:00.0003912</t>
  </si>
  <si>
    <t>134</t>
  </si>
  <si>
    <t>184</t>
  </si>
  <si>
    <t>00:00:00.0684228</t>
  </si>
  <si>
    <t>136</t>
  </si>
  <si>
    <t>138</t>
  </si>
  <si>
    <t>182</t>
  </si>
  <si>
    <t>193</t>
  </si>
  <si>
    <t>142</t>
  </si>
  <si>
    <t>194</t>
  </si>
  <si>
    <t>00:00:00.0006351</t>
  </si>
  <si>
    <t>203</t>
  </si>
  <si>
    <t>00:00:00.0004513</t>
  </si>
  <si>
    <t>146</t>
  </si>
  <si>
    <t>195</t>
  </si>
  <si>
    <t>00:00:00.0007433</t>
  </si>
  <si>
    <t>148</t>
  </si>
  <si>
    <t>204</t>
  </si>
  <si>
    <t>150</t>
  </si>
  <si>
    <t>205</t>
  </si>
  <si>
    <t>00:00:00.0005166</t>
  </si>
  <si>
    <t>152</t>
  </si>
  <si>
    <t>209</t>
  </si>
  <si>
    <t>154</t>
  </si>
  <si>
    <t>212</t>
  </si>
  <si>
    <t>00:00:00.0013317</t>
  </si>
  <si>
    <t>156</t>
  </si>
  <si>
    <t>208</t>
  </si>
  <si>
    <t>00:00:01.2616614</t>
  </si>
  <si>
    <t>158</t>
  </si>
  <si>
    <t>218</t>
  </si>
  <si>
    <t>00:00:00.2284203</t>
  </si>
  <si>
    <t>160</t>
  </si>
  <si>
    <t>229</t>
  </si>
  <si>
    <t>162</t>
  </si>
  <si>
    <t>230</t>
  </si>
  <si>
    <t>00:00:00.0040611</t>
  </si>
  <si>
    <t>164</t>
  </si>
  <si>
    <t>220</t>
  </si>
  <si>
    <t>234</t>
  </si>
  <si>
    <t>00:00:09.0711186</t>
  </si>
  <si>
    <t>168</t>
  </si>
  <si>
    <t>225</t>
  </si>
  <si>
    <t>00:00:04.6820842</t>
  </si>
  <si>
    <t>170</t>
  </si>
  <si>
    <t>236</t>
  </si>
  <si>
    <t>174</t>
  </si>
  <si>
    <t>247</t>
  </si>
  <si>
    <t>00:00:00.0006029</t>
  </si>
  <si>
    <t>176</t>
  </si>
  <si>
    <t>251</t>
  </si>
  <si>
    <t>00:00:00.0016814</t>
  </si>
  <si>
    <t>178</t>
  </si>
  <si>
    <t>244</t>
  </si>
  <si>
    <t>00:00:00.0089001</t>
  </si>
  <si>
    <t>180</t>
  </si>
  <si>
    <t>249</t>
  </si>
  <si>
    <t>00:00:00.0013101</t>
  </si>
  <si>
    <t>252</t>
  </si>
  <si>
    <t>00:00:00.0006283</t>
  </si>
  <si>
    <t>186</t>
  </si>
  <si>
    <t>253</t>
  </si>
  <si>
    <t>00:00:00.0159870</t>
  </si>
  <si>
    <t>188</t>
  </si>
  <si>
    <t>190</t>
  </si>
  <si>
    <t>259</t>
  </si>
  <si>
    <t>192</t>
  </si>
  <si>
    <t>272</t>
  </si>
  <si>
    <t>00:00:00.0605969</t>
  </si>
  <si>
    <t>269</t>
  </si>
  <si>
    <t>00:00:00.0012939</t>
  </si>
  <si>
    <t>196</t>
  </si>
  <si>
    <t>267</t>
  </si>
  <si>
    <t>198</t>
  </si>
  <si>
    <t>262</t>
  </si>
  <si>
    <t>00:00:00.0006190</t>
  </si>
  <si>
    <t>200</t>
  </si>
  <si>
    <t>280</t>
  </si>
  <si>
    <t>202</t>
  </si>
  <si>
    <t>281</t>
  </si>
  <si>
    <t>00:00:02.3009218</t>
  </si>
  <si>
    <t>292</t>
  </si>
  <si>
    <t>206</t>
  </si>
  <si>
    <t>295</t>
  </si>
  <si>
    <t>00:00:00.0017436</t>
  </si>
  <si>
    <t>287</t>
  </si>
  <si>
    <t>210</t>
  </si>
  <si>
    <t>00:00:00.0013079</t>
  </si>
  <si>
    <t>284</t>
  </si>
  <si>
    <t>214</t>
  </si>
  <si>
    <t>291</t>
  </si>
  <si>
    <t>00:00:00.0006666</t>
  </si>
  <si>
    <t>216</t>
  </si>
  <si>
    <t>307</t>
  </si>
  <si>
    <t>00:00:00.0013657</t>
  </si>
  <si>
    <t>297</t>
  </si>
  <si>
    <t>311</t>
  </si>
  <si>
    <t>00:00:00.0007582</t>
  </si>
  <si>
    <t>222</t>
  </si>
  <si>
    <t>296</t>
  </si>
  <si>
    <t>224</t>
  </si>
  <si>
    <t>226</t>
  </si>
  <si>
    <t>322</t>
  </si>
  <si>
    <t>228</t>
  </si>
  <si>
    <t>00:00:00.0007518</t>
  </si>
  <si>
    <t>313</t>
  </si>
  <si>
    <t>00:00:00.0013351</t>
  </si>
  <si>
    <t>232</t>
  </si>
  <si>
    <t>328</t>
  </si>
  <si>
    <t>00:00:00.0007057</t>
  </si>
  <si>
    <t>314</t>
  </si>
  <si>
    <t>00:00:00.0009047</t>
  </si>
  <si>
    <t>327</t>
  </si>
  <si>
    <t>00:00:00.0016432</t>
  </si>
  <si>
    <t>238</t>
  </si>
  <si>
    <t>323</t>
  </si>
  <si>
    <t>240</t>
  </si>
  <si>
    <t>332</t>
  </si>
  <si>
    <t>00:00:00.0008565</t>
  </si>
  <si>
    <t>242</t>
  </si>
  <si>
    <t>342</t>
  </si>
  <si>
    <t>339</t>
  </si>
  <si>
    <t>00:00:08.8438070</t>
  </si>
  <si>
    <t>246</t>
  </si>
  <si>
    <t>329</t>
  </si>
  <si>
    <t>248</t>
  </si>
  <si>
    <t>336</t>
  </si>
  <si>
    <t>00:00:00.0012714</t>
  </si>
  <si>
    <t>250</t>
  </si>
  <si>
    <t>338</t>
  </si>
  <si>
    <t>254</t>
  </si>
  <si>
    <t>351</t>
  </si>
  <si>
    <t>00:00:00.0306616</t>
  </si>
  <si>
    <t>256</t>
  </si>
  <si>
    <t>347</t>
  </si>
  <si>
    <t>258</t>
  </si>
  <si>
    <t>358</t>
  </si>
  <si>
    <t>260</t>
  </si>
  <si>
    <t>357</t>
  </si>
  <si>
    <t>00:00:00.0012725</t>
  </si>
  <si>
    <t>359</t>
  </si>
  <si>
    <t>00:00:00.0019917</t>
  </si>
  <si>
    <t>264</t>
  </si>
  <si>
    <t>360</t>
  </si>
  <si>
    <t>00:00:00.0967330</t>
  </si>
  <si>
    <t>266</t>
  </si>
  <si>
    <t>367</t>
  </si>
  <si>
    <t>268</t>
  </si>
  <si>
    <t>362</t>
  </si>
  <si>
    <t>00:00:00.0014435</t>
  </si>
  <si>
    <t>270</t>
  </si>
  <si>
    <t>376</t>
  </si>
  <si>
    <t>379</t>
  </si>
  <si>
    <t>274</t>
  </si>
  <si>
    <t>385</t>
  </si>
  <si>
    <t>00:00:00.0009198</t>
  </si>
  <si>
    <t>276</t>
  </si>
  <si>
    <t>375</t>
  </si>
  <si>
    <t>00:00:00.0063056</t>
  </si>
  <si>
    <t>278</t>
  </si>
  <si>
    <t>382</t>
  </si>
  <si>
    <t>398</t>
  </si>
  <si>
    <t>282</t>
  </si>
  <si>
    <t>00:00:00.0017157</t>
  </si>
  <si>
    <t>384</t>
  </si>
  <si>
    <t>286</t>
  </si>
  <si>
    <t>00:00:00.0009444</t>
  </si>
  <si>
    <t>288</t>
  </si>
  <si>
    <t>399</t>
  </si>
  <si>
    <t>290</t>
  </si>
  <si>
    <t>406</t>
  </si>
  <si>
    <t>00:00:00.0079845</t>
  </si>
  <si>
    <t>410</t>
  </si>
  <si>
    <t>294</t>
  </si>
  <si>
    <t>00:00:00.0009148</t>
  </si>
  <si>
    <t>409</t>
  </si>
  <si>
    <t>298</t>
  </si>
  <si>
    <t>418</t>
  </si>
  <si>
    <t>300</t>
  </si>
  <si>
    <t>429</t>
  </si>
  <si>
    <t>00:00:00.0231054</t>
  </si>
  <si>
    <t>00:00:00.0001754</t>
  </si>
  <si>
    <t>00:00:00.0000763</t>
  </si>
  <si>
    <t>00:00:00.0000483</t>
  </si>
  <si>
    <t>00:00:00.0000655</t>
  </si>
  <si>
    <t>00:00:00.0000538</t>
  </si>
  <si>
    <t>00:00:00.0000450</t>
  </si>
  <si>
    <t>00:00:00.0000547</t>
  </si>
  <si>
    <t>00:00:00.0000557</t>
  </si>
  <si>
    <t>00:00:00.0000878</t>
  </si>
  <si>
    <t>00:00:00.0000423</t>
  </si>
  <si>
    <t>00:00:00.0000493</t>
  </si>
  <si>
    <t>00:00:00.0000496</t>
  </si>
  <si>
    <t>00:00:00.0000796</t>
  </si>
  <si>
    <t>00:00:00.0000610</t>
  </si>
  <si>
    <t>00:00:00.0000221</t>
  </si>
  <si>
    <t>00:00:00.0000403</t>
  </si>
  <si>
    <t>00:00:00.0000327</t>
  </si>
  <si>
    <t>00:00:00.0000808</t>
  </si>
  <si>
    <t>00:00:00.0000393</t>
  </si>
  <si>
    <t>00:00:00.0000418</t>
  </si>
  <si>
    <t>00:00:00.0000519</t>
  </si>
  <si>
    <t>00:00:00.0000490</t>
  </si>
  <si>
    <t>00:00:00.0000345</t>
  </si>
  <si>
    <t>00:00:00.0000641</t>
  </si>
  <si>
    <t>00:00:00.0000303</t>
  </si>
  <si>
    <t>00:00:00.0000415</t>
  </si>
  <si>
    <t>00:00:00.0000313</t>
  </si>
  <si>
    <t>00:00:00.0000380</t>
  </si>
  <si>
    <t>00:00:00.0000304</t>
  </si>
  <si>
    <t>00:00:00.0000469</t>
  </si>
  <si>
    <t>00:00:00.0000525</t>
  </si>
  <si>
    <t>00:00:00.0000872</t>
  </si>
  <si>
    <t>00:00:00.0000842</t>
  </si>
  <si>
    <t>00:00:00.0000833</t>
  </si>
  <si>
    <t>00:00:00.0000805</t>
  </si>
  <si>
    <t>00:00:00.0000691</t>
  </si>
  <si>
    <t>00:00:00.0000649</t>
  </si>
  <si>
    <t>00:00:00.0000837</t>
  </si>
  <si>
    <t>00:00:00.0000482</t>
  </si>
  <si>
    <t>00:00:00.0009684</t>
  </si>
  <si>
    <t>00:00:00.0000580</t>
  </si>
  <si>
    <t>00:00:00.0000545</t>
  </si>
  <si>
    <t>00:00:00.0000495</t>
  </si>
  <si>
    <t>00:00:00.0000681</t>
  </si>
  <si>
    <t>00:00:00.0000568</t>
  </si>
  <si>
    <t>00:00:00.0000442</t>
  </si>
  <si>
    <t>00:00:00.0000384</t>
  </si>
  <si>
    <t>00:00:00.0000488</t>
  </si>
  <si>
    <t>5</t>
  </si>
  <si>
    <t>00:00:00.0006528</t>
  </si>
  <si>
    <t>00:00:00.0000840</t>
  </si>
  <si>
    <t>00:00:00.0001218</t>
  </si>
  <si>
    <t>00:00:00.0001225</t>
  </si>
  <si>
    <t>00:00:00.0000664</t>
  </si>
  <si>
    <t>00:00:00.0000690</t>
  </si>
  <si>
    <t>00:00:00.0000815</t>
  </si>
  <si>
    <t>00:00:00.0000746</t>
  </si>
  <si>
    <t>00:00:00.0000562</t>
  </si>
  <si>
    <t>00:00:00.0000636</t>
  </si>
  <si>
    <t>00:00:00.0001348</t>
  </si>
  <si>
    <t>00:00:00.0000750</t>
  </si>
  <si>
    <t>00:00:00.0000643</t>
  </si>
  <si>
    <t>00:00:00.0000698</t>
  </si>
  <si>
    <t>00:00:00.0000693</t>
  </si>
  <si>
    <t>00:00:00.0000592</t>
  </si>
  <si>
    <t>00:00:00.0000623</t>
  </si>
  <si>
    <t>7</t>
  </si>
  <si>
    <t>00:00:00.0000590</t>
  </si>
  <si>
    <t>00:00:00.0000529</t>
  </si>
  <si>
    <t>00:00:00.0000741</t>
  </si>
  <si>
    <t>00:00:00.0000616</t>
  </si>
  <si>
    <t>00:00:00.0000576</t>
  </si>
  <si>
    <t>00:00:00.0000915</t>
  </si>
  <si>
    <t>00:00:00.0000767</t>
  </si>
  <si>
    <t>00:00:00.0000731</t>
  </si>
  <si>
    <t>00:00:00.0000531</t>
  </si>
  <si>
    <t>00:00:00.0000513</t>
  </si>
  <si>
    <t>00:00:00.0000589</t>
  </si>
  <si>
    <t>00:00:00.0000539</t>
  </si>
  <si>
    <t>9</t>
  </si>
  <si>
    <t>00:00:00.0000549</t>
  </si>
  <si>
    <t>00:00:00.0000540</t>
  </si>
  <si>
    <t>00:00:00.0000550</t>
  </si>
  <si>
    <t>00:00:00.0000577</t>
  </si>
  <si>
    <t>00:00:00.0000543</t>
  </si>
  <si>
    <t>00:00:00.0000544</t>
  </si>
  <si>
    <t>00:00:00.0000606</t>
  </si>
  <si>
    <t>00:00:00.0000591</t>
  </si>
  <si>
    <t>00:00:00.0000559</t>
  </si>
  <si>
    <t>00:00:00.0000588</t>
  </si>
  <si>
    <t>11</t>
  </si>
  <si>
    <t>00:00:00.0000605</t>
  </si>
  <si>
    <t>00:00:00.0000586</t>
  </si>
  <si>
    <t>00:00:00.0000673</t>
  </si>
  <si>
    <t>00:00:00.0000584</t>
  </si>
  <si>
    <t>00:00:00.0000558</t>
  </si>
  <si>
    <t>15</t>
  </si>
  <si>
    <t>00:00:00.0000599</t>
  </si>
  <si>
    <t>13</t>
  </si>
  <si>
    <t>00:00:00.0000787</t>
  </si>
  <si>
    <t>00:00:00.0000556</t>
  </si>
  <si>
    <t>00:00:00.0000582</t>
  </si>
  <si>
    <t>00:00:00.0000578</t>
  </si>
  <si>
    <t>00:00:00.0000608</t>
  </si>
  <si>
    <t>00:00:00.0000665</t>
  </si>
  <si>
    <t>00:00:00.0000624</t>
  </si>
  <si>
    <t>00:00:00.0000585</t>
  </si>
  <si>
    <t>00:00:00.0000600</t>
  </si>
  <si>
    <t>00:00:00.0000573</t>
  </si>
  <si>
    <t>00:00:00.0000625</t>
  </si>
  <si>
    <t>00:00:00.0000650</t>
  </si>
  <si>
    <t>00:00:00.0000672</t>
  </si>
  <si>
    <t>00:00:00.0000662</t>
  </si>
  <si>
    <t>00:00:00.0000830</t>
  </si>
  <si>
    <t>00:00:00.0000838</t>
  </si>
  <si>
    <t>00:00:00.0000968</t>
  </si>
  <si>
    <t>00:00:00.0001033</t>
  </si>
  <si>
    <t>00:00:00.0000868</t>
  </si>
  <si>
    <t>00:00:00.0000865</t>
  </si>
  <si>
    <t>00:00:00.0000709</t>
  </si>
  <si>
    <t>17</t>
  </si>
  <si>
    <t>00:00:00.0001023</t>
  </si>
  <si>
    <t>00:00:00.0000888</t>
  </si>
  <si>
    <t>00:00:00.0000890</t>
  </si>
  <si>
    <t>00:00:00.0000845</t>
  </si>
  <si>
    <t>00:00:00.0000918</t>
  </si>
  <si>
    <t>00:00:00.0000988</t>
  </si>
  <si>
    <t>00:00:00.0000977</t>
  </si>
  <si>
    <t>00:00:00.0000901</t>
  </si>
  <si>
    <t>00:00:00.0000938</t>
  </si>
  <si>
    <t>00:00:00.0011862</t>
  </si>
  <si>
    <t>00:00:00.0001434</t>
  </si>
  <si>
    <t>00:00:00.0001485</t>
  </si>
  <si>
    <t>00:00:00.0001075</t>
  </si>
  <si>
    <t>00:00:00.0000987</t>
  </si>
  <si>
    <t>00:00:00.0001053</t>
  </si>
  <si>
    <t>00:00:00.0001021</t>
  </si>
  <si>
    <t>00:00:00.0005724</t>
  </si>
  <si>
    <t>00:00:00.0001227</t>
  </si>
  <si>
    <t>00:00:00.0001132</t>
  </si>
  <si>
    <t>00:00:00.0001139</t>
  </si>
  <si>
    <t>00:00:00.0001145</t>
  </si>
  <si>
    <t>00:00:00.0001076</t>
  </si>
  <si>
    <t>00:00:00.0001045</t>
  </si>
  <si>
    <t>00:00:00.0001272</t>
  </si>
  <si>
    <t>00:00:00.0001324</t>
  </si>
  <si>
    <t>00:00:00.0001017</t>
  </si>
  <si>
    <t>00:00:00.0001047</t>
  </si>
  <si>
    <t>00:00:00.0015188</t>
  </si>
  <si>
    <t>00:00:00.0000892</t>
  </si>
  <si>
    <t>00:00:00.0001028</t>
  </si>
  <si>
    <t>00:00:00.0000803</t>
  </si>
  <si>
    <t>00:00:00.0000826</t>
  </si>
  <si>
    <t>00:00:00.0000850</t>
  </si>
  <si>
    <t>00:00:00.0000861</t>
  </si>
  <si>
    <t>21</t>
  </si>
  <si>
    <t>00:00:00.0006757</t>
  </si>
  <si>
    <t>00:00:00.0000926</t>
  </si>
  <si>
    <t>00:00:00.0000911</t>
  </si>
  <si>
    <t>00:00:00.0000832</t>
  </si>
  <si>
    <t>00:00:00.0000847</t>
  </si>
  <si>
    <t>00:00:00.0000828</t>
  </si>
  <si>
    <t>00:00:00.0000891</t>
  </si>
  <si>
    <t>00:00:00.0000836</t>
  </si>
  <si>
    <t>23</t>
  </si>
  <si>
    <t>00:00:00.0000916</t>
  </si>
  <si>
    <t>00:00:00.0000895</t>
  </si>
  <si>
    <t>00:00:00.0000877</t>
  </si>
  <si>
    <t>00:00:00.0000882</t>
  </si>
  <si>
    <t>00:00:00.0000896</t>
  </si>
  <si>
    <t>00:00:00.0000974</t>
  </si>
  <si>
    <t>00:00:00.0001245</t>
  </si>
  <si>
    <t>00:00:00.0002264</t>
  </si>
  <si>
    <t>00:00:00.0001453</t>
  </si>
  <si>
    <t>00:00:00.0001270</t>
  </si>
  <si>
    <t>00:00:00.0001004</t>
  </si>
  <si>
    <t>29</t>
  </si>
  <si>
    <t>00:00:00.0001034</t>
  </si>
  <si>
    <t>00:00:00.0000899</t>
  </si>
  <si>
    <t>00:00:00.0000951</t>
  </si>
  <si>
    <t>00:00:00.0000903</t>
  </si>
  <si>
    <t>00:00:00.0000941</t>
  </si>
  <si>
    <t>00:00:00.0001556</t>
  </si>
  <si>
    <t>00:00:00.0001619</t>
  </si>
  <si>
    <t>00:00:00.0001732</t>
  </si>
  <si>
    <t>00:00:00.0002086</t>
  </si>
  <si>
    <t>00:00:00.0001762</t>
  </si>
  <si>
    <t>00:00:00.0001887</t>
  </si>
  <si>
    <t>00:00:00.0001867</t>
  </si>
  <si>
    <t>00:00:00.0002400</t>
  </si>
  <si>
    <t>00:00:00.0001857</t>
  </si>
  <si>
    <t>00:00:00.0001679</t>
  </si>
  <si>
    <t>00:00:00.0001925</t>
  </si>
  <si>
    <t>00:00:00.0001799</t>
  </si>
  <si>
    <t>00:00:00.0001549</t>
  </si>
  <si>
    <t>27</t>
  </si>
  <si>
    <t>00:00:00.0002097</t>
  </si>
  <si>
    <t>00:00:00.0001777</t>
  </si>
  <si>
    <t>00:00:00.0001771</t>
  </si>
  <si>
    <t>00:00:00.0003252</t>
  </si>
  <si>
    <t>00:00:00.0001375</t>
  </si>
  <si>
    <t>00:00:00.0001702</t>
  </si>
  <si>
    <t>00:00:00.0002340</t>
  </si>
  <si>
    <t>00:00:00.0004882</t>
  </si>
  <si>
    <t>00:00:00.0001552</t>
  </si>
  <si>
    <t>00:00:00.0001421</t>
  </si>
  <si>
    <t>00:00:00.0001233</t>
  </si>
  <si>
    <t>00:00:00.0001583</t>
  </si>
  <si>
    <t>00:00:00.0001371</t>
  </si>
  <si>
    <t>00:00:00.0001412</t>
  </si>
  <si>
    <t>00:00:00.0001284</t>
  </si>
  <si>
    <t>00:00:00.0001405</t>
  </si>
  <si>
    <t>00:00:00.0001182</t>
  </si>
  <si>
    <t>00:00:00.0001292</t>
  </si>
  <si>
    <t>00:00:00.0001668</t>
  </si>
  <si>
    <t>00:00:00.0001534</t>
  </si>
  <si>
    <t>31</t>
  </si>
  <si>
    <t>00:00:00.0002721</t>
  </si>
  <si>
    <t>00:00:00.0001418</t>
  </si>
  <si>
    <t>00:00:00.0001374</t>
  </si>
  <si>
    <t>00:00:00.0001482</t>
  </si>
  <si>
    <t>00:00:00.0001318</t>
  </si>
  <si>
    <t>00:00:00.0001364</t>
  </si>
  <si>
    <t>00:00:00.0001334</t>
  </si>
  <si>
    <t>00:00:00.0001314</t>
  </si>
  <si>
    <t>00:00:00.0001241</t>
  </si>
  <si>
    <t>00:00:00.0001378</t>
  </si>
  <si>
    <t>00:00:00.0001271</t>
  </si>
  <si>
    <t>00:00:00.0001286</t>
  </si>
  <si>
    <t>00:00:00.0001203</t>
  </si>
  <si>
    <t>00:00:00.0001293</t>
  </si>
  <si>
    <t>00:00:00.0001310</t>
  </si>
  <si>
    <t>00:00:00.0265467</t>
  </si>
  <si>
    <t>00:00:00.0002045</t>
  </si>
  <si>
    <t>00:00:00.0001821</t>
  </si>
  <si>
    <t>00:00:00.2148379</t>
  </si>
  <si>
    <t>35</t>
  </si>
  <si>
    <t>00:00:00.0007334</t>
  </si>
  <si>
    <t>00:00:00.0003925</t>
  </si>
  <si>
    <t>00:00:00.0003612</t>
  </si>
  <si>
    <t>00:00:00.0003461</t>
  </si>
  <si>
    <t>00:00:00.0003420</t>
  </si>
  <si>
    <t>00:00:00.0007034</t>
  </si>
  <si>
    <t>00:00:00.0010845</t>
  </si>
  <si>
    <t>00:00:00.0003566</t>
  </si>
  <si>
    <t>00:00:00.0006960</t>
  </si>
  <si>
    <t>00:00:00.0002651</t>
  </si>
  <si>
    <t>00:00:00.0004963</t>
  </si>
  <si>
    <t>00:00:00.0002759</t>
  </si>
  <si>
    <t>00:00:00.0003086</t>
  </si>
  <si>
    <t>00:00:00.0004464</t>
  </si>
  <si>
    <t>00:00:00.0003104</t>
  </si>
  <si>
    <t>00:00:00.0004225</t>
  </si>
  <si>
    <t>00:00:00.0003668</t>
  </si>
  <si>
    <t>00:00:00.0012561</t>
  </si>
  <si>
    <t>00:00:00.0006020</t>
  </si>
  <si>
    <t>00:00:00.0031655</t>
  </si>
  <si>
    <t>37</t>
  </si>
  <si>
    <t>00:00:00.0008983</t>
  </si>
  <si>
    <t>00:00:00.0085724</t>
  </si>
  <si>
    <t>00:00:00.0004068</t>
  </si>
  <si>
    <t>00:00:00.0003432</t>
  </si>
  <si>
    <t>00:00:00.0003862</t>
  </si>
  <si>
    <t>00:00:00.0002757</t>
  </si>
  <si>
    <t>00:00:00.0002978</t>
  </si>
  <si>
    <t>00:00:00.0004678</t>
  </si>
  <si>
    <t>00:00:00.0003315</t>
  </si>
  <si>
    <t>00:00:00.0004093</t>
  </si>
  <si>
    <t>00:00:00.0003112</t>
  </si>
  <si>
    <t>00:00:00.0003783</t>
  </si>
  <si>
    <t>00:00:00.0012494</t>
  </si>
  <si>
    <t>00:00:00.0038216</t>
  </si>
  <si>
    <t>00:00:00.0009323</t>
  </si>
  <si>
    <t>00:00:00.0006166</t>
  </si>
  <si>
    <t>00:00:00.0006590</t>
  </si>
  <si>
    <t>00:00:00.0002914</t>
  </si>
  <si>
    <t>00:00:00.0004424</t>
  </si>
  <si>
    <t>00:00:00.0004178</t>
  </si>
  <si>
    <t>00:00:00.0004740</t>
  </si>
  <si>
    <t>00:00:00.0003291</t>
  </si>
  <si>
    <t>00:00:00.0002976</t>
  </si>
  <si>
    <t>00:00:00.0011237</t>
  </si>
  <si>
    <t>00:00:00.0005660</t>
  </si>
  <si>
    <t>00:00:00.0010635</t>
  </si>
  <si>
    <t>00:00:00.0010263</t>
  </si>
  <si>
    <t>00:00:00.0012029</t>
  </si>
  <si>
    <t>00:00:00.0009606</t>
  </si>
  <si>
    <t>00:00:00.0043602</t>
  </si>
  <si>
    <t>00:00:00.0009817</t>
  </si>
  <si>
    <t>00:00:00.0005987</t>
  </si>
  <si>
    <t>00:00:00.0003159</t>
  </si>
  <si>
    <t>00:00:00.0002698</t>
  </si>
  <si>
    <t>00:00:00.0003916</t>
  </si>
  <si>
    <t>00:00:00.0010585</t>
  </si>
  <si>
    <t>00:00:00.0013411</t>
  </si>
  <si>
    <t>00:00:00.0011413</t>
  </si>
  <si>
    <t>00:00:00.0004345</t>
  </si>
  <si>
    <t>00:00:00.0003256</t>
  </si>
  <si>
    <t>00:00:00.0004176</t>
  </si>
  <si>
    <t>00:00:00.0006146</t>
  </si>
  <si>
    <t>00:00:00.0006429</t>
  </si>
  <si>
    <t>00:00:00.0010535</t>
  </si>
  <si>
    <t>41</t>
  </si>
  <si>
    <t>45</t>
  </si>
  <si>
    <t>00:00:00.0004222</t>
  </si>
  <si>
    <t>00:00:00.0004036</t>
  </si>
  <si>
    <t>00:00:00.0012611</t>
  </si>
  <si>
    <t>00:00:00.0009141</t>
  </si>
  <si>
    <t>00:00:00.0003762</t>
  </si>
  <si>
    <t>00:00:00.0002980</t>
  </si>
  <si>
    <t>00:00:00.0006148</t>
  </si>
  <si>
    <t>00:00:00.0003288</t>
  </si>
  <si>
    <t>00:00:00.0006138</t>
  </si>
  <si>
    <t>00:00:00.0012157</t>
  </si>
  <si>
    <t>00:00:00.0008395</t>
  </si>
  <si>
    <t>43</t>
  </si>
  <si>
    <t>00:00:00.0002557</t>
  </si>
  <si>
    <t>00:00:00.0002324</t>
  </si>
  <si>
    <t>00:00:00.0002363</t>
  </si>
  <si>
    <t>00:00:00.0002554</t>
  </si>
  <si>
    <t>00:00:00.0002499</t>
  </si>
  <si>
    <t>00:00:00.0002021</t>
  </si>
  <si>
    <t>00:00:00.0001992</t>
  </si>
  <si>
    <t>53</t>
  </si>
  <si>
    <t>00:00:00.0002756</t>
  </si>
  <si>
    <t>00:00:00.0002431</t>
  </si>
  <si>
    <t>00:00:00.0002763</t>
  </si>
  <si>
    <t>00:00:00.0358292</t>
  </si>
  <si>
    <t>00:00:00.0002416</t>
  </si>
  <si>
    <t>00:00:00.0962825</t>
  </si>
  <si>
    <t>00:00:00.0001805</t>
  </si>
  <si>
    <t>00:00:00.0002423</t>
  </si>
  <si>
    <t>00:00:00.0001844</t>
  </si>
  <si>
    <t>00:00:00.0001965</t>
  </si>
  <si>
    <t>00:00:00.0006364</t>
  </si>
  <si>
    <t>00:00:00.0002296</t>
  </si>
  <si>
    <t>00:00:00.0180537</t>
  </si>
  <si>
    <t>00:00:00.0002422</t>
  </si>
  <si>
    <t>00:00:00.0005628</t>
  </si>
  <si>
    <t>00:00:00.0002690</t>
  </si>
  <si>
    <t>00:00:00.0002460</t>
  </si>
  <si>
    <t>00:00:00.0002596</t>
  </si>
  <si>
    <t>00:00:00.0002742</t>
  </si>
  <si>
    <t>00:00:00.0002430</t>
  </si>
  <si>
    <t>00:00:00.0002377</t>
  </si>
  <si>
    <t>00:00:00.0004116</t>
  </si>
  <si>
    <t>00:00:00.0002188</t>
  </si>
  <si>
    <t>00:00:00.0002508</t>
  </si>
  <si>
    <t>00:00:00.0002537</t>
  </si>
  <si>
    <t>00:00:00.0002311</t>
  </si>
  <si>
    <t>00:00:00.0002186</t>
  </si>
  <si>
    <t>00:00:00.0001892</t>
  </si>
  <si>
    <t>49</t>
  </si>
  <si>
    <t>00:00:00.0002320</t>
  </si>
  <si>
    <t>00:00:00.0002455</t>
  </si>
  <si>
    <t>00:00:00.0002169</t>
  </si>
  <si>
    <t>00:00:00.0002051</t>
  </si>
  <si>
    <t>00:00:00.0002406</t>
  </si>
  <si>
    <t>00:00:00.0001850</t>
  </si>
  <si>
    <t>00:00:00.0001700</t>
  </si>
  <si>
    <t>00:00:00.0001862</t>
  </si>
  <si>
    <t>00:00:00.0002022</t>
  </si>
  <si>
    <t>00:00:00.0005626</t>
  </si>
  <si>
    <t>00:00:00.0002516</t>
  </si>
  <si>
    <t>51</t>
  </si>
  <si>
    <t>00:00:00.0001906</t>
  </si>
  <si>
    <t>00:00:00.0005587</t>
  </si>
  <si>
    <t>00:00:00.0005161</t>
  </si>
  <si>
    <t>00:00:00.0006149</t>
  </si>
  <si>
    <t>00:00:00.0001956</t>
  </si>
  <si>
    <t>00:00:00.0002621</t>
  </si>
  <si>
    <t>00:00:00.0001691</t>
  </si>
  <si>
    <t>00:00:00.0001488</t>
  </si>
  <si>
    <t>00:00:00.0001682</t>
  </si>
  <si>
    <t>00:00:00.0001522</t>
  </si>
  <si>
    <t>00:00:00.0001565</t>
  </si>
  <si>
    <t>00:00:00.0001570</t>
  </si>
  <si>
    <t>00:00:00.0001576</t>
  </si>
  <si>
    <t>00:00:00.0181496</t>
  </si>
  <si>
    <t>00:00:00.0002299</t>
  </si>
  <si>
    <t>00:00:00.0003485</t>
  </si>
  <si>
    <t>00:00:00.0002923</t>
  </si>
  <si>
    <t>00:00:00.0002634</t>
  </si>
  <si>
    <t>00:00:00.0004331</t>
  </si>
  <si>
    <t>00:00:00.0002202</t>
  </si>
  <si>
    <t>00:00:00.0002026</t>
  </si>
  <si>
    <t>00:00:00.0002065</t>
  </si>
  <si>
    <t>00:00:00.0001841</t>
  </si>
  <si>
    <t>00:00:00.0002950</t>
  </si>
  <si>
    <t>00:00:00.0001853</t>
  </si>
  <si>
    <t>00:00:00.0002100</t>
  </si>
  <si>
    <t>00:00:00.0001566</t>
  </si>
  <si>
    <t>00:00:00.0002019</t>
  </si>
  <si>
    <t>00:00:00.0001937</t>
  </si>
  <si>
    <t>00:00:00.0001763</t>
  </si>
  <si>
    <t>00:00:00.0140746</t>
  </si>
  <si>
    <t>00:00:00.0003701</t>
  </si>
  <si>
    <t>00:00:00.0002641</t>
  </si>
  <si>
    <t>00:00:00.0002403</t>
  </si>
  <si>
    <t>00:00:00.0016365</t>
  </si>
  <si>
    <t>00:00:00.0002335</t>
  </si>
  <si>
    <t>00:00:00.0003133</t>
  </si>
  <si>
    <t>00:00:00.0002576</t>
  </si>
  <si>
    <t>00:00:05.5373451</t>
  </si>
  <si>
    <t>00:00:00.1276790</t>
  </si>
  <si>
    <t>00:00:00.0003238</t>
  </si>
  <si>
    <t>00:00:00.0002569</t>
  </si>
  <si>
    <t>00:00:00.0006940</t>
  </si>
  <si>
    <t>61</t>
  </si>
  <si>
    <t>00:00:00.0002785</t>
  </si>
  <si>
    <t>00:00:00.0002671</t>
  </si>
  <si>
    <t>00:00:00.0003811</t>
  </si>
  <si>
    <t>00:00:00.0280713</t>
  </si>
  <si>
    <t>00:00:00.0002037</t>
  </si>
  <si>
    <t>00:00:00.0248853</t>
  </si>
  <si>
    <t>59</t>
  </si>
  <si>
    <t>00:00:00.0002314</t>
  </si>
  <si>
    <t>00:00:00.0002234</t>
  </si>
  <si>
    <t>00:00:00.0002209</t>
  </si>
  <si>
    <t>00:00:00.0002512</t>
  </si>
  <si>
    <t>00:00:00.0009539</t>
  </si>
  <si>
    <t>00:00:00.0003145</t>
  </si>
  <si>
    <t>00:00:00.0002566</t>
  </si>
  <si>
    <t>00:00:00.0002943</t>
  </si>
  <si>
    <t>00:00:00.0002185</t>
  </si>
  <si>
    <t>00:00:00.0002298</t>
  </si>
  <si>
    <t>00:00:00.0002533</t>
  </si>
  <si>
    <t>00:00:00.1782793</t>
  </si>
  <si>
    <t>00:00:00.0379701</t>
  </si>
  <si>
    <t>00:00:00.0002597</t>
  </si>
  <si>
    <t>00:00:00.0005424</t>
  </si>
  <si>
    <t>00:00:00.7645178</t>
  </si>
  <si>
    <t>00:00:00.0002803</t>
  </si>
  <si>
    <t>00:00:00.0003917</t>
  </si>
  <si>
    <t>00:00:00.0003999</t>
  </si>
  <si>
    <t>00:00:00.0005703</t>
  </si>
  <si>
    <t>00:00:00.0002601</t>
  </si>
  <si>
    <t>00:00:00.0003108</t>
  </si>
  <si>
    <t>67</t>
  </si>
  <si>
    <t>00:00:00.0002954</t>
  </si>
  <si>
    <t>63</t>
  </si>
  <si>
    <t>00:00:00.0016038</t>
  </si>
  <si>
    <t>00:00:00.0003590</t>
  </si>
  <si>
    <t>00:00:00.0002988</t>
  </si>
  <si>
    <t>00:00:00.0003023</t>
  </si>
  <si>
    <t>00:00:00.0002562</t>
  </si>
  <si>
    <t>00:00:00.5678257</t>
  </si>
  <si>
    <t>00:00:00.0002189</t>
  </si>
  <si>
    <t>00:00:00.0002222</t>
  </si>
  <si>
    <t>00:00:00.0003556</t>
  </si>
  <si>
    <t>00:00:00.0003544</t>
  </si>
  <si>
    <t>00:00:00.0569344</t>
  </si>
  <si>
    <t>00:00:00.0015080</t>
  </si>
  <si>
    <t>00:00:00.0003699</t>
  </si>
  <si>
    <t>00:00:00.0004240</t>
  </si>
  <si>
    <t>00:00:00.0003216</t>
  </si>
  <si>
    <t>00:00:00.0009753</t>
  </si>
  <si>
    <t>00:00:00.0003062</t>
  </si>
  <si>
    <t>00:00:00.0002718</t>
  </si>
  <si>
    <t>00:00:00.0002744</t>
  </si>
  <si>
    <t>00:00:00.0007766</t>
  </si>
  <si>
    <t>00:00:00.0005372</t>
  </si>
  <si>
    <t>00:00:00.0002561</t>
  </si>
  <si>
    <t>00:00:00.0011253</t>
  </si>
  <si>
    <t>00:00:00.0002776</t>
  </si>
  <si>
    <t>00:00:00.0002712</t>
  </si>
  <si>
    <t>00:00:00.0002548</t>
  </si>
  <si>
    <t>00:00:00.0002196</t>
  </si>
  <si>
    <t>00:00:00.0002493</t>
  </si>
  <si>
    <t>00:00:00.0003617</t>
  </si>
  <si>
    <t>00:00:00.0002782</t>
  </si>
  <si>
    <t>00:00:00.0002965</t>
  </si>
  <si>
    <t>00:00:00.0003713</t>
  </si>
  <si>
    <t>00:00:00.0002918</t>
  </si>
  <si>
    <t>00:00:00.0003756</t>
  </si>
  <si>
    <t>00:00:00.0003236</t>
  </si>
  <si>
    <t>00:00:02.8682871</t>
  </si>
  <si>
    <t>00:00:00.0002526</t>
  </si>
  <si>
    <t>00:00:00.0002462</t>
  </si>
  <si>
    <t>00:00:00.0005841</t>
  </si>
  <si>
    <t>00:00:00.0002819</t>
  </si>
  <si>
    <t>00:00:00.0005752</t>
  </si>
  <si>
    <t>00:00:00.0002364</t>
  </si>
  <si>
    <t>00:00:00.0010184</t>
  </si>
  <si>
    <t>00:00:00.0002602</t>
  </si>
  <si>
    <t>00:00:00.1057092</t>
  </si>
  <si>
    <t>00:00:00.0002365</t>
  </si>
  <si>
    <t>00:00:00.0008898</t>
  </si>
  <si>
    <t>00:00:00.0003012</t>
  </si>
  <si>
    <t>00:00:00.0003036</t>
  </si>
  <si>
    <t>00:00:00.0009483</t>
  </si>
  <si>
    <t>71</t>
  </si>
  <si>
    <t>00:00:00.0003798</t>
  </si>
  <si>
    <t>00:00:00.0003274</t>
  </si>
  <si>
    <t>00:00:00.0002956</t>
  </si>
  <si>
    <t>00:00:00.0003456</t>
  </si>
  <si>
    <t>00:00:00.0003383</t>
  </si>
  <si>
    <t>00:00:00.0003861</t>
  </si>
  <si>
    <t>00:00:00.0002705</t>
  </si>
  <si>
    <t>00:00:00.0141273</t>
  </si>
  <si>
    <t>00:00:00.0003188</t>
  </si>
  <si>
    <t>00:00:00.0005835</t>
  </si>
  <si>
    <t>00:00:00.0065767</t>
  </si>
  <si>
    <t>00:00:00.0002904</t>
  </si>
  <si>
    <t>00:00:00.0003459</t>
  </si>
  <si>
    <t>00:00:00.0002859</t>
  </si>
  <si>
    <t>00:00:00.0003297</t>
  </si>
  <si>
    <t>00:00:00.0003576</t>
  </si>
  <si>
    <t>00:00:00.0003710</t>
  </si>
  <si>
    <t>00:00:00.0003683</t>
  </si>
  <si>
    <t>00:00:00.1552839</t>
  </si>
  <si>
    <t>00:00:00.0003923</t>
  </si>
  <si>
    <t>00:00:00.0003222</t>
  </si>
  <si>
    <t>00:00:00.0002392</t>
  </si>
  <si>
    <t>00:00:00.0002164</t>
  </si>
  <si>
    <t>73</t>
  </si>
  <si>
    <t>00:00:00.0002655</t>
  </si>
  <si>
    <t>00:00:00.0003254</t>
  </si>
  <si>
    <t>00:00:00.0019018</t>
  </si>
  <si>
    <t>00:00:00.0002453</t>
  </si>
  <si>
    <t>00:00:00.0128623</t>
  </si>
  <si>
    <t>00:00:00.0187866</t>
  </si>
  <si>
    <t>00:00:00.0067669</t>
  </si>
  <si>
    <t>00:00:00.0003860</t>
  </si>
  <si>
    <t>00:00:00.0003778</t>
  </si>
  <si>
    <t>00:00:00.0001759</t>
  </si>
  <si>
    <t>00:00:00.0003493</t>
  </si>
  <si>
    <t>00:00:00.0004083</t>
  </si>
  <si>
    <t>00:00:00.0003172</t>
  </si>
  <si>
    <t>00:00:00.0003792</t>
  </si>
  <si>
    <t>00:00:00.0004095</t>
  </si>
  <si>
    <t>00:00:00.0028174</t>
  </si>
  <si>
    <t>00:00:00.0089156</t>
  </si>
  <si>
    <t>00:00:00.0007298</t>
  </si>
  <si>
    <t>00:00:00.0007500</t>
  </si>
  <si>
    <t>00:00:00.0005230</t>
  </si>
  <si>
    <t>81</t>
  </si>
  <si>
    <t>00:00:00.0760688</t>
  </si>
  <si>
    <t>00:00:00.0012808</t>
  </si>
  <si>
    <t>00:00:00.0275434</t>
  </si>
  <si>
    <t>00:00:00.0016770</t>
  </si>
  <si>
    <t>00:00:00.0130876</t>
  </si>
  <si>
    <t>77</t>
  </si>
  <si>
    <t>00:00:00.0003178</t>
  </si>
  <si>
    <t>00:00:00.0008013</t>
  </si>
  <si>
    <t>00:00:00.0074590</t>
  </si>
  <si>
    <t>00:00:06.9629869</t>
  </si>
  <si>
    <t>00:00:00.0003935</t>
  </si>
  <si>
    <t>00:00:00.0004334</t>
  </si>
  <si>
    <t>00:00:00.0006349</t>
  </si>
  <si>
    <t>00:00:00.0013898</t>
  </si>
  <si>
    <t>00:00:00.0096331</t>
  </si>
  <si>
    <t>00:00:00.0006170</t>
  </si>
  <si>
    <t>00:00:00.0003909</t>
  </si>
  <si>
    <t>00:00:00.0002955</t>
  </si>
  <si>
    <t>00:00:00.0026057</t>
  </si>
  <si>
    <t>00:00:00.0003464</t>
  </si>
  <si>
    <t>00:00:00.0012770</t>
  </si>
  <si>
    <t>00:00:00.0123781</t>
  </si>
  <si>
    <t>00:00:00.0002443</t>
  </si>
  <si>
    <t>00:00:00.0008066</t>
  </si>
  <si>
    <t>00:00:00.0241800</t>
  </si>
  <si>
    <t>00:00:00.0004999</t>
  </si>
  <si>
    <t>00:00:01.0575403</t>
  </si>
  <si>
    <t>00:00:00.0061046</t>
  </si>
  <si>
    <t>00:00:00.0003991</t>
  </si>
  <si>
    <t>83</t>
  </si>
  <si>
    <t>00:00:00.0005009</t>
  </si>
  <si>
    <t>00:00:00.4177465</t>
  </si>
  <si>
    <t>00:00:00.1757719</t>
  </si>
  <si>
    <t>00:00:00.0003692</t>
  </si>
  <si>
    <t>00:00:00.0005295</t>
  </si>
  <si>
    <t>00:00:00.0003311</t>
  </si>
  <si>
    <t>00:00:00.0865055</t>
  </si>
  <si>
    <t>00:00:00.0003755</t>
  </si>
  <si>
    <t>00:00:00.0004185</t>
  </si>
  <si>
    <t>00:00:00.0004030</t>
  </si>
  <si>
    <t>00:00:00.0006546</t>
  </si>
  <si>
    <t>00:00:00.0002688</t>
  </si>
  <si>
    <t>00:00:00.0022577</t>
  </si>
  <si>
    <t>00:00:00.0097332</t>
  </si>
  <si>
    <t>00:00:00.0017151</t>
  </si>
  <si>
    <t>00:00:00.0003881</t>
  </si>
  <si>
    <t>00:00:00.4702287</t>
  </si>
  <si>
    <t>00:00:00.0004556</t>
  </si>
  <si>
    <t>00:00:00.0011027</t>
  </si>
  <si>
    <t>00:00:00.0104888</t>
  </si>
  <si>
    <t>00:00:00.0009404</t>
  </si>
  <si>
    <t>00:00:08.2408146</t>
  </si>
  <si>
    <t>00:00:00.0003722</t>
  </si>
  <si>
    <t>00:00:00.0007856</t>
  </si>
  <si>
    <t>00:00:00.0005267</t>
  </si>
  <si>
    <t>00:00:00.0003509</t>
  </si>
  <si>
    <t>00:00:00.0003494</t>
  </si>
  <si>
    <t>00:00:00.0004183</t>
  </si>
  <si>
    <t>00:00:00.0003678</t>
  </si>
  <si>
    <t>87</t>
  </si>
  <si>
    <t>00:00:00.0004109</t>
  </si>
  <si>
    <t>00:00:00.0003452</t>
  </si>
  <si>
    <t>00:00:00.0074084</t>
  </si>
  <si>
    <t>00:00:00.0013478</t>
  </si>
  <si>
    <t>00:00:00.0003816</t>
  </si>
  <si>
    <t>00:00:00.0003191</t>
  </si>
  <si>
    <t>00:00:00.0007293</t>
  </si>
  <si>
    <t>00:00:00.3148465</t>
  </si>
  <si>
    <t>00:00:00.0142817</t>
  </si>
  <si>
    <t>85</t>
  </si>
  <si>
    <t>00:00:00.0007211</t>
  </si>
  <si>
    <t>00:00:00.0066400</t>
  </si>
  <si>
    <t>00:00:00.0004801</t>
  </si>
  <si>
    <t>00:00:00.0003707</t>
  </si>
  <si>
    <t>00:00:00.0005059</t>
  </si>
  <si>
    <t>00:00:00.0003758</t>
  </si>
  <si>
    <t>00:00:00.0003251</t>
  </si>
  <si>
    <t>00:00:00.0003891</t>
  </si>
  <si>
    <t>00:00:00.0005623</t>
  </si>
  <si>
    <t>00:00:00.0423161</t>
  </si>
  <si>
    <t>00:00:00.0003308</t>
  </si>
  <si>
    <t>00:00:00.0004158</t>
  </si>
  <si>
    <t>00:00:02.3864579</t>
  </si>
  <si>
    <t>00:00:00.0018074</t>
  </si>
  <si>
    <t>00:00:00.0154350</t>
  </si>
  <si>
    <t>00:00:00.0003644</t>
  </si>
  <si>
    <t>00:00:00.0004157</t>
  </si>
  <si>
    <t>00:00:00.0296997</t>
  </si>
  <si>
    <t>00:00:00.0898570</t>
  </si>
  <si>
    <t>00:00:00.1185247</t>
  </si>
  <si>
    <t>00:00:00.0003483</t>
  </si>
  <si>
    <t>91</t>
  </si>
  <si>
    <t>00:00:00.0005822</t>
  </si>
  <si>
    <t>00:00:00.0005949</t>
  </si>
  <si>
    <t>00:00:00.0021940</t>
  </si>
  <si>
    <t>00:00:00.0007477</t>
  </si>
  <si>
    <t>00:00:00.0003497</t>
  </si>
  <si>
    <t>00:00:00.0362429</t>
  </si>
  <si>
    <t>89</t>
  </si>
  <si>
    <t>00:00:00.0891627</t>
  </si>
  <si>
    <t>00:00:00.0008508</t>
  </si>
  <si>
    <t>00:00:03.1913362</t>
  </si>
  <si>
    <t>00:00:00.0003495</t>
  </si>
  <si>
    <t>00:00:00.0003926</t>
  </si>
  <si>
    <t>00:00:00.0006460</t>
  </si>
  <si>
    <t>00:00:00.0262746</t>
  </si>
  <si>
    <t>00:00:00.0003285</t>
  </si>
  <si>
    <t>00:00:00.0004521</t>
  </si>
  <si>
    <t>00:00:00.0010945</t>
  </si>
  <si>
    <t>00:00:00.0005962</t>
  </si>
  <si>
    <t>00:00:00.0004436</t>
  </si>
  <si>
    <t>00:00:00.0003161</t>
  </si>
  <si>
    <t>00:00:00.0007459</t>
  </si>
  <si>
    <t>00:00:00.0078733</t>
  </si>
  <si>
    <t>00:00:02.3816952</t>
  </si>
  <si>
    <t>00:00:00.0582807</t>
  </si>
  <si>
    <t>00:00:03.0069179</t>
  </si>
  <si>
    <t>00:00:00.0003419</t>
  </si>
  <si>
    <t>00:00:00.0004406</t>
  </si>
  <si>
    <t>00:00:00.0017595</t>
  </si>
  <si>
    <t>00:00:00.0316339</t>
  </si>
  <si>
    <t>00:00:00.0004194</t>
  </si>
  <si>
    <t>00:00:00.6822315</t>
  </si>
  <si>
    <t>00:00:00.0006246</t>
  </si>
  <si>
    <t>00:00:00.0456731</t>
  </si>
  <si>
    <t>00:00:00.0003791</t>
  </si>
  <si>
    <t>00:00:00.0004482</t>
  </si>
  <si>
    <t>99</t>
  </si>
  <si>
    <t>00:00:00.0025101</t>
  </si>
  <si>
    <t>00:00:03.4657430</t>
  </si>
  <si>
    <t>00:00:00.0004325</t>
  </si>
  <si>
    <t>00:00:01.3519346</t>
  </si>
  <si>
    <t>00:00:00.0020539</t>
  </si>
  <si>
    <t>00:00:00.0005248</t>
  </si>
  <si>
    <t>00:00:00.0003396</t>
  </si>
  <si>
    <t>00:00:00.0004489</t>
  </si>
  <si>
    <t>00:00:00.0176359</t>
  </si>
  <si>
    <t>00:00:00.0005557</t>
  </si>
  <si>
    <t>00:00:00.0015529</t>
  </si>
  <si>
    <t>00:00:00.0007025</t>
  </si>
  <si>
    <t>00:00:00.0003794</t>
  </si>
  <si>
    <t>00:00:00.0005064</t>
  </si>
  <si>
    <t>00:00:00.0012099</t>
  </si>
  <si>
    <t>00:00:08.6932543</t>
  </si>
  <si>
    <t>00:00:00.0084208</t>
  </si>
  <si>
    <t>00:00:00.0010107</t>
  </si>
  <si>
    <t>00:00:00.0003411</t>
  </si>
  <si>
    <t>101</t>
  </si>
  <si>
    <t>00:00:00.0003729</t>
  </si>
  <si>
    <t>00:00:01.7695216</t>
  </si>
  <si>
    <t>00:00:00.0004460</t>
  </si>
  <si>
    <t>00:00:00.0002897</t>
  </si>
  <si>
    <t>00:00:00.0060802</t>
  </si>
  <si>
    <t>00:00:00.2464879</t>
  </si>
  <si>
    <t>00:00:00.0264844</t>
  </si>
  <si>
    <t>00:00:00.0008139</t>
  </si>
  <si>
    <t>00:00:00.0010036</t>
  </si>
  <si>
    <t>00:00:00.0007682</t>
  </si>
  <si>
    <t>00:00:00.0003174</t>
  </si>
  <si>
    <t>00:00:00.0003299</t>
  </si>
  <si>
    <t>00:00:00.8955429</t>
  </si>
  <si>
    <t>00:00:04.6090997</t>
  </si>
  <si>
    <t>103</t>
  </si>
  <si>
    <t>00:00:02.3462319</t>
  </si>
  <si>
    <t>00:00:00.0610189</t>
  </si>
  <si>
    <t>00:00:00.0004243</t>
  </si>
  <si>
    <t>00:00:00.2310514</t>
  </si>
  <si>
    <t>00:00:00.0003280</t>
  </si>
  <si>
    <t>00:00:00.0008178</t>
  </si>
  <si>
    <t>00:00:00.0002386</t>
  </si>
  <si>
    <t>107</t>
  </si>
  <si>
    <t>00:00:00.0097964</t>
  </si>
  <si>
    <t>00:00:00.0007619</t>
  </si>
  <si>
    <t>00:00:00.0009252</t>
  </si>
  <si>
    <t>00:00:00.0005924</t>
  </si>
  <si>
    <t>00:00:02.1273068</t>
  </si>
  <si>
    <t>00:00:00.0003761</t>
  </si>
  <si>
    <t>00:00:00.0003788</t>
  </si>
  <si>
    <t>00:00:00.0004079</t>
  </si>
  <si>
    <t>00:00:00.0003605</t>
  </si>
  <si>
    <t>00:00:00.0005243</t>
  </si>
  <si>
    <t>00:00:00.0003173</t>
  </si>
  <si>
    <t>00:00:00.0005419</t>
  </si>
  <si>
    <t>00:00:00.0005777</t>
  </si>
  <si>
    <t>00:00:00.0003893</t>
  </si>
  <si>
    <t>00:00:00.0535984</t>
  </si>
  <si>
    <t>00:00:00.0005037</t>
  </si>
  <si>
    <t>00:00:00.0343278</t>
  </si>
  <si>
    <t>00:00:00.0322928</t>
  </si>
  <si>
    <t>109</t>
  </si>
  <si>
    <t>00:00:00.0003547</t>
  </si>
  <si>
    <t>00:00:00.0003743</t>
  </si>
  <si>
    <t>00:00:00.0003866</t>
  </si>
  <si>
    <t>00:00:08.3440518</t>
  </si>
  <si>
    <t>00:00:00.0006406</t>
  </si>
  <si>
    <t>00:00:00.0972937</t>
  </si>
  <si>
    <t>00:00:00.0003918</t>
  </si>
  <si>
    <t>00:00:00.0008659</t>
  </si>
  <si>
    <t>00:00:00.0010146</t>
  </si>
  <si>
    <t>00:00:00.0010723</t>
  </si>
  <si>
    <t>00:00:00.0004709</t>
  </si>
  <si>
    <t>00:00:00.0032454</t>
  </si>
  <si>
    <t>00:00:00.0004148</t>
  </si>
  <si>
    <t>00:00:00.0004247</t>
  </si>
  <si>
    <t>00:00:00.0114472</t>
  </si>
  <si>
    <t>00:00:00.0004268</t>
  </si>
  <si>
    <t>00:00:00.3005544</t>
  </si>
  <si>
    <t>00:00:00.0004674</t>
  </si>
  <si>
    <t>00:00:00.0006652</t>
  </si>
  <si>
    <t>00:00:00.0438173</t>
  </si>
  <si>
    <t>00:00:00.0007555</t>
  </si>
  <si>
    <t>00:00:00.0004084</t>
  </si>
  <si>
    <t>00:00:00.0100476</t>
  </si>
  <si>
    <t>00:00:00.0009108</t>
  </si>
  <si>
    <t>00:00:00.0089522</t>
  </si>
  <si>
    <t>00:00:00.0004224</t>
  </si>
  <si>
    <t>00:00:00.0004023</t>
  </si>
  <si>
    <t>00:00:01.5685307</t>
  </si>
  <si>
    <t>00:00:01.9078118</t>
  </si>
  <si>
    <t>00:00:00.2081673</t>
  </si>
  <si>
    <t>00:00:00.0011857</t>
  </si>
  <si>
    <t>115</t>
  </si>
  <si>
    <t>00:00:00.0023328</t>
  </si>
  <si>
    <t>00:00:00.0012665</t>
  </si>
  <si>
    <t>00:00:00.0084590</t>
  </si>
  <si>
    <t>00:00:00.0004737</t>
  </si>
  <si>
    <t>00:00:05.6537690</t>
  </si>
  <si>
    <t>00:00:00.0003819</t>
  </si>
  <si>
    <t>00:00:00.0004110</t>
  </si>
  <si>
    <t>00:00:00.0004005</t>
  </si>
  <si>
    <t>00:00:00.0004891</t>
  </si>
  <si>
    <t>00:00:00.3186443</t>
  </si>
  <si>
    <t>00:00:00.0004336</t>
  </si>
  <si>
    <t>00:00:00.0002961</t>
  </si>
  <si>
    <t>00:00:00.0004961</t>
  </si>
  <si>
    <t>113</t>
  </si>
  <si>
    <t>00:00:00.0029928</t>
  </si>
  <si>
    <t>00:00:00.0005114</t>
  </si>
  <si>
    <t>00:00:00.0070271</t>
  </si>
  <si>
    <t>00:00:02.2599071</t>
  </si>
  <si>
    <t>00:00:00.0005599</t>
  </si>
  <si>
    <t>111</t>
  </si>
  <si>
    <t>00:00:00.0617204</t>
  </si>
  <si>
    <t>00:00:00.0025759</t>
  </si>
  <si>
    <t>00:00:00.0004217</t>
  </si>
  <si>
    <t>00:00:00.0012734</t>
  </si>
  <si>
    <t>00:00:00.0003776</t>
  </si>
  <si>
    <t>00:00:05.4363291</t>
  </si>
  <si>
    <t>117</t>
  </si>
  <si>
    <t>00:00:00.0112312</t>
  </si>
  <si>
    <t>00:00:00.0016596</t>
  </si>
  <si>
    <t>00:00:00.0003571</t>
  </si>
  <si>
    <t>00:00:00.0003752</t>
  </si>
  <si>
    <t>00:00:00.2163914</t>
  </si>
  <si>
    <t>00:00:00.0004899</t>
  </si>
  <si>
    <t>00:00:00.0003565</t>
  </si>
  <si>
    <t>00:00:00.0013310</t>
  </si>
  <si>
    <t>00:00:00.0006874</t>
  </si>
  <si>
    <t>00:00:00.0003856</t>
  </si>
  <si>
    <t>00:00:00.0007069</t>
  </si>
  <si>
    <t>00:00:00.0005501</t>
  </si>
  <si>
    <t>00:00:00.0191945</t>
  </si>
  <si>
    <t>00:00:00.0007225</t>
  </si>
  <si>
    <t>00:00:00.0161206</t>
  </si>
  <si>
    <t>00:00:00.0010325</t>
  </si>
  <si>
    <t>00:00:00.0003518</t>
  </si>
  <si>
    <t>00:00:00.0005368</t>
  </si>
  <si>
    <t>00:00:00.0005285</t>
  </si>
  <si>
    <t>00:00:00.0038016</t>
  </si>
  <si>
    <t>00:00:00.2594872</t>
  </si>
  <si>
    <t>00:00:00.0005885</t>
  </si>
  <si>
    <t>00:00:02.9072159</t>
  </si>
  <si>
    <t>00:00:00.0002794</t>
  </si>
  <si>
    <t>00:00:00.0008291</t>
  </si>
  <si>
    <t>00:00:00.0004057</t>
  </si>
  <si>
    <t>00:00:00.0004983</t>
  </si>
  <si>
    <t>00:00:00.0006208</t>
  </si>
  <si>
    <t>00:00:00.1981563</t>
  </si>
  <si>
    <t>00:00:00.0130227</t>
  </si>
  <si>
    <t>00:00:03.4095805</t>
  </si>
  <si>
    <t>00:00:00.0005426</t>
  </si>
  <si>
    <t>00:00:00.8730311</t>
  </si>
  <si>
    <t>00:00:00.0005718</t>
  </si>
  <si>
    <t>00:00:00.0942254</t>
  </si>
  <si>
    <t>121</t>
  </si>
  <si>
    <t>00:00:00.0016905</t>
  </si>
  <si>
    <t>00:00:00.0579260</t>
  </si>
  <si>
    <t>119</t>
  </si>
  <si>
    <t>00:00:00.0005290</t>
  </si>
  <si>
    <t>00:00:00.0699573</t>
  </si>
  <si>
    <t>00:00:00.1402982</t>
  </si>
  <si>
    <t>00:00:00.0065860</t>
  </si>
  <si>
    <t>00:00:00.0006352</t>
  </si>
  <si>
    <t>00:00:00.0003434</t>
  </si>
  <si>
    <t>00:00:00.0004117</t>
  </si>
  <si>
    <t>00:00:00.0502019</t>
  </si>
  <si>
    <t>00:00:00.4320846</t>
  </si>
  <si>
    <t>00:00:00.0004710</t>
  </si>
  <si>
    <t>00:00:00.0005641</t>
  </si>
  <si>
    <t>00:00:00.0114916</t>
  </si>
  <si>
    <t>00:00:00.1266869</t>
  </si>
  <si>
    <t>00:00:00.0026117</t>
  </si>
  <si>
    <t>00:00:00.2563463</t>
  </si>
  <si>
    <t>00:00:00.0154409</t>
  </si>
  <si>
    <t>00:00:00.0012208</t>
  </si>
  <si>
    <t>00:00:00.0010633</t>
  </si>
  <si>
    <t>00:00:00.0044998</t>
  </si>
  <si>
    <t>00:00:00.0009748</t>
  </si>
  <si>
    <t>00:00:00.0060673</t>
  </si>
  <si>
    <t>00:00:00.0010440</t>
  </si>
  <si>
    <t>00:00:00.0022032</t>
  </si>
  <si>
    <t>00:00:00.0009216</t>
  </si>
  <si>
    <t>00:00:00.0005139</t>
  </si>
  <si>
    <t>00:00:00.0017035</t>
  </si>
  <si>
    <t>00:00:00.0038616</t>
  </si>
  <si>
    <t>127</t>
  </si>
  <si>
    <t>00:00:00.0011956</t>
  </si>
  <si>
    <t>00:00:00.0149724</t>
  </si>
  <si>
    <t>00:00:03.1508928</t>
  </si>
  <si>
    <t>00:00:07.7673691</t>
  </si>
  <si>
    <t>00:00:00.0008146</t>
  </si>
  <si>
    <t>00:00:00.0005344</t>
  </si>
  <si>
    <t>00:00:00.0003118</t>
  </si>
  <si>
    <t>00:00:00.0003220</t>
  </si>
  <si>
    <t>00:00:00.0010983</t>
  </si>
  <si>
    <t>00:00:00.1433214</t>
  </si>
  <si>
    <t>00:00:00.0005401</t>
  </si>
  <si>
    <t>00:00:00.0006433</t>
  </si>
  <si>
    <t>00:00:00.1118650</t>
  </si>
  <si>
    <t>00:00:00.4041225</t>
  </si>
  <si>
    <t>00:00:00.0005934</t>
  </si>
  <si>
    <t>00:00:00.0004184</t>
  </si>
  <si>
    <t>00:00:00.0004843</t>
  </si>
  <si>
    <t>00:00:00.0032167</t>
  </si>
  <si>
    <t>00:00:00.2667969</t>
  </si>
  <si>
    <t>00:00:00.7859878</t>
  </si>
  <si>
    <t>00:00:00.0005143</t>
  </si>
  <si>
    <t>00:00:00.0004990</t>
  </si>
  <si>
    <t>00:00:00.0015479</t>
  </si>
  <si>
    <t>00:00:00.0003857</t>
  </si>
  <si>
    <t>00:00:00.0008055</t>
  </si>
  <si>
    <t>131</t>
  </si>
  <si>
    <t>00:00:00.0009388</t>
  </si>
  <si>
    <t>00:00:00.0006484</t>
  </si>
  <si>
    <t>00:00:00.1193333</t>
  </si>
  <si>
    <t>135</t>
  </si>
  <si>
    <t>00:00:00.0023327</t>
  </si>
  <si>
    <t>00:00:00.0005019</t>
  </si>
  <si>
    <t>00:00:00.0007035</t>
  </si>
  <si>
    <t>00:00:00.2185226</t>
  </si>
  <si>
    <t>00:00:00.0005793</t>
  </si>
  <si>
    <t>00:00:00.0732630</t>
  </si>
  <si>
    <t>00:00:00.1809355</t>
  </si>
  <si>
    <t>00:00:00.0004957</t>
  </si>
  <si>
    <t>129</t>
  </si>
  <si>
    <t>00:00:00.0006829</t>
  </si>
  <si>
    <t>00:00:01.5926131</t>
  </si>
  <si>
    <t>00:00:00.0005150</t>
  </si>
  <si>
    <t>00:00:00.0450116</t>
  </si>
  <si>
    <t>139</t>
  </si>
  <si>
    <t>00:00:00.0010911</t>
  </si>
  <si>
    <t>00:00:00.0017114</t>
  </si>
  <si>
    <t>00:00:00.0696566</t>
  </si>
  <si>
    <t>00:00:00.0006803</t>
  </si>
  <si>
    <t>00:00:00.0012806</t>
  </si>
  <si>
    <t>00:00:00.9872659</t>
  </si>
  <si>
    <t>00:00:00.1834170</t>
  </si>
  <si>
    <t>00:00:00.0302070</t>
  </si>
  <si>
    <t>00:00:00.0033592</t>
  </si>
  <si>
    <t>00:00:00.0009807</t>
  </si>
  <si>
    <t>00:00:07.9966113</t>
  </si>
  <si>
    <t>00:00:00.0020795</t>
  </si>
  <si>
    <t>00:00:00.0005550</t>
  </si>
  <si>
    <t>00:00:01.2121512</t>
  </si>
  <si>
    <t>133</t>
  </si>
  <si>
    <t>00:00:00.0004053</t>
  </si>
  <si>
    <t>00:00:00.0003799</t>
  </si>
  <si>
    <t>00:00:00.0125847</t>
  </si>
  <si>
    <t>00:00:00.0044444</t>
  </si>
  <si>
    <t>00:00:00.0005995</t>
  </si>
  <si>
    <t>00:00:00.0008682</t>
  </si>
  <si>
    <t>00:00:00.0004527</t>
  </si>
  <si>
    <t>00:00:00.0004524</t>
  </si>
  <si>
    <t>00:00:00.0006778</t>
  </si>
  <si>
    <t>00:00:00.0201705</t>
  </si>
  <si>
    <t>00:00:00.0006430</t>
  </si>
  <si>
    <t>00:00:00.0320177</t>
  </si>
  <si>
    <t>00:00:00.0013381</t>
  </si>
  <si>
    <t>00:00:08.9768760</t>
  </si>
  <si>
    <t>00:00:00.6395019</t>
  </si>
  <si>
    <t>00:00:00.0003911</t>
  </si>
  <si>
    <t>00:00:00.0070229</t>
  </si>
  <si>
    <t>00:00:00.0004575</t>
  </si>
  <si>
    <t>00:00:00.0003654</t>
  </si>
  <si>
    <t>00:00:00.0003101</t>
  </si>
  <si>
    <t>00:00:01.2345869</t>
  </si>
  <si>
    <t>00:00:00.0128955</t>
  </si>
  <si>
    <t>00:00:00.0108136</t>
  </si>
  <si>
    <t>147</t>
  </si>
  <si>
    <t>00:00:00.0036540</t>
  </si>
  <si>
    <t>00:00:00.0007007</t>
  </si>
  <si>
    <t>00:00:00.0638954</t>
  </si>
  <si>
    <t>00:00:00.0005733</t>
  </si>
  <si>
    <t>00:00:00.1038627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</si>
</sst>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4" xfId="0" applyFont="1" applyNumberFormat="1"/>
    <xf quotePrefix="1"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Zależość czasu trwania algorytmu((mikrosekundy) od liczby wierzchołków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all_algorithms_data!$J$1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all_algorithms_data!$C$2:$C$994</c:f>
            </c:strRef>
          </c:cat>
          <c:val>
            <c:numRef>
              <c:f>all_algorithms_data!$J$2:$J$994</c:f>
              <c:numCache/>
            </c:numRef>
          </c:val>
        </c:ser>
        <c:ser>
          <c:idx val="1"/>
          <c:order val="1"/>
          <c:tx>
            <c:strRef>
              <c:f>all_algorithms_data!$P$1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all_algorithms_data!$C$2:$C$994</c:f>
            </c:strRef>
          </c:cat>
          <c:val>
            <c:numRef>
              <c:f>all_algorithms_data!$P$2:$P$994</c:f>
              <c:numCache/>
            </c:numRef>
          </c:val>
        </c:ser>
        <c:ser>
          <c:idx val="2"/>
          <c:order val="2"/>
          <c:tx>
            <c:strRef>
              <c:f>all_algorithms_data!$V$1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all_algorithms_data!$C$2:$C$994</c:f>
            </c:strRef>
          </c:cat>
          <c:val>
            <c:numRef>
              <c:f>all_algorithms_data!$V$2:$V$994</c:f>
              <c:numCache/>
            </c:numRef>
          </c:val>
        </c:ser>
        <c:ser>
          <c:idx val="3"/>
          <c:order val="3"/>
          <c:tx>
            <c:strRef>
              <c:f>all_algorithms_data!$AB$1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all_algorithms_data!$C$2:$C$994</c:f>
            </c:strRef>
          </c:cat>
          <c:val>
            <c:numRef>
              <c:f>all_algorithms_data!$AB$2:$AB$994</c:f>
              <c:numCache/>
            </c:numRef>
          </c:val>
        </c:ser>
        <c:axId val="415348410"/>
        <c:axId val="1087172425"/>
      </c:barChart>
      <c:catAx>
        <c:axId val="415348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7172425"/>
      </c:catAx>
      <c:valAx>
        <c:axId val="1087172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348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Zależość czasu trwania algorytmu (mikrosekundy) od liczby krawędzi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all_algorithms_data!$J$1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all_algorithms_data!$D$2:$D$994</c:f>
            </c:numRef>
          </c:xVal>
          <c:yVal>
            <c:numRef>
              <c:f>all_algorithms_data!$J$2:$J$994</c:f>
              <c:numCache/>
            </c:numRef>
          </c:yVal>
        </c:ser>
        <c:ser>
          <c:idx val="1"/>
          <c:order val="1"/>
          <c:tx>
            <c:strRef>
              <c:f>all_algorithms_data!$P$1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EA4335"/>
                </a:solidFill>
              </a:ln>
            </c:spPr>
            <c:trendlineType val="exp"/>
            <c:dispRSqr val="0"/>
            <c:dispEq val="0"/>
          </c:trendline>
          <c:xVal>
            <c:numRef>
              <c:f>all_algorithms_data!$D$2:$D$994</c:f>
            </c:numRef>
          </c:xVal>
          <c:yVal>
            <c:numRef>
              <c:f>all_algorithms_data!$P$2:$P$994</c:f>
              <c:numCache/>
            </c:numRef>
          </c:yVal>
        </c:ser>
        <c:ser>
          <c:idx val="2"/>
          <c:order val="2"/>
          <c:tx>
            <c:strRef>
              <c:f>all_algorithms_data!$V$1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trendline>
            <c:name/>
            <c:spPr>
              <a:ln w="19050">
                <a:solidFill>
                  <a:srgbClr val="FBBC04"/>
                </a:solidFill>
              </a:ln>
            </c:spPr>
            <c:trendlineType val="exp"/>
            <c:dispRSqr val="0"/>
            <c:dispEq val="0"/>
          </c:trendline>
          <c:xVal>
            <c:numRef>
              <c:f>all_algorithms_data!$D$2:$D$994</c:f>
            </c:numRef>
          </c:xVal>
          <c:yVal>
            <c:numRef>
              <c:f>all_algorithms_data!$V$2:$V$994</c:f>
              <c:numCache/>
            </c:numRef>
          </c:yVal>
        </c:ser>
        <c:ser>
          <c:idx val="3"/>
          <c:order val="3"/>
          <c:tx>
            <c:strRef>
              <c:f>all_algorithms_data!$AB$1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trendline>
            <c:name/>
            <c:spPr>
              <a:ln w="19050">
                <a:solidFill>
                  <a:srgbClr val="34A853"/>
                </a:solidFill>
              </a:ln>
            </c:spPr>
            <c:trendlineType val="exp"/>
            <c:dispRSqr val="0"/>
            <c:dispEq val="0"/>
          </c:trendline>
          <c:xVal>
            <c:numRef>
              <c:f>all_algorithms_data!$D$2:$D$994</c:f>
            </c:numRef>
          </c:xVal>
          <c:yVal>
            <c:numRef>
              <c:f>all_algorithms_data!$AB$2:$AB$994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291318"/>
        <c:axId val="1981152078"/>
      </c:scatterChart>
      <c:valAx>
        <c:axId val="7942913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152078"/>
      </c:valAx>
      <c:valAx>
        <c:axId val="1981152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291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Algorytm DnC Cologing Improved w zależności od liczby wierzchołków. Wartości 10'000'000 są równoważne przerwaniu programu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dnc_improved_reasonable_range!$I$1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DnCColoringImproved_elapsed_us</c:name>
            <c:spPr>
              <a:ln w="19050">
                <a:solidFill>
                  <a:srgbClr val="4285F4"/>
                </a:solidFill>
              </a:ln>
            </c:spPr>
            <c:trendlineType val="exp"/>
            <c:dispRSqr val="0"/>
            <c:dispEq val="0"/>
          </c:trendline>
          <c:xVal>
            <c:numRef>
              <c:f>dnc_improved_reasonable_range!$B$2:$B$152</c:f>
            </c:numRef>
          </c:xVal>
          <c:yVal>
            <c:numRef>
              <c:f>dnc_improved_reasonable_range!$I$2:$I$152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7848"/>
        <c:axId val="646470898"/>
      </c:scatterChart>
      <c:valAx>
        <c:axId val="433378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Vertices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470898"/>
      </c:valAx>
      <c:valAx>
        <c:axId val="646470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DnCColoringImproved_elapsed_us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37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Algorytm DnC Cologing Improved w zależności od liczby wierzchołków. Wartości 10'000'000 są równoważne przerwaniu programu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dnc_improved_thorough!$I$1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DnCColoringImproved_elapsed_us</c:name>
            <c:spPr>
              <a:ln w="19050">
                <a:solidFill>
                  <a:srgbClr val="0000FF"/>
                </a:solidFill>
              </a:ln>
            </c:spPr>
            <c:trendlineType val="exp"/>
            <c:dispRSqr val="0"/>
            <c:dispEq val="0"/>
          </c:trendline>
          <c:xVal>
            <c:numRef>
              <c:f>dnc_improved_thorough!$B$2:$B$1011</c:f>
            </c:numRef>
          </c:xVal>
          <c:yVal>
            <c:numRef>
              <c:f>dnc_improved_thorough!$I$2:$I$1011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912369"/>
        <c:axId val="2032187818"/>
      </c:scatterChart>
      <c:valAx>
        <c:axId val="21159123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187818"/>
      </c:valAx>
      <c:valAx>
        <c:axId val="20321878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9123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200025</xdr:rowOff>
    </xdr:from>
    <xdr:ext cx="17383125" cy="5191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7383125" cy="5381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4773275" cy="4238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572875" cy="7153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19.57"/>
    <col customWidth="1" min="3" max="3" width="10.0"/>
    <col customWidth="1" min="4" max="4" width="9.43"/>
    <col customWidth="1" min="5" max="5" width="10.14"/>
    <col hidden="1" min="6" max="9" width="14.43"/>
    <col customWidth="1" hidden="1" min="12" max="15" width="24.14"/>
    <col customWidth="1" min="16" max="16" width="24.14"/>
    <col customWidth="1" hidden="1" min="18" max="21" width="20.29"/>
    <col customWidth="1" min="22" max="22" width="20.29"/>
    <col hidden="1" min="24" max="27" width="14.43"/>
    <col customWidth="1" min="29" max="29" width="17.14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  <c r="I1" s="1"/>
      <c r="J1" s="2" t="s">
        <v>4</v>
      </c>
      <c r="K1" s="1" t="s">
        <v>5</v>
      </c>
      <c r="L1" s="1" t="s">
        <v>6</v>
      </c>
      <c r="M1" s="1"/>
      <c r="N1" s="1"/>
      <c r="O1" s="1"/>
      <c r="P1" s="1" t="s">
        <v>7</v>
      </c>
      <c r="Q1" s="1" t="s">
        <v>8</v>
      </c>
      <c r="R1" s="1" t="s">
        <v>9</v>
      </c>
      <c r="S1" s="1"/>
      <c r="T1" s="1"/>
      <c r="U1" s="1"/>
      <c r="V1" s="1" t="s">
        <v>10</v>
      </c>
      <c r="W1" s="1" t="s">
        <v>11</v>
      </c>
      <c r="X1" s="1" t="s">
        <v>12</v>
      </c>
      <c r="Y1" s="1"/>
      <c r="Z1" s="1"/>
      <c r="AA1" s="1"/>
      <c r="AB1" s="1" t="s">
        <v>13</v>
      </c>
      <c r="AC1" s="1" t="s">
        <v>14</v>
      </c>
    </row>
    <row r="2">
      <c r="A2" s="1"/>
      <c r="B2" s="1" t="s">
        <v>15</v>
      </c>
      <c r="C2" s="3">
        <v>10.0</v>
      </c>
      <c r="D2" s="3">
        <v>10.0</v>
      </c>
      <c r="E2" s="4">
        <v>0.05</v>
      </c>
      <c r="F2" s="5" t="s">
        <v>16</v>
      </c>
      <c r="G2" s="6" t="str">
        <f>IFERROR(__xludf.DUMMYFUNCTION("REGEXEXTRACT(F2, "":(.*):"")"),"00")</f>
        <v>00</v>
      </c>
      <c r="H2" s="6" t="str">
        <f>IFERROR(__xludf.DUMMYFUNCTION("REGEXEXTRACT(F2, "":.*:(\d*)(?:.|$)"")"),"00")</f>
        <v>00</v>
      </c>
      <c r="I2" s="6" t="str">
        <f>IFERROR(__xludf.DUMMYFUNCTION("IFNA(REGEXEXTRACT(F2, ""\.(\d{6})""), 0)"),"000098")</f>
        <v>000098</v>
      </c>
      <c r="J2" s="2">
        <f t="shared" ref="J2:J59" si="1">I2 + H2 * 10^ 6 + G2 * 60 * 10 ^ 6</f>
        <v>98</v>
      </c>
      <c r="K2" s="1" t="s">
        <v>17</v>
      </c>
      <c r="L2" s="5" t="s">
        <v>18</v>
      </c>
      <c r="M2" s="6" t="str">
        <f>IFERROR(__xludf.DUMMYFUNCTION("REGEXEXTRACT(L2, "":(.*):"")"),"00")</f>
        <v>00</v>
      </c>
      <c r="N2" s="6" t="str">
        <f>IFERROR(__xludf.DUMMYFUNCTION("REGEXEXTRACT(L2, "":.*:(\d*)(?:.|$)"")"),"00")</f>
        <v>00</v>
      </c>
      <c r="O2" s="6" t="str">
        <f>IFERROR(__xludf.DUMMYFUNCTION("IFNA(REGEXEXTRACT(L2, ""\.(\d{6})""), 0)"),"000977")</f>
        <v>000977</v>
      </c>
      <c r="P2" s="2">
        <f t="shared" ref="P2:P59" si="2">O2 + N2 * 10^ 6 + M2 * 60 * 10 ^ 6</f>
        <v>977</v>
      </c>
      <c r="Q2" s="1" t="s">
        <v>17</v>
      </c>
      <c r="R2" s="5" t="s">
        <v>19</v>
      </c>
      <c r="S2" s="6" t="str">
        <f>IFERROR(__xludf.DUMMYFUNCTION("REGEXEXTRACT(R2, "":(.*):"")"),"00")</f>
        <v>00</v>
      </c>
      <c r="T2" s="6" t="str">
        <f>IFERROR(__xludf.DUMMYFUNCTION("REGEXEXTRACT(R2, "":.*:(\d*)(?:.|$)"")"),"00")</f>
        <v>00</v>
      </c>
      <c r="U2" s="6" t="str">
        <f>IFERROR(__xludf.DUMMYFUNCTION("IFNA(REGEXEXTRACT(R2, ""\.(\d{6})""), 0)"),"000729")</f>
        <v>000729</v>
      </c>
      <c r="V2" s="2">
        <f t="shared" ref="V2:V59" si="3">U2 + T2 * 10^ 6 + S2 * 60 * 10 ^ 6</f>
        <v>729</v>
      </c>
      <c r="W2" s="1" t="s">
        <v>17</v>
      </c>
      <c r="X2" s="5" t="s">
        <v>20</v>
      </c>
      <c r="Y2" s="6" t="str">
        <f>IFERROR(__xludf.DUMMYFUNCTION("REGEXEXTRACT(X2, "":(.*):"")"),"00")</f>
        <v>00</v>
      </c>
      <c r="Z2" s="6" t="str">
        <f>IFERROR(__xludf.DUMMYFUNCTION("REGEXEXTRACT(X2, "":.*:(\d*)(?:.|$)"")"),"00")</f>
        <v>00</v>
      </c>
      <c r="AA2" s="6" t="str">
        <f>IFERROR(__xludf.DUMMYFUNCTION("IFNA(REGEXEXTRACT(X2, ""\.(\d{6})""), 0)"),"000172")</f>
        <v>000172</v>
      </c>
      <c r="AB2" s="2">
        <f t="shared" ref="AB2:AB59" si="4">AA2 + Z2 * 10^ 6 + Y2 * 60 * 10 ^ 6</f>
        <v>172</v>
      </c>
      <c r="AC2" s="1" t="s">
        <v>17</v>
      </c>
    </row>
    <row r="3">
      <c r="A3" s="1"/>
      <c r="B3" s="1" t="s">
        <v>15</v>
      </c>
      <c r="C3" s="3">
        <v>10.0</v>
      </c>
      <c r="D3" s="3">
        <v>11.0</v>
      </c>
      <c r="E3" s="4">
        <v>0.1</v>
      </c>
      <c r="F3" s="5" t="s">
        <v>21</v>
      </c>
      <c r="G3" s="6" t="str">
        <f>IFERROR(__xludf.DUMMYFUNCTION("REGEXEXTRACT(F3, "":(.*):"")"),"00")</f>
        <v>00</v>
      </c>
      <c r="H3" s="6" t="str">
        <f>IFERROR(__xludf.DUMMYFUNCTION("REGEXEXTRACT(F3, "":.*:(\d*)(?:.|$)"")"),"00")</f>
        <v>00</v>
      </c>
      <c r="I3" s="6" t="str">
        <f>IFERROR(__xludf.DUMMYFUNCTION("IFNA(REGEXEXTRACT(F3, ""\.(\d{6})""), 0)"),"000068")</f>
        <v>000068</v>
      </c>
      <c r="J3" s="2">
        <f t="shared" si="1"/>
        <v>68</v>
      </c>
      <c r="K3" s="1" t="s">
        <v>17</v>
      </c>
      <c r="L3" s="5" t="s">
        <v>22</v>
      </c>
      <c r="M3" s="6" t="str">
        <f>IFERROR(__xludf.DUMMYFUNCTION("REGEXEXTRACT(L3, "":(.*):"")"),"00")</f>
        <v>00</v>
      </c>
      <c r="N3" s="6" t="str">
        <f>IFERROR(__xludf.DUMMYFUNCTION("REGEXEXTRACT(L3, "":.*:(\d*)(?:.|$)"")"),"00")</f>
        <v>00</v>
      </c>
      <c r="O3" s="6" t="str">
        <f>IFERROR(__xludf.DUMMYFUNCTION("IFNA(REGEXEXTRACT(L3, ""\.(\d{6})""), 0)"),"000240")</f>
        <v>000240</v>
      </c>
      <c r="P3" s="2">
        <f t="shared" si="2"/>
        <v>240</v>
      </c>
      <c r="Q3" s="1" t="s">
        <v>17</v>
      </c>
      <c r="R3" s="5" t="s">
        <v>23</v>
      </c>
      <c r="S3" s="6" t="str">
        <f>IFERROR(__xludf.DUMMYFUNCTION("REGEXEXTRACT(R3, "":(.*):"")"),"00")</f>
        <v>00</v>
      </c>
      <c r="T3" s="6" t="str">
        <f>IFERROR(__xludf.DUMMYFUNCTION("REGEXEXTRACT(R3, "":.*:(\d*)(?:.|$)"")"),"00")</f>
        <v>00</v>
      </c>
      <c r="U3" s="6" t="str">
        <f>IFERROR(__xludf.DUMMYFUNCTION("IFNA(REGEXEXTRACT(R3, ""\.(\d{6})""), 0)"),"001190")</f>
        <v>001190</v>
      </c>
      <c r="V3" s="2">
        <f t="shared" si="3"/>
        <v>1190</v>
      </c>
      <c r="W3" s="1" t="s">
        <v>17</v>
      </c>
      <c r="X3" s="5" t="s">
        <v>24</v>
      </c>
      <c r="Y3" s="6" t="str">
        <f>IFERROR(__xludf.DUMMYFUNCTION("REGEXEXTRACT(X3, "":(.*):"")"),"00")</f>
        <v>00</v>
      </c>
      <c r="Z3" s="6" t="str">
        <f>IFERROR(__xludf.DUMMYFUNCTION("REGEXEXTRACT(X3, "":.*:(\d*)(?:.|$)"")"),"00")</f>
        <v>00</v>
      </c>
      <c r="AA3" s="6" t="str">
        <f>IFERROR(__xludf.DUMMYFUNCTION("IFNA(REGEXEXTRACT(X3, ""\.(\d{6})""), 0)"),"000276")</f>
        <v>000276</v>
      </c>
      <c r="AB3" s="2">
        <f t="shared" si="4"/>
        <v>276</v>
      </c>
      <c r="AC3" s="1" t="s">
        <v>17</v>
      </c>
    </row>
    <row r="4">
      <c r="A4" s="1"/>
      <c r="B4" s="1" t="s">
        <v>15</v>
      </c>
      <c r="C4" s="3">
        <v>10.0</v>
      </c>
      <c r="D4" s="3">
        <v>13.0</v>
      </c>
      <c r="E4" s="4">
        <v>0.15</v>
      </c>
      <c r="F4" s="5" t="s">
        <v>25</v>
      </c>
      <c r="G4" s="6" t="str">
        <f>IFERROR(__xludf.DUMMYFUNCTION("REGEXEXTRACT(F4, "":(.*):"")"),"00")</f>
        <v>00</v>
      </c>
      <c r="H4" s="6" t="str">
        <f>IFERROR(__xludf.DUMMYFUNCTION("REGEXEXTRACT(F4, "":.*:(\d*)(?:.|$)"")"),"00")</f>
        <v>00</v>
      </c>
      <c r="I4" s="6" t="str">
        <f>IFERROR(__xludf.DUMMYFUNCTION("IFNA(REGEXEXTRACT(F4, ""\.(\d{6})""), 0)"),"001768")</f>
        <v>001768</v>
      </c>
      <c r="J4" s="2">
        <f t="shared" si="1"/>
        <v>1768</v>
      </c>
      <c r="K4" s="1" t="s">
        <v>17</v>
      </c>
      <c r="L4" s="5" t="s">
        <v>26</v>
      </c>
      <c r="M4" s="6" t="str">
        <f>IFERROR(__xludf.DUMMYFUNCTION("REGEXEXTRACT(L4, "":(.*):"")"),"00")</f>
        <v>00</v>
      </c>
      <c r="N4" s="6" t="str">
        <f>IFERROR(__xludf.DUMMYFUNCTION("REGEXEXTRACT(L4, "":.*:(\d*)(?:.|$)"")"),"00")</f>
        <v>00</v>
      </c>
      <c r="O4" s="6" t="str">
        <f>IFERROR(__xludf.DUMMYFUNCTION("IFNA(REGEXEXTRACT(L4, ""\.(\d{6})""), 0)"),"001840")</f>
        <v>001840</v>
      </c>
      <c r="P4" s="2">
        <f t="shared" si="2"/>
        <v>1840</v>
      </c>
      <c r="Q4" s="1" t="s">
        <v>17</v>
      </c>
      <c r="R4" s="5" t="s">
        <v>27</v>
      </c>
      <c r="S4" s="6" t="str">
        <f>IFERROR(__xludf.DUMMYFUNCTION("REGEXEXTRACT(R4, "":(.*):"")"),"00")</f>
        <v>00</v>
      </c>
      <c r="T4" s="6" t="str">
        <f>IFERROR(__xludf.DUMMYFUNCTION("REGEXEXTRACT(R4, "":.*:(\d*)(?:.|$)"")"),"00")</f>
        <v>00</v>
      </c>
      <c r="U4" s="6" t="str">
        <f>IFERROR(__xludf.DUMMYFUNCTION("IFNA(REGEXEXTRACT(R4, ""\.(\d{6})""), 0)"),"000661")</f>
        <v>000661</v>
      </c>
      <c r="V4" s="2">
        <f t="shared" si="3"/>
        <v>661</v>
      </c>
      <c r="W4" s="1" t="s">
        <v>17</v>
      </c>
      <c r="X4" s="5" t="s">
        <v>28</v>
      </c>
      <c r="Y4" s="6" t="str">
        <f>IFERROR(__xludf.DUMMYFUNCTION("REGEXEXTRACT(X4, "":(.*):"")"),"00")</f>
        <v>00</v>
      </c>
      <c r="Z4" s="6" t="str">
        <f>IFERROR(__xludf.DUMMYFUNCTION("REGEXEXTRACT(X4, "":.*:(\d*)(?:.|$)"")"),"00")</f>
        <v>00</v>
      </c>
      <c r="AA4" s="6" t="str">
        <f>IFERROR(__xludf.DUMMYFUNCTION("IFNA(REGEXEXTRACT(X4, ""\.(\d{6})""), 0)"),"000641")</f>
        <v>000641</v>
      </c>
      <c r="AB4" s="2">
        <f t="shared" si="4"/>
        <v>641</v>
      </c>
      <c r="AC4" s="1" t="s">
        <v>17</v>
      </c>
    </row>
    <row r="5">
      <c r="A5" s="1"/>
      <c r="B5" s="1" t="s">
        <v>15</v>
      </c>
      <c r="C5" s="3">
        <v>10.0</v>
      </c>
      <c r="D5" s="3">
        <v>13.0</v>
      </c>
      <c r="E5" s="4">
        <v>0.2</v>
      </c>
      <c r="F5" s="5" t="s">
        <v>29</v>
      </c>
      <c r="G5" s="6" t="str">
        <f>IFERROR(__xludf.DUMMYFUNCTION("REGEXEXTRACT(F5, "":(.*):"")"),"00")</f>
        <v>00</v>
      </c>
      <c r="H5" s="6" t="str">
        <f>IFERROR(__xludf.DUMMYFUNCTION("REGEXEXTRACT(F5, "":.*:(\d*)(?:.|$)"")"),"19")</f>
        <v>19</v>
      </c>
      <c r="I5" s="6" t="str">
        <f>IFERROR(__xludf.DUMMYFUNCTION("IFNA(REGEXEXTRACT(F5, ""\.(\d{6})""), 0)"),"351532")</f>
        <v>351532</v>
      </c>
      <c r="J5" s="2">
        <f t="shared" si="1"/>
        <v>19351532</v>
      </c>
      <c r="K5" s="1" t="s">
        <v>17</v>
      </c>
      <c r="L5" s="5" t="s">
        <v>30</v>
      </c>
      <c r="M5" s="6" t="str">
        <f>IFERROR(__xludf.DUMMYFUNCTION("REGEXEXTRACT(L5, "":(.*):"")"),"00")</f>
        <v>00</v>
      </c>
      <c r="N5" s="6" t="str">
        <f>IFERROR(__xludf.DUMMYFUNCTION("REGEXEXTRACT(L5, "":.*:(\d*)(?:.|$)"")"),"00")</f>
        <v>00</v>
      </c>
      <c r="O5" s="6" t="str">
        <f>IFERROR(__xludf.DUMMYFUNCTION("IFNA(REGEXEXTRACT(L5, ""\.(\d{6})""), 0)"),"003433")</f>
        <v>003433</v>
      </c>
      <c r="P5" s="2">
        <f t="shared" si="2"/>
        <v>3433</v>
      </c>
      <c r="Q5" s="1" t="s">
        <v>17</v>
      </c>
      <c r="R5" s="5" t="s">
        <v>31</v>
      </c>
      <c r="S5" s="6" t="str">
        <f>IFERROR(__xludf.DUMMYFUNCTION("REGEXEXTRACT(R5, "":(.*):"")"),"00")</f>
        <v>00</v>
      </c>
      <c r="T5" s="6" t="str">
        <f>IFERROR(__xludf.DUMMYFUNCTION("REGEXEXTRACT(R5, "":.*:(\d*)(?:.|$)"")"),"00")</f>
        <v>00</v>
      </c>
      <c r="U5" s="6" t="str">
        <f>IFERROR(__xludf.DUMMYFUNCTION("IFNA(REGEXEXTRACT(R5, ""\.(\d{6})""), 0)"),"004220")</f>
        <v>004220</v>
      </c>
      <c r="V5" s="2">
        <f t="shared" si="3"/>
        <v>4220</v>
      </c>
      <c r="W5" s="1" t="s">
        <v>17</v>
      </c>
      <c r="X5" s="5" t="s">
        <v>32</v>
      </c>
      <c r="Y5" s="6" t="str">
        <f>IFERROR(__xludf.DUMMYFUNCTION("REGEXEXTRACT(X5, "":(.*):"")"),"00")</f>
        <v>00</v>
      </c>
      <c r="Z5" s="6" t="str">
        <f>IFERROR(__xludf.DUMMYFUNCTION("REGEXEXTRACT(X5, "":.*:(\d*)(?:.|$)"")"),"00")</f>
        <v>00</v>
      </c>
      <c r="AA5" s="6" t="str">
        <f>IFERROR(__xludf.DUMMYFUNCTION("IFNA(REGEXEXTRACT(X5, ""\.(\d{6})""), 0)"),"003003")</f>
        <v>003003</v>
      </c>
      <c r="AB5" s="2">
        <f t="shared" si="4"/>
        <v>3003</v>
      </c>
      <c r="AC5" s="1" t="s">
        <v>17</v>
      </c>
    </row>
    <row r="6">
      <c r="A6" s="1"/>
      <c r="B6" s="1" t="s">
        <v>15</v>
      </c>
      <c r="C6" s="3">
        <v>10.0</v>
      </c>
      <c r="D6" s="3">
        <v>13.0</v>
      </c>
      <c r="E6" s="4">
        <v>0.25</v>
      </c>
      <c r="F6" s="5" t="s">
        <v>33</v>
      </c>
      <c r="G6" s="6" t="str">
        <f>IFERROR(__xludf.DUMMYFUNCTION("REGEXEXTRACT(F6, "":(.*):"")"),"00")</f>
        <v>00</v>
      </c>
      <c r="H6" s="6" t="str">
        <f>IFERROR(__xludf.DUMMYFUNCTION("REGEXEXTRACT(F6, "":.*:(\d*)(?:.|$)"")"),"00")</f>
        <v>00</v>
      </c>
      <c r="I6" s="6" t="str">
        <f>IFERROR(__xludf.DUMMYFUNCTION("IFNA(REGEXEXTRACT(F6, ""\.(\d{6})""), 0)"),"009981")</f>
        <v>009981</v>
      </c>
      <c r="J6" s="2">
        <f t="shared" si="1"/>
        <v>9981</v>
      </c>
      <c r="K6" s="1" t="s">
        <v>17</v>
      </c>
      <c r="L6" s="5" t="s">
        <v>34</v>
      </c>
      <c r="M6" s="6" t="str">
        <f>IFERROR(__xludf.DUMMYFUNCTION("REGEXEXTRACT(L6, "":(.*):"")"),"00")</f>
        <v>00</v>
      </c>
      <c r="N6" s="6" t="str">
        <f>IFERROR(__xludf.DUMMYFUNCTION("REGEXEXTRACT(L6, "":.*:(\d*)(?:.|$)"")"),"00")</f>
        <v>00</v>
      </c>
      <c r="O6" s="6" t="str">
        <f>IFERROR(__xludf.DUMMYFUNCTION("IFNA(REGEXEXTRACT(L6, ""\.(\d{6})""), 0)"),"006488")</f>
        <v>006488</v>
      </c>
      <c r="P6" s="2">
        <f t="shared" si="2"/>
        <v>6488</v>
      </c>
      <c r="Q6" s="1" t="s">
        <v>17</v>
      </c>
      <c r="R6" s="5" t="s">
        <v>35</v>
      </c>
      <c r="S6" s="6" t="str">
        <f>IFERROR(__xludf.DUMMYFUNCTION("REGEXEXTRACT(R6, "":(.*):"")"),"00")</f>
        <v>00</v>
      </c>
      <c r="T6" s="6" t="str">
        <f>IFERROR(__xludf.DUMMYFUNCTION("REGEXEXTRACT(R6, "":.*:(\d*)(?:.|$)"")"),"00")</f>
        <v>00</v>
      </c>
      <c r="U6" s="6" t="str">
        <f>IFERROR(__xludf.DUMMYFUNCTION("IFNA(REGEXEXTRACT(R6, ""\.(\d{6})""), 0)"),"023061")</f>
        <v>023061</v>
      </c>
      <c r="V6" s="2">
        <f t="shared" si="3"/>
        <v>23061</v>
      </c>
      <c r="W6" s="1" t="s">
        <v>17</v>
      </c>
      <c r="X6" s="5" t="s">
        <v>36</v>
      </c>
      <c r="Y6" s="6" t="str">
        <f>IFERROR(__xludf.DUMMYFUNCTION("REGEXEXTRACT(X6, "":(.*):"")"),"00")</f>
        <v>00</v>
      </c>
      <c r="Z6" s="6" t="str">
        <f>IFERROR(__xludf.DUMMYFUNCTION("REGEXEXTRACT(X6, "":.*:(\d*)(?:.|$)"")"),"00")</f>
        <v>00</v>
      </c>
      <c r="AA6" s="6" t="str">
        <f>IFERROR(__xludf.DUMMYFUNCTION("IFNA(REGEXEXTRACT(X6, ""\.(\d{6})""), 0)"),"018744")</f>
        <v>018744</v>
      </c>
      <c r="AB6" s="2">
        <f t="shared" si="4"/>
        <v>18744</v>
      </c>
      <c r="AC6" s="1" t="s">
        <v>17</v>
      </c>
    </row>
    <row r="7">
      <c r="A7" s="1"/>
      <c r="B7" s="1" t="s">
        <v>15</v>
      </c>
      <c r="C7" s="3">
        <v>10.0</v>
      </c>
      <c r="D7" s="3">
        <v>15.0</v>
      </c>
      <c r="E7" s="4">
        <v>0.3</v>
      </c>
      <c r="F7" s="5" t="s">
        <v>37</v>
      </c>
      <c r="G7" s="6" t="str">
        <f>IFERROR(__xludf.DUMMYFUNCTION("REGEXEXTRACT(F7, "":(.*):"")"),"00")</f>
        <v>00</v>
      </c>
      <c r="H7" s="6" t="str">
        <f>IFERROR(__xludf.DUMMYFUNCTION("REGEXEXTRACT(F7, "":.*:(\d*)(?:.|$)"")"),"00")</f>
        <v>00</v>
      </c>
      <c r="I7" s="6" t="str">
        <f>IFERROR(__xludf.DUMMYFUNCTION("IFNA(REGEXEXTRACT(F7, ""\.(\d{6})""), 0)"),"003206")</f>
        <v>003206</v>
      </c>
      <c r="J7" s="2">
        <f t="shared" si="1"/>
        <v>3206</v>
      </c>
      <c r="K7" s="1" t="s">
        <v>17</v>
      </c>
      <c r="L7" s="5" t="s">
        <v>38</v>
      </c>
      <c r="M7" s="6" t="str">
        <f>IFERROR(__xludf.DUMMYFUNCTION("REGEXEXTRACT(L7, "":(.*):"")"),"00")</f>
        <v>00</v>
      </c>
      <c r="N7" s="6" t="str">
        <f>IFERROR(__xludf.DUMMYFUNCTION("REGEXEXTRACT(L7, "":.*:(\d*)(?:.|$)"")"),"00")</f>
        <v>00</v>
      </c>
      <c r="O7" s="6" t="str">
        <f>IFERROR(__xludf.DUMMYFUNCTION("IFNA(REGEXEXTRACT(L7, ""\.(\d{6})""), 0)"),"003643")</f>
        <v>003643</v>
      </c>
      <c r="P7" s="2">
        <f t="shared" si="2"/>
        <v>3643</v>
      </c>
      <c r="Q7" s="1" t="s">
        <v>17</v>
      </c>
      <c r="R7" s="5" t="s">
        <v>39</v>
      </c>
      <c r="S7" s="6" t="str">
        <f>IFERROR(__xludf.DUMMYFUNCTION("REGEXEXTRACT(R7, "":(.*):"")"),"00")</f>
        <v>00</v>
      </c>
      <c r="T7" s="6" t="str">
        <f>IFERROR(__xludf.DUMMYFUNCTION("REGEXEXTRACT(R7, "":.*:(\d*)(?:.|$)"")"),"00")</f>
        <v>00</v>
      </c>
      <c r="U7" s="6" t="str">
        <f>IFERROR(__xludf.DUMMYFUNCTION("IFNA(REGEXEXTRACT(R7, ""\.(\d{6})""), 0)"),"003716")</f>
        <v>003716</v>
      </c>
      <c r="V7" s="2">
        <f t="shared" si="3"/>
        <v>3716</v>
      </c>
      <c r="W7" s="1" t="s">
        <v>17</v>
      </c>
      <c r="X7" s="5" t="s">
        <v>40</v>
      </c>
      <c r="Y7" s="6" t="str">
        <f>IFERROR(__xludf.DUMMYFUNCTION("REGEXEXTRACT(X7, "":(.*):"")"),"00")</f>
        <v>00</v>
      </c>
      <c r="Z7" s="6" t="str">
        <f>IFERROR(__xludf.DUMMYFUNCTION("REGEXEXTRACT(X7, "":.*:(\d*)(?:.|$)"")"),"00")</f>
        <v>00</v>
      </c>
      <c r="AA7" s="6" t="str">
        <f>IFERROR(__xludf.DUMMYFUNCTION("IFNA(REGEXEXTRACT(X7, ""\.(\d{6})""), 0)"),"003805")</f>
        <v>003805</v>
      </c>
      <c r="AB7" s="2">
        <f t="shared" si="4"/>
        <v>3805</v>
      </c>
      <c r="AC7" s="1" t="s">
        <v>17</v>
      </c>
    </row>
    <row r="8">
      <c r="A8" s="1"/>
      <c r="B8" s="1" t="s">
        <v>15</v>
      </c>
      <c r="C8" s="3">
        <v>20.0</v>
      </c>
      <c r="D8" s="3">
        <v>22.0</v>
      </c>
      <c r="E8" s="4">
        <v>0.05</v>
      </c>
      <c r="F8" s="5" t="s">
        <v>41</v>
      </c>
      <c r="G8" s="6" t="str">
        <f>IFERROR(__xludf.DUMMYFUNCTION("REGEXEXTRACT(F8, "":(.*):"")"),"00")</f>
        <v>00</v>
      </c>
      <c r="H8" s="6" t="str">
        <f>IFERROR(__xludf.DUMMYFUNCTION("REGEXEXTRACT(F8, "":.*:(\d*)(?:.|$)"")"),"00")</f>
        <v>00</v>
      </c>
      <c r="I8" s="6" t="str">
        <f>IFERROR(__xludf.DUMMYFUNCTION("IFNA(REGEXEXTRACT(F8, ""\.(\d{6})""), 0)"),"000068")</f>
        <v>000068</v>
      </c>
      <c r="J8" s="2">
        <f t="shared" si="1"/>
        <v>68</v>
      </c>
      <c r="K8" s="1" t="s">
        <v>17</v>
      </c>
      <c r="L8" s="5" t="s">
        <v>42</v>
      </c>
      <c r="M8" s="6" t="str">
        <f>IFERROR(__xludf.DUMMYFUNCTION("REGEXEXTRACT(L8, "":(.*):"")"),"00")</f>
        <v>00</v>
      </c>
      <c r="N8" s="6" t="str">
        <f>IFERROR(__xludf.DUMMYFUNCTION("REGEXEXTRACT(L8, "":.*:(\d*)(?:.|$)"")"),"00")</f>
        <v>00</v>
      </c>
      <c r="O8" s="6" t="str">
        <f>IFERROR(__xludf.DUMMYFUNCTION("IFNA(REGEXEXTRACT(L8, ""\.(\d{6})""), 0)"),"000187")</f>
        <v>000187</v>
      </c>
      <c r="P8" s="2">
        <f t="shared" si="2"/>
        <v>187</v>
      </c>
      <c r="Q8" s="1" t="s">
        <v>17</v>
      </c>
      <c r="R8" s="5" t="s">
        <v>43</v>
      </c>
      <c r="S8" s="6" t="str">
        <f>IFERROR(__xludf.DUMMYFUNCTION("REGEXEXTRACT(R8, "":(.*):"")"),"00")</f>
        <v>00</v>
      </c>
      <c r="T8" s="6" t="str">
        <f>IFERROR(__xludf.DUMMYFUNCTION("REGEXEXTRACT(R8, "":.*:(\d*)(?:.|$)"")"),"00")</f>
        <v>00</v>
      </c>
      <c r="U8" s="6" t="str">
        <f>IFERROR(__xludf.DUMMYFUNCTION("IFNA(REGEXEXTRACT(R8, ""\.(\d{6})""), 0)"),"000178")</f>
        <v>000178</v>
      </c>
      <c r="V8" s="2">
        <f t="shared" si="3"/>
        <v>178</v>
      </c>
      <c r="W8" s="1" t="s">
        <v>17</v>
      </c>
      <c r="X8" s="5" t="s">
        <v>44</v>
      </c>
      <c r="Y8" s="6" t="str">
        <f>IFERROR(__xludf.DUMMYFUNCTION("REGEXEXTRACT(X8, "":(.*):"")"),"00")</f>
        <v>00</v>
      </c>
      <c r="Z8" s="6" t="str">
        <f>IFERROR(__xludf.DUMMYFUNCTION("REGEXEXTRACT(X8, "":.*:(\d*)(?:.|$)"")"),"00")</f>
        <v>00</v>
      </c>
      <c r="AA8" s="6" t="str">
        <f>IFERROR(__xludf.DUMMYFUNCTION("IFNA(REGEXEXTRACT(X8, ""\.(\d{6})""), 0)"),"000195")</f>
        <v>000195</v>
      </c>
      <c r="AB8" s="2">
        <f t="shared" si="4"/>
        <v>195</v>
      </c>
      <c r="AC8" s="1" t="s">
        <v>17</v>
      </c>
    </row>
    <row r="9">
      <c r="A9" s="1"/>
      <c r="B9" s="1" t="s">
        <v>15</v>
      </c>
      <c r="C9" s="3">
        <v>20.0</v>
      </c>
      <c r="D9" s="3">
        <v>24.0</v>
      </c>
      <c r="E9" s="4">
        <v>0.1</v>
      </c>
      <c r="F9" s="5" t="s">
        <v>45</v>
      </c>
      <c r="G9" s="6" t="str">
        <f>IFERROR(__xludf.DUMMYFUNCTION("REGEXEXTRACT(F9, "":(.*):"")"),"00")</f>
        <v>00</v>
      </c>
      <c r="H9" s="6" t="str">
        <f>IFERROR(__xludf.DUMMYFUNCTION("REGEXEXTRACT(F9, "":.*:(\d*)(?:.|$)"")"),"00")</f>
        <v>00</v>
      </c>
      <c r="I9" s="6" t="str">
        <f>IFERROR(__xludf.DUMMYFUNCTION("IFNA(REGEXEXTRACT(F9, ""\.(\d{6})""), 0)"),"000158")</f>
        <v>000158</v>
      </c>
      <c r="J9" s="2">
        <f t="shared" si="1"/>
        <v>158</v>
      </c>
      <c r="K9" s="1" t="s">
        <v>17</v>
      </c>
      <c r="L9" s="5" t="s">
        <v>46</v>
      </c>
      <c r="M9" s="6" t="str">
        <f>IFERROR(__xludf.DUMMYFUNCTION("REGEXEXTRACT(L9, "":(.*):"")"),"00")</f>
        <v>00</v>
      </c>
      <c r="N9" s="6" t="str">
        <f>IFERROR(__xludf.DUMMYFUNCTION("REGEXEXTRACT(L9, "":.*:(\d*)(?:.|$)"")"),"00")</f>
        <v>00</v>
      </c>
      <c r="O9" s="6" t="str">
        <f>IFERROR(__xludf.DUMMYFUNCTION("IFNA(REGEXEXTRACT(L9, ""\.(\d{6})""), 0)"),"001480")</f>
        <v>001480</v>
      </c>
      <c r="P9" s="2">
        <f t="shared" si="2"/>
        <v>1480</v>
      </c>
      <c r="Q9" s="1" t="s">
        <v>17</v>
      </c>
      <c r="R9" s="5" t="s">
        <v>47</v>
      </c>
      <c r="S9" s="6" t="str">
        <f>IFERROR(__xludf.DUMMYFUNCTION("REGEXEXTRACT(R9, "":(.*):"")"),"00")</f>
        <v>00</v>
      </c>
      <c r="T9" s="6" t="str">
        <f>IFERROR(__xludf.DUMMYFUNCTION("REGEXEXTRACT(R9, "":.*:(\d*)(?:.|$)"")"),"00")</f>
        <v>00</v>
      </c>
      <c r="U9" s="6" t="str">
        <f>IFERROR(__xludf.DUMMYFUNCTION("IFNA(REGEXEXTRACT(R9, ""\.(\d{6})""), 0)"),"001968")</f>
        <v>001968</v>
      </c>
      <c r="V9" s="2">
        <f t="shared" si="3"/>
        <v>1968</v>
      </c>
      <c r="W9" s="1" t="s">
        <v>17</v>
      </c>
      <c r="X9" s="5" t="s">
        <v>48</v>
      </c>
      <c r="Y9" s="6" t="str">
        <f>IFERROR(__xludf.DUMMYFUNCTION("REGEXEXTRACT(X9, "":(.*):"")"),"00")</f>
        <v>00</v>
      </c>
      <c r="Z9" s="6" t="str">
        <f>IFERROR(__xludf.DUMMYFUNCTION("REGEXEXTRACT(X9, "":.*:(\d*)(?:.|$)"")"),"00")</f>
        <v>00</v>
      </c>
      <c r="AA9" s="6" t="str">
        <f>IFERROR(__xludf.DUMMYFUNCTION("IFNA(REGEXEXTRACT(X9, ""\.(\d{6})""), 0)"),"000679")</f>
        <v>000679</v>
      </c>
      <c r="AB9" s="2">
        <f t="shared" si="4"/>
        <v>679</v>
      </c>
      <c r="AC9" s="1" t="s">
        <v>17</v>
      </c>
    </row>
    <row r="10">
      <c r="A10" s="1"/>
      <c r="B10" s="1" t="s">
        <v>15</v>
      </c>
      <c r="C10" s="3">
        <v>20.0</v>
      </c>
      <c r="D10" s="3">
        <v>26.0</v>
      </c>
      <c r="E10" s="4">
        <v>0.2</v>
      </c>
      <c r="F10" s="5" t="s">
        <v>49</v>
      </c>
      <c r="G10" s="6" t="str">
        <f>IFERROR(__xludf.DUMMYFUNCTION("REGEXEXTRACT(F10, "":(.*):"")"),"00")</f>
        <v>00</v>
      </c>
      <c r="H10" s="6" t="str">
        <f>IFERROR(__xludf.DUMMYFUNCTION("REGEXEXTRACT(F10, "":.*:(\d*)(?:.|$)"")"),"00")</f>
        <v>00</v>
      </c>
      <c r="I10" s="6" t="str">
        <f>IFERROR(__xludf.DUMMYFUNCTION("IFNA(REGEXEXTRACT(F10, ""\.(\d{6})""), 0)"),"000860")</f>
        <v>000860</v>
      </c>
      <c r="J10" s="2">
        <f t="shared" si="1"/>
        <v>860</v>
      </c>
      <c r="K10" s="1" t="s">
        <v>17</v>
      </c>
      <c r="L10" s="5" t="s">
        <v>50</v>
      </c>
      <c r="M10" s="6" t="str">
        <f>IFERROR(__xludf.DUMMYFUNCTION("REGEXEXTRACT(L10, "":(.*):"")"),"00")</f>
        <v>00</v>
      </c>
      <c r="N10" s="6" t="str">
        <f>IFERROR(__xludf.DUMMYFUNCTION("REGEXEXTRACT(L10, "":.*:(\d*)(?:.|$)"")"),"00")</f>
        <v>00</v>
      </c>
      <c r="O10" s="6" t="str">
        <f>IFERROR(__xludf.DUMMYFUNCTION("IFNA(REGEXEXTRACT(L10, ""\.(\d{6})""), 0)"),"002976")</f>
        <v>002976</v>
      </c>
      <c r="P10" s="2">
        <f t="shared" si="2"/>
        <v>2976</v>
      </c>
      <c r="Q10" s="1" t="s">
        <v>17</v>
      </c>
      <c r="R10" s="5" t="s">
        <v>51</v>
      </c>
      <c r="S10" s="6" t="str">
        <f>IFERROR(__xludf.DUMMYFUNCTION("REGEXEXTRACT(R10, "":(.*):"")"),"00")</f>
        <v>00</v>
      </c>
      <c r="T10" s="6" t="str">
        <f>IFERROR(__xludf.DUMMYFUNCTION("REGEXEXTRACT(R10, "":.*:(\d*)(?:.|$)"")"),"00")</f>
        <v>00</v>
      </c>
      <c r="U10" s="6" t="str">
        <f>IFERROR(__xludf.DUMMYFUNCTION("IFNA(REGEXEXTRACT(R10, ""\.(\d{6})""), 0)"),"003325")</f>
        <v>003325</v>
      </c>
      <c r="V10" s="2">
        <f t="shared" si="3"/>
        <v>3325</v>
      </c>
      <c r="W10" s="1" t="s">
        <v>17</v>
      </c>
      <c r="X10" s="5" t="s">
        <v>52</v>
      </c>
      <c r="Y10" s="6" t="str">
        <f>IFERROR(__xludf.DUMMYFUNCTION("REGEXEXTRACT(X10, "":(.*):"")"),"00")</f>
        <v>00</v>
      </c>
      <c r="Z10" s="6" t="str">
        <f>IFERROR(__xludf.DUMMYFUNCTION("REGEXEXTRACT(X10, "":.*:(\d*)(?:.|$)"")"),"00")</f>
        <v>00</v>
      </c>
      <c r="AA10" s="6" t="str">
        <f>IFERROR(__xludf.DUMMYFUNCTION("IFNA(REGEXEXTRACT(X10, ""\.(\d{6})""), 0)"),"005696")</f>
        <v>005696</v>
      </c>
      <c r="AB10" s="2">
        <f t="shared" si="4"/>
        <v>5696</v>
      </c>
      <c r="AC10" s="1" t="s">
        <v>17</v>
      </c>
    </row>
    <row r="11">
      <c r="A11" s="1"/>
      <c r="B11" s="1" t="s">
        <v>15</v>
      </c>
      <c r="C11" s="3">
        <v>20.0</v>
      </c>
      <c r="D11" s="3">
        <v>27.0</v>
      </c>
      <c r="E11" s="4">
        <v>0.15</v>
      </c>
      <c r="F11" s="5" t="s">
        <v>53</v>
      </c>
      <c r="G11" s="6" t="str">
        <f>IFERROR(__xludf.DUMMYFUNCTION("REGEXEXTRACT(F11, "":(.*):"")"),"00")</f>
        <v>00</v>
      </c>
      <c r="H11" s="6" t="str">
        <f>IFERROR(__xludf.DUMMYFUNCTION("REGEXEXTRACT(F11, "":.*:(\d*)(?:.|$)"")"),"00")</f>
        <v>00</v>
      </c>
      <c r="I11" s="6" t="str">
        <f>IFERROR(__xludf.DUMMYFUNCTION("IFNA(REGEXEXTRACT(F11, ""\.(\d{6})""), 0)"),"002058")</f>
        <v>002058</v>
      </c>
      <c r="J11" s="2">
        <f t="shared" si="1"/>
        <v>2058</v>
      </c>
      <c r="K11" s="1" t="s">
        <v>17</v>
      </c>
      <c r="L11" s="5" t="s">
        <v>54</v>
      </c>
      <c r="M11" s="6" t="str">
        <f>IFERROR(__xludf.DUMMYFUNCTION("REGEXEXTRACT(L11, "":(.*):"")"),"00")</f>
        <v>00</v>
      </c>
      <c r="N11" s="6" t="str">
        <f>IFERROR(__xludf.DUMMYFUNCTION("REGEXEXTRACT(L11, "":.*:(\d*)(?:.|$)"")"),"00")</f>
        <v>00</v>
      </c>
      <c r="O11" s="6" t="str">
        <f>IFERROR(__xludf.DUMMYFUNCTION("IFNA(REGEXEXTRACT(L11, ""\.(\d{6})""), 0)"),"002567")</f>
        <v>002567</v>
      </c>
      <c r="P11" s="2">
        <f t="shared" si="2"/>
        <v>2567</v>
      </c>
      <c r="Q11" s="1" t="s">
        <v>17</v>
      </c>
      <c r="R11" s="5" t="s">
        <v>55</v>
      </c>
      <c r="S11" s="6" t="str">
        <f>IFERROR(__xludf.DUMMYFUNCTION("REGEXEXTRACT(R11, "":(.*):"")"),"00")</f>
        <v>00</v>
      </c>
      <c r="T11" s="6" t="str">
        <f>IFERROR(__xludf.DUMMYFUNCTION("REGEXEXTRACT(R11, "":.*:(\d*)(?:.|$)"")"),"00")</f>
        <v>00</v>
      </c>
      <c r="U11" s="6" t="str">
        <f>IFERROR(__xludf.DUMMYFUNCTION("IFNA(REGEXEXTRACT(R11, ""\.(\d{6})""), 0)"),"002424")</f>
        <v>002424</v>
      </c>
      <c r="V11" s="2">
        <f t="shared" si="3"/>
        <v>2424</v>
      </c>
      <c r="W11" s="1" t="s">
        <v>17</v>
      </c>
      <c r="X11" s="5" t="s">
        <v>56</v>
      </c>
      <c r="Y11" s="6" t="str">
        <f>IFERROR(__xludf.DUMMYFUNCTION("REGEXEXTRACT(X11, "":(.*):"")"),"00")</f>
        <v>00</v>
      </c>
      <c r="Z11" s="6" t="str">
        <f>IFERROR(__xludf.DUMMYFUNCTION("REGEXEXTRACT(X11, "":.*:(\d*)(?:.|$)"")"),"00")</f>
        <v>00</v>
      </c>
      <c r="AA11" s="6" t="str">
        <f>IFERROR(__xludf.DUMMYFUNCTION("IFNA(REGEXEXTRACT(X11, ""\.(\d{6})""), 0)"),"002253")</f>
        <v>002253</v>
      </c>
      <c r="AB11" s="2">
        <f t="shared" si="4"/>
        <v>2253</v>
      </c>
      <c r="AC11" s="1" t="s">
        <v>17</v>
      </c>
    </row>
    <row r="12">
      <c r="A12" s="1"/>
      <c r="B12" s="1" t="s">
        <v>15</v>
      </c>
      <c r="C12" s="3">
        <v>20.0</v>
      </c>
      <c r="D12" s="3">
        <v>27.0</v>
      </c>
      <c r="E12" s="4">
        <v>0.25</v>
      </c>
      <c r="F12" s="5" t="s">
        <v>57</v>
      </c>
      <c r="G12" s="6" t="str">
        <f>IFERROR(__xludf.DUMMYFUNCTION("REGEXEXTRACT(F12, "":(.*):"")"),"00")</f>
        <v>00</v>
      </c>
      <c r="H12" s="6" t="str">
        <f>IFERROR(__xludf.DUMMYFUNCTION("REGEXEXTRACT(F12, "":.*:(\d*)(?:.|$)"")"),"01")</f>
        <v>01</v>
      </c>
      <c r="I12" s="6" t="str">
        <f>IFERROR(__xludf.DUMMYFUNCTION("IFNA(REGEXEXTRACT(F12, ""\.(\d{6})""), 0)"),"648665")</f>
        <v>648665</v>
      </c>
      <c r="J12" s="2">
        <f t="shared" si="1"/>
        <v>1648665</v>
      </c>
      <c r="K12" s="1" t="s">
        <v>17</v>
      </c>
      <c r="L12" s="5" t="s">
        <v>58</v>
      </c>
      <c r="M12" s="6" t="str">
        <f>IFERROR(__xludf.DUMMYFUNCTION("REGEXEXTRACT(L12, "":(.*):"")"),"00")</f>
        <v>00</v>
      </c>
      <c r="N12" s="6" t="str">
        <f>IFERROR(__xludf.DUMMYFUNCTION("REGEXEXTRACT(L12, "":.*:(\d*)(?:.|$)"")"),"00")</f>
        <v>00</v>
      </c>
      <c r="O12" s="6" t="str">
        <f>IFERROR(__xludf.DUMMYFUNCTION("IFNA(REGEXEXTRACT(L12, ""\.(\d{6})""), 0)"),"000768")</f>
        <v>000768</v>
      </c>
      <c r="P12" s="2">
        <f t="shared" si="2"/>
        <v>768</v>
      </c>
      <c r="Q12" s="1" t="s">
        <v>17</v>
      </c>
      <c r="R12" s="5" t="s">
        <v>59</v>
      </c>
      <c r="S12" s="6" t="str">
        <f>IFERROR(__xludf.DUMMYFUNCTION("REGEXEXTRACT(R12, "":(.*):"")"),"00")</f>
        <v>00</v>
      </c>
      <c r="T12" s="6" t="str">
        <f>IFERROR(__xludf.DUMMYFUNCTION("REGEXEXTRACT(R12, "":.*:(\d*)(?:.|$)"")"),"00")</f>
        <v>00</v>
      </c>
      <c r="U12" s="6" t="str">
        <f>IFERROR(__xludf.DUMMYFUNCTION("IFNA(REGEXEXTRACT(R12, ""\.(\d{6})""), 0)"),"006255")</f>
        <v>006255</v>
      </c>
      <c r="V12" s="2">
        <f t="shared" si="3"/>
        <v>6255</v>
      </c>
      <c r="W12" s="1" t="s">
        <v>17</v>
      </c>
      <c r="X12" s="5" t="s">
        <v>60</v>
      </c>
      <c r="Y12" s="6" t="str">
        <f>IFERROR(__xludf.DUMMYFUNCTION("REGEXEXTRACT(X12, "":(.*):"")"),"00")</f>
        <v>00</v>
      </c>
      <c r="Z12" s="6" t="str">
        <f>IFERROR(__xludf.DUMMYFUNCTION("REGEXEXTRACT(X12, "":.*:(\d*)(?:.|$)"")"),"00")</f>
        <v>00</v>
      </c>
      <c r="AA12" s="6" t="str">
        <f>IFERROR(__xludf.DUMMYFUNCTION("IFNA(REGEXEXTRACT(X12, ""\.(\d{6})""), 0)"),"006173")</f>
        <v>006173</v>
      </c>
      <c r="AB12" s="2">
        <f t="shared" si="4"/>
        <v>6173</v>
      </c>
      <c r="AC12" s="1" t="s">
        <v>17</v>
      </c>
    </row>
    <row r="13">
      <c r="A13" s="1"/>
      <c r="B13" s="1" t="s">
        <v>15</v>
      </c>
      <c r="C13" s="3">
        <v>20.0</v>
      </c>
      <c r="D13" s="3">
        <v>32.0</v>
      </c>
      <c r="E13" s="4">
        <v>0.3</v>
      </c>
      <c r="F13" s="5" t="s">
        <v>61</v>
      </c>
      <c r="G13" s="6" t="str">
        <f>IFERROR(__xludf.DUMMYFUNCTION("REGEXEXTRACT(F13, "":(.*):"")"),"00")</f>
        <v>00</v>
      </c>
      <c r="H13" s="6" t="str">
        <f>IFERROR(__xludf.DUMMYFUNCTION("REGEXEXTRACT(F13, "":.*:(\d*)(?:.|$)"")"),"00")</f>
        <v>00</v>
      </c>
      <c r="I13" s="6" t="str">
        <f>IFERROR(__xludf.DUMMYFUNCTION("IFNA(REGEXEXTRACT(F13, ""\.(\d{6})""), 0)"),"004744")</f>
        <v>004744</v>
      </c>
      <c r="J13" s="2">
        <f t="shared" si="1"/>
        <v>4744</v>
      </c>
      <c r="K13" s="1" t="s">
        <v>17</v>
      </c>
      <c r="L13" s="5" t="s">
        <v>62</v>
      </c>
      <c r="M13" s="6" t="str">
        <f>IFERROR(__xludf.DUMMYFUNCTION("REGEXEXTRACT(L13, "":(.*):"")"),"00")</f>
        <v>00</v>
      </c>
      <c r="N13" s="6" t="str">
        <f>IFERROR(__xludf.DUMMYFUNCTION("REGEXEXTRACT(L13, "":.*:(\d*)(?:.|$)"")"),"00")</f>
        <v>00</v>
      </c>
      <c r="O13" s="6" t="str">
        <f>IFERROR(__xludf.DUMMYFUNCTION("IFNA(REGEXEXTRACT(L13, ""\.(\d{6})""), 0)"),"003140")</f>
        <v>003140</v>
      </c>
      <c r="P13" s="2">
        <f t="shared" si="2"/>
        <v>3140</v>
      </c>
      <c r="Q13" s="1" t="s">
        <v>17</v>
      </c>
      <c r="R13" s="5" t="s">
        <v>63</v>
      </c>
      <c r="S13" s="6" t="str">
        <f>IFERROR(__xludf.DUMMYFUNCTION("REGEXEXTRACT(R13, "":(.*):"")"),"00")</f>
        <v>00</v>
      </c>
      <c r="T13" s="6" t="str">
        <f>IFERROR(__xludf.DUMMYFUNCTION("REGEXEXTRACT(R13, "":.*:(\d*)(?:.|$)"")"),"00")</f>
        <v>00</v>
      </c>
      <c r="U13" s="6" t="str">
        <f>IFERROR(__xludf.DUMMYFUNCTION("IFNA(REGEXEXTRACT(R13, ""\.(\d{6})""), 0)"),"003841")</f>
        <v>003841</v>
      </c>
      <c r="V13" s="2">
        <f t="shared" si="3"/>
        <v>3841</v>
      </c>
      <c r="W13" s="1" t="s">
        <v>17</v>
      </c>
      <c r="X13" s="5" t="s">
        <v>64</v>
      </c>
      <c r="Y13" s="6" t="str">
        <f>IFERROR(__xludf.DUMMYFUNCTION("REGEXEXTRACT(X13, "":(.*):"")"),"00")</f>
        <v>00</v>
      </c>
      <c r="Z13" s="6" t="str">
        <f>IFERROR(__xludf.DUMMYFUNCTION("REGEXEXTRACT(X13, "":.*:(\d*)(?:.|$)"")"),"00")</f>
        <v>00</v>
      </c>
      <c r="AA13" s="6" t="str">
        <f>IFERROR(__xludf.DUMMYFUNCTION("IFNA(REGEXEXTRACT(X13, ""\.(\d{6})""), 0)"),"007296")</f>
        <v>007296</v>
      </c>
      <c r="AB13" s="2">
        <f t="shared" si="4"/>
        <v>7296</v>
      </c>
      <c r="AC13" s="1" t="s">
        <v>17</v>
      </c>
    </row>
    <row r="14">
      <c r="A14" s="1"/>
      <c r="B14" s="1" t="s">
        <v>15</v>
      </c>
      <c r="C14" s="3">
        <v>30.0</v>
      </c>
      <c r="D14" s="3">
        <v>37.0</v>
      </c>
      <c r="E14" s="4">
        <v>0.05</v>
      </c>
      <c r="F14" s="5" t="s">
        <v>65</v>
      </c>
      <c r="G14" s="6" t="str">
        <f>IFERROR(__xludf.DUMMYFUNCTION("REGEXEXTRACT(F14, "":(.*):"")"),"00")</f>
        <v>00</v>
      </c>
      <c r="H14" s="6" t="str">
        <f>IFERROR(__xludf.DUMMYFUNCTION("REGEXEXTRACT(F14, "":.*:(\d*)(?:.|$)"")"),"01")</f>
        <v>01</v>
      </c>
      <c r="I14" s="6" t="str">
        <f>IFERROR(__xludf.DUMMYFUNCTION("IFNA(REGEXEXTRACT(F14, ""\.(\d{6})""), 0)"),"566899")</f>
        <v>566899</v>
      </c>
      <c r="J14" s="2">
        <f t="shared" si="1"/>
        <v>1566899</v>
      </c>
      <c r="K14" s="1" t="s">
        <v>17</v>
      </c>
      <c r="L14" s="5" t="s">
        <v>66</v>
      </c>
      <c r="M14" s="6" t="str">
        <f>IFERROR(__xludf.DUMMYFUNCTION("REGEXEXTRACT(L14, "":(.*):"")"),"00")</f>
        <v>00</v>
      </c>
      <c r="N14" s="6" t="str">
        <f>IFERROR(__xludf.DUMMYFUNCTION("REGEXEXTRACT(L14, "":.*:(\d*)(?:.|$)"")"),"00")</f>
        <v>00</v>
      </c>
      <c r="O14" s="6" t="str">
        <f>IFERROR(__xludf.DUMMYFUNCTION("IFNA(REGEXEXTRACT(L14, ""\.(\d{6})""), 0)"),"000514")</f>
        <v>000514</v>
      </c>
      <c r="P14" s="2">
        <f t="shared" si="2"/>
        <v>514</v>
      </c>
      <c r="Q14" s="1" t="s">
        <v>17</v>
      </c>
      <c r="R14" s="5" t="s">
        <v>67</v>
      </c>
      <c r="S14" s="6" t="str">
        <f>IFERROR(__xludf.DUMMYFUNCTION("REGEXEXTRACT(R14, "":(.*):"")"),"00")</f>
        <v>00</v>
      </c>
      <c r="T14" s="6" t="str">
        <f>IFERROR(__xludf.DUMMYFUNCTION("REGEXEXTRACT(R14, "":.*:(\d*)(?:.|$)"")"),"00")</f>
        <v>00</v>
      </c>
      <c r="U14" s="6" t="str">
        <f>IFERROR(__xludf.DUMMYFUNCTION("IFNA(REGEXEXTRACT(R14, ""\.(\d{6})""), 0)"),"000440")</f>
        <v>000440</v>
      </c>
      <c r="V14" s="2">
        <f t="shared" si="3"/>
        <v>440</v>
      </c>
      <c r="W14" s="1" t="s">
        <v>17</v>
      </c>
      <c r="X14" s="5" t="s">
        <v>68</v>
      </c>
      <c r="Y14" s="6" t="str">
        <f>IFERROR(__xludf.DUMMYFUNCTION("REGEXEXTRACT(X14, "":(.*):"")"),"00")</f>
        <v>00</v>
      </c>
      <c r="Z14" s="6" t="str">
        <f>IFERROR(__xludf.DUMMYFUNCTION("REGEXEXTRACT(X14, "":.*:(\d*)(?:.|$)"")"),"00")</f>
        <v>00</v>
      </c>
      <c r="AA14" s="6" t="str">
        <f>IFERROR(__xludf.DUMMYFUNCTION("IFNA(REGEXEXTRACT(X14, ""\.(\d{6})""), 0)"),"000352")</f>
        <v>000352</v>
      </c>
      <c r="AB14" s="2">
        <f t="shared" si="4"/>
        <v>352</v>
      </c>
      <c r="AC14" s="1" t="s">
        <v>17</v>
      </c>
    </row>
    <row r="15">
      <c r="A15" s="1"/>
      <c r="B15" s="1" t="s">
        <v>15</v>
      </c>
      <c r="C15" s="3">
        <v>30.0</v>
      </c>
      <c r="D15" s="3">
        <v>37.0</v>
      </c>
      <c r="E15" s="4">
        <v>0.1</v>
      </c>
      <c r="F15" s="5" t="s">
        <v>69</v>
      </c>
      <c r="G15" s="6" t="str">
        <f>IFERROR(__xludf.DUMMYFUNCTION("REGEXEXTRACT(F15, "":(.*):"")"),"00")</f>
        <v>00</v>
      </c>
      <c r="H15" s="6" t="str">
        <f>IFERROR(__xludf.DUMMYFUNCTION("REGEXEXTRACT(F15, "":.*:(\d*)(?:.|$)"")"),"02")</f>
        <v>02</v>
      </c>
      <c r="I15" s="6" t="str">
        <f>IFERROR(__xludf.DUMMYFUNCTION("IFNA(REGEXEXTRACT(F15, ""\.(\d{6})""), 0)"),"038392")</f>
        <v>038392</v>
      </c>
      <c r="J15" s="2">
        <f t="shared" si="1"/>
        <v>2038392</v>
      </c>
      <c r="K15" s="1" t="s">
        <v>17</v>
      </c>
      <c r="L15" s="5" t="s">
        <v>70</v>
      </c>
      <c r="M15" s="6" t="str">
        <f>IFERROR(__xludf.DUMMYFUNCTION("REGEXEXTRACT(L15, "":(.*):"")"),"00")</f>
        <v>00</v>
      </c>
      <c r="N15" s="6" t="str">
        <f>IFERROR(__xludf.DUMMYFUNCTION("REGEXEXTRACT(L15, "":.*:(\d*)(?:.|$)"")"),"00")</f>
        <v>00</v>
      </c>
      <c r="O15" s="6" t="str">
        <f>IFERROR(__xludf.DUMMYFUNCTION("IFNA(REGEXEXTRACT(L15, ""\.(\d{6})""), 0)"),"001302")</f>
        <v>001302</v>
      </c>
      <c r="P15" s="2">
        <f t="shared" si="2"/>
        <v>1302</v>
      </c>
      <c r="Q15" s="1" t="s">
        <v>17</v>
      </c>
      <c r="R15" s="5" t="s">
        <v>71</v>
      </c>
      <c r="S15" s="6" t="str">
        <f>IFERROR(__xludf.DUMMYFUNCTION("REGEXEXTRACT(R15, "":(.*):"")"),"00")</f>
        <v>00</v>
      </c>
      <c r="T15" s="6" t="str">
        <f>IFERROR(__xludf.DUMMYFUNCTION("REGEXEXTRACT(R15, "":.*:(\d*)(?:.|$)"")"),"00")</f>
        <v>00</v>
      </c>
      <c r="U15" s="6" t="str">
        <f>IFERROR(__xludf.DUMMYFUNCTION("IFNA(REGEXEXTRACT(R15, ""\.(\d{6})""), 0)"),"000214")</f>
        <v>000214</v>
      </c>
      <c r="V15" s="2">
        <f t="shared" si="3"/>
        <v>214</v>
      </c>
      <c r="W15" s="1" t="s">
        <v>17</v>
      </c>
      <c r="X15" s="5" t="s">
        <v>72</v>
      </c>
      <c r="Y15" s="6" t="str">
        <f>IFERROR(__xludf.DUMMYFUNCTION("REGEXEXTRACT(X15, "":(.*):"")"),"00")</f>
        <v>00</v>
      </c>
      <c r="Z15" s="6" t="str">
        <f>IFERROR(__xludf.DUMMYFUNCTION("REGEXEXTRACT(X15, "":.*:(\d*)(?:.|$)"")"),"00")</f>
        <v>00</v>
      </c>
      <c r="AA15" s="6" t="str">
        <f>IFERROR(__xludf.DUMMYFUNCTION("IFNA(REGEXEXTRACT(X15, ""\.(\d{6})""), 0)"),"000298")</f>
        <v>000298</v>
      </c>
      <c r="AB15" s="2">
        <f t="shared" si="4"/>
        <v>298</v>
      </c>
      <c r="AC15" s="1" t="s">
        <v>17</v>
      </c>
    </row>
    <row r="16">
      <c r="A16" s="1"/>
      <c r="B16" s="1" t="s">
        <v>15</v>
      </c>
      <c r="C16" s="3">
        <v>30.0</v>
      </c>
      <c r="D16" s="3">
        <v>44.0</v>
      </c>
      <c r="E16" s="4">
        <v>0.15</v>
      </c>
      <c r="F16" s="5" t="s">
        <v>73</v>
      </c>
      <c r="G16" s="6" t="str">
        <f>IFERROR(__xludf.DUMMYFUNCTION("REGEXEXTRACT(F16, "":(.*):"")"),"01")</f>
        <v>01</v>
      </c>
      <c r="H16" s="6" t="str">
        <f>IFERROR(__xludf.DUMMYFUNCTION("REGEXEXTRACT(F16, "":.*:(\d*)(?:.|$)"")"),"00")</f>
        <v>00</v>
      </c>
      <c r="I16" s="6">
        <f>IFERROR(__xludf.DUMMYFUNCTION("IFNA(REGEXEXTRACT(F16, ""\.(\d{6})""), 0)"),0.0)</f>
        <v>0</v>
      </c>
      <c r="J16" s="2">
        <f t="shared" si="1"/>
        <v>60000000</v>
      </c>
      <c r="K16" s="1" t="s">
        <v>74</v>
      </c>
      <c r="L16" s="5" t="s">
        <v>75</v>
      </c>
      <c r="M16" s="6" t="str">
        <f>IFERROR(__xludf.DUMMYFUNCTION("REGEXEXTRACT(L16, "":(.*):"")"),"00")</f>
        <v>00</v>
      </c>
      <c r="N16" s="6" t="str">
        <f>IFERROR(__xludf.DUMMYFUNCTION("REGEXEXTRACT(L16, "":.*:(\d*)(?:.|$)"")"),"00")</f>
        <v>00</v>
      </c>
      <c r="O16" s="6" t="str">
        <f>IFERROR(__xludf.DUMMYFUNCTION("IFNA(REGEXEXTRACT(L16, ""\.(\d{6})""), 0)"),"741531")</f>
        <v>741531</v>
      </c>
      <c r="P16" s="2">
        <f t="shared" si="2"/>
        <v>741531</v>
      </c>
      <c r="Q16" s="1" t="s">
        <v>76</v>
      </c>
      <c r="R16" s="5" t="s">
        <v>77</v>
      </c>
      <c r="S16" s="6" t="str">
        <f>IFERROR(__xludf.DUMMYFUNCTION("REGEXEXTRACT(R16, "":(.*):"")"),"00")</f>
        <v>00</v>
      </c>
      <c r="T16" s="6" t="str">
        <f>IFERROR(__xludf.DUMMYFUNCTION("REGEXEXTRACT(R16, "":.*:(\d*)(?:.|$)"")"),"00")</f>
        <v>00</v>
      </c>
      <c r="U16" s="6" t="str">
        <f>IFERROR(__xludf.DUMMYFUNCTION("IFNA(REGEXEXTRACT(R16, ""\.(\d{6})""), 0)"),"788792")</f>
        <v>788792</v>
      </c>
      <c r="V16" s="2">
        <f t="shared" si="3"/>
        <v>788792</v>
      </c>
      <c r="W16" s="1" t="s">
        <v>76</v>
      </c>
      <c r="X16" s="5" t="s">
        <v>78</v>
      </c>
      <c r="Y16" s="6" t="str">
        <f>IFERROR(__xludf.DUMMYFUNCTION("REGEXEXTRACT(X16, "":(.*):"")"),"00")</f>
        <v>00</v>
      </c>
      <c r="Z16" s="6" t="str">
        <f>IFERROR(__xludf.DUMMYFUNCTION("REGEXEXTRACT(X16, "":.*:(\d*)(?:.|$)"")"),"01")</f>
        <v>01</v>
      </c>
      <c r="AA16" s="6" t="str">
        <f>IFERROR(__xludf.DUMMYFUNCTION("IFNA(REGEXEXTRACT(X16, ""\.(\d{6})""), 0)"),"018701")</f>
        <v>018701</v>
      </c>
      <c r="AB16" s="2">
        <f t="shared" si="4"/>
        <v>1018701</v>
      </c>
      <c r="AC16" s="1" t="s">
        <v>76</v>
      </c>
    </row>
    <row r="17">
      <c r="A17" s="1"/>
      <c r="B17" s="1" t="s">
        <v>15</v>
      </c>
      <c r="C17" s="3">
        <v>30.0</v>
      </c>
      <c r="D17" s="3">
        <v>44.0</v>
      </c>
      <c r="E17" s="4">
        <v>0.2</v>
      </c>
      <c r="F17" s="5" t="s">
        <v>79</v>
      </c>
      <c r="G17" s="6" t="str">
        <f>IFERROR(__xludf.DUMMYFUNCTION("REGEXEXTRACT(F17, "":(.*):"")"),"00")</f>
        <v>00</v>
      </c>
      <c r="H17" s="6" t="str">
        <f>IFERROR(__xludf.DUMMYFUNCTION("REGEXEXTRACT(F17, "":.*:(\d*)(?:.|$)"")"),"26")</f>
        <v>26</v>
      </c>
      <c r="I17" s="6" t="str">
        <f>IFERROR(__xludf.DUMMYFUNCTION("IFNA(REGEXEXTRACT(F17, ""\.(\d{6})""), 0)"),"206787")</f>
        <v>206787</v>
      </c>
      <c r="J17" s="2">
        <f t="shared" si="1"/>
        <v>26206787</v>
      </c>
      <c r="K17" s="1" t="s">
        <v>76</v>
      </c>
      <c r="L17" s="5" t="s">
        <v>80</v>
      </c>
      <c r="M17" s="6" t="str">
        <f>IFERROR(__xludf.DUMMYFUNCTION("REGEXEXTRACT(L17, "":(.*):"")"),"00")</f>
        <v>00</v>
      </c>
      <c r="N17" s="6" t="str">
        <f>IFERROR(__xludf.DUMMYFUNCTION("REGEXEXTRACT(L17, "":.*:(\d*)(?:.|$)"")"),"00")</f>
        <v>00</v>
      </c>
      <c r="O17" s="6" t="str">
        <f>IFERROR(__xludf.DUMMYFUNCTION("IFNA(REGEXEXTRACT(L17, ""\.(\d{6})""), 0)"),"034158")</f>
        <v>034158</v>
      </c>
      <c r="P17" s="2">
        <f t="shared" si="2"/>
        <v>34158</v>
      </c>
      <c r="Q17" s="1" t="s">
        <v>76</v>
      </c>
      <c r="R17" s="5" t="s">
        <v>81</v>
      </c>
      <c r="S17" s="6" t="str">
        <f>IFERROR(__xludf.DUMMYFUNCTION("REGEXEXTRACT(R17, "":(.*):"")"),"00")</f>
        <v>00</v>
      </c>
      <c r="T17" s="6" t="str">
        <f>IFERROR(__xludf.DUMMYFUNCTION("REGEXEXTRACT(R17, "":.*:(\d*)(?:.|$)"")"),"00")</f>
        <v>00</v>
      </c>
      <c r="U17" s="6" t="str">
        <f>IFERROR(__xludf.DUMMYFUNCTION("IFNA(REGEXEXTRACT(R17, ""\.(\d{6})""), 0)"),"130607")</f>
        <v>130607</v>
      </c>
      <c r="V17" s="2">
        <f t="shared" si="3"/>
        <v>130607</v>
      </c>
      <c r="W17" s="1" t="s">
        <v>76</v>
      </c>
      <c r="X17" s="5" t="s">
        <v>82</v>
      </c>
      <c r="Y17" s="6" t="str">
        <f>IFERROR(__xludf.DUMMYFUNCTION("REGEXEXTRACT(X17, "":(.*):"")"),"00")</f>
        <v>00</v>
      </c>
      <c r="Z17" s="6" t="str">
        <f>IFERROR(__xludf.DUMMYFUNCTION("REGEXEXTRACT(X17, "":.*:(\d*)(?:.|$)"")"),"00")</f>
        <v>00</v>
      </c>
      <c r="AA17" s="6" t="str">
        <f>IFERROR(__xludf.DUMMYFUNCTION("IFNA(REGEXEXTRACT(X17, ""\.(\d{6})""), 0)"),"008458")</f>
        <v>008458</v>
      </c>
      <c r="AB17" s="2">
        <f t="shared" si="4"/>
        <v>8458</v>
      </c>
      <c r="AC17" s="1" t="s">
        <v>76</v>
      </c>
    </row>
    <row r="18">
      <c r="A18" s="1"/>
      <c r="B18" s="1" t="s">
        <v>15</v>
      </c>
      <c r="C18" s="3">
        <v>30.0</v>
      </c>
      <c r="D18" s="3">
        <v>45.0</v>
      </c>
      <c r="E18" s="4">
        <v>0.25</v>
      </c>
      <c r="F18" s="5" t="s">
        <v>83</v>
      </c>
      <c r="G18" s="6" t="str">
        <f>IFERROR(__xludf.DUMMYFUNCTION("REGEXEXTRACT(F18, "":(.*):"")"),"00")</f>
        <v>00</v>
      </c>
      <c r="H18" s="6" t="str">
        <f>IFERROR(__xludf.DUMMYFUNCTION("REGEXEXTRACT(F18, "":.*:(\d*)(?:.|$)"")"),"00")</f>
        <v>00</v>
      </c>
      <c r="I18" s="6" t="str">
        <f>IFERROR(__xludf.DUMMYFUNCTION("IFNA(REGEXEXTRACT(F18, ""\.(\d{6})""), 0)"),"006079")</f>
        <v>006079</v>
      </c>
      <c r="J18" s="2">
        <f t="shared" si="1"/>
        <v>6079</v>
      </c>
      <c r="K18" s="1" t="s">
        <v>17</v>
      </c>
      <c r="L18" s="5" t="s">
        <v>84</v>
      </c>
      <c r="M18" s="6" t="str">
        <f>IFERROR(__xludf.DUMMYFUNCTION("REGEXEXTRACT(L18, "":(.*):"")"),"00")</f>
        <v>00</v>
      </c>
      <c r="N18" s="6" t="str">
        <f>IFERROR(__xludf.DUMMYFUNCTION("REGEXEXTRACT(L18, "":.*:(\d*)(?:.|$)"")"),"00")</f>
        <v>00</v>
      </c>
      <c r="O18" s="6" t="str">
        <f>IFERROR(__xludf.DUMMYFUNCTION("IFNA(REGEXEXTRACT(L18, ""\.(\d{6})""), 0)"),"000688")</f>
        <v>000688</v>
      </c>
      <c r="P18" s="2">
        <f t="shared" si="2"/>
        <v>688</v>
      </c>
      <c r="Q18" s="1" t="s">
        <v>17</v>
      </c>
      <c r="R18" s="5" t="s">
        <v>85</v>
      </c>
      <c r="S18" s="6" t="str">
        <f>IFERROR(__xludf.DUMMYFUNCTION("REGEXEXTRACT(R18, "":(.*):"")"),"00")</f>
        <v>00</v>
      </c>
      <c r="T18" s="6" t="str">
        <f>IFERROR(__xludf.DUMMYFUNCTION("REGEXEXTRACT(R18, "":.*:(\d*)(?:.|$)"")"),"00")</f>
        <v>00</v>
      </c>
      <c r="U18" s="6" t="str">
        <f>IFERROR(__xludf.DUMMYFUNCTION("IFNA(REGEXEXTRACT(R18, ""\.(\d{6})""), 0)"),"004747")</f>
        <v>004747</v>
      </c>
      <c r="V18" s="2">
        <f t="shared" si="3"/>
        <v>4747</v>
      </c>
      <c r="W18" s="1" t="s">
        <v>17</v>
      </c>
      <c r="X18" s="5" t="s">
        <v>86</v>
      </c>
      <c r="Y18" s="6" t="str">
        <f>IFERROR(__xludf.DUMMYFUNCTION("REGEXEXTRACT(X18, "":(.*):"")"),"00")</f>
        <v>00</v>
      </c>
      <c r="Z18" s="6" t="str">
        <f>IFERROR(__xludf.DUMMYFUNCTION("REGEXEXTRACT(X18, "":.*:(\d*)(?:.|$)"")"),"00")</f>
        <v>00</v>
      </c>
      <c r="AA18" s="6" t="str">
        <f>IFERROR(__xludf.DUMMYFUNCTION("IFNA(REGEXEXTRACT(X18, ""\.(\d{6})""), 0)"),"002877")</f>
        <v>002877</v>
      </c>
      <c r="AB18" s="2">
        <f t="shared" si="4"/>
        <v>2877</v>
      </c>
      <c r="AC18" s="1" t="s">
        <v>17</v>
      </c>
    </row>
    <row r="19">
      <c r="A19" s="1"/>
      <c r="B19" s="1" t="s">
        <v>15</v>
      </c>
      <c r="C19" s="3">
        <v>30.0</v>
      </c>
      <c r="D19" s="3">
        <v>48.0</v>
      </c>
      <c r="E19" s="4">
        <v>0.3</v>
      </c>
      <c r="F19" s="5" t="s">
        <v>87</v>
      </c>
      <c r="G19" s="6" t="str">
        <f>IFERROR(__xludf.DUMMYFUNCTION("REGEXEXTRACT(F19, "":(.*):"")"),"00")</f>
        <v>00</v>
      </c>
      <c r="H19" s="6" t="str">
        <f>IFERROR(__xludf.DUMMYFUNCTION("REGEXEXTRACT(F19, "":.*:(\d*)(?:.|$)"")"),"00")</f>
        <v>00</v>
      </c>
      <c r="I19" s="6" t="str">
        <f>IFERROR(__xludf.DUMMYFUNCTION("IFNA(REGEXEXTRACT(F19, ""\.(\d{6})""), 0)"),"034558")</f>
        <v>034558</v>
      </c>
      <c r="J19" s="2">
        <f t="shared" si="1"/>
        <v>34558</v>
      </c>
      <c r="K19" s="1" t="s">
        <v>17</v>
      </c>
      <c r="L19" s="5" t="s">
        <v>88</v>
      </c>
      <c r="M19" s="6" t="str">
        <f>IFERROR(__xludf.DUMMYFUNCTION("REGEXEXTRACT(L19, "":(.*):"")"),"00")</f>
        <v>00</v>
      </c>
      <c r="N19" s="6" t="str">
        <f>IFERROR(__xludf.DUMMYFUNCTION("REGEXEXTRACT(L19, "":.*:(\d*)(?:.|$)"")"),"00")</f>
        <v>00</v>
      </c>
      <c r="O19" s="6" t="str">
        <f>IFERROR(__xludf.DUMMYFUNCTION("IFNA(REGEXEXTRACT(L19, ""\.(\d{6})""), 0)"),"020897")</f>
        <v>020897</v>
      </c>
      <c r="P19" s="2">
        <f t="shared" si="2"/>
        <v>20897</v>
      </c>
      <c r="Q19" s="1" t="s">
        <v>17</v>
      </c>
      <c r="R19" s="5" t="s">
        <v>89</v>
      </c>
      <c r="S19" s="6" t="str">
        <f>IFERROR(__xludf.DUMMYFUNCTION("REGEXEXTRACT(R19, "":(.*):"")"),"00")</f>
        <v>00</v>
      </c>
      <c r="T19" s="6" t="str">
        <f>IFERROR(__xludf.DUMMYFUNCTION("REGEXEXTRACT(R19, "":.*:(\d*)(?:.|$)"")"),"00")</f>
        <v>00</v>
      </c>
      <c r="U19" s="6" t="str">
        <f>IFERROR(__xludf.DUMMYFUNCTION("IFNA(REGEXEXTRACT(R19, ""\.(\d{6})""), 0)"),"011386")</f>
        <v>011386</v>
      </c>
      <c r="V19" s="2">
        <f t="shared" si="3"/>
        <v>11386</v>
      </c>
      <c r="W19" s="1" t="s">
        <v>17</v>
      </c>
      <c r="X19" s="5" t="s">
        <v>90</v>
      </c>
      <c r="Y19" s="6" t="str">
        <f>IFERROR(__xludf.DUMMYFUNCTION("REGEXEXTRACT(X19, "":(.*):"")"),"00")</f>
        <v>00</v>
      </c>
      <c r="Z19" s="6" t="str">
        <f>IFERROR(__xludf.DUMMYFUNCTION("REGEXEXTRACT(X19, "":.*:(\d*)(?:.|$)"")"),"00")</f>
        <v>00</v>
      </c>
      <c r="AA19" s="6" t="str">
        <f>IFERROR(__xludf.DUMMYFUNCTION("IFNA(REGEXEXTRACT(X19, ""\.(\d{6})""), 0)"),"012466")</f>
        <v>012466</v>
      </c>
      <c r="AB19" s="2">
        <f t="shared" si="4"/>
        <v>12466</v>
      </c>
      <c r="AC19" s="1" t="s">
        <v>17</v>
      </c>
    </row>
    <row r="20">
      <c r="A20" s="1"/>
      <c r="B20" s="1" t="s">
        <v>15</v>
      </c>
      <c r="C20" s="3">
        <v>40.0</v>
      </c>
      <c r="D20" s="3">
        <v>51.0</v>
      </c>
      <c r="E20" s="4">
        <v>0.05</v>
      </c>
      <c r="F20" s="5" t="s">
        <v>91</v>
      </c>
      <c r="G20" s="6" t="str">
        <f>IFERROR(__xludf.DUMMYFUNCTION("REGEXEXTRACT(F20, "":(.*):"")"),"00")</f>
        <v>00</v>
      </c>
      <c r="H20" s="6" t="str">
        <f>IFERROR(__xludf.DUMMYFUNCTION("REGEXEXTRACT(F20, "":.*:(\d*)(?:.|$)"")"),"00")</f>
        <v>00</v>
      </c>
      <c r="I20" s="6" t="str">
        <f>IFERROR(__xludf.DUMMYFUNCTION("IFNA(REGEXEXTRACT(F20, ""\.(\d{6})""), 0)"),"003694")</f>
        <v>003694</v>
      </c>
      <c r="J20" s="2">
        <f t="shared" si="1"/>
        <v>3694</v>
      </c>
      <c r="K20" s="1" t="s">
        <v>17</v>
      </c>
      <c r="L20" s="5" t="s">
        <v>92</v>
      </c>
      <c r="M20" s="6" t="str">
        <f>IFERROR(__xludf.DUMMYFUNCTION("REGEXEXTRACT(L20, "":(.*):"")"),"00")</f>
        <v>00</v>
      </c>
      <c r="N20" s="6" t="str">
        <f>IFERROR(__xludf.DUMMYFUNCTION("REGEXEXTRACT(L20, "":.*:(\d*)(?:.|$)"")"),"00")</f>
        <v>00</v>
      </c>
      <c r="O20" s="6" t="str">
        <f>IFERROR(__xludf.DUMMYFUNCTION("IFNA(REGEXEXTRACT(L20, ""\.(\d{6})""), 0)"),"001038")</f>
        <v>001038</v>
      </c>
      <c r="P20" s="2">
        <f t="shared" si="2"/>
        <v>1038</v>
      </c>
      <c r="Q20" s="1" t="s">
        <v>17</v>
      </c>
      <c r="R20" s="5" t="s">
        <v>93</v>
      </c>
      <c r="S20" s="6" t="str">
        <f>IFERROR(__xludf.DUMMYFUNCTION("REGEXEXTRACT(R20, "":(.*):"")"),"00")</f>
        <v>00</v>
      </c>
      <c r="T20" s="6" t="str">
        <f>IFERROR(__xludf.DUMMYFUNCTION("REGEXEXTRACT(R20, "":.*:(\d*)(?:.|$)"")"),"00")</f>
        <v>00</v>
      </c>
      <c r="U20" s="6" t="str">
        <f>IFERROR(__xludf.DUMMYFUNCTION("IFNA(REGEXEXTRACT(R20, ""\.(\d{6})""), 0)"),"000463")</f>
        <v>000463</v>
      </c>
      <c r="V20" s="2">
        <f t="shared" si="3"/>
        <v>463</v>
      </c>
      <c r="W20" s="1" t="s">
        <v>17</v>
      </c>
      <c r="X20" s="5" t="s">
        <v>94</v>
      </c>
      <c r="Y20" s="6" t="str">
        <f>IFERROR(__xludf.DUMMYFUNCTION("REGEXEXTRACT(X20, "":(.*):"")"),"00")</f>
        <v>00</v>
      </c>
      <c r="Z20" s="6" t="str">
        <f>IFERROR(__xludf.DUMMYFUNCTION("REGEXEXTRACT(X20, "":.*:(\d*)(?:.|$)"")"),"00")</f>
        <v>00</v>
      </c>
      <c r="AA20" s="6" t="str">
        <f>IFERROR(__xludf.DUMMYFUNCTION("IFNA(REGEXEXTRACT(X20, ""\.(\d{6})""), 0)"),"000569")</f>
        <v>000569</v>
      </c>
      <c r="AB20" s="2">
        <f t="shared" si="4"/>
        <v>569</v>
      </c>
      <c r="AC20" s="1" t="s">
        <v>17</v>
      </c>
    </row>
    <row r="21">
      <c r="A21" s="1"/>
      <c r="B21" s="1" t="s">
        <v>15</v>
      </c>
      <c r="C21" s="3">
        <v>40.0</v>
      </c>
      <c r="D21" s="3">
        <v>52.0</v>
      </c>
      <c r="E21" s="4">
        <v>0.1</v>
      </c>
      <c r="F21" s="5" t="s">
        <v>95</v>
      </c>
      <c r="G21" s="6" t="str">
        <f>IFERROR(__xludf.DUMMYFUNCTION("REGEXEXTRACT(F21, "":(.*):"")"),"00")</f>
        <v>00</v>
      </c>
      <c r="H21" s="6" t="str">
        <f>IFERROR(__xludf.DUMMYFUNCTION("REGEXEXTRACT(F21, "":.*:(\d*)(?:.|$)"")"),"00")</f>
        <v>00</v>
      </c>
      <c r="I21" s="6" t="str">
        <f>IFERROR(__xludf.DUMMYFUNCTION("IFNA(REGEXEXTRACT(F21, ""\.(\d{6})""), 0)"),"059697")</f>
        <v>059697</v>
      </c>
      <c r="J21" s="2">
        <f t="shared" si="1"/>
        <v>59697</v>
      </c>
      <c r="K21" s="1" t="s">
        <v>17</v>
      </c>
      <c r="L21" s="5" t="s">
        <v>96</v>
      </c>
      <c r="M21" s="6" t="str">
        <f>IFERROR(__xludf.DUMMYFUNCTION("REGEXEXTRACT(L21, "":(.*):"")"),"00")</f>
        <v>00</v>
      </c>
      <c r="N21" s="6" t="str">
        <f>IFERROR(__xludf.DUMMYFUNCTION("REGEXEXTRACT(L21, "":.*:(\d*)(?:.|$)"")"),"00")</f>
        <v>00</v>
      </c>
      <c r="O21" s="6" t="str">
        <f>IFERROR(__xludf.DUMMYFUNCTION("IFNA(REGEXEXTRACT(L21, ""\.(\d{6})""), 0)"),"003295")</f>
        <v>003295</v>
      </c>
      <c r="P21" s="2">
        <f t="shared" si="2"/>
        <v>3295</v>
      </c>
      <c r="Q21" s="1" t="s">
        <v>17</v>
      </c>
      <c r="R21" s="5" t="s">
        <v>97</v>
      </c>
      <c r="S21" s="6" t="str">
        <f>IFERROR(__xludf.DUMMYFUNCTION("REGEXEXTRACT(R21, "":(.*):"")"),"00")</f>
        <v>00</v>
      </c>
      <c r="T21" s="6" t="str">
        <f>IFERROR(__xludf.DUMMYFUNCTION("REGEXEXTRACT(R21, "":.*:(\d*)(?:.|$)"")"),"00")</f>
        <v>00</v>
      </c>
      <c r="U21" s="6" t="str">
        <f>IFERROR(__xludf.DUMMYFUNCTION("IFNA(REGEXEXTRACT(R21, ""\.(\d{6})""), 0)"),"005312")</f>
        <v>005312</v>
      </c>
      <c r="V21" s="2">
        <f t="shared" si="3"/>
        <v>5312</v>
      </c>
      <c r="W21" s="1" t="s">
        <v>17</v>
      </c>
      <c r="X21" s="5" t="s">
        <v>98</v>
      </c>
      <c r="Y21" s="6" t="str">
        <f>IFERROR(__xludf.DUMMYFUNCTION("REGEXEXTRACT(X21, "":(.*):"")"),"00")</f>
        <v>00</v>
      </c>
      <c r="Z21" s="6" t="str">
        <f>IFERROR(__xludf.DUMMYFUNCTION("REGEXEXTRACT(X21, "":.*:(\d*)(?:.|$)"")"),"00")</f>
        <v>00</v>
      </c>
      <c r="AA21" s="6" t="str">
        <f>IFERROR(__xludf.DUMMYFUNCTION("IFNA(REGEXEXTRACT(X21, ""\.(\d{6})""), 0)"),"003650")</f>
        <v>003650</v>
      </c>
      <c r="AB21" s="2">
        <f t="shared" si="4"/>
        <v>3650</v>
      </c>
      <c r="AC21" s="1" t="s">
        <v>17</v>
      </c>
    </row>
    <row r="22">
      <c r="A22" s="1"/>
      <c r="B22" s="1" t="s">
        <v>15</v>
      </c>
      <c r="C22" s="3">
        <v>40.0</v>
      </c>
      <c r="D22" s="3">
        <v>59.0</v>
      </c>
      <c r="E22" s="4">
        <v>0.25</v>
      </c>
      <c r="F22" s="5" t="s">
        <v>73</v>
      </c>
      <c r="G22" s="6" t="str">
        <f>IFERROR(__xludf.DUMMYFUNCTION("REGEXEXTRACT(F22, "":(.*):"")"),"01")</f>
        <v>01</v>
      </c>
      <c r="H22" s="6" t="str">
        <f>IFERROR(__xludf.DUMMYFUNCTION("REGEXEXTRACT(F22, "":.*:(\d*)(?:.|$)"")"),"00")</f>
        <v>00</v>
      </c>
      <c r="I22" s="6">
        <f>IFERROR(__xludf.DUMMYFUNCTION("IFNA(REGEXEXTRACT(F22, ""\.(\d{6})""), 0)"),0.0)</f>
        <v>0</v>
      </c>
      <c r="J22" s="2">
        <f t="shared" si="1"/>
        <v>60000000</v>
      </c>
      <c r="K22" s="1" t="s">
        <v>74</v>
      </c>
      <c r="L22" s="5" t="s">
        <v>99</v>
      </c>
      <c r="M22" s="6" t="str">
        <f>IFERROR(__xludf.DUMMYFUNCTION("REGEXEXTRACT(L22, "":(.*):"")"),"00")</f>
        <v>00</v>
      </c>
      <c r="N22" s="6" t="str">
        <f>IFERROR(__xludf.DUMMYFUNCTION("REGEXEXTRACT(L22, "":.*:(\d*)(?:.|$)"")"),"01")</f>
        <v>01</v>
      </c>
      <c r="O22" s="6" t="str">
        <f>IFERROR(__xludf.DUMMYFUNCTION("IFNA(REGEXEXTRACT(L22, ""\.(\d{6})""), 0)"),"110392")</f>
        <v>110392</v>
      </c>
      <c r="P22" s="2">
        <f t="shared" si="2"/>
        <v>1110392</v>
      </c>
      <c r="Q22" s="1" t="s">
        <v>17</v>
      </c>
      <c r="R22" s="5" t="s">
        <v>100</v>
      </c>
      <c r="S22" s="6" t="str">
        <f>IFERROR(__xludf.DUMMYFUNCTION("REGEXEXTRACT(R22, "":(.*):"")"),"00")</f>
        <v>00</v>
      </c>
      <c r="T22" s="6" t="str">
        <f>IFERROR(__xludf.DUMMYFUNCTION("REGEXEXTRACT(R22, "":.*:(\d*)(?:.|$)"")"),"00")</f>
        <v>00</v>
      </c>
      <c r="U22" s="6" t="str">
        <f>IFERROR(__xludf.DUMMYFUNCTION("IFNA(REGEXEXTRACT(R22, ""\.(\d{6})""), 0)"),"005956")</f>
        <v>005956</v>
      </c>
      <c r="V22" s="2">
        <f t="shared" si="3"/>
        <v>5956</v>
      </c>
      <c r="W22" s="1" t="s">
        <v>17</v>
      </c>
      <c r="X22" s="5" t="s">
        <v>101</v>
      </c>
      <c r="Y22" s="6" t="str">
        <f>IFERROR(__xludf.DUMMYFUNCTION("REGEXEXTRACT(X22, "":(.*):"")"),"00")</f>
        <v>00</v>
      </c>
      <c r="Z22" s="6" t="str">
        <f>IFERROR(__xludf.DUMMYFUNCTION("REGEXEXTRACT(X22, "":.*:(\d*)(?:.|$)"")"),"00")</f>
        <v>00</v>
      </c>
      <c r="AA22" s="6" t="str">
        <f>IFERROR(__xludf.DUMMYFUNCTION("IFNA(REGEXEXTRACT(X22, ""\.(\d{6})""), 0)"),"002965")</f>
        <v>002965</v>
      </c>
      <c r="AB22" s="2">
        <f t="shared" si="4"/>
        <v>2965</v>
      </c>
      <c r="AC22" s="1" t="s">
        <v>17</v>
      </c>
    </row>
    <row r="23">
      <c r="A23" s="1"/>
      <c r="B23" s="1" t="s">
        <v>15</v>
      </c>
      <c r="C23" s="3">
        <v>40.0</v>
      </c>
      <c r="D23" s="3">
        <v>60.0</v>
      </c>
      <c r="E23" s="4">
        <v>0.15</v>
      </c>
      <c r="F23" s="5" t="s">
        <v>73</v>
      </c>
      <c r="G23" s="6" t="str">
        <f>IFERROR(__xludf.DUMMYFUNCTION("REGEXEXTRACT(F23, "":(.*):"")"),"01")</f>
        <v>01</v>
      </c>
      <c r="H23" s="6" t="str">
        <f>IFERROR(__xludf.DUMMYFUNCTION("REGEXEXTRACT(F23, "":.*:(\d*)(?:.|$)"")"),"00")</f>
        <v>00</v>
      </c>
      <c r="I23" s="6">
        <f>IFERROR(__xludf.DUMMYFUNCTION("IFNA(REGEXEXTRACT(F23, ""\.(\d{6})""), 0)"),0.0)</f>
        <v>0</v>
      </c>
      <c r="J23" s="2">
        <f t="shared" si="1"/>
        <v>60000000</v>
      </c>
      <c r="K23" s="1" t="s">
        <v>74</v>
      </c>
      <c r="L23" s="5" t="s">
        <v>102</v>
      </c>
      <c r="M23" s="6" t="str">
        <f>IFERROR(__xludf.DUMMYFUNCTION("REGEXEXTRACT(L23, "":(.*):"")"),"00")</f>
        <v>00</v>
      </c>
      <c r="N23" s="6" t="str">
        <f>IFERROR(__xludf.DUMMYFUNCTION("REGEXEXTRACT(L23, "":.*:(\d*)(?:.|$)"")"),"01")</f>
        <v>01</v>
      </c>
      <c r="O23" s="6" t="str">
        <f>IFERROR(__xludf.DUMMYFUNCTION("IFNA(REGEXEXTRACT(L23, ""\.(\d{6})""), 0)"),"349153")</f>
        <v>349153</v>
      </c>
      <c r="P23" s="2">
        <f t="shared" si="2"/>
        <v>1349153</v>
      </c>
      <c r="Q23" s="1" t="s">
        <v>76</v>
      </c>
      <c r="R23" s="5" t="s">
        <v>103</v>
      </c>
      <c r="S23" s="6" t="str">
        <f>IFERROR(__xludf.DUMMYFUNCTION("REGEXEXTRACT(R23, "":(.*):"")"),"00")</f>
        <v>00</v>
      </c>
      <c r="T23" s="6" t="str">
        <f>IFERROR(__xludf.DUMMYFUNCTION("REGEXEXTRACT(R23, "":.*:(\d*)(?:.|$)"")"),"00")</f>
        <v>00</v>
      </c>
      <c r="U23" s="6" t="str">
        <f>IFERROR(__xludf.DUMMYFUNCTION("IFNA(REGEXEXTRACT(R23, ""\.(\d{6})""), 0)"),"342286")</f>
        <v>342286</v>
      </c>
      <c r="V23" s="2">
        <f t="shared" si="3"/>
        <v>342286</v>
      </c>
      <c r="W23" s="1" t="s">
        <v>76</v>
      </c>
      <c r="X23" s="5" t="s">
        <v>104</v>
      </c>
      <c r="Y23" s="6" t="str">
        <f>IFERROR(__xludf.DUMMYFUNCTION("REGEXEXTRACT(X23, "":(.*):"")"),"00")</f>
        <v>00</v>
      </c>
      <c r="Z23" s="6" t="str">
        <f>IFERROR(__xludf.DUMMYFUNCTION("REGEXEXTRACT(X23, "":.*:(\d*)(?:.|$)"")"),"00")</f>
        <v>00</v>
      </c>
      <c r="AA23" s="6" t="str">
        <f>IFERROR(__xludf.DUMMYFUNCTION("IFNA(REGEXEXTRACT(X23, ""\.(\d{6})""), 0)"),"184876")</f>
        <v>184876</v>
      </c>
      <c r="AB23" s="2">
        <f t="shared" si="4"/>
        <v>184876</v>
      </c>
      <c r="AC23" s="1" t="s">
        <v>76</v>
      </c>
    </row>
    <row r="24">
      <c r="A24" s="1"/>
      <c r="B24" s="1" t="s">
        <v>15</v>
      </c>
      <c r="C24" s="3">
        <v>40.0</v>
      </c>
      <c r="D24" s="3">
        <v>61.0</v>
      </c>
      <c r="E24" s="4">
        <v>0.2</v>
      </c>
      <c r="F24" s="5" t="s">
        <v>73</v>
      </c>
      <c r="G24" s="6" t="str">
        <f>IFERROR(__xludf.DUMMYFUNCTION("REGEXEXTRACT(F24, "":(.*):"")"),"01")</f>
        <v>01</v>
      </c>
      <c r="H24" s="6" t="str">
        <f>IFERROR(__xludf.DUMMYFUNCTION("REGEXEXTRACT(F24, "":.*:(\d*)(?:.|$)"")"),"00")</f>
        <v>00</v>
      </c>
      <c r="I24" s="6">
        <f>IFERROR(__xludf.DUMMYFUNCTION("IFNA(REGEXEXTRACT(F24, ""\.(\d{6})""), 0)"),0.0)</f>
        <v>0</v>
      </c>
      <c r="J24" s="2">
        <f t="shared" si="1"/>
        <v>60000000</v>
      </c>
      <c r="K24" s="1" t="s">
        <v>74</v>
      </c>
      <c r="L24" s="5" t="s">
        <v>105</v>
      </c>
      <c r="M24" s="6" t="str">
        <f>IFERROR(__xludf.DUMMYFUNCTION("REGEXEXTRACT(L24, "":(.*):"")"),"00")</f>
        <v>00</v>
      </c>
      <c r="N24" s="6" t="str">
        <f>IFERROR(__xludf.DUMMYFUNCTION("REGEXEXTRACT(L24, "":.*:(\d*)(?:.|$)"")"),"00")</f>
        <v>00</v>
      </c>
      <c r="O24" s="6" t="str">
        <f>IFERROR(__xludf.DUMMYFUNCTION("IFNA(REGEXEXTRACT(L24, ""\.(\d{6})""), 0)"),"038645")</f>
        <v>038645</v>
      </c>
      <c r="P24" s="2">
        <f t="shared" si="2"/>
        <v>38645</v>
      </c>
      <c r="Q24" s="1" t="s">
        <v>76</v>
      </c>
      <c r="R24" s="5" t="s">
        <v>106</v>
      </c>
      <c r="S24" s="6" t="str">
        <f>IFERROR(__xludf.DUMMYFUNCTION("REGEXEXTRACT(R24, "":(.*):"")"),"00")</f>
        <v>00</v>
      </c>
      <c r="T24" s="6" t="str">
        <f>IFERROR(__xludf.DUMMYFUNCTION("REGEXEXTRACT(R24, "":.*:(\d*)(?:.|$)"")"),"00")</f>
        <v>00</v>
      </c>
      <c r="U24" s="6" t="str">
        <f>IFERROR(__xludf.DUMMYFUNCTION("IFNA(REGEXEXTRACT(R24, ""\.(\d{6})""), 0)"),"009003")</f>
        <v>009003</v>
      </c>
      <c r="V24" s="2">
        <f t="shared" si="3"/>
        <v>9003</v>
      </c>
      <c r="W24" s="1" t="s">
        <v>76</v>
      </c>
      <c r="X24" s="5" t="s">
        <v>107</v>
      </c>
      <c r="Y24" s="6" t="str">
        <f>IFERROR(__xludf.DUMMYFUNCTION("REGEXEXTRACT(X24, "":(.*):"")"),"00")</f>
        <v>00</v>
      </c>
      <c r="Z24" s="6" t="str">
        <f>IFERROR(__xludf.DUMMYFUNCTION("REGEXEXTRACT(X24, "":.*:(\d*)(?:.|$)"")"),"00")</f>
        <v>00</v>
      </c>
      <c r="AA24" s="6" t="str">
        <f>IFERROR(__xludf.DUMMYFUNCTION("IFNA(REGEXEXTRACT(X24, ""\.(\d{6})""), 0)"),"003104")</f>
        <v>003104</v>
      </c>
      <c r="AB24" s="2">
        <f t="shared" si="4"/>
        <v>3104</v>
      </c>
      <c r="AC24" s="1" t="s">
        <v>76</v>
      </c>
    </row>
    <row r="25">
      <c r="A25" s="1"/>
      <c r="B25" s="1" t="s">
        <v>15</v>
      </c>
      <c r="C25" s="3">
        <v>40.0</v>
      </c>
      <c r="D25" s="3">
        <v>64.0</v>
      </c>
      <c r="E25" s="4">
        <v>0.3</v>
      </c>
      <c r="F25" s="5" t="s">
        <v>73</v>
      </c>
      <c r="G25" s="6" t="str">
        <f>IFERROR(__xludf.DUMMYFUNCTION("REGEXEXTRACT(F25, "":(.*):"")"),"01")</f>
        <v>01</v>
      </c>
      <c r="H25" s="6" t="str">
        <f>IFERROR(__xludf.DUMMYFUNCTION("REGEXEXTRACT(F25, "":.*:(\d*)(?:.|$)"")"),"00")</f>
        <v>00</v>
      </c>
      <c r="I25" s="6">
        <f>IFERROR(__xludf.DUMMYFUNCTION("IFNA(REGEXEXTRACT(F25, ""\.(\d{6})""), 0)"),0.0)</f>
        <v>0</v>
      </c>
      <c r="J25" s="2">
        <f t="shared" si="1"/>
        <v>60000000</v>
      </c>
      <c r="K25" s="1" t="s">
        <v>74</v>
      </c>
      <c r="L25" s="5" t="s">
        <v>108</v>
      </c>
      <c r="M25" s="6" t="str">
        <f>IFERROR(__xludf.DUMMYFUNCTION("REGEXEXTRACT(L25, "":(.*):"")"),"00")</f>
        <v>00</v>
      </c>
      <c r="N25" s="6" t="str">
        <f>IFERROR(__xludf.DUMMYFUNCTION("REGEXEXTRACT(L25, "":.*:(\d*)(?:.|$)"")"),"01")</f>
        <v>01</v>
      </c>
      <c r="O25" s="6" t="str">
        <f>IFERROR(__xludf.DUMMYFUNCTION("IFNA(REGEXEXTRACT(L25, ""\.(\d{6})""), 0)"),"520455")</f>
        <v>520455</v>
      </c>
      <c r="P25" s="2">
        <f t="shared" si="2"/>
        <v>1520455</v>
      </c>
      <c r="Q25" s="1" t="s">
        <v>76</v>
      </c>
      <c r="R25" s="5" t="s">
        <v>109</v>
      </c>
      <c r="S25" s="6" t="str">
        <f>IFERROR(__xludf.DUMMYFUNCTION("REGEXEXTRACT(R25, "":(.*):"")"),"00")</f>
        <v>00</v>
      </c>
      <c r="T25" s="6" t="str">
        <f>IFERROR(__xludf.DUMMYFUNCTION("REGEXEXTRACT(R25, "":.*:(\d*)(?:.|$)"")"),"00")</f>
        <v>00</v>
      </c>
      <c r="U25" s="6" t="str">
        <f>IFERROR(__xludf.DUMMYFUNCTION("IFNA(REGEXEXTRACT(R25, ""\.(\d{6})""), 0)"),"062843")</f>
        <v>062843</v>
      </c>
      <c r="V25" s="2">
        <f t="shared" si="3"/>
        <v>62843</v>
      </c>
      <c r="W25" s="1" t="s">
        <v>76</v>
      </c>
      <c r="X25" s="5" t="s">
        <v>110</v>
      </c>
      <c r="Y25" s="6" t="str">
        <f>IFERROR(__xludf.DUMMYFUNCTION("REGEXEXTRACT(X25, "":(.*):"")"),"00")</f>
        <v>00</v>
      </c>
      <c r="Z25" s="6" t="str">
        <f>IFERROR(__xludf.DUMMYFUNCTION("REGEXEXTRACT(X25, "":.*:(\d*)(?:.|$)"")"),"00")</f>
        <v>00</v>
      </c>
      <c r="AA25" s="6" t="str">
        <f>IFERROR(__xludf.DUMMYFUNCTION("IFNA(REGEXEXTRACT(X25, ""\.(\d{6})""), 0)"),"152883")</f>
        <v>152883</v>
      </c>
      <c r="AB25" s="2">
        <f t="shared" si="4"/>
        <v>152883</v>
      </c>
      <c r="AC25" s="1" t="s">
        <v>76</v>
      </c>
    </row>
    <row r="26">
      <c r="A26" s="1"/>
      <c r="B26" s="1" t="s">
        <v>15</v>
      </c>
      <c r="C26" s="3">
        <v>50.0</v>
      </c>
      <c r="D26" s="3">
        <v>65.0</v>
      </c>
      <c r="E26" s="4">
        <v>0.05</v>
      </c>
      <c r="F26" s="5" t="s">
        <v>73</v>
      </c>
      <c r="G26" s="6" t="str">
        <f>IFERROR(__xludf.DUMMYFUNCTION("REGEXEXTRACT(F26, "":(.*):"")"),"01")</f>
        <v>01</v>
      </c>
      <c r="H26" s="6" t="str">
        <f>IFERROR(__xludf.DUMMYFUNCTION("REGEXEXTRACT(F26, "":.*:(\d*)(?:.|$)"")"),"00")</f>
        <v>00</v>
      </c>
      <c r="I26" s="6">
        <f>IFERROR(__xludf.DUMMYFUNCTION("IFNA(REGEXEXTRACT(F26, ""\.(\d{6})""), 0)"),0.0)</f>
        <v>0</v>
      </c>
      <c r="J26" s="2">
        <f t="shared" si="1"/>
        <v>60000000</v>
      </c>
      <c r="K26" s="1" t="s">
        <v>74</v>
      </c>
      <c r="L26" s="5" t="s">
        <v>111</v>
      </c>
      <c r="M26" s="6" t="str">
        <f>IFERROR(__xludf.DUMMYFUNCTION("REGEXEXTRACT(L26, "":(.*):"")"),"00")</f>
        <v>00</v>
      </c>
      <c r="N26" s="6" t="str">
        <f>IFERROR(__xludf.DUMMYFUNCTION("REGEXEXTRACT(L26, "":.*:(\d*)(?:.|$)"")"),"00")</f>
        <v>00</v>
      </c>
      <c r="O26" s="6" t="str">
        <f>IFERROR(__xludf.DUMMYFUNCTION("IFNA(REGEXEXTRACT(L26, ""\.(\d{6})""), 0)"),"002267")</f>
        <v>002267</v>
      </c>
      <c r="P26" s="2">
        <f t="shared" si="2"/>
        <v>2267</v>
      </c>
      <c r="Q26" s="1" t="s">
        <v>17</v>
      </c>
      <c r="R26" s="5" t="s">
        <v>112</v>
      </c>
      <c r="S26" s="6" t="str">
        <f>IFERROR(__xludf.DUMMYFUNCTION("REGEXEXTRACT(R26, "":(.*):"")"),"00")</f>
        <v>00</v>
      </c>
      <c r="T26" s="6" t="str">
        <f>IFERROR(__xludf.DUMMYFUNCTION("REGEXEXTRACT(R26, "":.*:(\d*)(?:.|$)"")"),"00")</f>
        <v>00</v>
      </c>
      <c r="U26" s="6" t="str">
        <f>IFERROR(__xludf.DUMMYFUNCTION("IFNA(REGEXEXTRACT(R26, ""\.(\d{6})""), 0)"),"000439")</f>
        <v>000439</v>
      </c>
      <c r="V26" s="2">
        <f t="shared" si="3"/>
        <v>439</v>
      </c>
      <c r="W26" s="1" t="s">
        <v>17</v>
      </c>
      <c r="X26" s="5" t="s">
        <v>113</v>
      </c>
      <c r="Y26" s="6" t="str">
        <f>IFERROR(__xludf.DUMMYFUNCTION("REGEXEXTRACT(X26, "":(.*):"")"),"00")</f>
        <v>00</v>
      </c>
      <c r="Z26" s="6" t="str">
        <f>IFERROR(__xludf.DUMMYFUNCTION("REGEXEXTRACT(X26, "":.*:(\d*)(?:.|$)"")"),"00")</f>
        <v>00</v>
      </c>
      <c r="AA26" s="6" t="str">
        <f>IFERROR(__xludf.DUMMYFUNCTION("IFNA(REGEXEXTRACT(X26, ""\.(\d{6})""), 0)"),"002054")</f>
        <v>002054</v>
      </c>
      <c r="AB26" s="2">
        <f t="shared" si="4"/>
        <v>2054</v>
      </c>
      <c r="AC26" s="1" t="s">
        <v>17</v>
      </c>
    </row>
    <row r="27">
      <c r="A27" s="1"/>
      <c r="B27" s="1" t="s">
        <v>15</v>
      </c>
      <c r="C27" s="3">
        <v>50.0</v>
      </c>
      <c r="D27" s="3">
        <v>65.0</v>
      </c>
      <c r="E27" s="4">
        <v>0.1</v>
      </c>
      <c r="F27" s="5" t="s">
        <v>114</v>
      </c>
      <c r="G27" s="6" t="str">
        <f>IFERROR(__xludf.DUMMYFUNCTION("REGEXEXTRACT(F27, "":(.*):"")"),"00")</f>
        <v>00</v>
      </c>
      <c r="H27" s="6" t="str">
        <f>IFERROR(__xludf.DUMMYFUNCTION("REGEXEXTRACT(F27, "":.*:(\d*)(?:.|$)"")"),"03")</f>
        <v>03</v>
      </c>
      <c r="I27" s="6" t="str">
        <f>IFERROR(__xludf.DUMMYFUNCTION("IFNA(REGEXEXTRACT(F27, ""\.(\d{6})""), 0)"),"916169")</f>
        <v>916169</v>
      </c>
      <c r="J27" s="2">
        <f t="shared" si="1"/>
        <v>3916169</v>
      </c>
      <c r="K27" s="1" t="s">
        <v>17</v>
      </c>
      <c r="L27" s="5" t="s">
        <v>115</v>
      </c>
      <c r="M27" s="6" t="str">
        <f>IFERROR(__xludf.DUMMYFUNCTION("REGEXEXTRACT(L27, "":(.*):"")"),"00")</f>
        <v>00</v>
      </c>
      <c r="N27" s="6" t="str">
        <f>IFERROR(__xludf.DUMMYFUNCTION("REGEXEXTRACT(L27, "":.*:(\d*)(?:.|$)"")"),"00")</f>
        <v>00</v>
      </c>
      <c r="O27" s="6" t="str">
        <f>IFERROR(__xludf.DUMMYFUNCTION("IFNA(REGEXEXTRACT(L27, ""\.(\d{6})""), 0)"),"002636")</f>
        <v>002636</v>
      </c>
      <c r="P27" s="2">
        <f t="shared" si="2"/>
        <v>2636</v>
      </c>
      <c r="Q27" s="1" t="s">
        <v>17</v>
      </c>
      <c r="R27" s="5" t="s">
        <v>116</v>
      </c>
      <c r="S27" s="6" t="str">
        <f>IFERROR(__xludf.DUMMYFUNCTION("REGEXEXTRACT(R27, "":(.*):"")"),"00")</f>
        <v>00</v>
      </c>
      <c r="T27" s="6" t="str">
        <f>IFERROR(__xludf.DUMMYFUNCTION("REGEXEXTRACT(R27, "":.*:(\d*)(?:.|$)"")"),"00")</f>
        <v>00</v>
      </c>
      <c r="U27" s="6" t="str">
        <f>IFERROR(__xludf.DUMMYFUNCTION("IFNA(REGEXEXTRACT(R27, ""\.(\d{6})""), 0)"),"001980")</f>
        <v>001980</v>
      </c>
      <c r="V27" s="2">
        <f t="shared" si="3"/>
        <v>1980</v>
      </c>
      <c r="W27" s="1" t="s">
        <v>17</v>
      </c>
      <c r="X27" s="5" t="s">
        <v>117</v>
      </c>
      <c r="Y27" s="6" t="str">
        <f>IFERROR(__xludf.DUMMYFUNCTION("REGEXEXTRACT(X27, "":(.*):"")"),"00")</f>
        <v>00</v>
      </c>
      <c r="Z27" s="6" t="str">
        <f>IFERROR(__xludf.DUMMYFUNCTION("REGEXEXTRACT(X27, "":.*:(\d*)(?:.|$)"")"),"00")</f>
        <v>00</v>
      </c>
      <c r="AA27" s="6" t="str">
        <f>IFERROR(__xludf.DUMMYFUNCTION("IFNA(REGEXEXTRACT(X27, ""\.(\d{6})""), 0)"),"002378")</f>
        <v>002378</v>
      </c>
      <c r="AB27" s="2">
        <f t="shared" si="4"/>
        <v>2378</v>
      </c>
      <c r="AC27" s="1" t="s">
        <v>17</v>
      </c>
    </row>
    <row r="28">
      <c r="A28" s="1"/>
      <c r="B28" s="1" t="s">
        <v>15</v>
      </c>
      <c r="C28" s="3">
        <v>50.0</v>
      </c>
      <c r="D28" s="3">
        <v>72.0</v>
      </c>
      <c r="E28" s="4">
        <v>0.25</v>
      </c>
      <c r="F28" s="5" t="s">
        <v>73</v>
      </c>
      <c r="G28" s="6" t="str">
        <f>IFERROR(__xludf.DUMMYFUNCTION("REGEXEXTRACT(F28, "":(.*):"")"),"01")</f>
        <v>01</v>
      </c>
      <c r="H28" s="6" t="str">
        <f>IFERROR(__xludf.DUMMYFUNCTION("REGEXEXTRACT(F28, "":.*:(\d*)(?:.|$)"")"),"00")</f>
        <v>00</v>
      </c>
      <c r="I28" s="6">
        <f>IFERROR(__xludf.DUMMYFUNCTION("IFNA(REGEXEXTRACT(F28, ""\.(\d{6})""), 0)"),0.0)</f>
        <v>0</v>
      </c>
      <c r="J28" s="2">
        <f t="shared" si="1"/>
        <v>60000000</v>
      </c>
      <c r="K28" s="1" t="s">
        <v>74</v>
      </c>
      <c r="L28" s="5" t="s">
        <v>118</v>
      </c>
      <c r="M28" s="6" t="str">
        <f>IFERROR(__xludf.DUMMYFUNCTION("REGEXEXTRACT(L28, "":(.*):"")"),"00")</f>
        <v>00</v>
      </c>
      <c r="N28" s="6" t="str">
        <f>IFERROR(__xludf.DUMMYFUNCTION("REGEXEXTRACT(L28, "":.*:(\d*)(?:.|$)"")"),"05")</f>
        <v>05</v>
      </c>
      <c r="O28" s="6" t="str">
        <f>IFERROR(__xludf.DUMMYFUNCTION("IFNA(REGEXEXTRACT(L28, ""\.(\d{6})""), 0)"),"346934")</f>
        <v>346934</v>
      </c>
      <c r="P28" s="2">
        <f t="shared" si="2"/>
        <v>5346934</v>
      </c>
      <c r="Q28" s="1" t="s">
        <v>17</v>
      </c>
      <c r="R28" s="5" t="s">
        <v>119</v>
      </c>
      <c r="S28" s="6" t="str">
        <f>IFERROR(__xludf.DUMMYFUNCTION("REGEXEXTRACT(R28, "":(.*):"")"),"00")</f>
        <v>00</v>
      </c>
      <c r="T28" s="6" t="str">
        <f>IFERROR(__xludf.DUMMYFUNCTION("REGEXEXTRACT(R28, "":.*:(\d*)(?:.|$)"")"),"00")</f>
        <v>00</v>
      </c>
      <c r="U28" s="6" t="str">
        <f>IFERROR(__xludf.DUMMYFUNCTION("IFNA(REGEXEXTRACT(R28, ""\.(\d{6})""), 0)"),"039225")</f>
        <v>039225</v>
      </c>
      <c r="V28" s="2">
        <f t="shared" si="3"/>
        <v>39225</v>
      </c>
      <c r="W28" s="1" t="s">
        <v>17</v>
      </c>
      <c r="X28" s="5" t="s">
        <v>120</v>
      </c>
      <c r="Y28" s="6" t="str">
        <f>IFERROR(__xludf.DUMMYFUNCTION("REGEXEXTRACT(X28, "":(.*):"")"),"00")</f>
        <v>00</v>
      </c>
      <c r="Z28" s="6" t="str">
        <f>IFERROR(__xludf.DUMMYFUNCTION("REGEXEXTRACT(X28, "":.*:(\d*)(?:.|$)"")"),"00")</f>
        <v>00</v>
      </c>
      <c r="AA28" s="6" t="str">
        <f>IFERROR(__xludf.DUMMYFUNCTION("IFNA(REGEXEXTRACT(X28, ""\.(\d{6})""), 0)"),"022237")</f>
        <v>022237</v>
      </c>
      <c r="AB28" s="2">
        <f t="shared" si="4"/>
        <v>22237</v>
      </c>
      <c r="AC28" s="1" t="s">
        <v>17</v>
      </c>
    </row>
    <row r="29">
      <c r="A29" s="1"/>
      <c r="B29" s="1" t="s">
        <v>15</v>
      </c>
      <c r="C29" s="3">
        <v>50.0</v>
      </c>
      <c r="D29" s="3">
        <v>74.0</v>
      </c>
      <c r="E29" s="4">
        <v>0.15</v>
      </c>
      <c r="F29" s="5" t="s">
        <v>73</v>
      </c>
      <c r="G29" s="6" t="str">
        <f>IFERROR(__xludf.DUMMYFUNCTION("REGEXEXTRACT(F29, "":(.*):"")"),"01")</f>
        <v>01</v>
      </c>
      <c r="H29" s="6" t="str">
        <f>IFERROR(__xludf.DUMMYFUNCTION("REGEXEXTRACT(F29, "":.*:(\d*)(?:.|$)"")"),"00")</f>
        <v>00</v>
      </c>
      <c r="I29" s="6">
        <f>IFERROR(__xludf.DUMMYFUNCTION("IFNA(REGEXEXTRACT(F29, ""\.(\d{6})""), 0)"),0.0)</f>
        <v>0</v>
      </c>
      <c r="J29" s="2">
        <f t="shared" si="1"/>
        <v>60000000</v>
      </c>
      <c r="K29" s="1" t="s">
        <v>74</v>
      </c>
      <c r="L29" s="5" t="s">
        <v>121</v>
      </c>
      <c r="M29" s="6" t="str">
        <f>IFERROR(__xludf.DUMMYFUNCTION("REGEXEXTRACT(L29, "":(.*):"")"),"00")</f>
        <v>00</v>
      </c>
      <c r="N29" s="6" t="str">
        <f>IFERROR(__xludf.DUMMYFUNCTION("REGEXEXTRACT(L29, "":.*:(\d*)(?:.|$)"")"),"09")</f>
        <v>09</v>
      </c>
      <c r="O29" s="6" t="str">
        <f>IFERROR(__xludf.DUMMYFUNCTION("IFNA(REGEXEXTRACT(L29, ""\.(\d{6})""), 0)"),"179067")</f>
        <v>179067</v>
      </c>
      <c r="P29" s="2">
        <f t="shared" si="2"/>
        <v>9179067</v>
      </c>
      <c r="Q29" s="1" t="s">
        <v>76</v>
      </c>
      <c r="R29" s="5" t="s">
        <v>122</v>
      </c>
      <c r="S29" s="6" t="str">
        <f>IFERROR(__xludf.DUMMYFUNCTION("REGEXEXTRACT(R29, "":(.*):"")"),"00")</f>
        <v>00</v>
      </c>
      <c r="T29" s="6" t="str">
        <f>IFERROR(__xludf.DUMMYFUNCTION("REGEXEXTRACT(R29, "":.*:(\d*)(?:.|$)"")"),"16")</f>
        <v>16</v>
      </c>
      <c r="U29" s="6" t="str">
        <f>IFERROR(__xludf.DUMMYFUNCTION("IFNA(REGEXEXTRACT(R29, ""\.(\d{6})""), 0)"),"848655")</f>
        <v>848655</v>
      </c>
      <c r="V29" s="2">
        <f t="shared" si="3"/>
        <v>16848655</v>
      </c>
      <c r="W29" s="1" t="s">
        <v>76</v>
      </c>
      <c r="X29" s="5" t="s">
        <v>123</v>
      </c>
      <c r="Y29" s="6" t="str">
        <f>IFERROR(__xludf.DUMMYFUNCTION("REGEXEXTRACT(X29, "":(.*):"")"),"00")</f>
        <v>00</v>
      </c>
      <c r="Z29" s="6" t="str">
        <f>IFERROR(__xludf.DUMMYFUNCTION("REGEXEXTRACT(X29, "":.*:(\d*)(?:.|$)"")"),"07")</f>
        <v>07</v>
      </c>
      <c r="AA29" s="6" t="str">
        <f>IFERROR(__xludf.DUMMYFUNCTION("IFNA(REGEXEXTRACT(X29, ""\.(\d{6})""), 0)"),"885533")</f>
        <v>885533</v>
      </c>
      <c r="AB29" s="2">
        <f t="shared" si="4"/>
        <v>7885533</v>
      </c>
      <c r="AC29" s="1" t="s">
        <v>76</v>
      </c>
    </row>
    <row r="30">
      <c r="A30" s="1"/>
      <c r="B30" s="1" t="s">
        <v>15</v>
      </c>
      <c r="C30" s="3">
        <v>50.0</v>
      </c>
      <c r="D30" s="3">
        <v>75.0</v>
      </c>
      <c r="E30" s="4">
        <v>0.2</v>
      </c>
      <c r="F30" s="5" t="s">
        <v>73</v>
      </c>
      <c r="G30" s="6" t="str">
        <f>IFERROR(__xludf.DUMMYFUNCTION("REGEXEXTRACT(F30, "":(.*):"")"),"01")</f>
        <v>01</v>
      </c>
      <c r="H30" s="6" t="str">
        <f>IFERROR(__xludf.DUMMYFUNCTION("REGEXEXTRACT(F30, "":.*:(\d*)(?:.|$)"")"),"00")</f>
        <v>00</v>
      </c>
      <c r="I30" s="6">
        <f>IFERROR(__xludf.DUMMYFUNCTION("IFNA(REGEXEXTRACT(F30, ""\.(\d{6})""), 0)"),0.0)</f>
        <v>0</v>
      </c>
      <c r="J30" s="2">
        <f t="shared" si="1"/>
        <v>60000000</v>
      </c>
      <c r="K30" s="1" t="s">
        <v>74</v>
      </c>
      <c r="L30" s="5" t="s">
        <v>124</v>
      </c>
      <c r="M30" s="6" t="str">
        <f>IFERROR(__xludf.DUMMYFUNCTION("REGEXEXTRACT(L30, "":(.*):"")"),"00")</f>
        <v>00</v>
      </c>
      <c r="N30" s="6" t="str">
        <f>IFERROR(__xludf.DUMMYFUNCTION("REGEXEXTRACT(L30, "":.*:(\d*)(?:.|$)"")"),"01")</f>
        <v>01</v>
      </c>
      <c r="O30" s="6" t="str">
        <f>IFERROR(__xludf.DUMMYFUNCTION("IFNA(REGEXEXTRACT(L30, ""\.(\d{6})""), 0)"),"209689")</f>
        <v>209689</v>
      </c>
      <c r="P30" s="2">
        <f t="shared" si="2"/>
        <v>1209689</v>
      </c>
      <c r="Q30" s="1" t="s">
        <v>76</v>
      </c>
      <c r="R30" s="5" t="s">
        <v>125</v>
      </c>
      <c r="S30" s="6" t="str">
        <f>IFERROR(__xludf.DUMMYFUNCTION("REGEXEXTRACT(R30, "":(.*):"")"),"00")</f>
        <v>00</v>
      </c>
      <c r="T30" s="6" t="str">
        <f>IFERROR(__xludf.DUMMYFUNCTION("REGEXEXTRACT(R30, "":.*:(\d*)(?:.|$)"")"),"00")</f>
        <v>00</v>
      </c>
      <c r="U30" s="6" t="str">
        <f>IFERROR(__xludf.DUMMYFUNCTION("IFNA(REGEXEXTRACT(R30, ""\.(\d{6})""), 0)"),"017591")</f>
        <v>017591</v>
      </c>
      <c r="V30" s="2">
        <f t="shared" si="3"/>
        <v>17591</v>
      </c>
      <c r="W30" s="1" t="s">
        <v>76</v>
      </c>
      <c r="X30" s="5" t="s">
        <v>126</v>
      </c>
      <c r="Y30" s="6" t="str">
        <f>IFERROR(__xludf.DUMMYFUNCTION("REGEXEXTRACT(X30, "":(.*):"")"),"00")</f>
        <v>00</v>
      </c>
      <c r="Z30" s="6" t="str">
        <f>IFERROR(__xludf.DUMMYFUNCTION("REGEXEXTRACT(X30, "":.*:(\d*)(?:.|$)"")"),"00")</f>
        <v>00</v>
      </c>
      <c r="AA30" s="6" t="str">
        <f>IFERROR(__xludf.DUMMYFUNCTION("IFNA(REGEXEXTRACT(X30, ""\.(\d{6})""), 0)"),"008600")</f>
        <v>008600</v>
      </c>
      <c r="AB30" s="2">
        <f t="shared" si="4"/>
        <v>8600</v>
      </c>
      <c r="AC30" s="1" t="s">
        <v>76</v>
      </c>
    </row>
    <row r="31">
      <c r="A31" s="1"/>
      <c r="B31" s="1" t="s">
        <v>15</v>
      </c>
      <c r="C31" s="3">
        <v>60.0</v>
      </c>
      <c r="D31" s="3">
        <v>77.0</v>
      </c>
      <c r="E31" s="4">
        <v>0.05</v>
      </c>
      <c r="F31" s="5" t="s">
        <v>73</v>
      </c>
      <c r="G31" s="6" t="str">
        <f>IFERROR(__xludf.DUMMYFUNCTION("REGEXEXTRACT(F31, "":(.*):"")"),"01")</f>
        <v>01</v>
      </c>
      <c r="H31" s="6" t="str">
        <f>IFERROR(__xludf.DUMMYFUNCTION("REGEXEXTRACT(F31, "":.*:(\d*)(?:.|$)"")"),"00")</f>
        <v>00</v>
      </c>
      <c r="I31" s="6">
        <f>IFERROR(__xludf.DUMMYFUNCTION("IFNA(REGEXEXTRACT(F31, ""\.(\d{6})""), 0)"),0.0)</f>
        <v>0</v>
      </c>
      <c r="J31" s="2">
        <f t="shared" si="1"/>
        <v>60000000</v>
      </c>
      <c r="K31" s="1" t="s">
        <v>74</v>
      </c>
      <c r="L31" s="5" t="s">
        <v>127</v>
      </c>
      <c r="M31" s="6" t="str">
        <f>IFERROR(__xludf.DUMMYFUNCTION("REGEXEXTRACT(L31, "":(.*):"")"),"00")</f>
        <v>00</v>
      </c>
      <c r="N31" s="6" t="str">
        <f>IFERROR(__xludf.DUMMYFUNCTION("REGEXEXTRACT(L31, "":.*:(\d*)(?:.|$)"")"),"00")</f>
        <v>00</v>
      </c>
      <c r="O31" s="6" t="str">
        <f>IFERROR(__xludf.DUMMYFUNCTION("IFNA(REGEXEXTRACT(L31, ""\.(\d{6})""), 0)"),"001909")</f>
        <v>001909</v>
      </c>
      <c r="P31" s="2">
        <f t="shared" si="2"/>
        <v>1909</v>
      </c>
      <c r="Q31" s="1" t="s">
        <v>17</v>
      </c>
      <c r="R31" s="5" t="s">
        <v>128</v>
      </c>
      <c r="S31" s="6" t="str">
        <f>IFERROR(__xludf.DUMMYFUNCTION("REGEXEXTRACT(R31, "":(.*):"")"),"00")</f>
        <v>00</v>
      </c>
      <c r="T31" s="6" t="str">
        <f>IFERROR(__xludf.DUMMYFUNCTION("REGEXEXTRACT(R31, "":.*:(\d*)(?:.|$)"")"),"00")</f>
        <v>00</v>
      </c>
      <c r="U31" s="6" t="str">
        <f>IFERROR(__xludf.DUMMYFUNCTION("IFNA(REGEXEXTRACT(R31, ""\.(\d{6})""), 0)"),"000684")</f>
        <v>000684</v>
      </c>
      <c r="V31" s="2">
        <f t="shared" si="3"/>
        <v>684</v>
      </c>
      <c r="W31" s="1" t="s">
        <v>17</v>
      </c>
      <c r="X31" s="5" t="s">
        <v>129</v>
      </c>
      <c r="Y31" s="6" t="str">
        <f>IFERROR(__xludf.DUMMYFUNCTION("REGEXEXTRACT(X31, "":(.*):"")"),"00")</f>
        <v>00</v>
      </c>
      <c r="Z31" s="6" t="str">
        <f>IFERROR(__xludf.DUMMYFUNCTION("REGEXEXTRACT(X31, "":.*:(\d*)(?:.|$)"")"),"00")</f>
        <v>00</v>
      </c>
      <c r="AA31" s="6" t="str">
        <f>IFERROR(__xludf.DUMMYFUNCTION("IFNA(REGEXEXTRACT(X31, ""\.(\d{6})""), 0)"),"001774")</f>
        <v>001774</v>
      </c>
      <c r="AB31" s="2">
        <f t="shared" si="4"/>
        <v>1774</v>
      </c>
      <c r="AC31" s="1" t="s">
        <v>17</v>
      </c>
    </row>
    <row r="32">
      <c r="A32" s="1"/>
      <c r="B32" s="1" t="s">
        <v>15</v>
      </c>
      <c r="C32" s="3">
        <v>50.0</v>
      </c>
      <c r="D32" s="3">
        <v>78.0</v>
      </c>
      <c r="E32" s="4">
        <v>0.3</v>
      </c>
      <c r="F32" s="5" t="s">
        <v>73</v>
      </c>
      <c r="G32" s="6" t="str">
        <f>IFERROR(__xludf.DUMMYFUNCTION("REGEXEXTRACT(F32, "":(.*):"")"),"01")</f>
        <v>01</v>
      </c>
      <c r="H32" s="6" t="str">
        <f>IFERROR(__xludf.DUMMYFUNCTION("REGEXEXTRACT(F32, "":.*:(\d*)(?:.|$)"")"),"00")</f>
        <v>00</v>
      </c>
      <c r="I32" s="6">
        <f>IFERROR(__xludf.DUMMYFUNCTION("IFNA(REGEXEXTRACT(F32, ""\.(\d{6})""), 0)"),0.0)</f>
        <v>0</v>
      </c>
      <c r="J32" s="2">
        <f t="shared" si="1"/>
        <v>60000000</v>
      </c>
      <c r="K32" s="1" t="s">
        <v>74</v>
      </c>
      <c r="L32" s="5" t="s">
        <v>130</v>
      </c>
      <c r="M32" s="6" t="str">
        <f>IFERROR(__xludf.DUMMYFUNCTION("REGEXEXTRACT(L32, "":(.*):"")"),"00")</f>
        <v>00</v>
      </c>
      <c r="N32" s="6" t="str">
        <f>IFERROR(__xludf.DUMMYFUNCTION("REGEXEXTRACT(L32, "":.*:(\d*)(?:.|$)"")"),"02")</f>
        <v>02</v>
      </c>
      <c r="O32" s="6" t="str">
        <f>IFERROR(__xludf.DUMMYFUNCTION("IFNA(REGEXEXTRACT(L32, ""\.(\d{6})""), 0)"),"998326")</f>
        <v>998326</v>
      </c>
      <c r="P32" s="2">
        <f t="shared" si="2"/>
        <v>2998326</v>
      </c>
      <c r="Q32" s="1" t="s">
        <v>76</v>
      </c>
      <c r="R32" s="5" t="s">
        <v>131</v>
      </c>
      <c r="S32" s="6" t="str">
        <f>IFERROR(__xludf.DUMMYFUNCTION("REGEXEXTRACT(R32, "":(.*):"")"),"00")</f>
        <v>00</v>
      </c>
      <c r="T32" s="6" t="str">
        <f>IFERROR(__xludf.DUMMYFUNCTION("REGEXEXTRACT(R32, "":.*:(\d*)(?:.|$)"")"),"00")</f>
        <v>00</v>
      </c>
      <c r="U32" s="6" t="str">
        <f>IFERROR(__xludf.DUMMYFUNCTION("IFNA(REGEXEXTRACT(R32, ""\.(\d{6})""), 0)"),"029836")</f>
        <v>029836</v>
      </c>
      <c r="V32" s="2">
        <f t="shared" si="3"/>
        <v>29836</v>
      </c>
      <c r="W32" s="1" t="s">
        <v>76</v>
      </c>
      <c r="X32" s="5" t="s">
        <v>132</v>
      </c>
      <c r="Y32" s="6" t="str">
        <f>IFERROR(__xludf.DUMMYFUNCTION("REGEXEXTRACT(X32, "":(.*):"")"),"00")</f>
        <v>00</v>
      </c>
      <c r="Z32" s="6" t="str">
        <f>IFERROR(__xludf.DUMMYFUNCTION("REGEXEXTRACT(X32, "":.*:(\d*)(?:.|$)"")"),"00")</f>
        <v>00</v>
      </c>
      <c r="AA32" s="6" t="str">
        <f>IFERROR(__xludf.DUMMYFUNCTION("IFNA(REGEXEXTRACT(X32, ""\.(\d{6})""), 0)"),"025316")</f>
        <v>025316</v>
      </c>
      <c r="AB32" s="2">
        <f t="shared" si="4"/>
        <v>25316</v>
      </c>
      <c r="AC32" s="1" t="s">
        <v>76</v>
      </c>
    </row>
    <row r="33">
      <c r="A33" s="1"/>
      <c r="B33" s="1" t="s">
        <v>15</v>
      </c>
      <c r="C33" s="3">
        <v>60.0</v>
      </c>
      <c r="D33" s="3">
        <v>83.0</v>
      </c>
      <c r="E33" s="4">
        <v>0.1</v>
      </c>
      <c r="F33" s="5" t="s">
        <v>73</v>
      </c>
      <c r="G33" s="6" t="str">
        <f>IFERROR(__xludf.DUMMYFUNCTION("REGEXEXTRACT(F33, "":(.*):"")"),"01")</f>
        <v>01</v>
      </c>
      <c r="H33" s="6" t="str">
        <f>IFERROR(__xludf.DUMMYFUNCTION("REGEXEXTRACT(F33, "":.*:(\d*)(?:.|$)"")"),"00")</f>
        <v>00</v>
      </c>
      <c r="I33" s="6">
        <f>IFERROR(__xludf.DUMMYFUNCTION("IFNA(REGEXEXTRACT(F33, ""\.(\d{6})""), 0)"),0.0)</f>
        <v>0</v>
      </c>
      <c r="J33" s="2">
        <f t="shared" si="1"/>
        <v>60000000</v>
      </c>
      <c r="K33" s="1" t="s">
        <v>74</v>
      </c>
      <c r="L33" s="5" t="s">
        <v>133</v>
      </c>
      <c r="M33" s="6" t="str">
        <f>IFERROR(__xludf.DUMMYFUNCTION("REGEXEXTRACT(L33, "":(.*):"")"),"00")</f>
        <v>00</v>
      </c>
      <c r="N33" s="6" t="str">
        <f>IFERROR(__xludf.DUMMYFUNCTION("REGEXEXTRACT(L33, "":.*:(\d*)(?:.|$)"")"),"00")</f>
        <v>00</v>
      </c>
      <c r="O33" s="6" t="str">
        <f>IFERROR(__xludf.DUMMYFUNCTION("IFNA(REGEXEXTRACT(L33, ""\.(\d{6})""), 0)"),"052591")</f>
        <v>052591</v>
      </c>
      <c r="P33" s="2">
        <f t="shared" si="2"/>
        <v>52591</v>
      </c>
      <c r="Q33" s="1" t="s">
        <v>17</v>
      </c>
      <c r="R33" s="5" t="s">
        <v>134</v>
      </c>
      <c r="S33" s="6" t="str">
        <f>IFERROR(__xludf.DUMMYFUNCTION("REGEXEXTRACT(R33, "":(.*):"")"),"00")</f>
        <v>00</v>
      </c>
      <c r="T33" s="6" t="str">
        <f>IFERROR(__xludf.DUMMYFUNCTION("REGEXEXTRACT(R33, "":.*:(\d*)(?:.|$)"")"),"00")</f>
        <v>00</v>
      </c>
      <c r="U33" s="6" t="str">
        <f>IFERROR(__xludf.DUMMYFUNCTION("IFNA(REGEXEXTRACT(R33, ""\.(\d{6})""), 0)"),"033395")</f>
        <v>033395</v>
      </c>
      <c r="V33" s="2">
        <f t="shared" si="3"/>
        <v>33395</v>
      </c>
      <c r="W33" s="1" t="s">
        <v>17</v>
      </c>
      <c r="X33" s="5" t="s">
        <v>135</v>
      </c>
      <c r="Y33" s="6" t="str">
        <f>IFERROR(__xludf.DUMMYFUNCTION("REGEXEXTRACT(X33, "":(.*):"")"),"00")</f>
        <v>00</v>
      </c>
      <c r="Z33" s="6" t="str">
        <f>IFERROR(__xludf.DUMMYFUNCTION("REGEXEXTRACT(X33, "":.*:(\d*)(?:.|$)"")"),"00")</f>
        <v>00</v>
      </c>
      <c r="AA33" s="6" t="str">
        <f>IFERROR(__xludf.DUMMYFUNCTION("IFNA(REGEXEXTRACT(X33, ""\.(\d{6})""), 0)"),"027821")</f>
        <v>027821</v>
      </c>
      <c r="AB33" s="2">
        <f t="shared" si="4"/>
        <v>27821</v>
      </c>
      <c r="AC33" s="1" t="s">
        <v>17</v>
      </c>
    </row>
    <row r="34">
      <c r="A34" s="1"/>
      <c r="B34" s="1" t="s">
        <v>15</v>
      </c>
      <c r="C34" s="3">
        <v>60.0</v>
      </c>
      <c r="D34" s="3">
        <v>86.0</v>
      </c>
      <c r="E34" s="4">
        <v>0.25</v>
      </c>
      <c r="F34" s="5" t="s">
        <v>73</v>
      </c>
      <c r="G34" s="6" t="str">
        <f>IFERROR(__xludf.DUMMYFUNCTION("REGEXEXTRACT(F34, "":(.*):"")"),"01")</f>
        <v>01</v>
      </c>
      <c r="H34" s="6" t="str">
        <f>IFERROR(__xludf.DUMMYFUNCTION("REGEXEXTRACT(F34, "":.*:(\d*)(?:.|$)"")"),"00")</f>
        <v>00</v>
      </c>
      <c r="I34" s="6">
        <f>IFERROR(__xludf.DUMMYFUNCTION("IFNA(REGEXEXTRACT(F34, ""\.(\d{6})""), 0)"),0.0)</f>
        <v>0</v>
      </c>
      <c r="J34" s="2">
        <f t="shared" si="1"/>
        <v>60000000</v>
      </c>
      <c r="K34" s="1" t="s">
        <v>74</v>
      </c>
      <c r="L34" s="5" t="s">
        <v>136</v>
      </c>
      <c r="M34" s="6" t="str">
        <f>IFERROR(__xludf.DUMMYFUNCTION("REGEXEXTRACT(L34, "":(.*):"")"),"00")</f>
        <v>00</v>
      </c>
      <c r="N34" s="6" t="str">
        <f>IFERROR(__xludf.DUMMYFUNCTION("REGEXEXTRACT(L34, "":.*:(\d*)(?:.|$)"")"),"01")</f>
        <v>01</v>
      </c>
      <c r="O34" s="6" t="str">
        <f>IFERROR(__xludf.DUMMYFUNCTION("IFNA(REGEXEXTRACT(L34, ""\.(\d{6})""), 0)"),"020996")</f>
        <v>020996</v>
      </c>
      <c r="P34" s="2">
        <f t="shared" si="2"/>
        <v>1020996</v>
      </c>
      <c r="Q34" s="1" t="s">
        <v>17</v>
      </c>
      <c r="R34" s="5" t="s">
        <v>137</v>
      </c>
      <c r="S34" s="6" t="str">
        <f>IFERROR(__xludf.DUMMYFUNCTION("REGEXEXTRACT(R34, "":(.*):"")"),"00")</f>
        <v>00</v>
      </c>
      <c r="T34" s="6" t="str">
        <f>IFERROR(__xludf.DUMMYFUNCTION("REGEXEXTRACT(R34, "":.*:(\d*)(?:.|$)"")"),"00")</f>
        <v>00</v>
      </c>
      <c r="U34" s="6" t="str">
        <f>IFERROR(__xludf.DUMMYFUNCTION("IFNA(REGEXEXTRACT(R34, ""\.(\d{6})""), 0)"),"005525")</f>
        <v>005525</v>
      </c>
      <c r="V34" s="2">
        <f t="shared" si="3"/>
        <v>5525</v>
      </c>
      <c r="W34" s="1" t="s">
        <v>17</v>
      </c>
      <c r="X34" s="5" t="s">
        <v>138</v>
      </c>
      <c r="Y34" s="6" t="str">
        <f>IFERROR(__xludf.DUMMYFUNCTION("REGEXEXTRACT(X34, "":(.*):"")"),"00")</f>
        <v>00</v>
      </c>
      <c r="Z34" s="6" t="str">
        <f>IFERROR(__xludf.DUMMYFUNCTION("REGEXEXTRACT(X34, "":.*:(\d*)(?:.|$)"")"),"00")</f>
        <v>00</v>
      </c>
      <c r="AA34" s="6" t="str">
        <f>IFERROR(__xludf.DUMMYFUNCTION("IFNA(REGEXEXTRACT(X34, ""\.(\d{6})""), 0)"),"003026")</f>
        <v>003026</v>
      </c>
      <c r="AB34" s="2">
        <f t="shared" si="4"/>
        <v>3026</v>
      </c>
      <c r="AC34" s="1" t="s">
        <v>17</v>
      </c>
    </row>
    <row r="35">
      <c r="A35" s="1"/>
      <c r="B35" s="1" t="s">
        <v>15</v>
      </c>
      <c r="C35" s="3">
        <v>60.0</v>
      </c>
      <c r="D35" s="3">
        <v>90.0</v>
      </c>
      <c r="E35" s="4">
        <v>0.15</v>
      </c>
      <c r="F35" s="5" t="s">
        <v>73</v>
      </c>
      <c r="G35" s="6" t="str">
        <f>IFERROR(__xludf.DUMMYFUNCTION("REGEXEXTRACT(F35, "":(.*):"")"),"01")</f>
        <v>01</v>
      </c>
      <c r="H35" s="6" t="str">
        <f>IFERROR(__xludf.DUMMYFUNCTION("REGEXEXTRACT(F35, "":.*:(\d*)(?:.|$)"")"),"00")</f>
        <v>00</v>
      </c>
      <c r="I35" s="6">
        <f>IFERROR(__xludf.DUMMYFUNCTION("IFNA(REGEXEXTRACT(F35, ""\.(\d{6})""), 0)"),0.0)</f>
        <v>0</v>
      </c>
      <c r="J35" s="2">
        <f t="shared" si="1"/>
        <v>60000000</v>
      </c>
      <c r="K35" s="1" t="s">
        <v>74</v>
      </c>
      <c r="L35" s="5" t="s">
        <v>139</v>
      </c>
      <c r="M35" s="6" t="str">
        <f>IFERROR(__xludf.DUMMYFUNCTION("REGEXEXTRACT(L35, "":(.*):"")"),"00")</f>
        <v>00</v>
      </c>
      <c r="N35" s="6" t="str">
        <f>IFERROR(__xludf.DUMMYFUNCTION("REGEXEXTRACT(L35, "":.*:(\d*)(?:.|$)"")"),"26")</f>
        <v>26</v>
      </c>
      <c r="O35" s="6" t="str">
        <f>IFERROR(__xludf.DUMMYFUNCTION("IFNA(REGEXEXTRACT(L35, ""\.(\d{6})""), 0)"),"560578")</f>
        <v>560578</v>
      </c>
      <c r="P35" s="2">
        <f t="shared" si="2"/>
        <v>26560578</v>
      </c>
      <c r="Q35" s="1" t="s">
        <v>76</v>
      </c>
      <c r="R35" s="5" t="s">
        <v>140</v>
      </c>
      <c r="S35" s="6" t="str">
        <f>IFERROR(__xludf.DUMMYFUNCTION("REGEXEXTRACT(R35, "":(.*):"")"),"00")</f>
        <v>00</v>
      </c>
      <c r="T35" s="6" t="str">
        <f>IFERROR(__xludf.DUMMYFUNCTION("REGEXEXTRACT(R35, "":.*:(\d*)(?:.|$)"")"),"14")</f>
        <v>14</v>
      </c>
      <c r="U35" s="6" t="str">
        <f>IFERROR(__xludf.DUMMYFUNCTION("IFNA(REGEXEXTRACT(R35, ""\.(\d{6})""), 0)"),"518133")</f>
        <v>518133</v>
      </c>
      <c r="V35" s="2">
        <f t="shared" si="3"/>
        <v>14518133</v>
      </c>
      <c r="W35" s="1" t="s">
        <v>76</v>
      </c>
      <c r="X35" s="5" t="s">
        <v>141</v>
      </c>
      <c r="Y35" s="6" t="str">
        <f>IFERROR(__xludf.DUMMYFUNCTION("REGEXEXTRACT(X35, "":(.*):"")"),"00")</f>
        <v>00</v>
      </c>
      <c r="Z35" s="6" t="str">
        <f>IFERROR(__xludf.DUMMYFUNCTION("REGEXEXTRACT(X35, "":.*:(\d*)(?:.|$)"")"),"19")</f>
        <v>19</v>
      </c>
      <c r="AA35" s="6" t="str">
        <f>IFERROR(__xludf.DUMMYFUNCTION("IFNA(REGEXEXTRACT(X35, ""\.(\d{6})""), 0)"),"838800")</f>
        <v>838800</v>
      </c>
      <c r="AB35" s="2">
        <f t="shared" si="4"/>
        <v>19838800</v>
      </c>
      <c r="AC35" s="1" t="s">
        <v>76</v>
      </c>
    </row>
    <row r="36">
      <c r="A36" s="1"/>
      <c r="B36" s="1" t="s">
        <v>15</v>
      </c>
      <c r="C36" s="3">
        <v>70.0</v>
      </c>
      <c r="D36" s="3">
        <v>91.0</v>
      </c>
      <c r="E36" s="4">
        <v>0.05</v>
      </c>
      <c r="F36" s="5" t="s">
        <v>73</v>
      </c>
      <c r="G36" s="6" t="str">
        <f>IFERROR(__xludf.DUMMYFUNCTION("REGEXEXTRACT(F36, "":(.*):"")"),"01")</f>
        <v>01</v>
      </c>
      <c r="H36" s="6" t="str">
        <f>IFERROR(__xludf.DUMMYFUNCTION("REGEXEXTRACT(F36, "":.*:(\d*)(?:.|$)"")"),"00")</f>
        <v>00</v>
      </c>
      <c r="I36" s="6">
        <f>IFERROR(__xludf.DUMMYFUNCTION("IFNA(REGEXEXTRACT(F36, ""\.(\d{6})""), 0)"),0.0)</f>
        <v>0</v>
      </c>
      <c r="J36" s="2">
        <f t="shared" si="1"/>
        <v>60000000</v>
      </c>
      <c r="K36" s="1" t="s">
        <v>74</v>
      </c>
      <c r="L36" s="5" t="s">
        <v>142</v>
      </c>
      <c r="M36" s="6" t="str">
        <f>IFERROR(__xludf.DUMMYFUNCTION("REGEXEXTRACT(L36, "":(.*):"")"),"00")</f>
        <v>00</v>
      </c>
      <c r="N36" s="6" t="str">
        <f>IFERROR(__xludf.DUMMYFUNCTION("REGEXEXTRACT(L36, "":.*:(\d*)(?:.|$)"")"),"00")</f>
        <v>00</v>
      </c>
      <c r="O36" s="6" t="str">
        <f>IFERROR(__xludf.DUMMYFUNCTION("IFNA(REGEXEXTRACT(L36, ""\.(\d{6})""), 0)"),"002540")</f>
        <v>002540</v>
      </c>
      <c r="P36" s="2">
        <f t="shared" si="2"/>
        <v>2540</v>
      </c>
      <c r="Q36" s="1" t="s">
        <v>17</v>
      </c>
      <c r="R36" s="5" t="s">
        <v>143</v>
      </c>
      <c r="S36" s="6" t="str">
        <f>IFERROR(__xludf.DUMMYFUNCTION("REGEXEXTRACT(R36, "":(.*):"")"),"00")</f>
        <v>00</v>
      </c>
      <c r="T36" s="6" t="str">
        <f>IFERROR(__xludf.DUMMYFUNCTION("REGEXEXTRACT(R36, "":.*:(\d*)(?:.|$)"")"),"00")</f>
        <v>00</v>
      </c>
      <c r="U36" s="6" t="str">
        <f>IFERROR(__xludf.DUMMYFUNCTION("IFNA(REGEXEXTRACT(R36, ""\.(\d{6})""), 0)"),"003822")</f>
        <v>003822</v>
      </c>
      <c r="V36" s="2">
        <f t="shared" si="3"/>
        <v>3822</v>
      </c>
      <c r="W36" s="1" t="s">
        <v>17</v>
      </c>
      <c r="X36" s="5" t="s">
        <v>144</v>
      </c>
      <c r="Y36" s="6" t="str">
        <f>IFERROR(__xludf.DUMMYFUNCTION("REGEXEXTRACT(X36, "":(.*):"")"),"00")</f>
        <v>00</v>
      </c>
      <c r="Z36" s="6" t="str">
        <f>IFERROR(__xludf.DUMMYFUNCTION("REGEXEXTRACT(X36, "":.*:(\d*)(?:.|$)"")"),"00")</f>
        <v>00</v>
      </c>
      <c r="AA36" s="6" t="str">
        <f>IFERROR(__xludf.DUMMYFUNCTION("IFNA(REGEXEXTRACT(X36, ""\.(\d{6})""), 0)"),"002919")</f>
        <v>002919</v>
      </c>
      <c r="AB36" s="2">
        <f t="shared" si="4"/>
        <v>2919</v>
      </c>
      <c r="AC36" s="1" t="s">
        <v>17</v>
      </c>
    </row>
    <row r="37">
      <c r="A37" s="1"/>
      <c r="B37" s="1" t="s">
        <v>15</v>
      </c>
      <c r="C37" s="3">
        <v>60.0</v>
      </c>
      <c r="D37" s="3">
        <v>91.0</v>
      </c>
      <c r="E37" s="4">
        <v>0.2</v>
      </c>
      <c r="F37" s="5" t="s">
        <v>73</v>
      </c>
      <c r="G37" s="6" t="str">
        <f>IFERROR(__xludf.DUMMYFUNCTION("REGEXEXTRACT(F37, "":(.*):"")"),"01")</f>
        <v>01</v>
      </c>
      <c r="H37" s="6" t="str">
        <f>IFERROR(__xludf.DUMMYFUNCTION("REGEXEXTRACT(F37, "":.*:(\d*)(?:.|$)"")"),"00")</f>
        <v>00</v>
      </c>
      <c r="I37" s="6">
        <f>IFERROR(__xludf.DUMMYFUNCTION("IFNA(REGEXEXTRACT(F37, ""\.(\d{6})""), 0)"),0.0)</f>
        <v>0</v>
      </c>
      <c r="J37" s="2">
        <f t="shared" si="1"/>
        <v>60000000</v>
      </c>
      <c r="K37" s="1" t="s">
        <v>74</v>
      </c>
      <c r="L37" s="5" t="s">
        <v>145</v>
      </c>
      <c r="M37" s="6" t="str">
        <f>IFERROR(__xludf.DUMMYFUNCTION("REGEXEXTRACT(L37, "":(.*):"")"),"00")</f>
        <v>00</v>
      </c>
      <c r="N37" s="6" t="str">
        <f>IFERROR(__xludf.DUMMYFUNCTION("REGEXEXTRACT(L37, "":.*:(\d*)(?:.|$)"")"),"01")</f>
        <v>01</v>
      </c>
      <c r="O37" s="6" t="str">
        <f>IFERROR(__xludf.DUMMYFUNCTION("IFNA(REGEXEXTRACT(L37, ""\.(\d{6})""), 0)"),"612468")</f>
        <v>612468</v>
      </c>
      <c r="P37" s="2">
        <f t="shared" si="2"/>
        <v>1612468</v>
      </c>
      <c r="Q37" s="1" t="s">
        <v>76</v>
      </c>
      <c r="R37" s="5" t="s">
        <v>146</v>
      </c>
      <c r="S37" s="6" t="str">
        <f>IFERROR(__xludf.DUMMYFUNCTION("REGEXEXTRACT(R37, "":(.*):"")"),"00")</f>
        <v>00</v>
      </c>
      <c r="T37" s="6" t="str">
        <f>IFERROR(__xludf.DUMMYFUNCTION("REGEXEXTRACT(R37, "":.*:(\d*)(?:.|$)"")"),"00")</f>
        <v>00</v>
      </c>
      <c r="U37" s="6" t="str">
        <f>IFERROR(__xludf.DUMMYFUNCTION("IFNA(REGEXEXTRACT(R37, ""\.(\d{6})""), 0)"),"006269")</f>
        <v>006269</v>
      </c>
      <c r="V37" s="2">
        <f t="shared" si="3"/>
        <v>6269</v>
      </c>
      <c r="W37" s="1" t="s">
        <v>76</v>
      </c>
      <c r="X37" s="5" t="s">
        <v>147</v>
      </c>
      <c r="Y37" s="6" t="str">
        <f>IFERROR(__xludf.DUMMYFUNCTION("REGEXEXTRACT(X37, "":(.*):"")"),"00")</f>
        <v>00</v>
      </c>
      <c r="Z37" s="6" t="str">
        <f>IFERROR(__xludf.DUMMYFUNCTION("REGEXEXTRACT(X37, "":.*:(\d*)(?:.|$)"")"),"00")</f>
        <v>00</v>
      </c>
      <c r="AA37" s="6" t="str">
        <f>IFERROR(__xludf.DUMMYFUNCTION("IFNA(REGEXEXTRACT(X37, ""\.(\d{6})""), 0)"),"017762")</f>
        <v>017762</v>
      </c>
      <c r="AB37" s="2">
        <f t="shared" si="4"/>
        <v>17762</v>
      </c>
      <c r="AC37" s="1" t="s">
        <v>76</v>
      </c>
    </row>
    <row r="38">
      <c r="A38" s="1"/>
      <c r="B38" s="1" t="s">
        <v>15</v>
      </c>
      <c r="C38" s="3">
        <v>70.0</v>
      </c>
      <c r="D38" s="3">
        <v>94.0</v>
      </c>
      <c r="E38" s="4">
        <v>0.1</v>
      </c>
      <c r="F38" s="5" t="s">
        <v>73</v>
      </c>
      <c r="G38" s="6" t="str">
        <f>IFERROR(__xludf.DUMMYFUNCTION("REGEXEXTRACT(F38, "":(.*):"")"),"01")</f>
        <v>01</v>
      </c>
      <c r="H38" s="6" t="str">
        <f>IFERROR(__xludf.DUMMYFUNCTION("REGEXEXTRACT(F38, "":.*:(\d*)(?:.|$)"")"),"00")</f>
        <v>00</v>
      </c>
      <c r="I38" s="6">
        <f>IFERROR(__xludf.DUMMYFUNCTION("IFNA(REGEXEXTRACT(F38, ""\.(\d{6})""), 0)"),0.0)</f>
        <v>0</v>
      </c>
      <c r="J38" s="2">
        <f t="shared" si="1"/>
        <v>60000000</v>
      </c>
      <c r="K38" s="1" t="s">
        <v>74</v>
      </c>
      <c r="L38" s="5" t="s">
        <v>148</v>
      </c>
      <c r="M38" s="6" t="str">
        <f>IFERROR(__xludf.DUMMYFUNCTION("REGEXEXTRACT(L38, "":(.*):"")"),"00")</f>
        <v>00</v>
      </c>
      <c r="N38" s="6" t="str">
        <f>IFERROR(__xludf.DUMMYFUNCTION("REGEXEXTRACT(L38, "":.*:(\d*)(?:.|$)"")"),"01")</f>
        <v>01</v>
      </c>
      <c r="O38" s="6" t="str">
        <f>IFERROR(__xludf.DUMMYFUNCTION("IFNA(REGEXEXTRACT(L38, ""\.(\d{6})""), 0)"),"006862")</f>
        <v>006862</v>
      </c>
      <c r="P38" s="2">
        <f t="shared" si="2"/>
        <v>1006862</v>
      </c>
      <c r="Q38" s="1" t="s">
        <v>17</v>
      </c>
      <c r="R38" s="5" t="s">
        <v>149</v>
      </c>
      <c r="S38" s="6" t="str">
        <f>IFERROR(__xludf.DUMMYFUNCTION("REGEXEXTRACT(R38, "":(.*):"")"),"00")</f>
        <v>00</v>
      </c>
      <c r="T38" s="6" t="str">
        <f>IFERROR(__xludf.DUMMYFUNCTION("REGEXEXTRACT(R38, "":.*:(\d*)(?:.|$)"")"),"00")</f>
        <v>00</v>
      </c>
      <c r="U38" s="6" t="str">
        <f>IFERROR(__xludf.DUMMYFUNCTION("IFNA(REGEXEXTRACT(R38, ""\.(\d{6})""), 0)"),"002204")</f>
        <v>002204</v>
      </c>
      <c r="V38" s="2">
        <f t="shared" si="3"/>
        <v>2204</v>
      </c>
      <c r="W38" s="1" t="s">
        <v>17</v>
      </c>
      <c r="X38" s="5" t="s">
        <v>150</v>
      </c>
      <c r="Y38" s="6" t="str">
        <f>IFERROR(__xludf.DUMMYFUNCTION("REGEXEXTRACT(X38, "":(.*):"")"),"00")</f>
        <v>00</v>
      </c>
      <c r="Z38" s="6" t="str">
        <f>IFERROR(__xludf.DUMMYFUNCTION("REGEXEXTRACT(X38, "":.*:(\d*)(?:.|$)"")"),"00")</f>
        <v>00</v>
      </c>
      <c r="AA38" s="6" t="str">
        <f>IFERROR(__xludf.DUMMYFUNCTION("IFNA(REGEXEXTRACT(X38, ""\.(\d{6})""), 0)"),"000707")</f>
        <v>000707</v>
      </c>
      <c r="AB38" s="2">
        <f t="shared" si="4"/>
        <v>707</v>
      </c>
      <c r="AC38" s="1" t="s">
        <v>17</v>
      </c>
    </row>
    <row r="39">
      <c r="A39" s="1"/>
      <c r="B39" s="1" t="s">
        <v>15</v>
      </c>
      <c r="C39" s="3">
        <v>60.0</v>
      </c>
      <c r="D39" s="3">
        <v>100.0</v>
      </c>
      <c r="E39" s="4">
        <v>0.3</v>
      </c>
      <c r="F39" s="5" t="s">
        <v>73</v>
      </c>
      <c r="G39" s="6" t="str">
        <f>IFERROR(__xludf.DUMMYFUNCTION("REGEXEXTRACT(F39, "":(.*):"")"),"01")</f>
        <v>01</v>
      </c>
      <c r="H39" s="6" t="str">
        <f>IFERROR(__xludf.DUMMYFUNCTION("REGEXEXTRACT(F39, "":.*:(\d*)(?:.|$)"")"),"00")</f>
        <v>00</v>
      </c>
      <c r="I39" s="6">
        <f>IFERROR(__xludf.DUMMYFUNCTION("IFNA(REGEXEXTRACT(F39, ""\.(\d{6})""), 0)"),0.0)</f>
        <v>0</v>
      </c>
      <c r="J39" s="2">
        <f t="shared" si="1"/>
        <v>60000000</v>
      </c>
      <c r="K39" s="1" t="s">
        <v>74</v>
      </c>
      <c r="L39" s="5" t="s">
        <v>151</v>
      </c>
      <c r="M39" s="6" t="str">
        <f>IFERROR(__xludf.DUMMYFUNCTION("REGEXEXTRACT(L39, "":(.*):"")"),"00")</f>
        <v>00</v>
      </c>
      <c r="N39" s="6" t="str">
        <f>IFERROR(__xludf.DUMMYFUNCTION("REGEXEXTRACT(L39, "":.*:(\d*)(?:.|$)"")"),"10")</f>
        <v>10</v>
      </c>
      <c r="O39" s="6" t="str">
        <f>IFERROR(__xludf.DUMMYFUNCTION("IFNA(REGEXEXTRACT(L39, ""\.(\d{6})""), 0)"),"748600")</f>
        <v>748600</v>
      </c>
      <c r="P39" s="2">
        <f t="shared" si="2"/>
        <v>10748600</v>
      </c>
      <c r="Q39" s="1" t="s">
        <v>76</v>
      </c>
      <c r="R39" s="5" t="s">
        <v>152</v>
      </c>
      <c r="S39" s="6" t="str">
        <f>IFERROR(__xludf.DUMMYFUNCTION("REGEXEXTRACT(R39, "":(.*):"")"),"00")</f>
        <v>00</v>
      </c>
      <c r="T39" s="6" t="str">
        <f>IFERROR(__xludf.DUMMYFUNCTION("REGEXEXTRACT(R39, "":.*:(\d*)(?:.|$)"")"),"00")</f>
        <v>00</v>
      </c>
      <c r="U39" s="6" t="str">
        <f>IFERROR(__xludf.DUMMYFUNCTION("IFNA(REGEXEXTRACT(R39, ""\.(\d{6})""), 0)"),"950167")</f>
        <v>950167</v>
      </c>
      <c r="V39" s="2">
        <f t="shared" si="3"/>
        <v>950167</v>
      </c>
      <c r="W39" s="1" t="s">
        <v>76</v>
      </c>
      <c r="X39" s="5" t="s">
        <v>153</v>
      </c>
      <c r="Y39" s="6" t="str">
        <f>IFERROR(__xludf.DUMMYFUNCTION("REGEXEXTRACT(X39, "":(.*):"")"),"00")</f>
        <v>00</v>
      </c>
      <c r="Z39" s="6" t="str">
        <f>IFERROR(__xludf.DUMMYFUNCTION("REGEXEXTRACT(X39, "":.*:(\d*)(?:.|$)"")"),"00")</f>
        <v>00</v>
      </c>
      <c r="AA39" s="6" t="str">
        <f>IFERROR(__xludf.DUMMYFUNCTION("IFNA(REGEXEXTRACT(X39, ""\.(\d{6})""), 0)"),"915677")</f>
        <v>915677</v>
      </c>
      <c r="AB39" s="2">
        <f t="shared" si="4"/>
        <v>915677</v>
      </c>
      <c r="AC39" s="1" t="s">
        <v>76</v>
      </c>
    </row>
    <row r="40">
      <c r="A40" s="1"/>
      <c r="B40" s="1" t="s">
        <v>15</v>
      </c>
      <c r="C40" s="3">
        <v>80.0</v>
      </c>
      <c r="D40" s="3">
        <v>102.0</v>
      </c>
      <c r="E40" s="4">
        <v>0.05</v>
      </c>
      <c r="F40" s="5" t="s">
        <v>73</v>
      </c>
      <c r="G40" s="6" t="str">
        <f>IFERROR(__xludf.DUMMYFUNCTION("REGEXEXTRACT(F40, "":(.*):"")"),"01")</f>
        <v>01</v>
      </c>
      <c r="H40" s="6" t="str">
        <f>IFERROR(__xludf.DUMMYFUNCTION("REGEXEXTRACT(F40, "":.*:(\d*)(?:.|$)"")"),"00")</f>
        <v>00</v>
      </c>
      <c r="I40" s="6">
        <f>IFERROR(__xludf.DUMMYFUNCTION("IFNA(REGEXEXTRACT(F40, ""\.(\d{6})""), 0)"),0.0)</f>
        <v>0</v>
      </c>
      <c r="J40" s="2">
        <f t="shared" si="1"/>
        <v>60000000</v>
      </c>
      <c r="K40" s="1" t="s">
        <v>74</v>
      </c>
      <c r="L40" s="5" t="s">
        <v>154</v>
      </c>
      <c r="M40" s="6" t="str">
        <f>IFERROR(__xludf.DUMMYFUNCTION("REGEXEXTRACT(L40, "":(.*):"")"),"00")</f>
        <v>00</v>
      </c>
      <c r="N40" s="6" t="str">
        <f>IFERROR(__xludf.DUMMYFUNCTION("REGEXEXTRACT(L40, "":.*:(\d*)(?:.|$)"")"),"00")</f>
        <v>00</v>
      </c>
      <c r="O40" s="6" t="str">
        <f>IFERROR(__xludf.DUMMYFUNCTION("IFNA(REGEXEXTRACT(L40, ""\.(\d{6})""), 0)"),"002377")</f>
        <v>002377</v>
      </c>
      <c r="P40" s="2">
        <f t="shared" si="2"/>
        <v>2377</v>
      </c>
      <c r="Q40" s="1" t="s">
        <v>17</v>
      </c>
      <c r="R40" s="5" t="s">
        <v>155</v>
      </c>
      <c r="S40" s="6" t="str">
        <f>IFERROR(__xludf.DUMMYFUNCTION("REGEXEXTRACT(R40, "":(.*):"")"),"00")</f>
        <v>00</v>
      </c>
      <c r="T40" s="6" t="str">
        <f>IFERROR(__xludf.DUMMYFUNCTION("REGEXEXTRACT(R40, "":.*:(\d*)(?:.|$)"")"),"00")</f>
        <v>00</v>
      </c>
      <c r="U40" s="6" t="str">
        <f>IFERROR(__xludf.DUMMYFUNCTION("IFNA(REGEXEXTRACT(R40, ""\.(\d{6})""), 0)"),"001637")</f>
        <v>001637</v>
      </c>
      <c r="V40" s="2">
        <f t="shared" si="3"/>
        <v>1637</v>
      </c>
      <c r="W40" s="1" t="s">
        <v>17</v>
      </c>
      <c r="X40" s="5" t="s">
        <v>156</v>
      </c>
      <c r="Y40" s="6" t="str">
        <f>IFERROR(__xludf.DUMMYFUNCTION("REGEXEXTRACT(X40, "":(.*):"")"),"00")</f>
        <v>00</v>
      </c>
      <c r="Z40" s="6" t="str">
        <f>IFERROR(__xludf.DUMMYFUNCTION("REGEXEXTRACT(X40, "":.*:(\d*)(?:.|$)"")"),"00")</f>
        <v>00</v>
      </c>
      <c r="AA40" s="6" t="str">
        <f>IFERROR(__xludf.DUMMYFUNCTION("IFNA(REGEXEXTRACT(X40, ""\.(\d{6})""), 0)"),"001690")</f>
        <v>001690</v>
      </c>
      <c r="AB40" s="2">
        <f t="shared" si="4"/>
        <v>1690</v>
      </c>
      <c r="AC40" s="1" t="s">
        <v>17</v>
      </c>
    </row>
    <row r="41">
      <c r="A41" s="1"/>
      <c r="B41" s="1" t="s">
        <v>15</v>
      </c>
      <c r="C41" s="3">
        <v>70.0</v>
      </c>
      <c r="D41" s="3">
        <v>103.0</v>
      </c>
      <c r="E41" s="4">
        <v>0.15</v>
      </c>
      <c r="F41" s="5" t="s">
        <v>73</v>
      </c>
      <c r="G41" s="6" t="str">
        <f>IFERROR(__xludf.DUMMYFUNCTION("REGEXEXTRACT(F41, "":(.*):"")"),"01")</f>
        <v>01</v>
      </c>
      <c r="H41" s="6" t="str">
        <f>IFERROR(__xludf.DUMMYFUNCTION("REGEXEXTRACT(F41, "":.*:(\d*)(?:.|$)"")"),"00")</f>
        <v>00</v>
      </c>
      <c r="I41" s="6">
        <f>IFERROR(__xludf.DUMMYFUNCTION("IFNA(REGEXEXTRACT(F41, ""\.(\d{6})""), 0)"),0.0)</f>
        <v>0</v>
      </c>
      <c r="J41" s="2">
        <f t="shared" si="1"/>
        <v>60000000</v>
      </c>
      <c r="K41" s="1" t="s">
        <v>74</v>
      </c>
      <c r="L41" s="5" t="s">
        <v>157</v>
      </c>
      <c r="M41" s="6" t="str">
        <f>IFERROR(__xludf.DUMMYFUNCTION("REGEXEXTRACT(L41, "":(.*):"")"),"00")</f>
        <v>00</v>
      </c>
      <c r="N41" s="6" t="str">
        <f>IFERROR(__xludf.DUMMYFUNCTION("REGEXEXTRACT(L41, "":.*:(\d*)(?:.|$)"")"),"05")</f>
        <v>05</v>
      </c>
      <c r="O41" s="6" t="str">
        <f>IFERROR(__xludf.DUMMYFUNCTION("IFNA(REGEXEXTRACT(L41, ""\.(\d{6})""), 0)"),"157363")</f>
        <v>157363</v>
      </c>
      <c r="P41" s="2">
        <f t="shared" si="2"/>
        <v>5157363</v>
      </c>
      <c r="Q41" s="1" t="s">
        <v>76</v>
      </c>
      <c r="R41" s="5" t="s">
        <v>158</v>
      </c>
      <c r="S41" s="6" t="str">
        <f>IFERROR(__xludf.DUMMYFUNCTION("REGEXEXTRACT(R41, "":(.*):"")"),"00")</f>
        <v>00</v>
      </c>
      <c r="T41" s="6" t="str">
        <f>IFERROR(__xludf.DUMMYFUNCTION("REGEXEXTRACT(R41, "":.*:(\d*)(?:.|$)"")"),"00")</f>
        <v>00</v>
      </c>
      <c r="U41" s="6" t="str">
        <f>IFERROR(__xludf.DUMMYFUNCTION("IFNA(REGEXEXTRACT(R41, ""\.(\d{6})""), 0)"),"018922")</f>
        <v>018922</v>
      </c>
      <c r="V41" s="2">
        <f t="shared" si="3"/>
        <v>18922</v>
      </c>
      <c r="W41" s="1" t="s">
        <v>76</v>
      </c>
      <c r="X41" s="5" t="s">
        <v>159</v>
      </c>
      <c r="Y41" s="6" t="str">
        <f>IFERROR(__xludf.DUMMYFUNCTION("REGEXEXTRACT(X41, "":(.*):"")"),"00")</f>
        <v>00</v>
      </c>
      <c r="Z41" s="6" t="str">
        <f>IFERROR(__xludf.DUMMYFUNCTION("REGEXEXTRACT(X41, "":.*:(\d*)(?:.|$)"")"),"00")</f>
        <v>00</v>
      </c>
      <c r="AA41" s="6" t="str">
        <f>IFERROR(__xludf.DUMMYFUNCTION("IFNA(REGEXEXTRACT(X41, ""\.(\d{6})""), 0)"),"039917")</f>
        <v>039917</v>
      </c>
      <c r="AB41" s="2">
        <f t="shared" si="4"/>
        <v>39917</v>
      </c>
      <c r="AC41" s="1" t="s">
        <v>76</v>
      </c>
    </row>
    <row r="42">
      <c r="A42" s="1"/>
      <c r="B42" s="1" t="s">
        <v>15</v>
      </c>
      <c r="C42" s="3">
        <v>70.0</v>
      </c>
      <c r="D42" s="3">
        <v>104.0</v>
      </c>
      <c r="E42" s="4">
        <v>0.25</v>
      </c>
      <c r="F42" s="5" t="s">
        <v>73</v>
      </c>
      <c r="G42" s="6" t="str">
        <f>IFERROR(__xludf.DUMMYFUNCTION("REGEXEXTRACT(F42, "":(.*):"")"),"01")</f>
        <v>01</v>
      </c>
      <c r="H42" s="6" t="str">
        <f>IFERROR(__xludf.DUMMYFUNCTION("REGEXEXTRACT(F42, "":.*:(\d*)(?:.|$)"")"),"00")</f>
        <v>00</v>
      </c>
      <c r="I42" s="6">
        <f>IFERROR(__xludf.DUMMYFUNCTION("IFNA(REGEXEXTRACT(F42, ""\.(\d{6})""), 0)"),0.0)</f>
        <v>0</v>
      </c>
      <c r="J42" s="2">
        <f t="shared" si="1"/>
        <v>60000000</v>
      </c>
      <c r="K42" s="1" t="s">
        <v>74</v>
      </c>
      <c r="L42" s="5" t="s">
        <v>160</v>
      </c>
      <c r="M42" s="6" t="str">
        <f>IFERROR(__xludf.DUMMYFUNCTION("REGEXEXTRACT(L42, "":(.*):"")"),"00")</f>
        <v>00</v>
      </c>
      <c r="N42" s="6" t="str">
        <f>IFERROR(__xludf.DUMMYFUNCTION("REGEXEXTRACT(L42, "":.*:(\d*)(?:.|$)"")"),"01")</f>
        <v>01</v>
      </c>
      <c r="O42" s="6" t="str">
        <f>IFERROR(__xludf.DUMMYFUNCTION("IFNA(REGEXEXTRACT(L42, ""\.(\d{6})""), 0)"),"065728")</f>
        <v>065728</v>
      </c>
      <c r="P42" s="2">
        <f t="shared" si="2"/>
        <v>1065728</v>
      </c>
      <c r="Q42" s="1" t="s">
        <v>17</v>
      </c>
      <c r="R42" s="5" t="s">
        <v>161</v>
      </c>
      <c r="S42" s="6" t="str">
        <f>IFERROR(__xludf.DUMMYFUNCTION("REGEXEXTRACT(R42, "":(.*):"")"),"00")</f>
        <v>00</v>
      </c>
      <c r="T42" s="6" t="str">
        <f>IFERROR(__xludf.DUMMYFUNCTION("REGEXEXTRACT(R42, "":.*:(\d*)(?:.|$)"")"),"00")</f>
        <v>00</v>
      </c>
      <c r="U42" s="6" t="str">
        <f>IFERROR(__xludf.DUMMYFUNCTION("IFNA(REGEXEXTRACT(R42, ""\.(\d{6})""), 0)"),"016414")</f>
        <v>016414</v>
      </c>
      <c r="V42" s="2">
        <f t="shared" si="3"/>
        <v>16414</v>
      </c>
      <c r="W42" s="1" t="s">
        <v>17</v>
      </c>
      <c r="X42" s="5" t="s">
        <v>162</v>
      </c>
      <c r="Y42" s="6" t="str">
        <f>IFERROR(__xludf.DUMMYFUNCTION("REGEXEXTRACT(X42, "":(.*):"")"),"00")</f>
        <v>00</v>
      </c>
      <c r="Z42" s="6" t="str">
        <f>IFERROR(__xludf.DUMMYFUNCTION("REGEXEXTRACT(X42, "":.*:(\d*)(?:.|$)"")"),"00")</f>
        <v>00</v>
      </c>
      <c r="AA42" s="6" t="str">
        <f>IFERROR(__xludf.DUMMYFUNCTION("IFNA(REGEXEXTRACT(X42, ""\.(\d{6})""), 0)"),"057441")</f>
        <v>057441</v>
      </c>
      <c r="AB42" s="2">
        <f t="shared" si="4"/>
        <v>57441</v>
      </c>
      <c r="AC42" s="1" t="s">
        <v>17</v>
      </c>
    </row>
    <row r="43">
      <c r="A43" s="1"/>
      <c r="B43" s="1" t="s">
        <v>15</v>
      </c>
      <c r="C43" s="3">
        <v>80.0</v>
      </c>
      <c r="D43" s="3">
        <v>106.0</v>
      </c>
      <c r="E43" s="4">
        <v>0.1</v>
      </c>
      <c r="F43" s="5" t="s">
        <v>73</v>
      </c>
      <c r="G43" s="6" t="str">
        <f>IFERROR(__xludf.DUMMYFUNCTION("REGEXEXTRACT(F43, "":(.*):"")"),"01")</f>
        <v>01</v>
      </c>
      <c r="H43" s="6" t="str">
        <f>IFERROR(__xludf.DUMMYFUNCTION("REGEXEXTRACT(F43, "":.*:(\d*)(?:.|$)"")"),"00")</f>
        <v>00</v>
      </c>
      <c r="I43" s="6">
        <f>IFERROR(__xludf.DUMMYFUNCTION("IFNA(REGEXEXTRACT(F43, ""\.(\d{6})""), 0)"),0.0)</f>
        <v>0</v>
      </c>
      <c r="J43" s="2">
        <f t="shared" si="1"/>
        <v>60000000</v>
      </c>
      <c r="K43" s="1" t="s">
        <v>74</v>
      </c>
      <c r="L43" s="5" t="s">
        <v>163</v>
      </c>
      <c r="M43" s="6" t="str">
        <f>IFERROR(__xludf.DUMMYFUNCTION("REGEXEXTRACT(L43, "":(.*):"")"),"00")</f>
        <v>00</v>
      </c>
      <c r="N43" s="6" t="str">
        <f>IFERROR(__xludf.DUMMYFUNCTION("REGEXEXTRACT(L43, "":.*:(\d*)(?:.|$)"")"),"01")</f>
        <v>01</v>
      </c>
      <c r="O43" s="6" t="str">
        <f>IFERROR(__xludf.DUMMYFUNCTION("IFNA(REGEXEXTRACT(L43, ""\.(\d{6})""), 0)"),"010536")</f>
        <v>010536</v>
      </c>
      <c r="P43" s="2">
        <f t="shared" si="2"/>
        <v>1010536</v>
      </c>
      <c r="Q43" s="1" t="s">
        <v>17</v>
      </c>
      <c r="R43" s="5" t="s">
        <v>164</v>
      </c>
      <c r="S43" s="6" t="str">
        <f>IFERROR(__xludf.DUMMYFUNCTION("REGEXEXTRACT(R43, "":(.*):"")"),"00")</f>
        <v>00</v>
      </c>
      <c r="T43" s="6" t="str">
        <f>IFERROR(__xludf.DUMMYFUNCTION("REGEXEXTRACT(R43, "":.*:(\d*)(?:.|$)"")"),"00")</f>
        <v>00</v>
      </c>
      <c r="U43" s="6" t="str">
        <f>IFERROR(__xludf.DUMMYFUNCTION("IFNA(REGEXEXTRACT(R43, ""\.(\d{6})""), 0)"),"003856")</f>
        <v>003856</v>
      </c>
      <c r="V43" s="2">
        <f t="shared" si="3"/>
        <v>3856</v>
      </c>
      <c r="W43" s="1" t="s">
        <v>17</v>
      </c>
      <c r="X43" s="5" t="s">
        <v>165</v>
      </c>
      <c r="Y43" s="6" t="str">
        <f>IFERROR(__xludf.DUMMYFUNCTION("REGEXEXTRACT(X43, "":(.*):"")"),"00")</f>
        <v>00</v>
      </c>
      <c r="Z43" s="6" t="str">
        <f>IFERROR(__xludf.DUMMYFUNCTION("REGEXEXTRACT(X43, "":.*:(\d*)(?:.|$)"")"),"00")</f>
        <v>00</v>
      </c>
      <c r="AA43" s="6" t="str">
        <f>IFERROR(__xludf.DUMMYFUNCTION("IFNA(REGEXEXTRACT(X43, ""\.(\d{6})""), 0)"),"005420")</f>
        <v>005420</v>
      </c>
      <c r="AB43" s="2">
        <f t="shared" si="4"/>
        <v>5420</v>
      </c>
      <c r="AC43" s="1" t="s">
        <v>17</v>
      </c>
    </row>
    <row r="44">
      <c r="A44" s="1"/>
      <c r="B44" s="1" t="s">
        <v>15</v>
      </c>
      <c r="C44" s="3">
        <v>70.0</v>
      </c>
      <c r="D44" s="3">
        <v>106.0</v>
      </c>
      <c r="E44" s="4">
        <v>0.2</v>
      </c>
      <c r="F44" s="5" t="s">
        <v>73</v>
      </c>
      <c r="G44" s="6" t="str">
        <f>IFERROR(__xludf.DUMMYFUNCTION("REGEXEXTRACT(F44, "":(.*):"")"),"01")</f>
        <v>01</v>
      </c>
      <c r="H44" s="6" t="str">
        <f>IFERROR(__xludf.DUMMYFUNCTION("REGEXEXTRACT(F44, "":.*:(\d*)(?:.|$)"")"),"00")</f>
        <v>00</v>
      </c>
      <c r="I44" s="6">
        <f>IFERROR(__xludf.DUMMYFUNCTION("IFNA(REGEXEXTRACT(F44, ""\.(\d{6})""), 0)"),0.0)</f>
        <v>0</v>
      </c>
      <c r="J44" s="2">
        <f t="shared" si="1"/>
        <v>60000000</v>
      </c>
      <c r="K44" s="1" t="s">
        <v>74</v>
      </c>
      <c r="L44" s="5" t="s">
        <v>166</v>
      </c>
      <c r="M44" s="6" t="str">
        <f>IFERROR(__xludf.DUMMYFUNCTION("REGEXEXTRACT(L44, "":(.*):"")"),"00")</f>
        <v>00</v>
      </c>
      <c r="N44" s="6" t="str">
        <f>IFERROR(__xludf.DUMMYFUNCTION("REGEXEXTRACT(L44, "":.*:(\d*)(?:.|$)"")"),"23")</f>
        <v>23</v>
      </c>
      <c r="O44" s="6" t="str">
        <f>IFERROR(__xludf.DUMMYFUNCTION("IFNA(REGEXEXTRACT(L44, ""\.(\d{6})""), 0)"),"600212")</f>
        <v>600212</v>
      </c>
      <c r="P44" s="2">
        <f t="shared" si="2"/>
        <v>23600212</v>
      </c>
      <c r="Q44" s="1" t="s">
        <v>76</v>
      </c>
      <c r="R44" s="5" t="s">
        <v>167</v>
      </c>
      <c r="S44" s="6" t="str">
        <f>IFERROR(__xludf.DUMMYFUNCTION("REGEXEXTRACT(R44, "":(.*):"")"),"00")</f>
        <v>00</v>
      </c>
      <c r="T44" s="6" t="str">
        <f>IFERROR(__xludf.DUMMYFUNCTION("REGEXEXTRACT(R44, "":.*:(\d*)(?:.|$)"")"),"00")</f>
        <v>00</v>
      </c>
      <c r="U44" s="6" t="str">
        <f>IFERROR(__xludf.DUMMYFUNCTION("IFNA(REGEXEXTRACT(R44, ""\.(\d{6})""), 0)"),"044430")</f>
        <v>044430</v>
      </c>
      <c r="V44" s="2">
        <f t="shared" si="3"/>
        <v>44430</v>
      </c>
      <c r="W44" s="1" t="s">
        <v>76</v>
      </c>
      <c r="X44" s="5" t="s">
        <v>168</v>
      </c>
      <c r="Y44" s="6" t="str">
        <f>IFERROR(__xludf.DUMMYFUNCTION("REGEXEXTRACT(X44, "":(.*):"")"),"00")</f>
        <v>00</v>
      </c>
      <c r="Z44" s="6" t="str">
        <f>IFERROR(__xludf.DUMMYFUNCTION("REGEXEXTRACT(X44, "":.*:(\d*)(?:.|$)"")"),"00")</f>
        <v>00</v>
      </c>
      <c r="AA44" s="6" t="str">
        <f>IFERROR(__xludf.DUMMYFUNCTION("IFNA(REGEXEXTRACT(X44, ""\.(\d{6})""), 0)"),"020305")</f>
        <v>020305</v>
      </c>
      <c r="AB44" s="2">
        <f t="shared" si="4"/>
        <v>20305</v>
      </c>
      <c r="AC44" s="1" t="s">
        <v>76</v>
      </c>
    </row>
    <row r="45">
      <c r="A45" s="1"/>
      <c r="B45" s="1" t="s">
        <v>15</v>
      </c>
      <c r="C45" s="3">
        <v>90.0</v>
      </c>
      <c r="D45" s="3">
        <v>113.0</v>
      </c>
      <c r="E45" s="4">
        <v>0.05</v>
      </c>
      <c r="F45" s="5" t="s">
        <v>73</v>
      </c>
      <c r="G45" s="6" t="str">
        <f>IFERROR(__xludf.DUMMYFUNCTION("REGEXEXTRACT(F45, "":(.*):"")"),"01")</f>
        <v>01</v>
      </c>
      <c r="H45" s="6" t="str">
        <f>IFERROR(__xludf.DUMMYFUNCTION("REGEXEXTRACT(F45, "":.*:(\d*)(?:.|$)"")"),"00")</f>
        <v>00</v>
      </c>
      <c r="I45" s="6">
        <f>IFERROR(__xludf.DUMMYFUNCTION("IFNA(REGEXEXTRACT(F45, ""\.(\d{6})""), 0)"),0.0)</f>
        <v>0</v>
      </c>
      <c r="J45" s="2">
        <f t="shared" si="1"/>
        <v>60000000</v>
      </c>
      <c r="K45" s="1" t="s">
        <v>74</v>
      </c>
      <c r="L45" s="5" t="s">
        <v>169</v>
      </c>
      <c r="M45" s="6" t="str">
        <f>IFERROR(__xludf.DUMMYFUNCTION("REGEXEXTRACT(L45, "":(.*):"")"),"00")</f>
        <v>00</v>
      </c>
      <c r="N45" s="6" t="str">
        <f>IFERROR(__xludf.DUMMYFUNCTION("REGEXEXTRACT(L45, "":.*:(\d*)(?:.|$)"")"),"00")</f>
        <v>00</v>
      </c>
      <c r="O45" s="6" t="str">
        <f>IFERROR(__xludf.DUMMYFUNCTION("IFNA(REGEXEXTRACT(L45, ""\.(\d{6})""), 0)"),"002236")</f>
        <v>002236</v>
      </c>
      <c r="P45" s="2">
        <f t="shared" si="2"/>
        <v>2236</v>
      </c>
      <c r="Q45" s="1" t="s">
        <v>17</v>
      </c>
      <c r="R45" s="5" t="s">
        <v>170</v>
      </c>
      <c r="S45" s="6" t="str">
        <f>IFERROR(__xludf.DUMMYFUNCTION("REGEXEXTRACT(R45, "":(.*):"")"),"00")</f>
        <v>00</v>
      </c>
      <c r="T45" s="6" t="str">
        <f>IFERROR(__xludf.DUMMYFUNCTION("REGEXEXTRACT(R45, "":.*:(\d*)(?:.|$)"")"),"00")</f>
        <v>00</v>
      </c>
      <c r="U45" s="6" t="str">
        <f>IFERROR(__xludf.DUMMYFUNCTION("IFNA(REGEXEXTRACT(R45, ""\.(\d{6})""), 0)"),"002024")</f>
        <v>002024</v>
      </c>
      <c r="V45" s="2">
        <f t="shared" si="3"/>
        <v>2024</v>
      </c>
      <c r="W45" s="1" t="s">
        <v>17</v>
      </c>
      <c r="X45" s="5" t="s">
        <v>171</v>
      </c>
      <c r="Y45" s="6" t="str">
        <f>IFERROR(__xludf.DUMMYFUNCTION("REGEXEXTRACT(X45, "":(.*):"")"),"00")</f>
        <v>00</v>
      </c>
      <c r="Z45" s="6" t="str">
        <f>IFERROR(__xludf.DUMMYFUNCTION("REGEXEXTRACT(X45, "":.*:(\d*)(?:.|$)"")"),"00")</f>
        <v>00</v>
      </c>
      <c r="AA45" s="6" t="str">
        <f>IFERROR(__xludf.DUMMYFUNCTION("IFNA(REGEXEXTRACT(X45, ""\.(\d{6})""), 0)"),"001741")</f>
        <v>001741</v>
      </c>
      <c r="AB45" s="2">
        <f t="shared" si="4"/>
        <v>1741</v>
      </c>
      <c r="AC45" s="1" t="s">
        <v>17</v>
      </c>
    </row>
    <row r="46">
      <c r="A46" s="1"/>
      <c r="B46" s="1" t="s">
        <v>15</v>
      </c>
      <c r="C46" s="3">
        <v>70.0</v>
      </c>
      <c r="D46" s="3">
        <v>113.0</v>
      </c>
      <c r="E46" s="4">
        <v>0.3</v>
      </c>
      <c r="F46" s="5" t="s">
        <v>73</v>
      </c>
      <c r="G46" s="6" t="str">
        <f>IFERROR(__xludf.DUMMYFUNCTION("REGEXEXTRACT(F46, "":(.*):"")"),"01")</f>
        <v>01</v>
      </c>
      <c r="H46" s="6" t="str">
        <f>IFERROR(__xludf.DUMMYFUNCTION("REGEXEXTRACT(F46, "":.*:(\d*)(?:.|$)"")"),"00")</f>
        <v>00</v>
      </c>
      <c r="I46" s="6">
        <f>IFERROR(__xludf.DUMMYFUNCTION("IFNA(REGEXEXTRACT(F46, ""\.(\d{6})""), 0)"),0.0)</f>
        <v>0</v>
      </c>
      <c r="J46" s="2">
        <f t="shared" si="1"/>
        <v>60000000</v>
      </c>
      <c r="K46" s="1" t="s">
        <v>74</v>
      </c>
      <c r="L46" s="5" t="s">
        <v>73</v>
      </c>
      <c r="M46" s="6" t="str">
        <f>IFERROR(__xludf.DUMMYFUNCTION("REGEXEXTRACT(L46, "":(.*):"")"),"01")</f>
        <v>01</v>
      </c>
      <c r="N46" s="6" t="str">
        <f>IFERROR(__xludf.DUMMYFUNCTION("REGEXEXTRACT(L46, "":.*:(\d*)(?:.|$)"")"),"00")</f>
        <v>00</v>
      </c>
      <c r="O46" s="6">
        <f>IFERROR(__xludf.DUMMYFUNCTION("IFNA(REGEXEXTRACT(L46, ""\.(\d{6})""), 0)"),0.0)</f>
        <v>0</v>
      </c>
      <c r="P46" s="2">
        <f t="shared" si="2"/>
        <v>60000000</v>
      </c>
      <c r="Q46" s="1" t="s">
        <v>74</v>
      </c>
      <c r="R46" s="5" t="s">
        <v>73</v>
      </c>
      <c r="S46" s="6" t="str">
        <f>IFERROR(__xludf.DUMMYFUNCTION("REGEXEXTRACT(R46, "":(.*):"")"),"01")</f>
        <v>01</v>
      </c>
      <c r="T46" s="6" t="str">
        <f>IFERROR(__xludf.DUMMYFUNCTION("REGEXEXTRACT(R46, "":.*:(\d*)(?:.|$)"")"),"00")</f>
        <v>00</v>
      </c>
      <c r="U46" s="6">
        <f>IFERROR(__xludf.DUMMYFUNCTION("IFNA(REGEXEXTRACT(R46, ""\.(\d{6})""), 0)"),0.0)</f>
        <v>0</v>
      </c>
      <c r="V46" s="2">
        <f t="shared" si="3"/>
        <v>60000000</v>
      </c>
      <c r="W46" s="1" t="s">
        <v>74</v>
      </c>
      <c r="X46" s="5" t="s">
        <v>172</v>
      </c>
      <c r="Y46" s="6" t="str">
        <f>IFERROR(__xludf.DUMMYFUNCTION("REGEXEXTRACT(X46, "":(.*):"")"),"00")</f>
        <v>00</v>
      </c>
      <c r="Z46" s="6" t="str">
        <f>IFERROR(__xludf.DUMMYFUNCTION("REGEXEXTRACT(X46, "":.*:(\d*)(?:.|$)"")"),"55")</f>
        <v>55</v>
      </c>
      <c r="AA46" s="6" t="str">
        <f>IFERROR(__xludf.DUMMYFUNCTION("IFNA(REGEXEXTRACT(X46, ""\.(\d{6})""), 0)"),"710359")</f>
        <v>710359</v>
      </c>
      <c r="AB46" s="2">
        <f t="shared" si="4"/>
        <v>55710359</v>
      </c>
      <c r="AC46" s="1" t="s">
        <v>76</v>
      </c>
    </row>
    <row r="47">
      <c r="A47" s="1"/>
      <c r="B47" s="1" t="s">
        <v>15</v>
      </c>
      <c r="C47" s="3">
        <v>80.0</v>
      </c>
      <c r="D47" s="3">
        <v>118.0</v>
      </c>
      <c r="E47" s="4">
        <v>0.25</v>
      </c>
      <c r="F47" s="5" t="s">
        <v>73</v>
      </c>
      <c r="G47" s="6" t="str">
        <f>IFERROR(__xludf.DUMMYFUNCTION("REGEXEXTRACT(F47, "":(.*):"")"),"01")</f>
        <v>01</v>
      </c>
      <c r="H47" s="6" t="str">
        <f>IFERROR(__xludf.DUMMYFUNCTION("REGEXEXTRACT(F47, "":.*:(\d*)(?:.|$)"")"),"00")</f>
        <v>00</v>
      </c>
      <c r="I47" s="6">
        <f>IFERROR(__xludf.DUMMYFUNCTION("IFNA(REGEXEXTRACT(F47, ""\.(\d{6})""), 0)"),0.0)</f>
        <v>0</v>
      </c>
      <c r="J47" s="2">
        <f t="shared" si="1"/>
        <v>60000000</v>
      </c>
      <c r="K47" s="1" t="s">
        <v>74</v>
      </c>
      <c r="L47" s="5" t="s">
        <v>173</v>
      </c>
      <c r="M47" s="6" t="str">
        <f>IFERROR(__xludf.DUMMYFUNCTION("REGEXEXTRACT(L47, "":(.*):"")"),"00")</f>
        <v>00</v>
      </c>
      <c r="N47" s="6" t="str">
        <f>IFERROR(__xludf.DUMMYFUNCTION("REGEXEXTRACT(L47, "":.*:(\d*)(?:.|$)"")"),"05")</f>
        <v>05</v>
      </c>
      <c r="O47" s="6" t="str">
        <f>IFERROR(__xludf.DUMMYFUNCTION("IFNA(REGEXEXTRACT(L47, ""\.(\d{6})""), 0)"),"595536")</f>
        <v>595536</v>
      </c>
      <c r="P47" s="2">
        <f t="shared" si="2"/>
        <v>5595536</v>
      </c>
      <c r="Q47" s="1" t="s">
        <v>17</v>
      </c>
      <c r="R47" s="5" t="s">
        <v>174</v>
      </c>
      <c r="S47" s="6" t="str">
        <f>IFERROR(__xludf.DUMMYFUNCTION("REGEXEXTRACT(R47, "":(.*):"")"),"00")</f>
        <v>00</v>
      </c>
      <c r="T47" s="6" t="str">
        <f>IFERROR(__xludf.DUMMYFUNCTION("REGEXEXTRACT(R47, "":.*:(\d*)(?:.|$)"")"),"01")</f>
        <v>01</v>
      </c>
      <c r="U47" s="6" t="str">
        <f>IFERROR(__xludf.DUMMYFUNCTION("IFNA(REGEXEXTRACT(R47, ""\.(\d{6})""), 0)"),"487505")</f>
        <v>487505</v>
      </c>
      <c r="V47" s="2">
        <f t="shared" si="3"/>
        <v>1487505</v>
      </c>
      <c r="W47" s="1" t="s">
        <v>17</v>
      </c>
      <c r="X47" s="5" t="s">
        <v>175</v>
      </c>
      <c r="Y47" s="6" t="str">
        <f>IFERROR(__xludf.DUMMYFUNCTION("REGEXEXTRACT(X47, "":(.*):"")"),"00")</f>
        <v>00</v>
      </c>
      <c r="Z47" s="6" t="str">
        <f>IFERROR(__xludf.DUMMYFUNCTION("REGEXEXTRACT(X47, "":.*:(\d*)(?:.|$)"")"),"00")</f>
        <v>00</v>
      </c>
      <c r="AA47" s="6" t="str">
        <f>IFERROR(__xludf.DUMMYFUNCTION("IFNA(REGEXEXTRACT(X47, ""\.(\d{6})""), 0)"),"028387")</f>
        <v>028387</v>
      </c>
      <c r="AB47" s="2">
        <f t="shared" si="4"/>
        <v>28387</v>
      </c>
      <c r="AC47" s="1" t="s">
        <v>17</v>
      </c>
    </row>
    <row r="48">
      <c r="A48" s="1"/>
      <c r="B48" s="1" t="s">
        <v>15</v>
      </c>
      <c r="C48" s="3">
        <v>90.0</v>
      </c>
      <c r="D48" s="3">
        <v>120.0</v>
      </c>
      <c r="E48" s="4">
        <v>0.1</v>
      </c>
      <c r="F48" s="5" t="s">
        <v>73</v>
      </c>
      <c r="G48" s="6" t="str">
        <f>IFERROR(__xludf.DUMMYFUNCTION("REGEXEXTRACT(F48, "":(.*):"")"),"01")</f>
        <v>01</v>
      </c>
      <c r="H48" s="6" t="str">
        <f>IFERROR(__xludf.DUMMYFUNCTION("REGEXEXTRACT(F48, "":.*:(\d*)(?:.|$)"")"),"00")</f>
        <v>00</v>
      </c>
      <c r="I48" s="6">
        <f>IFERROR(__xludf.DUMMYFUNCTION("IFNA(REGEXEXTRACT(F48, ""\.(\d{6})""), 0)"),0.0)</f>
        <v>0</v>
      </c>
      <c r="J48" s="2">
        <f t="shared" si="1"/>
        <v>60000000</v>
      </c>
      <c r="K48" s="1" t="s">
        <v>74</v>
      </c>
      <c r="L48" s="5" t="s">
        <v>176</v>
      </c>
      <c r="M48" s="6" t="str">
        <f>IFERROR(__xludf.DUMMYFUNCTION("REGEXEXTRACT(L48, "":(.*):"")"),"00")</f>
        <v>00</v>
      </c>
      <c r="N48" s="6" t="str">
        <f>IFERROR(__xludf.DUMMYFUNCTION("REGEXEXTRACT(L48, "":.*:(\d*)(?:.|$)"")"),"01")</f>
        <v>01</v>
      </c>
      <c r="O48" s="6" t="str">
        <f>IFERROR(__xludf.DUMMYFUNCTION("IFNA(REGEXEXTRACT(L48, ""\.(\d{6})""), 0)"),"009033")</f>
        <v>009033</v>
      </c>
      <c r="P48" s="2">
        <f t="shared" si="2"/>
        <v>1009033</v>
      </c>
      <c r="Q48" s="1" t="s">
        <v>17</v>
      </c>
      <c r="R48" s="5" t="s">
        <v>177</v>
      </c>
      <c r="S48" s="6" t="str">
        <f>IFERROR(__xludf.DUMMYFUNCTION("REGEXEXTRACT(R48, "":(.*):"")"),"00")</f>
        <v>00</v>
      </c>
      <c r="T48" s="6" t="str">
        <f>IFERROR(__xludf.DUMMYFUNCTION("REGEXEXTRACT(R48, "":.*:(\d*)(?:.|$)"")"),"00")</f>
        <v>00</v>
      </c>
      <c r="U48" s="6" t="str">
        <f>IFERROR(__xludf.DUMMYFUNCTION("IFNA(REGEXEXTRACT(R48, ""\.(\d{6})""), 0)"),"004060")</f>
        <v>004060</v>
      </c>
      <c r="V48" s="2">
        <f t="shared" si="3"/>
        <v>4060</v>
      </c>
      <c r="W48" s="1" t="s">
        <v>17</v>
      </c>
      <c r="X48" s="5" t="s">
        <v>178</v>
      </c>
      <c r="Y48" s="6" t="str">
        <f>IFERROR(__xludf.DUMMYFUNCTION("REGEXEXTRACT(X48, "":(.*):"")"),"00")</f>
        <v>00</v>
      </c>
      <c r="Z48" s="6" t="str">
        <f>IFERROR(__xludf.DUMMYFUNCTION("REGEXEXTRACT(X48, "":.*:(\d*)(?:.|$)"")"),"00")</f>
        <v>00</v>
      </c>
      <c r="AA48" s="6" t="str">
        <f>IFERROR(__xludf.DUMMYFUNCTION("IFNA(REGEXEXTRACT(X48, ""\.(\d{6})""), 0)"),"004108")</f>
        <v>004108</v>
      </c>
      <c r="AB48" s="2">
        <f t="shared" si="4"/>
        <v>4108</v>
      </c>
      <c r="AC48" s="1" t="s">
        <v>17</v>
      </c>
    </row>
    <row r="49">
      <c r="A49" s="1"/>
      <c r="B49" s="1" t="s">
        <v>15</v>
      </c>
      <c r="C49" s="3">
        <v>80.0</v>
      </c>
      <c r="D49" s="3">
        <v>120.0</v>
      </c>
      <c r="E49" s="4">
        <v>0.15</v>
      </c>
      <c r="F49" s="5" t="s">
        <v>73</v>
      </c>
      <c r="G49" s="6" t="str">
        <f>IFERROR(__xludf.DUMMYFUNCTION("REGEXEXTRACT(F49, "":(.*):"")"),"01")</f>
        <v>01</v>
      </c>
      <c r="H49" s="6" t="str">
        <f>IFERROR(__xludf.DUMMYFUNCTION("REGEXEXTRACT(F49, "":.*:(\d*)(?:.|$)"")"),"00")</f>
        <v>00</v>
      </c>
      <c r="I49" s="6">
        <f>IFERROR(__xludf.DUMMYFUNCTION("IFNA(REGEXEXTRACT(F49, ""\.(\d{6})""), 0)"),0.0)</f>
        <v>0</v>
      </c>
      <c r="J49" s="2">
        <f t="shared" si="1"/>
        <v>60000000</v>
      </c>
      <c r="K49" s="1" t="s">
        <v>74</v>
      </c>
      <c r="L49" s="5" t="s">
        <v>73</v>
      </c>
      <c r="M49" s="6" t="str">
        <f>IFERROR(__xludf.DUMMYFUNCTION("REGEXEXTRACT(L49, "":(.*):"")"),"01")</f>
        <v>01</v>
      </c>
      <c r="N49" s="6" t="str">
        <f>IFERROR(__xludf.DUMMYFUNCTION("REGEXEXTRACT(L49, "":.*:(\d*)(?:.|$)"")"),"00")</f>
        <v>00</v>
      </c>
      <c r="O49" s="6">
        <f>IFERROR(__xludf.DUMMYFUNCTION("IFNA(REGEXEXTRACT(L49, ""\.(\d{6})""), 0)"),0.0)</f>
        <v>0</v>
      </c>
      <c r="P49" s="2">
        <f t="shared" si="2"/>
        <v>60000000</v>
      </c>
      <c r="Q49" s="1" t="s">
        <v>74</v>
      </c>
      <c r="R49" s="5" t="s">
        <v>179</v>
      </c>
      <c r="S49" s="6" t="str">
        <f>IFERROR(__xludf.DUMMYFUNCTION("REGEXEXTRACT(R49, "":(.*):"")"),"00")</f>
        <v>00</v>
      </c>
      <c r="T49" s="6" t="str">
        <f>IFERROR(__xludf.DUMMYFUNCTION("REGEXEXTRACT(R49, "":.*:(\d*)(?:.|$)"")"),"38")</f>
        <v>38</v>
      </c>
      <c r="U49" s="6" t="str">
        <f>IFERROR(__xludf.DUMMYFUNCTION("IFNA(REGEXEXTRACT(R49, ""\.(\d{6})""), 0)"),"519514")</f>
        <v>519514</v>
      </c>
      <c r="V49" s="2">
        <f t="shared" si="3"/>
        <v>38519514</v>
      </c>
      <c r="W49" s="1" t="s">
        <v>76</v>
      </c>
      <c r="X49" s="5" t="s">
        <v>180</v>
      </c>
      <c r="Y49" s="6" t="str">
        <f>IFERROR(__xludf.DUMMYFUNCTION("REGEXEXTRACT(X49, "":(.*):"")"),"00")</f>
        <v>00</v>
      </c>
      <c r="Z49" s="6" t="str">
        <f>IFERROR(__xludf.DUMMYFUNCTION("REGEXEXTRACT(X49, "":.*:(\d*)(?:.|$)"")"),"23")</f>
        <v>23</v>
      </c>
      <c r="AA49" s="6" t="str">
        <f>IFERROR(__xludf.DUMMYFUNCTION("IFNA(REGEXEXTRACT(X49, ""\.(\d{6})""), 0)"),"338551")</f>
        <v>338551</v>
      </c>
      <c r="AB49" s="2">
        <f t="shared" si="4"/>
        <v>23338551</v>
      </c>
      <c r="AC49" s="1" t="s">
        <v>76</v>
      </c>
    </row>
    <row r="50">
      <c r="A50" s="1"/>
      <c r="B50" s="1" t="s">
        <v>15</v>
      </c>
      <c r="C50" s="3">
        <v>100.0</v>
      </c>
      <c r="D50" s="3">
        <v>125.0</v>
      </c>
      <c r="E50" s="4">
        <v>0.05</v>
      </c>
      <c r="F50" s="5" t="s">
        <v>73</v>
      </c>
      <c r="G50" s="6" t="str">
        <f>IFERROR(__xludf.DUMMYFUNCTION("REGEXEXTRACT(F50, "":(.*):"")"),"01")</f>
        <v>01</v>
      </c>
      <c r="H50" s="6" t="str">
        <f>IFERROR(__xludf.DUMMYFUNCTION("REGEXEXTRACT(F50, "":.*:(\d*)(?:.|$)"")"),"00")</f>
        <v>00</v>
      </c>
      <c r="I50" s="6">
        <f>IFERROR(__xludf.DUMMYFUNCTION("IFNA(REGEXEXTRACT(F50, ""\.(\d{6})""), 0)"),0.0)</f>
        <v>0</v>
      </c>
      <c r="J50" s="2">
        <f t="shared" si="1"/>
        <v>60000000</v>
      </c>
      <c r="K50" s="1" t="s">
        <v>74</v>
      </c>
      <c r="L50" s="5" t="s">
        <v>181</v>
      </c>
      <c r="M50" s="6" t="str">
        <f>IFERROR(__xludf.DUMMYFUNCTION("REGEXEXTRACT(L50, "":(.*):"")"),"00")</f>
        <v>00</v>
      </c>
      <c r="N50" s="6" t="str">
        <f>IFERROR(__xludf.DUMMYFUNCTION("REGEXEXTRACT(L50, "":.*:(\d*)(?:.|$)"")"),"00")</f>
        <v>00</v>
      </c>
      <c r="O50" s="6" t="str">
        <f>IFERROR(__xludf.DUMMYFUNCTION("IFNA(REGEXEXTRACT(L50, ""\.(\d{6})""), 0)"),"002537")</f>
        <v>002537</v>
      </c>
      <c r="P50" s="2">
        <f t="shared" si="2"/>
        <v>2537</v>
      </c>
      <c r="Q50" s="1" t="s">
        <v>17</v>
      </c>
      <c r="R50" s="5" t="s">
        <v>182</v>
      </c>
      <c r="S50" s="6" t="str">
        <f>IFERROR(__xludf.DUMMYFUNCTION("REGEXEXTRACT(R50, "":(.*):"")"),"00")</f>
        <v>00</v>
      </c>
      <c r="T50" s="6" t="str">
        <f>IFERROR(__xludf.DUMMYFUNCTION("REGEXEXTRACT(R50, "":.*:(\d*)(?:.|$)"")"),"00")</f>
        <v>00</v>
      </c>
      <c r="U50" s="6" t="str">
        <f>IFERROR(__xludf.DUMMYFUNCTION("IFNA(REGEXEXTRACT(R50, ""\.(\d{6})""), 0)"),"001940")</f>
        <v>001940</v>
      </c>
      <c r="V50" s="2">
        <f t="shared" si="3"/>
        <v>1940</v>
      </c>
      <c r="W50" s="1" t="s">
        <v>17</v>
      </c>
      <c r="X50" s="5" t="s">
        <v>183</v>
      </c>
      <c r="Y50" s="6" t="str">
        <f>IFERROR(__xludf.DUMMYFUNCTION("REGEXEXTRACT(X50, "":(.*):"")"),"00")</f>
        <v>00</v>
      </c>
      <c r="Z50" s="6" t="str">
        <f>IFERROR(__xludf.DUMMYFUNCTION("REGEXEXTRACT(X50, "":.*:(\d*)(?:.|$)"")"),"00")</f>
        <v>00</v>
      </c>
      <c r="AA50" s="6" t="str">
        <f>IFERROR(__xludf.DUMMYFUNCTION("IFNA(REGEXEXTRACT(X50, ""\.(\d{6})""), 0)"),"002372")</f>
        <v>002372</v>
      </c>
      <c r="AB50" s="2">
        <f t="shared" si="4"/>
        <v>2372</v>
      </c>
      <c r="AC50" s="1" t="s">
        <v>17</v>
      </c>
    </row>
    <row r="51">
      <c r="A51" s="1"/>
      <c r="B51" s="1" t="s">
        <v>15</v>
      </c>
      <c r="C51" s="3">
        <v>80.0</v>
      </c>
      <c r="D51" s="3">
        <v>129.0</v>
      </c>
      <c r="E51" s="4">
        <v>0.2</v>
      </c>
      <c r="F51" s="5" t="s">
        <v>73</v>
      </c>
      <c r="G51" s="6" t="str">
        <f>IFERROR(__xludf.DUMMYFUNCTION("REGEXEXTRACT(F51, "":(.*):"")"),"01")</f>
        <v>01</v>
      </c>
      <c r="H51" s="6" t="str">
        <f>IFERROR(__xludf.DUMMYFUNCTION("REGEXEXTRACT(F51, "":.*:(\d*)(?:.|$)"")"),"00")</f>
        <v>00</v>
      </c>
      <c r="I51" s="6">
        <f>IFERROR(__xludf.DUMMYFUNCTION("IFNA(REGEXEXTRACT(F51, ""\.(\d{6})""), 0)"),0.0)</f>
        <v>0</v>
      </c>
      <c r="J51" s="2">
        <f t="shared" si="1"/>
        <v>60000000</v>
      </c>
      <c r="K51" s="1" t="s">
        <v>74</v>
      </c>
      <c r="L51" s="5" t="s">
        <v>184</v>
      </c>
      <c r="M51" s="6" t="str">
        <f>IFERROR(__xludf.DUMMYFUNCTION("REGEXEXTRACT(L51, "":(.*):"")"),"00")</f>
        <v>00</v>
      </c>
      <c r="N51" s="6" t="str">
        <f>IFERROR(__xludf.DUMMYFUNCTION("REGEXEXTRACT(L51, "":.*:(\d*)(?:.|$)"")"),"17")</f>
        <v>17</v>
      </c>
      <c r="O51" s="6" t="str">
        <f>IFERROR(__xludf.DUMMYFUNCTION("IFNA(REGEXEXTRACT(L51, ""\.(\d{6})""), 0)"),"463210")</f>
        <v>463210</v>
      </c>
      <c r="P51" s="2">
        <f t="shared" si="2"/>
        <v>17463210</v>
      </c>
      <c r="Q51" s="1" t="s">
        <v>76</v>
      </c>
      <c r="R51" s="5" t="s">
        <v>185</v>
      </c>
      <c r="S51" s="6" t="str">
        <f>IFERROR(__xludf.DUMMYFUNCTION("REGEXEXTRACT(R51, "":(.*):"")"),"00")</f>
        <v>00</v>
      </c>
      <c r="T51" s="6" t="str">
        <f>IFERROR(__xludf.DUMMYFUNCTION("REGEXEXTRACT(R51, "":.*:(\d*)(?:.|$)"")"),"00")</f>
        <v>00</v>
      </c>
      <c r="U51" s="6" t="str">
        <f>IFERROR(__xludf.DUMMYFUNCTION("IFNA(REGEXEXTRACT(R51, ""\.(\d{6})""), 0)"),"027383")</f>
        <v>027383</v>
      </c>
      <c r="V51" s="2">
        <f t="shared" si="3"/>
        <v>27383</v>
      </c>
      <c r="W51" s="1" t="s">
        <v>76</v>
      </c>
      <c r="X51" s="5" t="s">
        <v>186</v>
      </c>
      <c r="Y51" s="6" t="str">
        <f>IFERROR(__xludf.DUMMYFUNCTION("REGEXEXTRACT(X51, "":(.*):"")"),"00")</f>
        <v>00</v>
      </c>
      <c r="Z51" s="6" t="str">
        <f>IFERROR(__xludf.DUMMYFUNCTION("REGEXEXTRACT(X51, "":.*:(\d*)(?:.|$)"")"),"00")</f>
        <v>00</v>
      </c>
      <c r="AA51" s="6" t="str">
        <f>IFERROR(__xludf.DUMMYFUNCTION("IFNA(REGEXEXTRACT(X51, ""\.(\d{6})""), 0)"),"051441")</f>
        <v>051441</v>
      </c>
      <c r="AB51" s="2">
        <f t="shared" si="4"/>
        <v>51441</v>
      </c>
      <c r="AC51" s="1" t="s">
        <v>76</v>
      </c>
    </row>
    <row r="52">
      <c r="A52" s="1"/>
      <c r="B52" s="1" t="s">
        <v>15</v>
      </c>
      <c r="C52" s="3">
        <v>80.0</v>
      </c>
      <c r="D52" s="3">
        <v>132.0</v>
      </c>
      <c r="E52" s="4">
        <v>0.3</v>
      </c>
      <c r="F52" s="5" t="s">
        <v>73</v>
      </c>
      <c r="G52" s="6" t="str">
        <f>IFERROR(__xludf.DUMMYFUNCTION("REGEXEXTRACT(F52, "":(.*):"")"),"01")</f>
        <v>01</v>
      </c>
      <c r="H52" s="6" t="str">
        <f>IFERROR(__xludf.DUMMYFUNCTION("REGEXEXTRACT(F52, "":.*:(\d*)(?:.|$)"")"),"00")</f>
        <v>00</v>
      </c>
      <c r="I52" s="6">
        <f>IFERROR(__xludf.DUMMYFUNCTION("IFNA(REGEXEXTRACT(F52, ""\.(\d{6})""), 0)"),0.0)</f>
        <v>0</v>
      </c>
      <c r="J52" s="2">
        <f t="shared" si="1"/>
        <v>60000000</v>
      </c>
      <c r="K52" s="1" t="s">
        <v>74</v>
      </c>
      <c r="L52" s="5" t="s">
        <v>73</v>
      </c>
      <c r="M52" s="6" t="str">
        <f>IFERROR(__xludf.DUMMYFUNCTION("REGEXEXTRACT(L52, "":(.*):"")"),"01")</f>
        <v>01</v>
      </c>
      <c r="N52" s="6" t="str">
        <f>IFERROR(__xludf.DUMMYFUNCTION("REGEXEXTRACT(L52, "":.*:(\d*)(?:.|$)"")"),"00")</f>
        <v>00</v>
      </c>
      <c r="O52" s="6">
        <f>IFERROR(__xludf.DUMMYFUNCTION("IFNA(REGEXEXTRACT(L52, ""\.(\d{6})""), 0)"),0.0)</f>
        <v>0</v>
      </c>
      <c r="P52" s="2">
        <f t="shared" si="2"/>
        <v>60000000</v>
      </c>
      <c r="Q52" s="1" t="s">
        <v>74</v>
      </c>
      <c r="R52" s="5" t="s">
        <v>73</v>
      </c>
      <c r="S52" s="6" t="str">
        <f>IFERROR(__xludf.DUMMYFUNCTION("REGEXEXTRACT(R52, "":(.*):"")"),"01")</f>
        <v>01</v>
      </c>
      <c r="T52" s="6" t="str">
        <f>IFERROR(__xludf.DUMMYFUNCTION("REGEXEXTRACT(R52, "":.*:(\d*)(?:.|$)"")"),"00")</f>
        <v>00</v>
      </c>
      <c r="U52" s="6">
        <f>IFERROR(__xludf.DUMMYFUNCTION("IFNA(REGEXEXTRACT(R52, ""\.(\d{6})""), 0)"),0.0)</f>
        <v>0</v>
      </c>
      <c r="V52" s="2">
        <f t="shared" si="3"/>
        <v>60000000</v>
      </c>
      <c r="W52" s="1" t="s">
        <v>74</v>
      </c>
      <c r="X52" s="5" t="s">
        <v>73</v>
      </c>
      <c r="Y52" s="6" t="str">
        <f>IFERROR(__xludf.DUMMYFUNCTION("REGEXEXTRACT(X52, "":(.*):"")"),"01")</f>
        <v>01</v>
      </c>
      <c r="Z52" s="6" t="str">
        <f>IFERROR(__xludf.DUMMYFUNCTION("REGEXEXTRACT(X52, "":.*:(\d*)(?:.|$)"")"),"00")</f>
        <v>00</v>
      </c>
      <c r="AA52" s="6">
        <f>IFERROR(__xludf.DUMMYFUNCTION("IFNA(REGEXEXTRACT(X52, ""\.(\d{6})""), 0)"),0.0)</f>
        <v>0</v>
      </c>
      <c r="AB52" s="2">
        <f t="shared" si="4"/>
        <v>60000000</v>
      </c>
      <c r="AC52" s="1" t="s">
        <v>74</v>
      </c>
    </row>
    <row r="53">
      <c r="A53" s="1"/>
      <c r="B53" s="1" t="s">
        <v>15</v>
      </c>
      <c r="C53" s="3">
        <v>100.0</v>
      </c>
      <c r="D53" s="3">
        <v>134.0</v>
      </c>
      <c r="E53" s="4">
        <v>0.1</v>
      </c>
      <c r="F53" s="5" t="s">
        <v>73</v>
      </c>
      <c r="G53" s="6" t="str">
        <f>IFERROR(__xludf.DUMMYFUNCTION("REGEXEXTRACT(F53, "":(.*):"")"),"01")</f>
        <v>01</v>
      </c>
      <c r="H53" s="6" t="str">
        <f>IFERROR(__xludf.DUMMYFUNCTION("REGEXEXTRACT(F53, "":.*:(\d*)(?:.|$)"")"),"00")</f>
        <v>00</v>
      </c>
      <c r="I53" s="6">
        <f>IFERROR(__xludf.DUMMYFUNCTION("IFNA(REGEXEXTRACT(F53, ""\.(\d{6})""), 0)"),0.0)</f>
        <v>0</v>
      </c>
      <c r="J53" s="2">
        <f t="shared" si="1"/>
        <v>60000000</v>
      </c>
      <c r="K53" s="1" t="s">
        <v>74</v>
      </c>
      <c r="L53" s="5" t="s">
        <v>187</v>
      </c>
      <c r="M53" s="6" t="str">
        <f>IFERROR(__xludf.DUMMYFUNCTION("REGEXEXTRACT(L53, "":(.*):"")"),"00")</f>
        <v>00</v>
      </c>
      <c r="N53" s="6" t="str">
        <f>IFERROR(__xludf.DUMMYFUNCTION("REGEXEXTRACT(L53, "":.*:(\d*)(?:.|$)"")"),"01")</f>
        <v>01</v>
      </c>
      <c r="O53" s="6" t="str">
        <f>IFERROR(__xludf.DUMMYFUNCTION("IFNA(REGEXEXTRACT(L53, ""\.(\d{6})""), 0)"),"016391")</f>
        <v>016391</v>
      </c>
      <c r="P53" s="2">
        <f t="shared" si="2"/>
        <v>1016391</v>
      </c>
      <c r="Q53" s="1" t="s">
        <v>17</v>
      </c>
      <c r="R53" s="5" t="s">
        <v>188</v>
      </c>
      <c r="S53" s="6" t="str">
        <f>IFERROR(__xludf.DUMMYFUNCTION("REGEXEXTRACT(R53, "":(.*):"")"),"00")</f>
        <v>00</v>
      </c>
      <c r="T53" s="6" t="str">
        <f>IFERROR(__xludf.DUMMYFUNCTION("REGEXEXTRACT(R53, "":.*:(\d*)(?:.|$)"")"),"00")</f>
        <v>00</v>
      </c>
      <c r="U53" s="6" t="str">
        <f>IFERROR(__xludf.DUMMYFUNCTION("IFNA(REGEXEXTRACT(R53, ""\.(\d{6})""), 0)"),"008072")</f>
        <v>008072</v>
      </c>
      <c r="V53" s="2">
        <f t="shared" si="3"/>
        <v>8072</v>
      </c>
      <c r="W53" s="1" t="s">
        <v>17</v>
      </c>
      <c r="X53" s="5" t="s">
        <v>189</v>
      </c>
      <c r="Y53" s="6" t="str">
        <f>IFERROR(__xludf.DUMMYFUNCTION("REGEXEXTRACT(X53, "":(.*):"")"),"00")</f>
        <v>00</v>
      </c>
      <c r="Z53" s="6" t="str">
        <f>IFERROR(__xludf.DUMMYFUNCTION("REGEXEXTRACT(X53, "":.*:(\d*)(?:.|$)"")"),"00")</f>
        <v>00</v>
      </c>
      <c r="AA53" s="6" t="str">
        <f>IFERROR(__xludf.DUMMYFUNCTION("IFNA(REGEXEXTRACT(X53, ""\.(\d{6})""), 0)"),"008111")</f>
        <v>008111</v>
      </c>
      <c r="AB53" s="2">
        <f t="shared" si="4"/>
        <v>8111</v>
      </c>
      <c r="AC53" s="1" t="s">
        <v>17</v>
      </c>
    </row>
    <row r="54">
      <c r="A54" s="1"/>
      <c r="B54" s="1" t="s">
        <v>15</v>
      </c>
      <c r="C54" s="3">
        <v>90.0</v>
      </c>
      <c r="D54" s="3">
        <v>136.0</v>
      </c>
      <c r="E54" s="4">
        <v>0.15</v>
      </c>
      <c r="F54" s="5" t="s">
        <v>73</v>
      </c>
      <c r="G54" s="6" t="str">
        <f>IFERROR(__xludf.DUMMYFUNCTION("REGEXEXTRACT(F54, "":(.*):"")"),"01")</f>
        <v>01</v>
      </c>
      <c r="H54" s="6" t="str">
        <f>IFERROR(__xludf.DUMMYFUNCTION("REGEXEXTRACT(F54, "":.*:(\d*)(?:.|$)"")"),"00")</f>
        <v>00</v>
      </c>
      <c r="I54" s="6">
        <f>IFERROR(__xludf.DUMMYFUNCTION("IFNA(REGEXEXTRACT(F54, ""\.(\d{6})""), 0)"),0.0)</f>
        <v>0</v>
      </c>
      <c r="J54" s="2">
        <f t="shared" si="1"/>
        <v>60000000</v>
      </c>
      <c r="K54" s="1" t="s">
        <v>74</v>
      </c>
      <c r="L54" s="5" t="s">
        <v>73</v>
      </c>
      <c r="M54" s="6" t="str">
        <f>IFERROR(__xludf.DUMMYFUNCTION("REGEXEXTRACT(L54, "":(.*):"")"),"01")</f>
        <v>01</v>
      </c>
      <c r="N54" s="6" t="str">
        <f>IFERROR(__xludf.DUMMYFUNCTION("REGEXEXTRACT(L54, "":.*:(\d*)(?:.|$)"")"),"00")</f>
        <v>00</v>
      </c>
      <c r="O54" s="6">
        <f>IFERROR(__xludf.DUMMYFUNCTION("IFNA(REGEXEXTRACT(L54, ""\.(\d{6})""), 0)"),0.0)</f>
        <v>0</v>
      </c>
      <c r="P54" s="2">
        <f t="shared" si="2"/>
        <v>60000000</v>
      </c>
      <c r="Q54" s="1" t="s">
        <v>74</v>
      </c>
      <c r="R54" s="5" t="s">
        <v>73</v>
      </c>
      <c r="S54" s="6" t="str">
        <f>IFERROR(__xludf.DUMMYFUNCTION("REGEXEXTRACT(R54, "":(.*):"")"),"01")</f>
        <v>01</v>
      </c>
      <c r="T54" s="6" t="str">
        <f>IFERROR(__xludf.DUMMYFUNCTION("REGEXEXTRACT(R54, "":.*:(\d*)(?:.|$)"")"),"00")</f>
        <v>00</v>
      </c>
      <c r="U54" s="6">
        <f>IFERROR(__xludf.DUMMYFUNCTION("IFNA(REGEXEXTRACT(R54, ""\.(\d{6})""), 0)"),0.0)</f>
        <v>0</v>
      </c>
      <c r="V54" s="2">
        <f t="shared" si="3"/>
        <v>60000000</v>
      </c>
      <c r="W54" s="1" t="s">
        <v>74</v>
      </c>
      <c r="X54" s="5" t="s">
        <v>73</v>
      </c>
      <c r="Y54" s="6" t="str">
        <f>IFERROR(__xludf.DUMMYFUNCTION("REGEXEXTRACT(X54, "":(.*):"")"),"01")</f>
        <v>01</v>
      </c>
      <c r="Z54" s="6" t="str">
        <f>IFERROR(__xludf.DUMMYFUNCTION("REGEXEXTRACT(X54, "":.*:(\d*)(?:.|$)"")"),"00")</f>
        <v>00</v>
      </c>
      <c r="AA54" s="6">
        <f>IFERROR(__xludf.DUMMYFUNCTION("IFNA(REGEXEXTRACT(X54, ""\.(\d{6})""), 0)"),0.0)</f>
        <v>0</v>
      </c>
      <c r="AB54" s="2">
        <f t="shared" si="4"/>
        <v>60000000</v>
      </c>
      <c r="AC54" s="1" t="s">
        <v>74</v>
      </c>
    </row>
    <row r="55">
      <c r="A55" s="1"/>
      <c r="B55" s="1" t="s">
        <v>15</v>
      </c>
      <c r="C55" s="3">
        <v>90.0</v>
      </c>
      <c r="D55" s="3">
        <v>136.0</v>
      </c>
      <c r="E55" s="4">
        <v>0.25</v>
      </c>
      <c r="F55" s="5" t="s">
        <v>73</v>
      </c>
      <c r="G55" s="6" t="str">
        <f>IFERROR(__xludf.DUMMYFUNCTION("REGEXEXTRACT(F55, "":(.*):"")"),"01")</f>
        <v>01</v>
      </c>
      <c r="H55" s="6" t="str">
        <f>IFERROR(__xludf.DUMMYFUNCTION("REGEXEXTRACT(F55, "":.*:(\d*)(?:.|$)"")"),"00")</f>
        <v>00</v>
      </c>
      <c r="I55" s="6">
        <f>IFERROR(__xludf.DUMMYFUNCTION("IFNA(REGEXEXTRACT(F55, ""\.(\d{6})""), 0)"),0.0)</f>
        <v>0</v>
      </c>
      <c r="J55" s="2">
        <f t="shared" si="1"/>
        <v>60000000</v>
      </c>
      <c r="K55" s="1" t="s">
        <v>74</v>
      </c>
      <c r="L55" s="5" t="s">
        <v>73</v>
      </c>
      <c r="M55" s="6" t="str">
        <f>IFERROR(__xludf.DUMMYFUNCTION("REGEXEXTRACT(L55, "":(.*):"")"),"01")</f>
        <v>01</v>
      </c>
      <c r="N55" s="6" t="str">
        <f>IFERROR(__xludf.DUMMYFUNCTION("REGEXEXTRACT(L55, "":.*:(\d*)(?:.|$)"")"),"00")</f>
        <v>00</v>
      </c>
      <c r="O55" s="6">
        <f>IFERROR(__xludf.DUMMYFUNCTION("IFNA(REGEXEXTRACT(L55, ""\.(\d{6})""), 0)"),0.0)</f>
        <v>0</v>
      </c>
      <c r="P55" s="2">
        <f t="shared" si="2"/>
        <v>60000000</v>
      </c>
      <c r="Q55" s="1" t="s">
        <v>74</v>
      </c>
      <c r="R55" s="5" t="s">
        <v>190</v>
      </c>
      <c r="S55" s="6" t="str">
        <f>IFERROR(__xludf.DUMMYFUNCTION("REGEXEXTRACT(R55, "":(.*):"")"),"00")</f>
        <v>00</v>
      </c>
      <c r="T55" s="6" t="str">
        <f>IFERROR(__xludf.DUMMYFUNCTION("REGEXEXTRACT(R55, "":.*:(\d*)(?:.|$)"")"),"03")</f>
        <v>03</v>
      </c>
      <c r="U55" s="6" t="str">
        <f>IFERROR(__xludf.DUMMYFUNCTION("IFNA(REGEXEXTRACT(R55, ""\.(\d{6})""), 0)"),"549356")</f>
        <v>549356</v>
      </c>
      <c r="V55" s="2">
        <f t="shared" si="3"/>
        <v>3549356</v>
      </c>
      <c r="W55" s="1" t="s">
        <v>76</v>
      </c>
      <c r="X55" s="5" t="s">
        <v>191</v>
      </c>
      <c r="Y55" s="6" t="str">
        <f>IFERROR(__xludf.DUMMYFUNCTION("REGEXEXTRACT(X55, "":(.*):"")"),"00")</f>
        <v>00</v>
      </c>
      <c r="Z55" s="6" t="str">
        <f>IFERROR(__xludf.DUMMYFUNCTION("REGEXEXTRACT(X55, "":.*:(\d*)(?:.|$)"")"),"00")</f>
        <v>00</v>
      </c>
      <c r="AA55" s="6" t="str">
        <f>IFERROR(__xludf.DUMMYFUNCTION("IFNA(REGEXEXTRACT(X55, ""\.(\d{6})""), 0)"),"045562")</f>
        <v>045562</v>
      </c>
      <c r="AB55" s="2">
        <f t="shared" si="4"/>
        <v>45562</v>
      </c>
      <c r="AC55" s="1" t="s">
        <v>76</v>
      </c>
    </row>
    <row r="56">
      <c r="A56" s="1"/>
      <c r="B56" s="1" t="s">
        <v>15</v>
      </c>
      <c r="C56" s="3">
        <v>90.0</v>
      </c>
      <c r="D56" s="3">
        <v>143.0</v>
      </c>
      <c r="E56" s="4">
        <v>0.2</v>
      </c>
      <c r="F56" s="5" t="s">
        <v>73</v>
      </c>
      <c r="G56" s="6" t="str">
        <f>IFERROR(__xludf.DUMMYFUNCTION("REGEXEXTRACT(F56, "":(.*):"")"),"01")</f>
        <v>01</v>
      </c>
      <c r="H56" s="6" t="str">
        <f>IFERROR(__xludf.DUMMYFUNCTION("REGEXEXTRACT(F56, "":.*:(\d*)(?:.|$)"")"),"00")</f>
        <v>00</v>
      </c>
      <c r="I56" s="6">
        <f>IFERROR(__xludf.DUMMYFUNCTION("IFNA(REGEXEXTRACT(F56, ""\.(\d{6})""), 0)"),0.0)</f>
        <v>0</v>
      </c>
      <c r="J56" s="2">
        <f t="shared" si="1"/>
        <v>60000000</v>
      </c>
      <c r="K56" s="1" t="s">
        <v>74</v>
      </c>
      <c r="L56" s="5" t="s">
        <v>192</v>
      </c>
      <c r="M56" s="6" t="str">
        <f>IFERROR(__xludf.DUMMYFUNCTION("REGEXEXTRACT(L56, "":(.*):"")"),"00")</f>
        <v>00</v>
      </c>
      <c r="N56" s="6" t="str">
        <f>IFERROR(__xludf.DUMMYFUNCTION("REGEXEXTRACT(L56, "":.*:(\d*)(?:.|$)"")"),"29")</f>
        <v>29</v>
      </c>
      <c r="O56" s="6" t="str">
        <f>IFERROR(__xludf.DUMMYFUNCTION("IFNA(REGEXEXTRACT(L56, ""\.(\d{6})""), 0)"),"979144")</f>
        <v>979144</v>
      </c>
      <c r="P56" s="2">
        <f t="shared" si="2"/>
        <v>29979144</v>
      </c>
      <c r="Q56" s="1" t="s">
        <v>76</v>
      </c>
      <c r="R56" s="5" t="s">
        <v>193</v>
      </c>
      <c r="S56" s="6" t="str">
        <f>IFERROR(__xludf.DUMMYFUNCTION("REGEXEXTRACT(R56, "":(.*):"")"),"00")</f>
        <v>00</v>
      </c>
      <c r="T56" s="6" t="str">
        <f>IFERROR(__xludf.DUMMYFUNCTION("REGEXEXTRACT(R56, "":.*:(\d*)(?:.|$)"")"),"00")</f>
        <v>00</v>
      </c>
      <c r="U56" s="6" t="str">
        <f>IFERROR(__xludf.DUMMYFUNCTION("IFNA(REGEXEXTRACT(R56, ""\.(\d{6})""), 0)"),"011919")</f>
        <v>011919</v>
      </c>
      <c r="V56" s="2">
        <f t="shared" si="3"/>
        <v>11919</v>
      </c>
      <c r="W56" s="1" t="s">
        <v>76</v>
      </c>
      <c r="X56" s="5" t="s">
        <v>194</v>
      </c>
      <c r="Y56" s="6" t="str">
        <f>IFERROR(__xludf.DUMMYFUNCTION("REGEXEXTRACT(X56, "":(.*):"")"),"00")</f>
        <v>00</v>
      </c>
      <c r="Z56" s="6" t="str">
        <f>IFERROR(__xludf.DUMMYFUNCTION("REGEXEXTRACT(X56, "":.*:(\d*)(?:.|$)"")"),"00")</f>
        <v>00</v>
      </c>
      <c r="AA56" s="6" t="str">
        <f>IFERROR(__xludf.DUMMYFUNCTION("IFNA(REGEXEXTRACT(X56, ""\.(\d{6})""), 0)"),"027246")</f>
        <v>027246</v>
      </c>
      <c r="AB56" s="2">
        <f t="shared" si="4"/>
        <v>27246</v>
      </c>
      <c r="AC56" s="1" t="s">
        <v>76</v>
      </c>
    </row>
    <row r="57">
      <c r="A57" s="1"/>
      <c r="B57" s="1" t="s">
        <v>15</v>
      </c>
      <c r="C57" s="3">
        <v>100.0</v>
      </c>
      <c r="D57" s="3">
        <v>149.0</v>
      </c>
      <c r="E57" s="4">
        <v>0.15</v>
      </c>
      <c r="F57" s="5" t="s">
        <v>73</v>
      </c>
      <c r="G57" s="6" t="str">
        <f>IFERROR(__xludf.DUMMYFUNCTION("REGEXEXTRACT(F57, "":(.*):"")"),"01")</f>
        <v>01</v>
      </c>
      <c r="H57" s="6" t="str">
        <f>IFERROR(__xludf.DUMMYFUNCTION("REGEXEXTRACT(F57, "":.*:(\d*)(?:.|$)"")"),"00")</f>
        <v>00</v>
      </c>
      <c r="I57" s="6">
        <f>IFERROR(__xludf.DUMMYFUNCTION("IFNA(REGEXEXTRACT(F57, ""\.(\d{6})""), 0)"),0.0)</f>
        <v>0</v>
      </c>
      <c r="J57" s="2">
        <f t="shared" si="1"/>
        <v>60000000</v>
      </c>
      <c r="K57" s="1" t="s">
        <v>74</v>
      </c>
      <c r="L57" s="5" t="s">
        <v>73</v>
      </c>
      <c r="M57" s="6" t="str">
        <f>IFERROR(__xludf.DUMMYFUNCTION("REGEXEXTRACT(L57, "":(.*):"")"),"01")</f>
        <v>01</v>
      </c>
      <c r="N57" s="6" t="str">
        <f>IFERROR(__xludf.DUMMYFUNCTION("REGEXEXTRACT(L57, "":.*:(\d*)(?:.|$)"")"),"00")</f>
        <v>00</v>
      </c>
      <c r="O57" s="6">
        <f>IFERROR(__xludf.DUMMYFUNCTION("IFNA(REGEXEXTRACT(L57, ""\.(\d{6})""), 0)"),0.0)</f>
        <v>0</v>
      </c>
      <c r="P57" s="2">
        <f t="shared" si="2"/>
        <v>60000000</v>
      </c>
      <c r="Q57" s="1" t="s">
        <v>74</v>
      </c>
      <c r="R57" s="5" t="s">
        <v>73</v>
      </c>
      <c r="S57" s="6" t="str">
        <f>IFERROR(__xludf.DUMMYFUNCTION("REGEXEXTRACT(R57, "":(.*):"")"),"01")</f>
        <v>01</v>
      </c>
      <c r="T57" s="6" t="str">
        <f>IFERROR(__xludf.DUMMYFUNCTION("REGEXEXTRACT(R57, "":.*:(\d*)(?:.|$)"")"),"00")</f>
        <v>00</v>
      </c>
      <c r="U57" s="6">
        <f>IFERROR(__xludf.DUMMYFUNCTION("IFNA(REGEXEXTRACT(R57, ""\.(\d{6})""), 0)"),0.0)</f>
        <v>0</v>
      </c>
      <c r="V57" s="2">
        <f t="shared" si="3"/>
        <v>60000000</v>
      </c>
      <c r="W57" s="1" t="s">
        <v>74</v>
      </c>
      <c r="X57" s="5" t="s">
        <v>73</v>
      </c>
      <c r="Y57" s="6" t="str">
        <f>IFERROR(__xludf.DUMMYFUNCTION("REGEXEXTRACT(X57, "":(.*):"")"),"01")</f>
        <v>01</v>
      </c>
      <c r="Z57" s="6" t="str">
        <f>IFERROR(__xludf.DUMMYFUNCTION("REGEXEXTRACT(X57, "":.*:(\d*)(?:.|$)"")"),"00")</f>
        <v>00</v>
      </c>
      <c r="AA57" s="6">
        <f>IFERROR(__xludf.DUMMYFUNCTION("IFNA(REGEXEXTRACT(X57, ""\.(\d{6})""), 0)"),0.0)</f>
        <v>0</v>
      </c>
      <c r="AB57" s="2">
        <f t="shared" si="4"/>
        <v>60000000</v>
      </c>
      <c r="AC57" s="1" t="s">
        <v>74</v>
      </c>
    </row>
    <row r="58">
      <c r="A58" s="1"/>
      <c r="B58" s="1" t="s">
        <v>15</v>
      </c>
      <c r="C58" s="3">
        <v>100.0</v>
      </c>
      <c r="D58" s="3">
        <v>154.0</v>
      </c>
      <c r="E58" s="4">
        <v>0.25</v>
      </c>
      <c r="F58" s="5" t="s">
        <v>73</v>
      </c>
      <c r="G58" s="6" t="str">
        <f>IFERROR(__xludf.DUMMYFUNCTION("REGEXEXTRACT(F58, "":(.*):"")"),"01")</f>
        <v>01</v>
      </c>
      <c r="H58" s="6" t="str">
        <f>IFERROR(__xludf.DUMMYFUNCTION("REGEXEXTRACT(F58, "":.*:(\d*)(?:.|$)"")"),"00")</f>
        <v>00</v>
      </c>
      <c r="I58" s="6">
        <f>IFERROR(__xludf.DUMMYFUNCTION("IFNA(REGEXEXTRACT(F58, ""\.(\d{6})""), 0)"),0.0)</f>
        <v>0</v>
      </c>
      <c r="J58" s="2">
        <f t="shared" si="1"/>
        <v>60000000</v>
      </c>
      <c r="K58" s="1" t="s">
        <v>74</v>
      </c>
      <c r="L58" s="5" t="s">
        <v>73</v>
      </c>
      <c r="M58" s="6" t="str">
        <f>IFERROR(__xludf.DUMMYFUNCTION("REGEXEXTRACT(L58, "":(.*):"")"),"01")</f>
        <v>01</v>
      </c>
      <c r="N58" s="6" t="str">
        <f>IFERROR(__xludf.DUMMYFUNCTION("REGEXEXTRACT(L58, "":.*:(\d*)(?:.|$)"")"),"00")</f>
        <v>00</v>
      </c>
      <c r="O58" s="6">
        <f>IFERROR(__xludf.DUMMYFUNCTION("IFNA(REGEXEXTRACT(L58, ""\.(\d{6})""), 0)"),0.0)</f>
        <v>0</v>
      </c>
      <c r="P58" s="2">
        <f t="shared" si="2"/>
        <v>60000000</v>
      </c>
      <c r="Q58" s="1" t="s">
        <v>74</v>
      </c>
      <c r="R58" s="5" t="s">
        <v>195</v>
      </c>
      <c r="S58" s="6" t="str">
        <f>IFERROR(__xludf.DUMMYFUNCTION("REGEXEXTRACT(R58, "":(.*):"")"),"00")</f>
        <v>00</v>
      </c>
      <c r="T58" s="6" t="str">
        <f>IFERROR(__xludf.DUMMYFUNCTION("REGEXEXTRACT(R58, "":.*:(\d*)(?:.|$)"")"),"01")</f>
        <v>01</v>
      </c>
      <c r="U58" s="6" t="str">
        <f>IFERROR(__xludf.DUMMYFUNCTION("IFNA(REGEXEXTRACT(R58, ""\.(\d{6})""), 0)"),"052678")</f>
        <v>052678</v>
      </c>
      <c r="V58" s="2">
        <f t="shared" si="3"/>
        <v>1052678</v>
      </c>
      <c r="W58" s="1" t="s">
        <v>76</v>
      </c>
      <c r="X58" s="5" t="s">
        <v>196</v>
      </c>
      <c r="Y58" s="6" t="str">
        <f>IFERROR(__xludf.DUMMYFUNCTION("REGEXEXTRACT(X58, "":(.*):"")"),"00")</f>
        <v>00</v>
      </c>
      <c r="Z58" s="6" t="str">
        <f>IFERROR(__xludf.DUMMYFUNCTION("REGEXEXTRACT(X58, "":.*:(\d*)(?:.|$)"")"),"00")</f>
        <v>00</v>
      </c>
      <c r="AA58" s="6" t="str">
        <f>IFERROR(__xludf.DUMMYFUNCTION("IFNA(REGEXEXTRACT(X58, ""\.(\d{6})""), 0)"),"018337")</f>
        <v>018337</v>
      </c>
      <c r="AB58" s="2">
        <f t="shared" si="4"/>
        <v>18337</v>
      </c>
      <c r="AC58" s="1" t="s">
        <v>76</v>
      </c>
    </row>
    <row r="59">
      <c r="A59" s="1"/>
      <c r="B59" s="1" t="s">
        <v>15</v>
      </c>
      <c r="C59" s="3">
        <v>100.0</v>
      </c>
      <c r="D59" s="3">
        <v>166.0</v>
      </c>
      <c r="E59" s="4">
        <v>0.2</v>
      </c>
      <c r="F59" s="5" t="s">
        <v>73</v>
      </c>
      <c r="G59" s="6" t="str">
        <f>IFERROR(__xludf.DUMMYFUNCTION("REGEXEXTRACT(F59, "":(.*):"")"),"01")</f>
        <v>01</v>
      </c>
      <c r="H59" s="6" t="str">
        <f>IFERROR(__xludf.DUMMYFUNCTION("REGEXEXTRACT(F59, "":.*:(\d*)(?:.|$)"")"),"00")</f>
        <v>00</v>
      </c>
      <c r="I59" s="6">
        <f>IFERROR(__xludf.DUMMYFUNCTION("IFNA(REGEXEXTRACT(F59, ""\.(\d{6})""), 0)"),0.0)</f>
        <v>0</v>
      </c>
      <c r="J59" s="2">
        <f t="shared" si="1"/>
        <v>60000000</v>
      </c>
      <c r="K59" s="1" t="s">
        <v>74</v>
      </c>
      <c r="L59" s="5" t="s">
        <v>197</v>
      </c>
      <c r="M59" s="6" t="str">
        <f>IFERROR(__xludf.DUMMYFUNCTION("REGEXEXTRACT(L59, "":(.*):"")"),"00")</f>
        <v>00</v>
      </c>
      <c r="N59" s="6" t="str">
        <f>IFERROR(__xludf.DUMMYFUNCTION("REGEXEXTRACT(L59, "":.*:(\d*)(?:.|$)"")"),"37")</f>
        <v>37</v>
      </c>
      <c r="O59" s="6" t="str">
        <f>IFERROR(__xludf.DUMMYFUNCTION("IFNA(REGEXEXTRACT(L59, ""\.(\d{6})""), 0)"),"288901")</f>
        <v>288901</v>
      </c>
      <c r="P59" s="2">
        <f t="shared" si="2"/>
        <v>37288901</v>
      </c>
      <c r="Q59" s="1" t="s">
        <v>76</v>
      </c>
      <c r="R59" s="5" t="s">
        <v>198</v>
      </c>
      <c r="S59" s="6" t="str">
        <f>IFERROR(__xludf.DUMMYFUNCTION("REGEXEXTRACT(R59, "":(.*):"")"),"00")</f>
        <v>00</v>
      </c>
      <c r="T59" s="6" t="str">
        <f>IFERROR(__xludf.DUMMYFUNCTION("REGEXEXTRACT(R59, "":.*:(\d*)(?:.|$)"")"),"00")</f>
        <v>00</v>
      </c>
      <c r="U59" s="6" t="str">
        <f>IFERROR(__xludf.DUMMYFUNCTION("IFNA(REGEXEXTRACT(R59, ""\.(\d{6})""), 0)"),"026878")</f>
        <v>026878</v>
      </c>
      <c r="V59" s="2">
        <f t="shared" si="3"/>
        <v>26878</v>
      </c>
      <c r="W59" s="1" t="s">
        <v>76</v>
      </c>
      <c r="X59" s="5" t="s">
        <v>199</v>
      </c>
      <c r="Y59" s="6" t="str">
        <f>IFERROR(__xludf.DUMMYFUNCTION("REGEXEXTRACT(X59, "":(.*):"")"),"00")</f>
        <v>00</v>
      </c>
      <c r="Z59" s="6" t="str">
        <f>IFERROR(__xludf.DUMMYFUNCTION("REGEXEXTRACT(X59, "":.*:(\d*)(?:.|$)"")"),"00")</f>
        <v>00</v>
      </c>
      <c r="AA59" s="6" t="str">
        <f>IFERROR(__xludf.DUMMYFUNCTION("IFNA(REGEXEXTRACT(X59, ""\.(\d{6})""), 0)"),"031237")</f>
        <v>031237</v>
      </c>
      <c r="AB59" s="2">
        <f t="shared" si="4"/>
        <v>31237</v>
      </c>
      <c r="AC59" s="1" t="s">
        <v>76</v>
      </c>
    </row>
    <row r="60">
      <c r="J60" s="3"/>
      <c r="S60" s="6"/>
      <c r="T60" s="6"/>
      <c r="U60" s="6"/>
      <c r="V60" s="2"/>
    </row>
    <row r="61">
      <c r="J61" s="3"/>
      <c r="S61" s="6"/>
      <c r="T61" s="6"/>
      <c r="U61" s="6"/>
      <c r="V61" s="2"/>
    </row>
    <row r="62">
      <c r="J62" s="3"/>
      <c r="S62" s="6"/>
      <c r="T62" s="6"/>
      <c r="U62" s="6"/>
      <c r="V62" s="2"/>
    </row>
    <row r="63">
      <c r="J63" s="3"/>
      <c r="S63" s="6"/>
      <c r="T63" s="6"/>
      <c r="U63" s="6"/>
      <c r="V63" s="2"/>
    </row>
    <row r="64">
      <c r="J64" s="3"/>
      <c r="S64" s="6"/>
      <c r="T64" s="6"/>
      <c r="U64" s="6"/>
      <c r="V64" s="2"/>
    </row>
    <row r="65">
      <c r="J65" s="3"/>
      <c r="S65" s="6"/>
      <c r="T65" s="6"/>
      <c r="U65" s="6"/>
      <c r="V65" s="2"/>
    </row>
    <row r="66">
      <c r="J66" s="3"/>
      <c r="S66" s="6"/>
      <c r="T66" s="6"/>
      <c r="U66" s="6"/>
      <c r="V66" s="2"/>
    </row>
    <row r="67">
      <c r="J67" s="3"/>
      <c r="S67" s="6"/>
      <c r="T67" s="6"/>
      <c r="U67" s="6"/>
      <c r="V67" s="2"/>
    </row>
    <row r="68">
      <c r="J68" s="3"/>
      <c r="S68" s="6"/>
      <c r="T68" s="6"/>
      <c r="U68" s="6"/>
      <c r="V68" s="2"/>
    </row>
    <row r="69">
      <c r="J69" s="3"/>
      <c r="S69" s="6"/>
      <c r="T69" s="6"/>
      <c r="U69" s="6"/>
      <c r="V69" s="2"/>
    </row>
    <row r="70">
      <c r="J70" s="3"/>
      <c r="S70" s="6"/>
      <c r="T70" s="6"/>
      <c r="U70" s="6"/>
      <c r="V70" s="2"/>
    </row>
    <row r="71">
      <c r="J71" s="3"/>
      <c r="S71" s="6"/>
      <c r="T71" s="6"/>
      <c r="U71" s="6"/>
      <c r="V71" s="2"/>
    </row>
    <row r="72">
      <c r="J72" s="3"/>
      <c r="S72" s="6"/>
      <c r="T72" s="6"/>
      <c r="U72" s="6"/>
      <c r="V72" s="2"/>
    </row>
    <row r="73">
      <c r="J73" s="3"/>
      <c r="S73" s="6"/>
      <c r="T73" s="6"/>
      <c r="U73" s="6"/>
      <c r="V73" s="2"/>
    </row>
    <row r="74">
      <c r="J74" s="3"/>
      <c r="S74" s="6"/>
      <c r="T74" s="6"/>
      <c r="U74" s="6"/>
      <c r="V74" s="2"/>
    </row>
    <row r="75">
      <c r="J75" s="3"/>
      <c r="S75" s="6"/>
      <c r="T75" s="6"/>
      <c r="U75" s="6"/>
      <c r="V75" s="2"/>
    </row>
    <row r="76">
      <c r="J76" s="3"/>
      <c r="S76" s="6"/>
      <c r="T76" s="6"/>
      <c r="U76" s="6"/>
      <c r="V76" s="2"/>
    </row>
    <row r="77">
      <c r="J77" s="3"/>
      <c r="S77" s="6"/>
      <c r="T77" s="6"/>
      <c r="U77" s="6"/>
      <c r="V77" s="2"/>
    </row>
    <row r="78">
      <c r="J78" s="3"/>
      <c r="S78" s="6"/>
      <c r="T78" s="6"/>
      <c r="U78" s="6"/>
      <c r="V78" s="2"/>
    </row>
    <row r="79">
      <c r="J79" s="3"/>
      <c r="S79" s="6"/>
      <c r="T79" s="6"/>
      <c r="U79" s="6"/>
      <c r="V79" s="2"/>
    </row>
    <row r="80">
      <c r="J80" s="3"/>
      <c r="S80" s="6"/>
      <c r="T80" s="6"/>
      <c r="U80" s="6"/>
      <c r="V80" s="2"/>
    </row>
    <row r="81">
      <c r="J81" s="3"/>
      <c r="S81" s="6"/>
      <c r="T81" s="6"/>
      <c r="U81" s="6"/>
      <c r="V81" s="2"/>
    </row>
    <row r="82">
      <c r="J82" s="3"/>
    </row>
    <row r="83">
      <c r="J83" s="3"/>
    </row>
    <row r="84">
      <c r="J84" s="3"/>
    </row>
    <row r="85">
      <c r="J85" s="3"/>
    </row>
    <row r="86">
      <c r="J86" s="3"/>
    </row>
    <row r="87">
      <c r="J87" s="3"/>
    </row>
    <row r="88">
      <c r="J88" s="3"/>
    </row>
    <row r="89">
      <c r="J89" s="3"/>
    </row>
    <row r="90">
      <c r="J90" s="3"/>
    </row>
    <row r="91">
      <c r="J91" s="3"/>
    </row>
    <row r="92">
      <c r="J92" s="3"/>
    </row>
    <row r="93">
      <c r="J93" s="3"/>
    </row>
    <row r="94">
      <c r="J94" s="3"/>
    </row>
    <row r="95">
      <c r="J95" s="3"/>
    </row>
    <row r="96">
      <c r="J96" s="3"/>
    </row>
    <row r="97">
      <c r="J97" s="3"/>
    </row>
    <row r="98">
      <c r="J98" s="3"/>
    </row>
    <row r="99">
      <c r="J99" s="3"/>
    </row>
    <row r="100">
      <c r="J100" s="3"/>
    </row>
    <row r="101">
      <c r="J101" s="3"/>
    </row>
    <row r="102">
      <c r="J102" s="3"/>
    </row>
    <row r="103">
      <c r="J103" s="3"/>
    </row>
    <row r="104">
      <c r="J104" s="3"/>
    </row>
    <row r="105">
      <c r="J105" s="3"/>
    </row>
    <row r="106">
      <c r="J106" s="3"/>
    </row>
    <row r="107">
      <c r="J107" s="3"/>
    </row>
    <row r="108">
      <c r="J108" s="3"/>
    </row>
    <row r="109">
      <c r="J109" s="3"/>
    </row>
    <row r="110">
      <c r="J110" s="3"/>
    </row>
    <row r="111">
      <c r="J111" s="3"/>
    </row>
    <row r="112">
      <c r="J112" s="3"/>
    </row>
    <row r="113">
      <c r="J113" s="3"/>
    </row>
    <row r="114">
      <c r="J114" s="3"/>
    </row>
    <row r="115">
      <c r="J115" s="3"/>
    </row>
    <row r="116">
      <c r="J116" s="3"/>
    </row>
    <row r="117">
      <c r="J117" s="3"/>
    </row>
    <row r="118">
      <c r="J118" s="3"/>
    </row>
    <row r="119">
      <c r="J119" s="3"/>
    </row>
    <row r="120">
      <c r="J120" s="3"/>
    </row>
    <row r="121">
      <c r="J121" s="3"/>
    </row>
    <row r="122">
      <c r="J122" s="3"/>
    </row>
    <row r="123">
      <c r="J123" s="3"/>
    </row>
    <row r="124">
      <c r="J124" s="3"/>
    </row>
    <row r="125">
      <c r="J125" s="3"/>
    </row>
    <row r="126">
      <c r="J126" s="3"/>
    </row>
    <row r="127">
      <c r="J127" s="3"/>
    </row>
    <row r="128">
      <c r="J128" s="3"/>
    </row>
    <row r="129">
      <c r="J129" s="3"/>
    </row>
    <row r="130">
      <c r="J130" s="3"/>
    </row>
    <row r="131">
      <c r="J131" s="3"/>
    </row>
    <row r="132">
      <c r="J132" s="3"/>
    </row>
    <row r="133">
      <c r="J133" s="3"/>
    </row>
    <row r="134">
      <c r="J134" s="3"/>
    </row>
    <row r="135">
      <c r="J135" s="3"/>
    </row>
    <row r="136">
      <c r="J136" s="3"/>
    </row>
    <row r="137">
      <c r="J137" s="3"/>
    </row>
    <row r="138">
      <c r="J138" s="3"/>
    </row>
    <row r="139">
      <c r="J139" s="3"/>
    </row>
    <row r="140">
      <c r="J140" s="3"/>
    </row>
    <row r="141">
      <c r="J141" s="3"/>
    </row>
    <row r="142">
      <c r="J142" s="3"/>
    </row>
    <row r="143">
      <c r="J143" s="3"/>
    </row>
    <row r="144">
      <c r="J144" s="3"/>
    </row>
    <row r="145">
      <c r="J145" s="3"/>
    </row>
    <row r="146">
      <c r="J146" s="3"/>
    </row>
    <row r="147">
      <c r="J147" s="3"/>
    </row>
    <row r="148">
      <c r="J148" s="3"/>
    </row>
    <row r="149">
      <c r="J149" s="3"/>
    </row>
    <row r="150">
      <c r="J150" s="3"/>
    </row>
    <row r="151">
      <c r="J151" s="3"/>
    </row>
    <row r="152">
      <c r="J152" s="3"/>
    </row>
    <row r="153">
      <c r="J153" s="3"/>
    </row>
    <row r="154">
      <c r="J154" s="3"/>
    </row>
    <row r="155">
      <c r="J155" s="3"/>
    </row>
    <row r="156">
      <c r="J156" s="3"/>
    </row>
    <row r="157">
      <c r="J157" s="3"/>
    </row>
    <row r="158">
      <c r="J158" s="3"/>
    </row>
    <row r="159">
      <c r="J159" s="3"/>
    </row>
    <row r="160">
      <c r="J160" s="3"/>
    </row>
    <row r="161">
      <c r="J161" s="3"/>
    </row>
    <row r="162">
      <c r="J162" s="3"/>
    </row>
    <row r="163">
      <c r="J163" s="3"/>
    </row>
    <row r="164">
      <c r="J164" s="3"/>
    </row>
    <row r="165">
      <c r="J165" s="3"/>
    </row>
    <row r="166">
      <c r="J166" s="3"/>
    </row>
    <row r="167">
      <c r="J167" s="3"/>
    </row>
    <row r="168">
      <c r="J168" s="3"/>
    </row>
    <row r="169">
      <c r="J169" s="3"/>
    </row>
    <row r="170">
      <c r="J170" s="3"/>
    </row>
    <row r="171">
      <c r="J171" s="3"/>
    </row>
    <row r="172">
      <c r="J172" s="3"/>
    </row>
    <row r="173">
      <c r="J173" s="3"/>
    </row>
    <row r="174">
      <c r="J174" s="3"/>
    </row>
    <row r="175">
      <c r="J175" s="3"/>
    </row>
    <row r="176">
      <c r="J176" s="3"/>
    </row>
    <row r="177">
      <c r="J177" s="3"/>
    </row>
    <row r="178">
      <c r="J178" s="3"/>
    </row>
    <row r="179">
      <c r="J179" s="3"/>
    </row>
    <row r="180">
      <c r="J180" s="3"/>
    </row>
    <row r="181">
      <c r="J181" s="3"/>
    </row>
    <row r="182">
      <c r="J182" s="3"/>
    </row>
    <row r="183">
      <c r="J183" s="3"/>
    </row>
    <row r="184">
      <c r="J184" s="3"/>
    </row>
    <row r="185">
      <c r="J185" s="3"/>
    </row>
    <row r="186">
      <c r="J186" s="3"/>
    </row>
    <row r="187">
      <c r="J187" s="3"/>
    </row>
    <row r="188">
      <c r="J188" s="3"/>
    </row>
    <row r="189">
      <c r="J189" s="3"/>
    </row>
    <row r="190">
      <c r="J190" s="3"/>
    </row>
    <row r="191">
      <c r="J191" s="3"/>
    </row>
    <row r="192">
      <c r="J192" s="3"/>
    </row>
    <row r="193">
      <c r="J193" s="3"/>
    </row>
    <row r="194">
      <c r="J194" s="3"/>
    </row>
    <row r="195">
      <c r="J195" s="3"/>
    </row>
    <row r="196">
      <c r="J196" s="3"/>
    </row>
    <row r="197">
      <c r="J197" s="3"/>
    </row>
    <row r="198">
      <c r="J198" s="3"/>
    </row>
    <row r="199">
      <c r="J199" s="3"/>
    </row>
    <row r="200">
      <c r="J200" s="3"/>
    </row>
    <row r="201">
      <c r="J201" s="3"/>
    </row>
    <row r="202">
      <c r="J202" s="3"/>
    </row>
    <row r="203">
      <c r="J203" s="3"/>
    </row>
    <row r="204">
      <c r="J204" s="3"/>
    </row>
    <row r="205">
      <c r="J205" s="3"/>
    </row>
    <row r="206">
      <c r="J206" s="3"/>
    </row>
    <row r="207">
      <c r="J207" s="3"/>
    </row>
    <row r="208">
      <c r="J208" s="3"/>
    </row>
    <row r="209">
      <c r="J209" s="3"/>
    </row>
    <row r="210">
      <c r="J210" s="3"/>
    </row>
    <row r="211">
      <c r="J211" s="3"/>
    </row>
    <row r="212">
      <c r="J212" s="3"/>
    </row>
    <row r="213">
      <c r="J213" s="3"/>
    </row>
    <row r="214">
      <c r="J214" s="3"/>
    </row>
    <row r="215">
      <c r="J215" s="3"/>
    </row>
    <row r="216">
      <c r="J216" s="3"/>
    </row>
    <row r="217">
      <c r="J217" s="3"/>
    </row>
    <row r="218">
      <c r="J218" s="3"/>
    </row>
    <row r="219">
      <c r="J219" s="3"/>
    </row>
    <row r="220">
      <c r="J220" s="3"/>
    </row>
    <row r="221">
      <c r="J221" s="3"/>
    </row>
    <row r="222">
      <c r="J222" s="3"/>
    </row>
    <row r="223">
      <c r="J223" s="3"/>
    </row>
    <row r="224">
      <c r="J224" s="3"/>
    </row>
    <row r="225">
      <c r="J225" s="3"/>
    </row>
    <row r="226">
      <c r="J226" s="3"/>
    </row>
    <row r="227">
      <c r="J227" s="3"/>
    </row>
    <row r="228">
      <c r="J228" s="3"/>
    </row>
    <row r="229">
      <c r="J229" s="3"/>
    </row>
    <row r="230">
      <c r="J230" s="3"/>
    </row>
    <row r="231">
      <c r="J231" s="3"/>
    </row>
    <row r="232">
      <c r="J232" s="3"/>
    </row>
    <row r="233">
      <c r="J233" s="3"/>
    </row>
    <row r="234">
      <c r="J234" s="3"/>
    </row>
    <row r="235">
      <c r="J235" s="3"/>
    </row>
    <row r="236">
      <c r="J236" s="3"/>
    </row>
    <row r="237">
      <c r="J237" s="3"/>
    </row>
    <row r="238">
      <c r="J238" s="3"/>
    </row>
    <row r="239">
      <c r="J239" s="3"/>
    </row>
    <row r="240">
      <c r="J240" s="3"/>
    </row>
    <row r="241">
      <c r="J241" s="3"/>
    </row>
    <row r="242">
      <c r="J242" s="3"/>
    </row>
    <row r="243">
      <c r="J243" s="3"/>
    </row>
    <row r="244">
      <c r="J244" s="3"/>
    </row>
    <row r="245">
      <c r="J245" s="3"/>
    </row>
    <row r="246">
      <c r="J246" s="3"/>
    </row>
    <row r="247">
      <c r="J247" s="3"/>
    </row>
    <row r="248">
      <c r="J248" s="3"/>
    </row>
    <row r="249">
      <c r="J249" s="3"/>
    </row>
    <row r="250">
      <c r="J250" s="3"/>
    </row>
    <row r="251">
      <c r="J251" s="3"/>
    </row>
    <row r="252">
      <c r="J252" s="3"/>
    </row>
    <row r="253">
      <c r="J253" s="3"/>
    </row>
    <row r="254">
      <c r="J254" s="3"/>
    </row>
    <row r="255">
      <c r="J255" s="3"/>
    </row>
    <row r="256">
      <c r="J256" s="3"/>
    </row>
    <row r="257">
      <c r="J257" s="3"/>
    </row>
    <row r="258">
      <c r="J258" s="3"/>
    </row>
    <row r="259">
      <c r="J259" s="3"/>
    </row>
    <row r="260">
      <c r="J260" s="3"/>
    </row>
    <row r="261">
      <c r="J261" s="3"/>
    </row>
    <row r="262">
      <c r="J262" s="3"/>
    </row>
    <row r="263">
      <c r="J263" s="3"/>
    </row>
    <row r="264">
      <c r="J264" s="3"/>
    </row>
    <row r="265">
      <c r="J265" s="3"/>
    </row>
    <row r="266">
      <c r="J266" s="3"/>
    </row>
    <row r="267">
      <c r="J267" s="3"/>
    </row>
    <row r="268">
      <c r="J268" s="3"/>
    </row>
    <row r="269">
      <c r="J269" s="3"/>
    </row>
    <row r="270">
      <c r="J270" s="3"/>
    </row>
    <row r="271">
      <c r="J271" s="3"/>
    </row>
    <row r="272">
      <c r="J272" s="3"/>
    </row>
    <row r="273">
      <c r="J273" s="3"/>
    </row>
    <row r="274">
      <c r="J274" s="3"/>
    </row>
    <row r="275">
      <c r="J275" s="3"/>
    </row>
    <row r="276">
      <c r="J276" s="3"/>
    </row>
    <row r="277">
      <c r="J277" s="3"/>
    </row>
    <row r="278">
      <c r="J278" s="3"/>
    </row>
    <row r="279">
      <c r="J279" s="3"/>
    </row>
    <row r="280">
      <c r="J280" s="3"/>
    </row>
    <row r="281">
      <c r="J281" s="3"/>
    </row>
    <row r="282">
      <c r="J282" s="3"/>
    </row>
    <row r="283">
      <c r="J283" s="3"/>
    </row>
    <row r="284">
      <c r="J284" s="3"/>
    </row>
    <row r="285">
      <c r="J285" s="3"/>
    </row>
    <row r="286">
      <c r="J286" s="3"/>
    </row>
    <row r="287">
      <c r="J287" s="3"/>
    </row>
    <row r="288">
      <c r="J288" s="3"/>
    </row>
    <row r="289">
      <c r="J289" s="3"/>
    </row>
    <row r="290">
      <c r="J290" s="3"/>
    </row>
    <row r="291">
      <c r="J291" s="3"/>
    </row>
    <row r="292">
      <c r="J292" s="3"/>
    </row>
    <row r="293">
      <c r="J293" s="3"/>
    </row>
    <row r="294">
      <c r="J294" s="3"/>
    </row>
    <row r="295">
      <c r="J295" s="3"/>
    </row>
    <row r="296">
      <c r="J296" s="3"/>
    </row>
    <row r="297">
      <c r="J297" s="3"/>
    </row>
    <row r="298">
      <c r="J298" s="3"/>
    </row>
    <row r="299">
      <c r="J299" s="3"/>
    </row>
    <row r="300">
      <c r="J300" s="3"/>
    </row>
    <row r="301">
      <c r="J301" s="3"/>
    </row>
    <row r="302">
      <c r="J302" s="3"/>
    </row>
    <row r="303">
      <c r="J303" s="3"/>
    </row>
    <row r="304">
      <c r="J304" s="3"/>
    </row>
    <row r="305">
      <c r="J305" s="3"/>
    </row>
    <row r="306">
      <c r="J306" s="3"/>
    </row>
    <row r="307">
      <c r="J307" s="3"/>
    </row>
    <row r="308">
      <c r="J308" s="3"/>
    </row>
    <row r="309">
      <c r="J309" s="3"/>
    </row>
    <row r="310">
      <c r="J310" s="3"/>
    </row>
    <row r="311">
      <c r="J311" s="3"/>
    </row>
    <row r="312">
      <c r="J312" s="3"/>
    </row>
    <row r="313">
      <c r="J313" s="3"/>
    </row>
    <row r="314">
      <c r="J314" s="3"/>
    </row>
    <row r="315">
      <c r="J315" s="3"/>
    </row>
    <row r="316">
      <c r="J316" s="3"/>
    </row>
    <row r="317">
      <c r="J317" s="3"/>
    </row>
    <row r="318">
      <c r="J318" s="3"/>
    </row>
    <row r="319">
      <c r="J319" s="3"/>
    </row>
    <row r="320">
      <c r="J320" s="3"/>
    </row>
    <row r="321">
      <c r="J321" s="3"/>
    </row>
    <row r="322">
      <c r="J322" s="3"/>
    </row>
    <row r="323">
      <c r="J323" s="3"/>
    </row>
    <row r="324">
      <c r="J324" s="3"/>
    </row>
    <row r="325">
      <c r="J325" s="3"/>
    </row>
    <row r="326">
      <c r="J326" s="3"/>
    </row>
    <row r="327">
      <c r="J327" s="3"/>
    </row>
    <row r="328">
      <c r="J328" s="3"/>
    </row>
    <row r="329">
      <c r="J329" s="3"/>
    </row>
    <row r="330">
      <c r="J330" s="3"/>
    </row>
    <row r="331">
      <c r="J331" s="3"/>
    </row>
    <row r="332">
      <c r="J332" s="3"/>
    </row>
    <row r="333">
      <c r="J333" s="3"/>
    </row>
    <row r="334">
      <c r="J334" s="3"/>
    </row>
    <row r="335">
      <c r="J335" s="3"/>
    </row>
    <row r="336">
      <c r="J336" s="3"/>
    </row>
    <row r="337">
      <c r="J337" s="3"/>
    </row>
    <row r="338">
      <c r="J338" s="3"/>
    </row>
    <row r="339">
      <c r="J339" s="3"/>
    </row>
    <row r="340">
      <c r="J340" s="3"/>
    </row>
    <row r="341">
      <c r="J341" s="3"/>
    </row>
    <row r="342">
      <c r="J342" s="3"/>
    </row>
    <row r="343">
      <c r="J343" s="3"/>
    </row>
    <row r="344">
      <c r="J344" s="3"/>
    </row>
    <row r="345">
      <c r="J345" s="3"/>
    </row>
    <row r="346">
      <c r="J346" s="3"/>
    </row>
    <row r="347">
      <c r="J347" s="3"/>
    </row>
    <row r="348">
      <c r="J348" s="3"/>
    </row>
    <row r="349">
      <c r="J349" s="3"/>
    </row>
    <row r="350">
      <c r="J350" s="3"/>
    </row>
    <row r="351">
      <c r="J351" s="3"/>
    </row>
    <row r="352">
      <c r="J352" s="3"/>
    </row>
    <row r="353">
      <c r="J353" s="3"/>
    </row>
    <row r="354">
      <c r="J354" s="3"/>
    </row>
    <row r="355">
      <c r="J355" s="3"/>
    </row>
    <row r="356">
      <c r="J356" s="3"/>
    </row>
    <row r="357">
      <c r="J357" s="3"/>
    </row>
    <row r="358">
      <c r="J358" s="3"/>
    </row>
    <row r="359">
      <c r="J359" s="3"/>
    </row>
    <row r="360">
      <c r="J360" s="3"/>
    </row>
    <row r="361">
      <c r="J361" s="3"/>
    </row>
    <row r="362">
      <c r="J362" s="3"/>
    </row>
    <row r="363">
      <c r="J363" s="3"/>
    </row>
    <row r="364">
      <c r="J364" s="3"/>
    </row>
    <row r="365">
      <c r="J365" s="3"/>
    </row>
    <row r="366">
      <c r="J366" s="3"/>
    </row>
    <row r="367">
      <c r="J367" s="3"/>
    </row>
    <row r="368">
      <c r="J368" s="3"/>
    </row>
    <row r="369">
      <c r="J369" s="3"/>
    </row>
    <row r="370">
      <c r="J370" s="3"/>
    </row>
    <row r="371">
      <c r="J371" s="3"/>
    </row>
    <row r="372">
      <c r="J372" s="3"/>
    </row>
    <row r="373">
      <c r="J373" s="3"/>
    </row>
    <row r="374">
      <c r="J374" s="3"/>
    </row>
    <row r="375">
      <c r="J375" s="3"/>
    </row>
    <row r="376">
      <c r="J376" s="3"/>
    </row>
    <row r="377">
      <c r="J377" s="3"/>
    </row>
    <row r="378">
      <c r="J378" s="3"/>
    </row>
    <row r="379">
      <c r="J379" s="3"/>
    </row>
    <row r="380">
      <c r="J380" s="3"/>
    </row>
    <row r="381">
      <c r="J381" s="3"/>
    </row>
    <row r="382">
      <c r="J382" s="3"/>
    </row>
    <row r="383">
      <c r="J383" s="3"/>
    </row>
    <row r="384">
      <c r="J384" s="3"/>
    </row>
    <row r="385">
      <c r="J385" s="3"/>
    </row>
    <row r="386">
      <c r="J386" s="3"/>
    </row>
    <row r="387">
      <c r="J387" s="3"/>
    </row>
    <row r="388">
      <c r="J388" s="3"/>
    </row>
    <row r="389">
      <c r="J389" s="3"/>
    </row>
    <row r="390">
      <c r="J390" s="3"/>
    </row>
    <row r="391">
      <c r="J391" s="3"/>
    </row>
    <row r="392">
      <c r="J392" s="3"/>
    </row>
    <row r="393">
      <c r="J393" s="3"/>
    </row>
    <row r="394">
      <c r="J394" s="3"/>
    </row>
    <row r="395">
      <c r="J395" s="3"/>
    </row>
    <row r="396">
      <c r="J396" s="3"/>
    </row>
    <row r="397">
      <c r="J397" s="3"/>
    </row>
    <row r="398">
      <c r="J398" s="3"/>
    </row>
    <row r="399">
      <c r="J399" s="3"/>
    </row>
    <row r="400">
      <c r="J400" s="3"/>
    </row>
    <row r="401">
      <c r="J401" s="3"/>
    </row>
    <row r="402">
      <c r="J402" s="3"/>
    </row>
    <row r="403">
      <c r="J403" s="3"/>
    </row>
    <row r="404">
      <c r="J404" s="3"/>
    </row>
    <row r="405">
      <c r="J405" s="3"/>
    </row>
    <row r="406">
      <c r="J406" s="3"/>
    </row>
    <row r="407">
      <c r="J407" s="3"/>
    </row>
    <row r="408">
      <c r="J408" s="3"/>
    </row>
    <row r="409">
      <c r="J409" s="3"/>
    </row>
    <row r="410">
      <c r="J410" s="3"/>
    </row>
    <row r="411">
      <c r="J411" s="3"/>
    </row>
    <row r="412">
      <c r="J412" s="3"/>
    </row>
    <row r="413">
      <c r="J413" s="3"/>
    </row>
    <row r="414">
      <c r="J414" s="3"/>
    </row>
    <row r="415">
      <c r="J415" s="3"/>
    </row>
    <row r="416">
      <c r="J416" s="3"/>
    </row>
    <row r="417">
      <c r="J417" s="3"/>
    </row>
    <row r="418">
      <c r="J418" s="3"/>
    </row>
    <row r="419">
      <c r="J419" s="3"/>
    </row>
    <row r="420">
      <c r="J420" s="3"/>
    </row>
    <row r="421">
      <c r="J421" s="3"/>
    </row>
    <row r="422">
      <c r="J422" s="3"/>
    </row>
    <row r="423">
      <c r="J423" s="3"/>
    </row>
    <row r="424">
      <c r="J424" s="3"/>
    </row>
    <row r="425">
      <c r="J425" s="3"/>
    </row>
    <row r="426">
      <c r="J426" s="3"/>
    </row>
    <row r="427">
      <c r="J427" s="3"/>
    </row>
    <row r="428">
      <c r="J428" s="3"/>
    </row>
    <row r="429">
      <c r="J429" s="3"/>
    </row>
    <row r="430">
      <c r="J430" s="3"/>
    </row>
    <row r="431">
      <c r="J431" s="3"/>
    </row>
    <row r="432">
      <c r="J432" s="3"/>
    </row>
    <row r="433">
      <c r="J433" s="3"/>
    </row>
    <row r="434">
      <c r="J434" s="3"/>
    </row>
    <row r="435">
      <c r="J435" s="3"/>
    </row>
    <row r="436">
      <c r="J436" s="3"/>
    </row>
    <row r="437">
      <c r="J437" s="3"/>
    </row>
    <row r="438">
      <c r="J438" s="3"/>
    </row>
    <row r="439">
      <c r="J439" s="3"/>
    </row>
    <row r="440">
      <c r="J440" s="3"/>
    </row>
    <row r="441">
      <c r="J441" s="3"/>
    </row>
    <row r="442">
      <c r="J442" s="3"/>
    </row>
    <row r="443">
      <c r="J443" s="3"/>
    </row>
    <row r="444">
      <c r="J444" s="3"/>
    </row>
    <row r="445">
      <c r="J445" s="3"/>
    </row>
    <row r="446">
      <c r="J446" s="3"/>
    </row>
    <row r="447">
      <c r="J447" s="3"/>
    </row>
    <row r="448">
      <c r="J448" s="3"/>
    </row>
    <row r="449">
      <c r="J449" s="3"/>
    </row>
    <row r="450">
      <c r="J450" s="3"/>
    </row>
    <row r="451">
      <c r="J451" s="3"/>
    </row>
    <row r="452">
      <c r="J452" s="3"/>
    </row>
    <row r="453">
      <c r="J453" s="3"/>
    </row>
    <row r="454">
      <c r="J454" s="3"/>
    </row>
    <row r="455">
      <c r="J455" s="3"/>
    </row>
    <row r="456">
      <c r="J456" s="3"/>
    </row>
    <row r="457">
      <c r="J457" s="3"/>
    </row>
    <row r="458">
      <c r="J458" s="3"/>
    </row>
    <row r="459">
      <c r="J459" s="3"/>
    </row>
    <row r="460">
      <c r="J460" s="3"/>
    </row>
    <row r="461">
      <c r="J461" s="3"/>
    </row>
    <row r="462">
      <c r="J462" s="3"/>
    </row>
    <row r="463">
      <c r="J463" s="3"/>
    </row>
    <row r="464">
      <c r="J464" s="3"/>
    </row>
    <row r="465">
      <c r="J465" s="3"/>
    </row>
    <row r="466">
      <c r="J466" s="3"/>
    </row>
    <row r="467">
      <c r="J467" s="3"/>
    </row>
    <row r="468">
      <c r="J468" s="3"/>
    </row>
    <row r="469">
      <c r="J469" s="3"/>
    </row>
    <row r="470">
      <c r="J470" s="3"/>
    </row>
    <row r="471">
      <c r="J471" s="3"/>
    </row>
    <row r="472">
      <c r="J472" s="3"/>
    </row>
    <row r="473">
      <c r="J473" s="3"/>
    </row>
    <row r="474">
      <c r="J474" s="3"/>
    </row>
    <row r="475">
      <c r="J475" s="3"/>
    </row>
    <row r="476">
      <c r="J476" s="3"/>
    </row>
    <row r="477">
      <c r="J477" s="3"/>
    </row>
    <row r="478">
      <c r="J478" s="3"/>
    </row>
    <row r="479">
      <c r="J479" s="3"/>
    </row>
    <row r="480">
      <c r="J480" s="3"/>
    </row>
    <row r="481">
      <c r="J481" s="3"/>
    </row>
    <row r="482">
      <c r="J482" s="3"/>
    </row>
    <row r="483">
      <c r="J483" s="3"/>
    </row>
    <row r="484">
      <c r="J484" s="3"/>
    </row>
    <row r="485">
      <c r="J485" s="3"/>
    </row>
    <row r="486">
      <c r="J486" s="3"/>
    </row>
    <row r="487">
      <c r="J487" s="3"/>
    </row>
    <row r="488">
      <c r="J488" s="3"/>
    </row>
    <row r="489">
      <c r="J489" s="3"/>
    </row>
    <row r="490">
      <c r="J490" s="3"/>
    </row>
    <row r="491">
      <c r="J491" s="3"/>
    </row>
    <row r="492">
      <c r="J492" s="3"/>
    </row>
    <row r="493">
      <c r="J493" s="3"/>
    </row>
    <row r="494">
      <c r="J494" s="3"/>
    </row>
    <row r="495">
      <c r="J495" s="3"/>
    </row>
    <row r="496">
      <c r="J496" s="3"/>
    </row>
    <row r="497">
      <c r="J497" s="3"/>
    </row>
    <row r="498">
      <c r="J498" s="3"/>
    </row>
    <row r="499">
      <c r="J499" s="3"/>
    </row>
    <row r="500">
      <c r="J500" s="3"/>
    </row>
    <row r="501">
      <c r="J501" s="3"/>
    </row>
    <row r="502">
      <c r="J502" s="3"/>
    </row>
    <row r="503">
      <c r="J503" s="3"/>
    </row>
    <row r="504">
      <c r="J504" s="3"/>
    </row>
    <row r="505">
      <c r="J505" s="3"/>
    </row>
    <row r="506">
      <c r="J506" s="3"/>
    </row>
    <row r="507">
      <c r="J507" s="3"/>
    </row>
    <row r="508">
      <c r="J508" s="3"/>
    </row>
    <row r="509">
      <c r="J509" s="3"/>
    </row>
    <row r="510">
      <c r="J510" s="3"/>
    </row>
    <row r="511">
      <c r="J511" s="3"/>
    </row>
    <row r="512">
      <c r="J512" s="3"/>
    </row>
    <row r="513">
      <c r="J513" s="3"/>
    </row>
    <row r="514">
      <c r="J514" s="3"/>
    </row>
    <row r="515">
      <c r="J515" s="3"/>
    </row>
    <row r="516">
      <c r="J516" s="3"/>
    </row>
    <row r="517">
      <c r="J517" s="3"/>
    </row>
    <row r="518">
      <c r="J518" s="3"/>
    </row>
    <row r="519">
      <c r="J519" s="3"/>
    </row>
    <row r="520">
      <c r="J520" s="3"/>
    </row>
    <row r="521">
      <c r="J521" s="3"/>
    </row>
    <row r="522">
      <c r="J522" s="3"/>
    </row>
    <row r="523">
      <c r="J523" s="3"/>
    </row>
    <row r="524">
      <c r="J524" s="3"/>
    </row>
    <row r="525">
      <c r="J525" s="3"/>
    </row>
    <row r="526">
      <c r="J526" s="3"/>
    </row>
    <row r="527">
      <c r="J527" s="3"/>
    </row>
    <row r="528">
      <c r="J528" s="3"/>
    </row>
    <row r="529">
      <c r="J529" s="3"/>
    </row>
    <row r="530">
      <c r="J530" s="3"/>
    </row>
    <row r="531">
      <c r="J531" s="3"/>
    </row>
    <row r="532">
      <c r="J532" s="3"/>
    </row>
    <row r="533">
      <c r="J533" s="3"/>
    </row>
    <row r="534">
      <c r="J534" s="3"/>
    </row>
    <row r="535">
      <c r="J535" s="3"/>
    </row>
    <row r="536">
      <c r="J536" s="3"/>
    </row>
    <row r="537">
      <c r="J537" s="3"/>
    </row>
    <row r="538">
      <c r="J538" s="3"/>
    </row>
    <row r="539">
      <c r="J539" s="3"/>
    </row>
    <row r="540">
      <c r="J540" s="3"/>
    </row>
    <row r="541">
      <c r="J541" s="3"/>
    </row>
    <row r="542">
      <c r="J542" s="3"/>
    </row>
    <row r="543">
      <c r="J543" s="3"/>
    </row>
    <row r="544">
      <c r="J544" s="3"/>
    </row>
    <row r="545">
      <c r="J545" s="3"/>
    </row>
    <row r="546">
      <c r="J546" s="3"/>
    </row>
    <row r="547">
      <c r="J547" s="3"/>
    </row>
    <row r="548">
      <c r="J548" s="3"/>
    </row>
    <row r="549">
      <c r="J549" s="3"/>
    </row>
    <row r="550">
      <c r="J550" s="3"/>
    </row>
    <row r="551">
      <c r="J551" s="3"/>
    </row>
    <row r="552">
      <c r="J552" s="3"/>
    </row>
    <row r="553">
      <c r="J553" s="3"/>
    </row>
    <row r="554">
      <c r="J554" s="3"/>
    </row>
    <row r="555">
      <c r="J555" s="3"/>
    </row>
    <row r="556">
      <c r="J556" s="3"/>
    </row>
    <row r="557">
      <c r="J557" s="3"/>
    </row>
    <row r="558">
      <c r="J558" s="3"/>
    </row>
    <row r="559">
      <c r="J559" s="3"/>
    </row>
    <row r="560">
      <c r="J560" s="3"/>
    </row>
    <row r="561">
      <c r="J561" s="3"/>
    </row>
    <row r="562">
      <c r="J562" s="3"/>
    </row>
    <row r="563">
      <c r="J563" s="3"/>
    </row>
    <row r="564">
      <c r="J564" s="3"/>
    </row>
    <row r="565">
      <c r="J565" s="3"/>
    </row>
    <row r="566">
      <c r="J566" s="3"/>
    </row>
    <row r="567">
      <c r="J567" s="3"/>
    </row>
    <row r="568">
      <c r="J568" s="3"/>
    </row>
    <row r="569">
      <c r="J569" s="3"/>
    </row>
    <row r="570">
      <c r="J570" s="3"/>
    </row>
    <row r="571">
      <c r="J571" s="3"/>
    </row>
    <row r="572">
      <c r="J572" s="3"/>
    </row>
    <row r="573">
      <c r="J573" s="3"/>
    </row>
    <row r="574">
      <c r="J574" s="3"/>
    </row>
    <row r="575">
      <c r="J575" s="3"/>
    </row>
    <row r="576">
      <c r="J576" s="3"/>
    </row>
    <row r="577">
      <c r="J577" s="3"/>
    </row>
    <row r="578">
      <c r="J578" s="3"/>
    </row>
    <row r="579">
      <c r="J579" s="3"/>
    </row>
    <row r="580">
      <c r="J580" s="3"/>
    </row>
    <row r="581">
      <c r="J581" s="3"/>
    </row>
    <row r="582">
      <c r="J582" s="3"/>
    </row>
    <row r="583">
      <c r="J583" s="3"/>
    </row>
    <row r="584">
      <c r="J584" s="3"/>
    </row>
    <row r="585">
      <c r="J585" s="3"/>
    </row>
    <row r="586">
      <c r="J586" s="3"/>
    </row>
    <row r="587">
      <c r="J587" s="3"/>
    </row>
    <row r="588">
      <c r="J588" s="3"/>
    </row>
    <row r="589">
      <c r="J589" s="3"/>
    </row>
    <row r="590">
      <c r="J590" s="3"/>
    </row>
    <row r="591">
      <c r="J591" s="3"/>
    </row>
    <row r="592">
      <c r="J592" s="3"/>
    </row>
    <row r="593">
      <c r="J593" s="3"/>
    </row>
    <row r="594">
      <c r="J594" s="3"/>
    </row>
    <row r="595">
      <c r="J595" s="3"/>
    </row>
    <row r="596">
      <c r="J596" s="3"/>
    </row>
    <row r="597">
      <c r="J597" s="3"/>
    </row>
    <row r="598">
      <c r="J598" s="3"/>
    </row>
    <row r="599">
      <c r="J599" s="3"/>
    </row>
    <row r="600">
      <c r="J600" s="3"/>
    </row>
    <row r="601">
      <c r="J601" s="3"/>
    </row>
    <row r="602">
      <c r="J602" s="3"/>
    </row>
    <row r="603">
      <c r="J603" s="3"/>
    </row>
    <row r="604">
      <c r="J604" s="3"/>
    </row>
    <row r="605">
      <c r="J605" s="3"/>
    </row>
    <row r="606">
      <c r="J606" s="3"/>
    </row>
    <row r="607">
      <c r="J607" s="3"/>
    </row>
    <row r="608">
      <c r="J608" s="3"/>
    </row>
    <row r="609">
      <c r="J609" s="3"/>
    </row>
    <row r="610">
      <c r="J610" s="3"/>
    </row>
    <row r="611">
      <c r="J611" s="3"/>
    </row>
    <row r="612">
      <c r="J612" s="3"/>
    </row>
    <row r="613">
      <c r="J613" s="3"/>
    </row>
    <row r="614">
      <c r="J614" s="3"/>
    </row>
    <row r="615">
      <c r="J615" s="3"/>
    </row>
    <row r="616">
      <c r="J616" s="3"/>
    </row>
    <row r="617">
      <c r="J617" s="3"/>
    </row>
    <row r="618">
      <c r="J618" s="3"/>
    </row>
    <row r="619">
      <c r="J619" s="3"/>
    </row>
    <row r="620">
      <c r="J620" s="3"/>
    </row>
    <row r="621">
      <c r="J621" s="3"/>
    </row>
    <row r="622">
      <c r="J622" s="3"/>
    </row>
    <row r="623">
      <c r="J623" s="3"/>
    </row>
    <row r="624">
      <c r="J624" s="3"/>
    </row>
    <row r="625">
      <c r="J625" s="3"/>
    </row>
    <row r="626">
      <c r="J626" s="3"/>
    </row>
    <row r="627">
      <c r="J627" s="3"/>
    </row>
    <row r="628">
      <c r="J628" s="3"/>
    </row>
    <row r="629">
      <c r="J629" s="3"/>
    </row>
    <row r="630">
      <c r="J630" s="3"/>
    </row>
    <row r="631">
      <c r="J631" s="3"/>
    </row>
    <row r="632">
      <c r="J632" s="3"/>
    </row>
    <row r="633">
      <c r="J633" s="3"/>
    </row>
    <row r="634">
      <c r="J634" s="3"/>
    </row>
    <row r="635">
      <c r="J635" s="3"/>
    </row>
    <row r="636">
      <c r="J636" s="3"/>
    </row>
    <row r="637">
      <c r="J637" s="3"/>
    </row>
    <row r="638">
      <c r="J638" s="3"/>
    </row>
    <row r="639">
      <c r="J639" s="3"/>
    </row>
    <row r="640">
      <c r="J640" s="3"/>
    </row>
    <row r="641">
      <c r="J641" s="3"/>
    </row>
    <row r="642">
      <c r="J642" s="3"/>
    </row>
    <row r="643">
      <c r="J643" s="3"/>
    </row>
    <row r="644">
      <c r="J644" s="3"/>
    </row>
    <row r="645">
      <c r="J645" s="3"/>
    </row>
    <row r="646">
      <c r="J646" s="3"/>
    </row>
    <row r="647">
      <c r="J647" s="3"/>
    </row>
    <row r="648">
      <c r="J648" s="3"/>
    </row>
    <row r="649">
      <c r="J649" s="3"/>
    </row>
    <row r="650">
      <c r="J650" s="3"/>
    </row>
    <row r="651">
      <c r="J651" s="3"/>
    </row>
    <row r="652">
      <c r="J652" s="3"/>
    </row>
    <row r="653">
      <c r="J653" s="3"/>
    </row>
    <row r="654">
      <c r="J654" s="3"/>
    </row>
    <row r="655">
      <c r="J655" s="3"/>
    </row>
    <row r="656">
      <c r="J656" s="3"/>
    </row>
    <row r="657">
      <c r="J657" s="3"/>
    </row>
    <row r="658">
      <c r="J658" s="3"/>
    </row>
    <row r="659">
      <c r="J659" s="3"/>
    </row>
    <row r="660">
      <c r="J660" s="3"/>
    </row>
    <row r="661">
      <c r="J661" s="3"/>
    </row>
    <row r="662">
      <c r="J662" s="3"/>
    </row>
    <row r="663">
      <c r="J663" s="3"/>
    </row>
    <row r="664">
      <c r="J664" s="3"/>
    </row>
    <row r="665">
      <c r="J665" s="3"/>
    </row>
    <row r="666">
      <c r="J666" s="3"/>
    </row>
    <row r="667">
      <c r="J667" s="3"/>
    </row>
    <row r="668">
      <c r="J668" s="3"/>
    </row>
    <row r="669">
      <c r="J669" s="3"/>
    </row>
    <row r="670">
      <c r="J670" s="3"/>
    </row>
    <row r="671">
      <c r="J671" s="3"/>
    </row>
    <row r="672">
      <c r="J672" s="3"/>
    </row>
    <row r="673">
      <c r="J673" s="3"/>
    </row>
    <row r="674">
      <c r="J674" s="3"/>
    </row>
    <row r="675">
      <c r="J675" s="3"/>
    </row>
    <row r="676">
      <c r="J676" s="3"/>
    </row>
    <row r="677">
      <c r="J677" s="3"/>
    </row>
    <row r="678">
      <c r="J678" s="3"/>
    </row>
    <row r="679">
      <c r="J679" s="3"/>
    </row>
    <row r="680">
      <c r="J680" s="3"/>
    </row>
    <row r="681">
      <c r="J681" s="3"/>
    </row>
    <row r="682">
      <c r="J682" s="3"/>
    </row>
    <row r="683">
      <c r="J683" s="3"/>
    </row>
    <row r="684">
      <c r="J684" s="3"/>
    </row>
    <row r="685">
      <c r="J685" s="3"/>
    </row>
    <row r="686">
      <c r="J686" s="3"/>
    </row>
    <row r="687">
      <c r="J687" s="3"/>
    </row>
    <row r="688">
      <c r="J688" s="3"/>
    </row>
    <row r="689">
      <c r="J689" s="3"/>
    </row>
    <row r="690">
      <c r="J690" s="3"/>
    </row>
    <row r="691">
      <c r="J691" s="3"/>
    </row>
    <row r="692">
      <c r="J692" s="3"/>
    </row>
    <row r="693">
      <c r="J693" s="3"/>
    </row>
    <row r="694">
      <c r="J694" s="3"/>
    </row>
    <row r="695">
      <c r="J695" s="3"/>
    </row>
    <row r="696">
      <c r="J696" s="3"/>
    </row>
    <row r="697">
      <c r="J697" s="3"/>
    </row>
    <row r="698">
      <c r="J698" s="3"/>
    </row>
    <row r="699">
      <c r="J699" s="3"/>
    </row>
    <row r="700">
      <c r="J700" s="3"/>
    </row>
    <row r="701">
      <c r="J701" s="3"/>
    </row>
    <row r="702">
      <c r="J702" s="3"/>
    </row>
    <row r="703">
      <c r="J703" s="3"/>
    </row>
    <row r="704">
      <c r="J704" s="3"/>
    </row>
    <row r="705">
      <c r="J705" s="3"/>
    </row>
    <row r="706">
      <c r="J706" s="3"/>
    </row>
    <row r="707">
      <c r="J707" s="3"/>
    </row>
    <row r="708">
      <c r="J708" s="3"/>
    </row>
    <row r="709">
      <c r="J709" s="3"/>
    </row>
    <row r="710">
      <c r="J710" s="3"/>
    </row>
    <row r="711">
      <c r="J711" s="3"/>
    </row>
    <row r="712">
      <c r="J712" s="3"/>
    </row>
    <row r="713">
      <c r="J713" s="3"/>
    </row>
    <row r="714">
      <c r="J714" s="3"/>
    </row>
    <row r="715">
      <c r="J715" s="3"/>
    </row>
    <row r="716">
      <c r="J716" s="3"/>
    </row>
    <row r="717">
      <c r="J717" s="3"/>
    </row>
    <row r="718">
      <c r="J718" s="3"/>
    </row>
    <row r="719">
      <c r="J719" s="3"/>
    </row>
    <row r="720">
      <c r="J720" s="3"/>
    </row>
    <row r="721">
      <c r="J721" s="3"/>
    </row>
    <row r="722">
      <c r="J722" s="3"/>
    </row>
    <row r="723">
      <c r="J723" s="3"/>
    </row>
    <row r="724">
      <c r="J724" s="3"/>
    </row>
    <row r="725">
      <c r="J725" s="3"/>
    </row>
    <row r="726">
      <c r="J726" s="3"/>
    </row>
    <row r="727">
      <c r="J727" s="3"/>
    </row>
    <row r="728">
      <c r="J728" s="3"/>
    </row>
    <row r="729">
      <c r="J729" s="3"/>
    </row>
    <row r="730">
      <c r="J730" s="3"/>
    </row>
    <row r="731">
      <c r="J731" s="3"/>
    </row>
    <row r="732">
      <c r="J732" s="3"/>
    </row>
    <row r="733">
      <c r="J733" s="3"/>
    </row>
    <row r="734">
      <c r="J734" s="3"/>
    </row>
    <row r="735">
      <c r="J735" s="3"/>
    </row>
    <row r="736">
      <c r="J736" s="3"/>
    </row>
    <row r="737">
      <c r="J737" s="3"/>
    </row>
    <row r="738">
      <c r="J738" s="3"/>
    </row>
    <row r="739">
      <c r="J739" s="3"/>
    </row>
    <row r="740">
      <c r="J740" s="3"/>
    </row>
    <row r="741">
      <c r="J741" s="3"/>
    </row>
    <row r="742">
      <c r="J742" s="3"/>
    </row>
    <row r="743">
      <c r="J743" s="3"/>
    </row>
    <row r="744">
      <c r="J744" s="3"/>
    </row>
    <row r="745">
      <c r="J745" s="3"/>
    </row>
    <row r="746">
      <c r="J746" s="3"/>
    </row>
    <row r="747">
      <c r="J747" s="3"/>
    </row>
    <row r="748">
      <c r="J748" s="3"/>
    </row>
    <row r="749">
      <c r="J749" s="3"/>
    </row>
    <row r="750">
      <c r="J750" s="3"/>
    </row>
    <row r="751">
      <c r="J751" s="3"/>
    </row>
    <row r="752">
      <c r="J752" s="3"/>
    </row>
    <row r="753">
      <c r="J753" s="3"/>
    </row>
    <row r="754">
      <c r="J754" s="3"/>
    </row>
    <row r="755">
      <c r="J755" s="3"/>
    </row>
    <row r="756">
      <c r="J756" s="3"/>
    </row>
    <row r="757">
      <c r="J757" s="3"/>
    </row>
    <row r="758">
      <c r="J758" s="3"/>
    </row>
    <row r="759">
      <c r="J759" s="3"/>
    </row>
    <row r="760">
      <c r="J760" s="3"/>
    </row>
    <row r="761">
      <c r="J761" s="3"/>
    </row>
    <row r="762">
      <c r="J762" s="3"/>
    </row>
    <row r="763">
      <c r="J763" s="3"/>
    </row>
    <row r="764">
      <c r="J764" s="3"/>
    </row>
    <row r="765">
      <c r="J765" s="3"/>
    </row>
    <row r="766">
      <c r="J766" s="3"/>
    </row>
    <row r="767">
      <c r="J767" s="3"/>
    </row>
    <row r="768">
      <c r="J768" s="3"/>
    </row>
    <row r="769">
      <c r="J769" s="3"/>
    </row>
    <row r="770">
      <c r="J770" s="3"/>
    </row>
    <row r="771">
      <c r="J771" s="3"/>
    </row>
    <row r="772">
      <c r="J772" s="3"/>
    </row>
    <row r="773">
      <c r="J773" s="3"/>
    </row>
    <row r="774">
      <c r="J774" s="3"/>
    </row>
    <row r="775">
      <c r="J775" s="3"/>
    </row>
    <row r="776">
      <c r="J776" s="3"/>
    </row>
    <row r="777">
      <c r="J777" s="3"/>
    </row>
    <row r="778">
      <c r="J778" s="3"/>
    </row>
    <row r="779">
      <c r="J779" s="3"/>
    </row>
    <row r="780">
      <c r="J780" s="3"/>
    </row>
    <row r="781">
      <c r="J781" s="3"/>
    </row>
    <row r="782">
      <c r="J782" s="3"/>
    </row>
    <row r="783">
      <c r="J783" s="3"/>
    </row>
    <row r="784">
      <c r="J784" s="3"/>
    </row>
    <row r="785">
      <c r="J785" s="3"/>
    </row>
    <row r="786">
      <c r="J786" s="3"/>
    </row>
    <row r="787">
      <c r="J787" s="3"/>
    </row>
    <row r="788">
      <c r="J788" s="3"/>
    </row>
    <row r="789">
      <c r="J789" s="3"/>
    </row>
    <row r="790">
      <c r="J790" s="3"/>
    </row>
    <row r="791">
      <c r="J791" s="3"/>
    </row>
    <row r="792">
      <c r="J792" s="3"/>
    </row>
    <row r="793">
      <c r="J793" s="3"/>
    </row>
    <row r="794">
      <c r="J794" s="3"/>
    </row>
    <row r="795">
      <c r="J795" s="3"/>
    </row>
    <row r="796">
      <c r="J796" s="3"/>
    </row>
    <row r="797">
      <c r="J797" s="3"/>
    </row>
    <row r="798">
      <c r="J798" s="3"/>
    </row>
    <row r="799">
      <c r="J799" s="3"/>
    </row>
    <row r="800">
      <c r="J800" s="3"/>
    </row>
    <row r="801">
      <c r="J801" s="3"/>
    </row>
    <row r="802">
      <c r="J802" s="3"/>
    </row>
    <row r="803">
      <c r="J803" s="3"/>
    </row>
    <row r="804">
      <c r="J804" s="3"/>
    </row>
    <row r="805">
      <c r="J805" s="3"/>
    </row>
    <row r="806">
      <c r="J806" s="3"/>
    </row>
    <row r="807">
      <c r="J807" s="3"/>
    </row>
    <row r="808">
      <c r="J808" s="3"/>
    </row>
    <row r="809">
      <c r="J809" s="3"/>
    </row>
    <row r="810">
      <c r="J810" s="3"/>
    </row>
    <row r="811">
      <c r="J811" s="3"/>
    </row>
    <row r="812">
      <c r="J812" s="3"/>
    </row>
    <row r="813">
      <c r="J813" s="3"/>
    </row>
    <row r="814">
      <c r="J814" s="3"/>
    </row>
    <row r="815">
      <c r="J815" s="3"/>
    </row>
    <row r="816">
      <c r="J816" s="3"/>
    </row>
    <row r="817">
      <c r="J817" s="3"/>
    </row>
    <row r="818">
      <c r="J818" s="3"/>
    </row>
    <row r="819">
      <c r="J819" s="3"/>
    </row>
    <row r="820">
      <c r="J820" s="3"/>
    </row>
    <row r="821">
      <c r="J821" s="3"/>
    </row>
    <row r="822">
      <c r="J822" s="3"/>
    </row>
    <row r="823">
      <c r="J823" s="3"/>
    </row>
    <row r="824">
      <c r="J824" s="3"/>
    </row>
    <row r="825">
      <c r="J825" s="3"/>
    </row>
    <row r="826">
      <c r="J826" s="3"/>
    </row>
    <row r="827">
      <c r="J827" s="3"/>
    </row>
    <row r="828">
      <c r="J828" s="3"/>
    </row>
    <row r="829">
      <c r="J829" s="3"/>
    </row>
    <row r="830">
      <c r="J830" s="3"/>
    </row>
    <row r="831">
      <c r="J831" s="3"/>
    </row>
    <row r="832">
      <c r="J832" s="3"/>
    </row>
    <row r="833">
      <c r="J833" s="3"/>
    </row>
    <row r="834">
      <c r="J834" s="3"/>
    </row>
    <row r="835">
      <c r="J835" s="3"/>
    </row>
    <row r="836">
      <c r="J836" s="3"/>
    </row>
    <row r="837">
      <c r="J837" s="3"/>
    </row>
    <row r="838">
      <c r="J838" s="3"/>
    </row>
    <row r="839">
      <c r="J839" s="3"/>
    </row>
    <row r="840">
      <c r="J840" s="3"/>
    </row>
    <row r="841">
      <c r="J841" s="3"/>
    </row>
    <row r="842">
      <c r="J842" s="3"/>
    </row>
    <row r="843">
      <c r="J843" s="3"/>
    </row>
    <row r="844">
      <c r="J844" s="3"/>
    </row>
    <row r="845">
      <c r="J845" s="3"/>
    </row>
    <row r="846">
      <c r="J846" s="3"/>
    </row>
    <row r="847">
      <c r="J847" s="3"/>
    </row>
    <row r="848">
      <c r="J848" s="3"/>
    </row>
    <row r="849">
      <c r="J849" s="3"/>
    </row>
    <row r="850">
      <c r="J850" s="3"/>
    </row>
    <row r="851">
      <c r="J851" s="3"/>
    </row>
    <row r="852">
      <c r="J852" s="3"/>
    </row>
    <row r="853">
      <c r="J853" s="3"/>
    </row>
    <row r="854">
      <c r="J854" s="3"/>
    </row>
    <row r="855">
      <c r="J855" s="3"/>
    </row>
    <row r="856">
      <c r="J856" s="3"/>
    </row>
    <row r="857">
      <c r="J857" s="3"/>
    </row>
    <row r="858">
      <c r="J858" s="3"/>
    </row>
    <row r="859">
      <c r="J859" s="3"/>
    </row>
    <row r="860">
      <c r="J860" s="3"/>
    </row>
    <row r="861">
      <c r="J861" s="3"/>
    </row>
    <row r="862">
      <c r="J862" s="3"/>
    </row>
    <row r="863">
      <c r="J863" s="3"/>
    </row>
    <row r="864">
      <c r="J864" s="3"/>
    </row>
    <row r="865">
      <c r="J865" s="3"/>
    </row>
    <row r="866">
      <c r="J866" s="3"/>
    </row>
    <row r="867">
      <c r="J867" s="3"/>
    </row>
    <row r="868">
      <c r="J868" s="3"/>
    </row>
    <row r="869">
      <c r="J869" s="3"/>
    </row>
    <row r="870">
      <c r="J870" s="3"/>
    </row>
    <row r="871">
      <c r="J871" s="3"/>
    </row>
    <row r="872">
      <c r="J872" s="3"/>
    </row>
    <row r="873">
      <c r="J873" s="3"/>
    </row>
    <row r="874">
      <c r="J874" s="3"/>
    </row>
    <row r="875">
      <c r="J875" s="3"/>
    </row>
    <row r="876">
      <c r="J876" s="3"/>
    </row>
    <row r="877">
      <c r="J877" s="3"/>
    </row>
    <row r="878">
      <c r="J878" s="3"/>
    </row>
    <row r="879">
      <c r="J879" s="3"/>
    </row>
    <row r="880">
      <c r="J880" s="3"/>
    </row>
    <row r="881">
      <c r="J881" s="3"/>
    </row>
    <row r="882">
      <c r="J882" s="3"/>
    </row>
    <row r="883">
      <c r="J883" s="3"/>
    </row>
    <row r="884">
      <c r="J884" s="3"/>
    </row>
    <row r="885">
      <c r="J885" s="3"/>
    </row>
    <row r="886">
      <c r="J886" s="3"/>
    </row>
    <row r="887">
      <c r="J887" s="3"/>
    </row>
    <row r="888">
      <c r="J888" s="3"/>
    </row>
    <row r="889">
      <c r="J889" s="3"/>
    </row>
    <row r="890">
      <c r="J890" s="3"/>
    </row>
    <row r="891">
      <c r="J891" s="3"/>
    </row>
    <row r="892">
      <c r="J892" s="3"/>
    </row>
    <row r="893">
      <c r="J893" s="3"/>
    </row>
    <row r="894">
      <c r="J894" s="3"/>
    </row>
    <row r="895">
      <c r="J895" s="3"/>
    </row>
    <row r="896">
      <c r="J896" s="3"/>
    </row>
    <row r="897">
      <c r="J897" s="3"/>
    </row>
    <row r="898">
      <c r="J898" s="3"/>
    </row>
    <row r="899">
      <c r="J899" s="3"/>
    </row>
    <row r="900">
      <c r="J900" s="3"/>
    </row>
    <row r="901">
      <c r="J901" s="3"/>
    </row>
    <row r="902">
      <c r="J902" s="3"/>
    </row>
    <row r="903">
      <c r="J903" s="3"/>
    </row>
    <row r="904">
      <c r="J904" s="3"/>
    </row>
    <row r="905">
      <c r="J905" s="3"/>
    </row>
    <row r="906">
      <c r="J906" s="3"/>
    </row>
    <row r="907">
      <c r="J907" s="3"/>
    </row>
    <row r="908">
      <c r="J908" s="3"/>
    </row>
    <row r="909">
      <c r="J909" s="3"/>
    </row>
    <row r="910">
      <c r="J910" s="3"/>
    </row>
    <row r="911">
      <c r="J911" s="3"/>
    </row>
    <row r="912">
      <c r="J912" s="3"/>
    </row>
    <row r="913">
      <c r="J913" s="3"/>
    </row>
    <row r="914">
      <c r="J914" s="3"/>
    </row>
    <row r="915">
      <c r="J915" s="3"/>
    </row>
    <row r="916">
      <c r="J916" s="3"/>
    </row>
    <row r="917">
      <c r="J917" s="3"/>
    </row>
    <row r="918">
      <c r="J918" s="3"/>
    </row>
    <row r="919">
      <c r="J919" s="3"/>
    </row>
    <row r="920">
      <c r="J920" s="3"/>
    </row>
    <row r="921">
      <c r="J921" s="3"/>
    </row>
    <row r="922">
      <c r="J922" s="3"/>
    </row>
    <row r="923">
      <c r="J923" s="3"/>
    </row>
    <row r="924">
      <c r="J924" s="3"/>
    </row>
    <row r="925">
      <c r="J925" s="3"/>
    </row>
    <row r="926">
      <c r="J926" s="3"/>
    </row>
    <row r="927">
      <c r="J927" s="3"/>
    </row>
    <row r="928">
      <c r="J928" s="3"/>
    </row>
    <row r="929">
      <c r="J929" s="3"/>
    </row>
    <row r="930">
      <c r="J930" s="3"/>
    </row>
    <row r="931">
      <c r="J931" s="3"/>
    </row>
    <row r="932">
      <c r="J932" s="3"/>
    </row>
    <row r="933">
      <c r="J933" s="3"/>
    </row>
    <row r="934">
      <c r="J934" s="3"/>
    </row>
    <row r="935">
      <c r="J935" s="3"/>
    </row>
    <row r="936">
      <c r="J936" s="3"/>
    </row>
    <row r="937">
      <c r="J937" s="3"/>
    </row>
    <row r="938">
      <c r="J938" s="3"/>
    </row>
    <row r="939">
      <c r="J939" s="3"/>
    </row>
    <row r="940">
      <c r="J940" s="3"/>
    </row>
    <row r="941">
      <c r="J941" s="3"/>
    </row>
    <row r="942">
      <c r="J942" s="3"/>
    </row>
    <row r="943">
      <c r="J943" s="3"/>
    </row>
    <row r="944">
      <c r="J944" s="3"/>
    </row>
    <row r="945">
      <c r="J945" s="3"/>
    </row>
    <row r="946">
      <c r="J946" s="3"/>
    </row>
    <row r="947">
      <c r="J947" s="3"/>
    </row>
    <row r="948">
      <c r="J948" s="3"/>
    </row>
    <row r="949">
      <c r="J949" s="3"/>
    </row>
    <row r="950">
      <c r="J950" s="3"/>
    </row>
    <row r="951">
      <c r="J951" s="3"/>
    </row>
    <row r="952">
      <c r="J952" s="3"/>
    </row>
    <row r="953">
      <c r="J953" s="3"/>
    </row>
    <row r="954">
      <c r="J954" s="3"/>
    </row>
    <row r="955">
      <c r="J955" s="3"/>
    </row>
    <row r="956">
      <c r="J956" s="3"/>
    </row>
    <row r="957">
      <c r="J957" s="3"/>
    </row>
    <row r="958">
      <c r="J958" s="3"/>
    </row>
    <row r="959">
      <c r="J959" s="3"/>
    </row>
    <row r="960">
      <c r="J960" s="3"/>
    </row>
    <row r="961">
      <c r="J961" s="3"/>
    </row>
    <row r="962">
      <c r="J962" s="3"/>
    </row>
    <row r="963">
      <c r="J963" s="3"/>
    </row>
    <row r="964">
      <c r="J964" s="3"/>
    </row>
    <row r="965">
      <c r="J965" s="3"/>
    </row>
    <row r="966">
      <c r="J966" s="3"/>
    </row>
    <row r="967">
      <c r="J967" s="3"/>
    </row>
    <row r="968">
      <c r="J968" s="3"/>
    </row>
    <row r="969">
      <c r="J969" s="3"/>
    </row>
    <row r="970">
      <c r="J970" s="3"/>
    </row>
    <row r="971">
      <c r="J971" s="3"/>
    </row>
    <row r="972">
      <c r="J972" s="3"/>
    </row>
    <row r="973">
      <c r="J973" s="3"/>
    </row>
    <row r="974">
      <c r="J974" s="3"/>
    </row>
    <row r="975">
      <c r="J975" s="3"/>
    </row>
    <row r="976">
      <c r="J976" s="3"/>
    </row>
    <row r="977">
      <c r="J977" s="3"/>
    </row>
    <row r="978">
      <c r="J978" s="3"/>
    </row>
    <row r="979">
      <c r="J979" s="3"/>
    </row>
    <row r="980">
      <c r="J980" s="3"/>
    </row>
    <row r="981">
      <c r="J981" s="3"/>
    </row>
    <row r="982">
      <c r="J982" s="3"/>
    </row>
    <row r="983">
      <c r="J983" s="3"/>
    </row>
    <row r="984">
      <c r="J984" s="3"/>
    </row>
    <row r="985">
      <c r="J985" s="3"/>
    </row>
    <row r="986">
      <c r="J986" s="3"/>
    </row>
    <row r="987">
      <c r="J987" s="3"/>
    </row>
    <row r="988">
      <c r="J988" s="3"/>
    </row>
    <row r="989">
      <c r="J989" s="3"/>
    </row>
    <row r="990">
      <c r="J990" s="3"/>
    </row>
    <row r="991">
      <c r="J991" s="3"/>
    </row>
    <row r="992">
      <c r="J992" s="3"/>
    </row>
    <row r="993">
      <c r="J993" s="3"/>
    </row>
    <row r="994">
      <c r="J994" s="3"/>
    </row>
  </sheetData>
  <autoFilter ref="$B$1:$AC$994">
    <sortState ref="B1:AC994">
      <sortCondition ref="D1:D994"/>
      <sortCondition ref="E1:E994"/>
      <sortCondition ref="C1:C994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7">
      <c r="B7" s="1" t="s">
        <v>200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/>
      <c r="G1" s="1"/>
      <c r="H1" s="1"/>
      <c r="I1" s="1" t="s">
        <v>10</v>
      </c>
      <c r="J1" s="1" t="s">
        <v>11</v>
      </c>
    </row>
    <row r="2">
      <c r="A2" s="1" t="s">
        <v>15</v>
      </c>
      <c r="B2" s="5" t="s">
        <v>201</v>
      </c>
      <c r="C2" s="5" t="s">
        <v>202</v>
      </c>
      <c r="D2" s="5" t="s">
        <v>203</v>
      </c>
      <c r="E2" s="5" t="s">
        <v>204</v>
      </c>
      <c r="F2" s="6" t="str">
        <f>IFERROR(__xludf.DUMMYFUNCTION("REGEXEXTRACT(E2, "":(.*):"")"),"00")</f>
        <v>00</v>
      </c>
      <c r="G2" s="6" t="str">
        <f>IFERROR(__xludf.DUMMYFUNCTION("REGEXEXTRACT(E2, "":.*:(\d*)(?:.|$)"")"),"00")</f>
        <v>00</v>
      </c>
      <c r="H2" s="6" t="str">
        <f>IFERROR(__xludf.DUMMYFUNCTION("IFNA(REGEXEXTRACT(E2, ""\.(\d{6})""), 0)"),"021488")</f>
        <v>021488</v>
      </c>
      <c r="I2" s="2">
        <f t="shared" ref="I2:I152" si="1">H2 + G2 * 10^ 6 + F2 * 60 * 10 ^ 6</f>
        <v>21488</v>
      </c>
      <c r="J2" s="1" t="s">
        <v>17</v>
      </c>
      <c r="K2" s="6"/>
      <c r="L2" s="6"/>
      <c r="M2" s="2"/>
    </row>
    <row r="3">
      <c r="A3" s="1" t="s">
        <v>15</v>
      </c>
      <c r="B3" s="5" t="s">
        <v>201</v>
      </c>
      <c r="C3" s="5" t="s">
        <v>202</v>
      </c>
      <c r="D3" s="5" t="s">
        <v>203</v>
      </c>
      <c r="E3" s="5" t="s">
        <v>205</v>
      </c>
      <c r="F3" s="6" t="str">
        <f>IFERROR(__xludf.DUMMYFUNCTION("REGEXEXTRACT(E3, "":(.*):"")"),"00")</f>
        <v>00</v>
      </c>
      <c r="G3" s="6" t="str">
        <f>IFERROR(__xludf.DUMMYFUNCTION("REGEXEXTRACT(E3, "":.*:(\d*)(?:.|$)"")"),"00")</f>
        <v>00</v>
      </c>
      <c r="H3" s="6" t="str">
        <f>IFERROR(__xludf.DUMMYFUNCTION("IFNA(REGEXEXTRACT(E3, ""\.(\d{6})""), 0)"),"000188")</f>
        <v>000188</v>
      </c>
      <c r="I3" s="2">
        <f t="shared" si="1"/>
        <v>188</v>
      </c>
      <c r="J3" s="1" t="s">
        <v>17</v>
      </c>
      <c r="K3" s="6"/>
      <c r="L3" s="6"/>
      <c r="M3" s="2"/>
    </row>
    <row r="4">
      <c r="A4" s="1" t="s">
        <v>15</v>
      </c>
      <c r="B4" s="5" t="s">
        <v>206</v>
      </c>
      <c r="C4" s="5" t="s">
        <v>207</v>
      </c>
      <c r="D4" s="5" t="s">
        <v>203</v>
      </c>
      <c r="E4" s="5" t="s">
        <v>208</v>
      </c>
      <c r="F4" s="6" t="str">
        <f>IFERROR(__xludf.DUMMYFUNCTION("REGEXEXTRACT(E4, "":(.*):"")"),"00")</f>
        <v>00</v>
      </c>
      <c r="G4" s="6" t="str">
        <f>IFERROR(__xludf.DUMMYFUNCTION("REGEXEXTRACT(E4, "":.*:(\d*)(?:.|$)"")"),"00")</f>
        <v>00</v>
      </c>
      <c r="H4" s="6" t="str">
        <f>IFERROR(__xludf.DUMMYFUNCTION("IFNA(REGEXEXTRACT(E4, ""\.(\d{6})""), 0)"),"000727")</f>
        <v>000727</v>
      </c>
      <c r="I4" s="2">
        <f t="shared" si="1"/>
        <v>727</v>
      </c>
      <c r="J4" s="1" t="s">
        <v>17</v>
      </c>
      <c r="K4" s="6"/>
      <c r="L4" s="6"/>
      <c r="M4" s="2"/>
    </row>
    <row r="5">
      <c r="A5" s="1" t="s">
        <v>15</v>
      </c>
      <c r="B5" s="5" t="s">
        <v>209</v>
      </c>
      <c r="C5" s="5" t="s">
        <v>209</v>
      </c>
      <c r="D5" s="5" t="s">
        <v>203</v>
      </c>
      <c r="E5" s="5" t="s">
        <v>210</v>
      </c>
      <c r="F5" s="6" t="str">
        <f>IFERROR(__xludf.DUMMYFUNCTION("REGEXEXTRACT(E5, "":(.*):"")"),"00")</f>
        <v>00</v>
      </c>
      <c r="G5" s="6" t="str">
        <f>IFERROR(__xludf.DUMMYFUNCTION("REGEXEXTRACT(E5, "":.*:(\d*)(?:.|$)"")"),"00")</f>
        <v>00</v>
      </c>
      <c r="H5" s="6" t="str">
        <f>IFERROR(__xludf.DUMMYFUNCTION("IFNA(REGEXEXTRACT(E5, ""\.(\d{6})""), 0)"),"000691")</f>
        <v>000691</v>
      </c>
      <c r="I5" s="2">
        <f t="shared" si="1"/>
        <v>691</v>
      </c>
      <c r="J5" s="1" t="s">
        <v>17</v>
      </c>
      <c r="K5" s="6"/>
      <c r="L5" s="6"/>
      <c r="M5" s="2"/>
    </row>
    <row r="6">
      <c r="A6" s="1" t="s">
        <v>15</v>
      </c>
      <c r="B6" s="5" t="s">
        <v>211</v>
      </c>
      <c r="C6" s="5" t="s">
        <v>211</v>
      </c>
      <c r="D6" s="5" t="s">
        <v>203</v>
      </c>
      <c r="E6" s="5" t="s">
        <v>212</v>
      </c>
      <c r="F6" s="6" t="str">
        <f>IFERROR(__xludf.DUMMYFUNCTION("REGEXEXTRACT(E6, "":(.*):"")"),"00")</f>
        <v>00</v>
      </c>
      <c r="G6" s="6" t="str">
        <f>IFERROR(__xludf.DUMMYFUNCTION("REGEXEXTRACT(E6, "":.*:(\d*)(?:.|$)"")"),"00")</f>
        <v>00</v>
      </c>
      <c r="H6" s="6" t="str">
        <f>IFERROR(__xludf.DUMMYFUNCTION("IFNA(REGEXEXTRACT(E6, ""\.(\d{6})""), 0)"),"000078")</f>
        <v>000078</v>
      </c>
      <c r="I6" s="2">
        <f t="shared" si="1"/>
        <v>78</v>
      </c>
      <c r="J6" s="1" t="s">
        <v>17</v>
      </c>
      <c r="K6" s="6"/>
      <c r="L6" s="6"/>
      <c r="M6" s="2"/>
    </row>
    <row r="7">
      <c r="A7" s="1" t="s">
        <v>15</v>
      </c>
      <c r="B7" s="5" t="s">
        <v>213</v>
      </c>
      <c r="C7" s="5" t="s">
        <v>213</v>
      </c>
      <c r="D7" s="5" t="s">
        <v>203</v>
      </c>
      <c r="E7" s="5" t="s">
        <v>214</v>
      </c>
      <c r="F7" s="6" t="str">
        <f>IFERROR(__xludf.DUMMYFUNCTION("REGEXEXTRACT(E7, "":(.*):"")"),"00")</f>
        <v>00</v>
      </c>
      <c r="G7" s="6" t="str">
        <f>IFERROR(__xludf.DUMMYFUNCTION("REGEXEXTRACT(E7, "":.*:(\d*)(?:.|$)"")"),"00")</f>
        <v>00</v>
      </c>
      <c r="H7" s="6" t="str">
        <f>IFERROR(__xludf.DUMMYFUNCTION("IFNA(REGEXEXTRACT(E7, ""\.(\d{6})""), 0)"),"000121")</f>
        <v>000121</v>
      </c>
      <c r="I7" s="2">
        <f t="shared" si="1"/>
        <v>121</v>
      </c>
      <c r="J7" s="1" t="s">
        <v>17</v>
      </c>
      <c r="K7" s="6"/>
      <c r="L7" s="6"/>
      <c r="M7" s="2"/>
    </row>
    <row r="8">
      <c r="A8" s="1" t="s">
        <v>15</v>
      </c>
      <c r="B8" s="5" t="s">
        <v>215</v>
      </c>
      <c r="C8" s="5" t="s">
        <v>216</v>
      </c>
      <c r="D8" s="5" t="s">
        <v>203</v>
      </c>
      <c r="E8" s="5" t="s">
        <v>217</v>
      </c>
      <c r="F8" s="6" t="str">
        <f>IFERROR(__xludf.DUMMYFUNCTION("REGEXEXTRACT(E8, "":(.*):"")"),"00")</f>
        <v>00</v>
      </c>
      <c r="G8" s="6" t="str">
        <f>IFERROR(__xludf.DUMMYFUNCTION("REGEXEXTRACT(E8, "":.*:(\d*)(?:.|$)"")"),"00")</f>
        <v>00</v>
      </c>
      <c r="H8" s="6" t="str">
        <f>IFERROR(__xludf.DUMMYFUNCTION("IFNA(REGEXEXTRACT(E8, ""\.(\d{6})""), 0)"),"000111")</f>
        <v>000111</v>
      </c>
      <c r="I8" s="2">
        <f t="shared" si="1"/>
        <v>111</v>
      </c>
      <c r="J8" s="1" t="s">
        <v>17</v>
      </c>
      <c r="K8" s="6"/>
      <c r="L8" s="6"/>
      <c r="M8" s="2"/>
    </row>
    <row r="9">
      <c r="A9" s="1" t="s">
        <v>15</v>
      </c>
      <c r="B9" s="5" t="s">
        <v>216</v>
      </c>
      <c r="C9" s="5" t="s">
        <v>218</v>
      </c>
      <c r="D9" s="5" t="s">
        <v>203</v>
      </c>
      <c r="E9" s="5" t="s">
        <v>219</v>
      </c>
      <c r="F9" s="6" t="str">
        <f>IFERROR(__xludf.DUMMYFUNCTION("REGEXEXTRACT(E9, "":(.*):"")"),"00")</f>
        <v>00</v>
      </c>
      <c r="G9" s="6" t="str">
        <f>IFERROR(__xludf.DUMMYFUNCTION("REGEXEXTRACT(E9, "":.*:(\d*)(?:.|$)"")"),"00")</f>
        <v>00</v>
      </c>
      <c r="H9" s="6" t="str">
        <f>IFERROR(__xludf.DUMMYFUNCTION("IFNA(REGEXEXTRACT(E9, ""\.(\d{6})""), 0)"),"000120")</f>
        <v>000120</v>
      </c>
      <c r="I9" s="2">
        <f t="shared" si="1"/>
        <v>120</v>
      </c>
      <c r="J9" s="1" t="s">
        <v>17</v>
      </c>
      <c r="K9" s="6"/>
      <c r="L9" s="6"/>
      <c r="M9" s="2"/>
    </row>
    <row r="10">
      <c r="A10" s="1" t="s">
        <v>15</v>
      </c>
      <c r="B10" s="5" t="s">
        <v>220</v>
      </c>
      <c r="C10" s="5" t="s">
        <v>221</v>
      </c>
      <c r="D10" s="5" t="s">
        <v>203</v>
      </c>
      <c r="E10" s="5" t="s">
        <v>222</v>
      </c>
      <c r="F10" s="6" t="str">
        <f>IFERROR(__xludf.DUMMYFUNCTION("REGEXEXTRACT(E10, "":(.*):"")"),"00")</f>
        <v>00</v>
      </c>
      <c r="G10" s="6" t="str">
        <f>IFERROR(__xludf.DUMMYFUNCTION("REGEXEXTRACT(E10, "":.*:(\d*)(?:.|$)"")"),"00")</f>
        <v>00</v>
      </c>
      <c r="H10" s="6" t="str">
        <f>IFERROR(__xludf.DUMMYFUNCTION("IFNA(REGEXEXTRACT(E10, ""\.(\d{6})""), 0)"),"000163")</f>
        <v>000163</v>
      </c>
      <c r="I10" s="2">
        <f t="shared" si="1"/>
        <v>163</v>
      </c>
      <c r="J10" s="1" t="s">
        <v>17</v>
      </c>
      <c r="K10" s="6"/>
      <c r="L10" s="6"/>
      <c r="M10" s="2"/>
    </row>
    <row r="11">
      <c r="A11" s="1" t="s">
        <v>15</v>
      </c>
      <c r="B11" s="5" t="s">
        <v>218</v>
      </c>
      <c r="C11" s="5" t="s">
        <v>223</v>
      </c>
      <c r="D11" s="5" t="s">
        <v>203</v>
      </c>
      <c r="E11" s="5" t="s">
        <v>224</v>
      </c>
      <c r="F11" s="6" t="str">
        <f>IFERROR(__xludf.DUMMYFUNCTION("REGEXEXTRACT(E11, "":(.*):"")"),"00")</f>
        <v>00</v>
      </c>
      <c r="G11" s="6" t="str">
        <f>IFERROR(__xludf.DUMMYFUNCTION("REGEXEXTRACT(E11, "":.*:(\d*)(?:.|$)"")"),"00")</f>
        <v>00</v>
      </c>
      <c r="H11" s="6" t="str">
        <f>IFERROR(__xludf.DUMMYFUNCTION("IFNA(REGEXEXTRACT(E11, ""\.(\d{6})""), 0)"),"000227")</f>
        <v>000227</v>
      </c>
      <c r="I11" s="2">
        <f t="shared" si="1"/>
        <v>227</v>
      </c>
      <c r="J11" s="1" t="s">
        <v>17</v>
      </c>
      <c r="K11" s="6"/>
      <c r="L11" s="6"/>
      <c r="M11" s="2"/>
    </row>
    <row r="12">
      <c r="A12" s="1" t="s">
        <v>15</v>
      </c>
      <c r="B12" s="5" t="s">
        <v>225</v>
      </c>
      <c r="C12" s="5" t="s">
        <v>226</v>
      </c>
      <c r="D12" s="5" t="s">
        <v>203</v>
      </c>
      <c r="E12" s="5" t="s">
        <v>227</v>
      </c>
      <c r="F12" s="6" t="str">
        <f>IFERROR(__xludf.DUMMYFUNCTION("REGEXEXTRACT(E12, "":(.*):"")"),"00")</f>
        <v>00</v>
      </c>
      <c r="G12" s="6" t="str">
        <f>IFERROR(__xludf.DUMMYFUNCTION("REGEXEXTRACT(E12, "":.*:(\d*)(?:.|$)"")"),"00")</f>
        <v>00</v>
      </c>
      <c r="H12" s="6" t="str">
        <f>IFERROR(__xludf.DUMMYFUNCTION("IFNA(REGEXEXTRACT(E12, ""\.(\d{6})""), 0)"),"000233")</f>
        <v>000233</v>
      </c>
      <c r="I12" s="2">
        <f t="shared" si="1"/>
        <v>233</v>
      </c>
      <c r="J12" s="1" t="s">
        <v>17</v>
      </c>
      <c r="K12" s="6"/>
      <c r="L12" s="6"/>
      <c r="M12" s="2"/>
    </row>
    <row r="13">
      <c r="A13" s="1" t="s">
        <v>15</v>
      </c>
      <c r="B13" s="5" t="s">
        <v>228</v>
      </c>
      <c r="C13" s="5" t="s">
        <v>229</v>
      </c>
      <c r="D13" s="5" t="s">
        <v>203</v>
      </c>
      <c r="E13" s="5" t="s">
        <v>230</v>
      </c>
      <c r="F13" s="6" t="str">
        <f>IFERROR(__xludf.DUMMYFUNCTION("REGEXEXTRACT(E13, "":(.*):"")"),"00")</f>
        <v>00</v>
      </c>
      <c r="G13" s="6" t="str">
        <f>IFERROR(__xludf.DUMMYFUNCTION("REGEXEXTRACT(E13, "":.*:(\d*)(?:.|$)"")"),"00")</f>
        <v>00</v>
      </c>
      <c r="H13" s="6" t="str">
        <f>IFERROR(__xludf.DUMMYFUNCTION("IFNA(REGEXEXTRACT(E13, ""\.(\d{6})""), 0)"),"000181")</f>
        <v>000181</v>
      </c>
      <c r="I13" s="2">
        <f t="shared" si="1"/>
        <v>181</v>
      </c>
      <c r="J13" s="1" t="s">
        <v>17</v>
      </c>
      <c r="K13" s="6"/>
      <c r="L13" s="6"/>
      <c r="M13" s="2"/>
    </row>
    <row r="14">
      <c r="A14" s="1" t="s">
        <v>15</v>
      </c>
      <c r="B14" s="5" t="s">
        <v>231</v>
      </c>
      <c r="C14" s="5" t="s">
        <v>232</v>
      </c>
      <c r="D14" s="5" t="s">
        <v>203</v>
      </c>
      <c r="E14" s="5" t="s">
        <v>233</v>
      </c>
      <c r="F14" s="6" t="str">
        <f>IFERROR(__xludf.DUMMYFUNCTION("REGEXEXTRACT(E14, "":(.*):"")"),"00")</f>
        <v>00</v>
      </c>
      <c r="G14" s="6" t="str">
        <f>IFERROR(__xludf.DUMMYFUNCTION("REGEXEXTRACT(E14, "":.*:(\d*)(?:.|$)"")"),"00")</f>
        <v>00</v>
      </c>
      <c r="H14" s="6" t="str">
        <f>IFERROR(__xludf.DUMMYFUNCTION("IFNA(REGEXEXTRACT(E14, ""\.(\d{6})""), 0)"),"000183")</f>
        <v>000183</v>
      </c>
      <c r="I14" s="2">
        <f t="shared" si="1"/>
        <v>183</v>
      </c>
      <c r="J14" s="1" t="s">
        <v>17</v>
      </c>
      <c r="K14" s="6"/>
      <c r="L14" s="6"/>
      <c r="M14" s="2"/>
    </row>
    <row r="15">
      <c r="A15" s="1" t="s">
        <v>15</v>
      </c>
      <c r="B15" s="5" t="s">
        <v>234</v>
      </c>
      <c r="C15" s="5" t="s">
        <v>235</v>
      </c>
      <c r="D15" s="5" t="s">
        <v>203</v>
      </c>
      <c r="E15" s="5" t="s">
        <v>236</v>
      </c>
      <c r="F15" s="6" t="str">
        <f>IFERROR(__xludf.DUMMYFUNCTION("REGEXEXTRACT(E15, "":(.*):"")"),"00")</f>
        <v>00</v>
      </c>
      <c r="G15" s="6" t="str">
        <f>IFERROR(__xludf.DUMMYFUNCTION("REGEXEXTRACT(E15, "":.*:(\d*)(?:.|$)"")"),"00")</f>
        <v>00</v>
      </c>
      <c r="H15" s="6" t="str">
        <f>IFERROR(__xludf.DUMMYFUNCTION("IFNA(REGEXEXTRACT(E15, ""\.(\d{6})""), 0)"),"000239")</f>
        <v>000239</v>
      </c>
      <c r="I15" s="2">
        <f t="shared" si="1"/>
        <v>239</v>
      </c>
      <c r="J15" s="1" t="s">
        <v>17</v>
      </c>
      <c r="K15" s="6"/>
      <c r="L15" s="6"/>
      <c r="M15" s="2"/>
    </row>
    <row r="16">
      <c r="A16" s="1" t="s">
        <v>15</v>
      </c>
      <c r="B16" s="5" t="s">
        <v>226</v>
      </c>
      <c r="C16" s="5" t="s">
        <v>237</v>
      </c>
      <c r="D16" s="5" t="s">
        <v>203</v>
      </c>
      <c r="E16" s="5" t="s">
        <v>238</v>
      </c>
      <c r="F16" s="6" t="str">
        <f>IFERROR(__xludf.DUMMYFUNCTION("REGEXEXTRACT(E16, "":(.*):"")"),"00")</f>
        <v>00</v>
      </c>
      <c r="G16" s="6" t="str">
        <f>IFERROR(__xludf.DUMMYFUNCTION("REGEXEXTRACT(E16, "":.*:(\d*)(?:.|$)"")"),"00")</f>
        <v>00</v>
      </c>
      <c r="H16" s="6" t="str">
        <f>IFERROR(__xludf.DUMMYFUNCTION("IFNA(REGEXEXTRACT(E16, ""\.(\d{6})""), 0)"),"001162")</f>
        <v>001162</v>
      </c>
      <c r="I16" s="2">
        <f t="shared" si="1"/>
        <v>1162</v>
      </c>
      <c r="J16" s="1" t="s">
        <v>17</v>
      </c>
      <c r="K16" s="6"/>
      <c r="L16" s="6"/>
      <c r="M16" s="2"/>
    </row>
    <row r="17">
      <c r="A17" s="1" t="s">
        <v>15</v>
      </c>
      <c r="B17" s="5" t="s">
        <v>229</v>
      </c>
      <c r="C17" s="5" t="s">
        <v>239</v>
      </c>
      <c r="D17" s="5" t="s">
        <v>203</v>
      </c>
      <c r="E17" s="5" t="s">
        <v>240</v>
      </c>
      <c r="F17" s="6" t="str">
        <f>IFERROR(__xludf.DUMMYFUNCTION("REGEXEXTRACT(E17, "":(.*):"")"),"00")</f>
        <v>00</v>
      </c>
      <c r="G17" s="6" t="str">
        <f>IFERROR(__xludf.DUMMYFUNCTION("REGEXEXTRACT(E17, "":.*:(\d*)(?:.|$)"")"),"00")</f>
        <v>00</v>
      </c>
      <c r="H17" s="6" t="str">
        <f>IFERROR(__xludf.DUMMYFUNCTION("IFNA(REGEXEXTRACT(E17, ""\.(\d{6})""), 0)"),"000316")</f>
        <v>000316</v>
      </c>
      <c r="I17" s="2">
        <f t="shared" si="1"/>
        <v>316</v>
      </c>
      <c r="J17" s="1" t="s">
        <v>17</v>
      </c>
      <c r="K17" s="6"/>
      <c r="L17" s="6"/>
      <c r="M17" s="2"/>
    </row>
    <row r="18">
      <c r="A18" s="1" t="s">
        <v>15</v>
      </c>
      <c r="B18" s="5" t="s">
        <v>232</v>
      </c>
      <c r="C18" s="5" t="s">
        <v>241</v>
      </c>
      <c r="D18" s="5" t="s">
        <v>203</v>
      </c>
      <c r="E18" s="5" t="s">
        <v>242</v>
      </c>
      <c r="F18" s="6" t="str">
        <f>IFERROR(__xludf.DUMMYFUNCTION("REGEXEXTRACT(E18, "":(.*):"")"),"00")</f>
        <v>00</v>
      </c>
      <c r="G18" s="6" t="str">
        <f>IFERROR(__xludf.DUMMYFUNCTION("REGEXEXTRACT(E18, "":.*:(\d*)(?:.|$)"")"),"00")</f>
        <v>00</v>
      </c>
      <c r="H18" s="6" t="str">
        <f>IFERROR(__xludf.DUMMYFUNCTION("IFNA(REGEXEXTRACT(E18, ""\.(\d{6})""), 0)"),"000227")</f>
        <v>000227</v>
      </c>
      <c r="I18" s="2">
        <f t="shared" si="1"/>
        <v>227</v>
      </c>
      <c r="J18" s="1" t="s">
        <v>17</v>
      </c>
      <c r="K18" s="6"/>
      <c r="L18" s="6"/>
      <c r="M18" s="2"/>
    </row>
    <row r="19">
      <c r="A19" s="1" t="s">
        <v>15</v>
      </c>
      <c r="B19" s="5" t="s">
        <v>243</v>
      </c>
      <c r="C19" s="5" t="s">
        <v>244</v>
      </c>
      <c r="D19" s="5" t="s">
        <v>203</v>
      </c>
      <c r="E19" s="5" t="s">
        <v>245</v>
      </c>
      <c r="F19" s="6" t="str">
        <f>IFERROR(__xludf.DUMMYFUNCTION("REGEXEXTRACT(E19, "":(.*):"")"),"00")</f>
        <v>00</v>
      </c>
      <c r="G19" s="6" t="str">
        <f>IFERROR(__xludf.DUMMYFUNCTION("REGEXEXTRACT(E19, "":.*:(\d*)(?:.|$)"")"),"00")</f>
        <v>00</v>
      </c>
      <c r="H19" s="6" t="str">
        <f>IFERROR(__xludf.DUMMYFUNCTION("IFNA(REGEXEXTRACT(E19, ""\.(\d{6})""), 0)"),"000273")</f>
        <v>000273</v>
      </c>
      <c r="I19" s="2">
        <f t="shared" si="1"/>
        <v>273</v>
      </c>
      <c r="J19" s="1" t="s">
        <v>17</v>
      </c>
      <c r="K19" s="6"/>
      <c r="L19" s="6"/>
      <c r="M19" s="2"/>
    </row>
    <row r="20">
      <c r="A20" s="1" t="s">
        <v>15</v>
      </c>
      <c r="B20" s="5" t="s">
        <v>246</v>
      </c>
      <c r="C20" s="5" t="s">
        <v>247</v>
      </c>
      <c r="D20" s="5" t="s">
        <v>203</v>
      </c>
      <c r="E20" s="5" t="s">
        <v>248</v>
      </c>
      <c r="F20" s="6" t="str">
        <f>IFERROR(__xludf.DUMMYFUNCTION("REGEXEXTRACT(E20, "":(.*):"")"),"00")</f>
        <v>00</v>
      </c>
      <c r="G20" s="6" t="str">
        <f>IFERROR(__xludf.DUMMYFUNCTION("REGEXEXTRACT(E20, "":.*:(\d*)(?:.|$)"")"),"00")</f>
        <v>00</v>
      </c>
      <c r="H20" s="6" t="str">
        <f>IFERROR(__xludf.DUMMYFUNCTION("IFNA(REGEXEXTRACT(E20, ""\.(\d{6})""), 0)"),"000241")</f>
        <v>000241</v>
      </c>
      <c r="I20" s="2">
        <f t="shared" si="1"/>
        <v>241</v>
      </c>
      <c r="J20" s="1" t="s">
        <v>17</v>
      </c>
      <c r="K20" s="6"/>
      <c r="L20" s="6"/>
      <c r="M20" s="2"/>
    </row>
    <row r="21">
      <c r="A21" s="1" t="s">
        <v>15</v>
      </c>
      <c r="B21" s="5" t="s">
        <v>249</v>
      </c>
      <c r="C21" s="5" t="s">
        <v>241</v>
      </c>
      <c r="D21" s="5" t="s">
        <v>203</v>
      </c>
      <c r="E21" s="5" t="s">
        <v>250</v>
      </c>
      <c r="F21" s="6" t="str">
        <f>IFERROR(__xludf.DUMMYFUNCTION("REGEXEXTRACT(E21, "":(.*):"")"),"00")</f>
        <v>00</v>
      </c>
      <c r="G21" s="6" t="str">
        <f>IFERROR(__xludf.DUMMYFUNCTION("REGEXEXTRACT(E21, "":.*:(\d*)(?:.|$)"")"),"00")</f>
        <v>00</v>
      </c>
      <c r="H21" s="6" t="str">
        <f>IFERROR(__xludf.DUMMYFUNCTION("IFNA(REGEXEXTRACT(E21, ""\.(\d{6})""), 0)"),"000293")</f>
        <v>000293</v>
      </c>
      <c r="I21" s="2">
        <f t="shared" si="1"/>
        <v>293</v>
      </c>
      <c r="J21" s="1" t="s">
        <v>17</v>
      </c>
      <c r="K21" s="6"/>
      <c r="L21" s="6"/>
      <c r="M21" s="2"/>
    </row>
    <row r="22">
      <c r="A22" s="1" t="s">
        <v>15</v>
      </c>
      <c r="B22" s="5" t="s">
        <v>251</v>
      </c>
      <c r="C22" s="5" t="s">
        <v>252</v>
      </c>
      <c r="D22" s="5" t="s">
        <v>203</v>
      </c>
      <c r="E22" s="5" t="s">
        <v>253</v>
      </c>
      <c r="F22" s="6" t="str">
        <f>IFERROR(__xludf.DUMMYFUNCTION("REGEXEXTRACT(E22, "":(.*):"")"),"00")</f>
        <v>00</v>
      </c>
      <c r="G22" s="6" t="str">
        <f>IFERROR(__xludf.DUMMYFUNCTION("REGEXEXTRACT(E22, "":.*:(\d*)(?:.|$)"")"),"00")</f>
        <v>00</v>
      </c>
      <c r="H22" s="6" t="str">
        <f>IFERROR(__xludf.DUMMYFUNCTION("IFNA(REGEXEXTRACT(E22, ""\.(\d{6})""), 0)"),"000998")</f>
        <v>000998</v>
      </c>
      <c r="I22" s="2">
        <f t="shared" si="1"/>
        <v>998</v>
      </c>
      <c r="J22" s="1" t="s">
        <v>17</v>
      </c>
      <c r="K22" s="6"/>
      <c r="L22" s="6"/>
      <c r="M22" s="2"/>
    </row>
    <row r="23">
      <c r="A23" s="1" t="s">
        <v>15</v>
      </c>
      <c r="B23" s="5" t="s">
        <v>239</v>
      </c>
      <c r="C23" s="5" t="s">
        <v>254</v>
      </c>
      <c r="D23" s="5" t="s">
        <v>203</v>
      </c>
      <c r="E23" s="5" t="s">
        <v>255</v>
      </c>
      <c r="F23" s="6" t="str">
        <f>IFERROR(__xludf.DUMMYFUNCTION("REGEXEXTRACT(E23, "":(.*):"")"),"00")</f>
        <v>00</v>
      </c>
      <c r="G23" s="6" t="str">
        <f>IFERROR(__xludf.DUMMYFUNCTION("REGEXEXTRACT(E23, "":.*:(\d*)(?:.|$)"")"),"01")</f>
        <v>01</v>
      </c>
      <c r="H23" s="6" t="str">
        <f>IFERROR(__xludf.DUMMYFUNCTION("IFNA(REGEXEXTRACT(E23, ""\.(\d{6})""), 0)"),"695413")</f>
        <v>695413</v>
      </c>
      <c r="I23" s="2">
        <f t="shared" si="1"/>
        <v>1695413</v>
      </c>
      <c r="J23" s="1" t="s">
        <v>76</v>
      </c>
      <c r="K23" s="6"/>
      <c r="L23" s="6"/>
      <c r="M23" s="2"/>
    </row>
    <row r="24">
      <c r="A24" s="1" t="s">
        <v>15</v>
      </c>
      <c r="B24" s="5" t="s">
        <v>244</v>
      </c>
      <c r="C24" s="5" t="s">
        <v>256</v>
      </c>
      <c r="D24" s="5" t="s">
        <v>203</v>
      </c>
      <c r="E24" s="5" t="s">
        <v>257</v>
      </c>
      <c r="F24" s="6" t="str">
        <f>IFERROR(__xludf.DUMMYFUNCTION("REGEXEXTRACT(E24, "":(.*):"")"),"00")</f>
        <v>00</v>
      </c>
      <c r="G24" s="6" t="str">
        <f>IFERROR(__xludf.DUMMYFUNCTION("REGEXEXTRACT(E24, "":.*:(\d*)(?:.|$)"")"),"00")</f>
        <v>00</v>
      </c>
      <c r="H24" s="6" t="str">
        <f>IFERROR(__xludf.DUMMYFUNCTION("IFNA(REGEXEXTRACT(E24, ""\.(\d{6})""), 0)"),"004797")</f>
        <v>004797</v>
      </c>
      <c r="I24" s="2">
        <f t="shared" si="1"/>
        <v>4797</v>
      </c>
      <c r="J24" s="1" t="s">
        <v>76</v>
      </c>
      <c r="K24" s="6"/>
      <c r="L24" s="6"/>
      <c r="M24" s="2"/>
    </row>
    <row r="25">
      <c r="A25" s="1" t="s">
        <v>15</v>
      </c>
      <c r="B25" s="5" t="s">
        <v>241</v>
      </c>
      <c r="C25" s="5" t="s">
        <v>258</v>
      </c>
      <c r="D25" s="5" t="s">
        <v>203</v>
      </c>
      <c r="E25" s="5" t="s">
        <v>259</v>
      </c>
      <c r="F25" s="6" t="str">
        <f>IFERROR(__xludf.DUMMYFUNCTION("REGEXEXTRACT(E25, "":(.*):"")"),"00")</f>
        <v>00</v>
      </c>
      <c r="G25" s="6" t="str">
        <f>IFERROR(__xludf.DUMMYFUNCTION("REGEXEXTRACT(E25, "":.*:(\d*)(?:.|$)"")"),"00")</f>
        <v>00</v>
      </c>
      <c r="H25" s="6" t="str">
        <f>IFERROR(__xludf.DUMMYFUNCTION("IFNA(REGEXEXTRACT(E25, ""\.(\d{6})""), 0)"),"000331")</f>
        <v>000331</v>
      </c>
      <c r="I25" s="2">
        <f t="shared" si="1"/>
        <v>331</v>
      </c>
      <c r="J25" s="1" t="s">
        <v>17</v>
      </c>
      <c r="K25" s="6"/>
      <c r="L25" s="6"/>
      <c r="M25" s="2"/>
    </row>
    <row r="26">
      <c r="A26" s="1" t="s">
        <v>15</v>
      </c>
      <c r="B26" s="5" t="s">
        <v>260</v>
      </c>
      <c r="C26" s="5" t="s">
        <v>258</v>
      </c>
      <c r="D26" s="5" t="s">
        <v>203</v>
      </c>
      <c r="E26" s="5" t="s">
        <v>261</v>
      </c>
      <c r="F26" s="6" t="str">
        <f>IFERROR(__xludf.DUMMYFUNCTION("REGEXEXTRACT(E26, "":(.*):"")"),"00")</f>
        <v>00</v>
      </c>
      <c r="G26" s="6" t="str">
        <f>IFERROR(__xludf.DUMMYFUNCTION("REGEXEXTRACT(E26, "":.*:(\d*)(?:.|$)"")"),"00")</f>
        <v>00</v>
      </c>
      <c r="H26" s="6" t="str">
        <f>IFERROR(__xludf.DUMMYFUNCTION("IFNA(REGEXEXTRACT(E26, ""\.(\d{6})""), 0)"),"000240")</f>
        <v>000240</v>
      </c>
      <c r="I26" s="2">
        <f t="shared" si="1"/>
        <v>240</v>
      </c>
      <c r="J26" s="1" t="s">
        <v>17</v>
      </c>
      <c r="K26" s="6"/>
      <c r="L26" s="6"/>
      <c r="M26" s="2"/>
    </row>
    <row r="27">
      <c r="A27" s="1" t="s">
        <v>15</v>
      </c>
      <c r="B27" s="5" t="s">
        <v>262</v>
      </c>
      <c r="C27" s="5" t="s">
        <v>263</v>
      </c>
      <c r="D27" s="5" t="s">
        <v>203</v>
      </c>
      <c r="E27" s="5" t="s">
        <v>264</v>
      </c>
      <c r="F27" s="6" t="str">
        <f>IFERROR(__xludf.DUMMYFUNCTION("REGEXEXTRACT(E27, "":(.*):"")"),"00")</f>
        <v>00</v>
      </c>
      <c r="G27" s="6" t="str">
        <f>IFERROR(__xludf.DUMMYFUNCTION("REGEXEXTRACT(E27, "":.*:(\d*)(?:.|$)"")"),"00")</f>
        <v>00</v>
      </c>
      <c r="H27" s="6" t="str">
        <f>IFERROR(__xludf.DUMMYFUNCTION("IFNA(REGEXEXTRACT(E27, ""\.(\d{6})""), 0)"),"000472")</f>
        <v>000472</v>
      </c>
      <c r="I27" s="2">
        <f t="shared" si="1"/>
        <v>472</v>
      </c>
      <c r="J27" s="1" t="s">
        <v>17</v>
      </c>
      <c r="K27" s="6"/>
      <c r="L27" s="6"/>
      <c r="M27" s="2"/>
    </row>
    <row r="28">
      <c r="A28" s="1" t="s">
        <v>15</v>
      </c>
      <c r="B28" s="5" t="s">
        <v>265</v>
      </c>
      <c r="C28" s="5" t="s">
        <v>266</v>
      </c>
      <c r="D28" s="5" t="s">
        <v>203</v>
      </c>
      <c r="E28" s="5" t="s">
        <v>267</v>
      </c>
      <c r="F28" s="6" t="str">
        <f>IFERROR(__xludf.DUMMYFUNCTION("REGEXEXTRACT(E28, "":(.*):"")"),"00")</f>
        <v>00</v>
      </c>
      <c r="G28" s="6" t="str">
        <f>IFERROR(__xludf.DUMMYFUNCTION("REGEXEXTRACT(E28, "":.*:(\d*)(?:.|$)"")"),"00")</f>
        <v>00</v>
      </c>
      <c r="H28" s="6" t="str">
        <f>IFERROR(__xludf.DUMMYFUNCTION("IFNA(REGEXEXTRACT(E28, ""\.(\d{6})""), 0)"),"000316")</f>
        <v>000316</v>
      </c>
      <c r="I28" s="2">
        <f t="shared" si="1"/>
        <v>316</v>
      </c>
      <c r="J28" s="1" t="s">
        <v>17</v>
      </c>
      <c r="K28" s="6"/>
      <c r="L28" s="6"/>
      <c r="M28" s="2"/>
    </row>
    <row r="29">
      <c r="A29" s="1" t="s">
        <v>15</v>
      </c>
      <c r="B29" s="5" t="s">
        <v>268</v>
      </c>
      <c r="C29" s="5" t="s">
        <v>269</v>
      </c>
      <c r="D29" s="5" t="s">
        <v>203</v>
      </c>
      <c r="E29" s="5" t="s">
        <v>270</v>
      </c>
      <c r="F29" s="6" t="str">
        <f>IFERROR(__xludf.DUMMYFUNCTION("REGEXEXTRACT(E29, "":(.*):"")"),"00")</f>
        <v>00</v>
      </c>
      <c r="G29" s="6" t="str">
        <f>IFERROR(__xludf.DUMMYFUNCTION("REGEXEXTRACT(E29, "":.*:(\d*)(?:.|$)"")"),"00")</f>
        <v>00</v>
      </c>
      <c r="H29" s="6" t="str">
        <f>IFERROR(__xludf.DUMMYFUNCTION("IFNA(REGEXEXTRACT(E29, ""\.(\d{6})""), 0)"),"000723")</f>
        <v>000723</v>
      </c>
      <c r="I29" s="2">
        <f t="shared" si="1"/>
        <v>723</v>
      </c>
      <c r="J29" s="1" t="s">
        <v>17</v>
      </c>
      <c r="K29" s="6"/>
      <c r="L29" s="6"/>
      <c r="M29" s="2"/>
    </row>
    <row r="30">
      <c r="A30" s="1" t="s">
        <v>15</v>
      </c>
      <c r="B30" s="5" t="s">
        <v>271</v>
      </c>
      <c r="C30" s="5" t="s">
        <v>272</v>
      </c>
      <c r="D30" s="5" t="s">
        <v>203</v>
      </c>
      <c r="E30" s="5" t="s">
        <v>273</v>
      </c>
      <c r="F30" s="6" t="str">
        <f>IFERROR(__xludf.DUMMYFUNCTION("REGEXEXTRACT(E30, "":(.*):"")"),"00")</f>
        <v>00</v>
      </c>
      <c r="G30" s="6" t="str">
        <f>IFERROR(__xludf.DUMMYFUNCTION("REGEXEXTRACT(E30, "":.*:(\d*)(?:.|$)"")"),"00")</f>
        <v>00</v>
      </c>
      <c r="H30" s="6" t="str">
        <f>IFERROR(__xludf.DUMMYFUNCTION("IFNA(REGEXEXTRACT(E30, ""\.(\d{6})""), 0)"),"012156")</f>
        <v>012156</v>
      </c>
      <c r="I30" s="2">
        <f t="shared" si="1"/>
        <v>12156</v>
      </c>
      <c r="J30" s="1" t="s">
        <v>76</v>
      </c>
      <c r="K30" s="6"/>
      <c r="L30" s="6"/>
      <c r="M30" s="2"/>
    </row>
    <row r="31">
      <c r="A31" s="1" t="s">
        <v>15</v>
      </c>
      <c r="B31" s="5" t="s">
        <v>274</v>
      </c>
      <c r="C31" s="5" t="s">
        <v>275</v>
      </c>
      <c r="D31" s="5" t="s">
        <v>203</v>
      </c>
      <c r="E31" s="5" t="s">
        <v>276</v>
      </c>
      <c r="F31" s="6" t="str">
        <f>IFERROR(__xludf.DUMMYFUNCTION("REGEXEXTRACT(E31, "":(.*):"")"),"00")</f>
        <v>00</v>
      </c>
      <c r="G31" s="6" t="str">
        <f>IFERROR(__xludf.DUMMYFUNCTION("REGEXEXTRACT(E31, "":.*:(\d*)(?:.|$)"")"),"00")</f>
        <v>00</v>
      </c>
      <c r="H31" s="6" t="str">
        <f>IFERROR(__xludf.DUMMYFUNCTION("IFNA(REGEXEXTRACT(E31, ""\.(\d{6})""), 0)"),"000477")</f>
        <v>000477</v>
      </c>
      <c r="I31" s="2">
        <f t="shared" si="1"/>
        <v>477</v>
      </c>
      <c r="J31" s="1" t="s">
        <v>17</v>
      </c>
      <c r="K31" s="6"/>
      <c r="L31" s="6"/>
      <c r="M31" s="2"/>
    </row>
    <row r="32">
      <c r="A32" s="1" t="s">
        <v>15</v>
      </c>
      <c r="B32" s="5" t="s">
        <v>277</v>
      </c>
      <c r="C32" s="5" t="s">
        <v>275</v>
      </c>
      <c r="D32" s="5" t="s">
        <v>203</v>
      </c>
      <c r="E32" s="5" t="s">
        <v>49</v>
      </c>
      <c r="F32" s="6" t="str">
        <f>IFERROR(__xludf.DUMMYFUNCTION("REGEXEXTRACT(E32, "":(.*):"")"),"00")</f>
        <v>00</v>
      </c>
      <c r="G32" s="6" t="str">
        <f>IFERROR(__xludf.DUMMYFUNCTION("REGEXEXTRACT(E32, "":.*:(\d*)(?:.|$)"")"),"00")</f>
        <v>00</v>
      </c>
      <c r="H32" s="6" t="str">
        <f>IFERROR(__xludf.DUMMYFUNCTION("IFNA(REGEXEXTRACT(E32, ""\.(\d{6})""), 0)"),"000860")</f>
        <v>000860</v>
      </c>
      <c r="I32" s="2">
        <f t="shared" si="1"/>
        <v>860</v>
      </c>
      <c r="J32" s="1" t="s">
        <v>17</v>
      </c>
      <c r="K32" s="6"/>
      <c r="L32" s="6"/>
      <c r="M32" s="2"/>
    </row>
    <row r="33">
      <c r="A33" s="1" t="s">
        <v>15</v>
      </c>
      <c r="B33" s="5" t="s">
        <v>258</v>
      </c>
      <c r="C33" s="5" t="s">
        <v>278</v>
      </c>
      <c r="D33" s="5" t="s">
        <v>203</v>
      </c>
      <c r="E33" s="5" t="s">
        <v>279</v>
      </c>
      <c r="F33" s="6" t="str">
        <f>IFERROR(__xludf.DUMMYFUNCTION("REGEXEXTRACT(E33, "":(.*):"")"),"00")</f>
        <v>00</v>
      </c>
      <c r="G33" s="6" t="str">
        <f>IFERROR(__xludf.DUMMYFUNCTION("REGEXEXTRACT(E33, "":.*:(\d*)(?:.|$)"")"),"00")</f>
        <v>00</v>
      </c>
      <c r="H33" s="6" t="str">
        <f>IFERROR(__xludf.DUMMYFUNCTION("IFNA(REGEXEXTRACT(E33, ""\.(\d{6})""), 0)"),"000803")</f>
        <v>000803</v>
      </c>
      <c r="I33" s="2">
        <f t="shared" si="1"/>
        <v>803</v>
      </c>
      <c r="J33" s="1" t="s">
        <v>17</v>
      </c>
      <c r="K33" s="6"/>
      <c r="L33" s="6"/>
      <c r="M33" s="2"/>
    </row>
    <row r="34">
      <c r="A34" s="1" t="s">
        <v>15</v>
      </c>
      <c r="B34" s="5" t="s">
        <v>256</v>
      </c>
      <c r="C34" s="5" t="s">
        <v>280</v>
      </c>
      <c r="D34" s="5" t="s">
        <v>203</v>
      </c>
      <c r="E34" s="5" t="s">
        <v>281</v>
      </c>
      <c r="F34" s="6" t="str">
        <f>IFERROR(__xludf.DUMMYFUNCTION("REGEXEXTRACT(E34, "":(.*):"")"),"00")</f>
        <v>00</v>
      </c>
      <c r="G34" s="6" t="str">
        <f>IFERROR(__xludf.DUMMYFUNCTION("REGEXEXTRACT(E34, "":.*:(\d*)(?:.|$)"")"),"00")</f>
        <v>00</v>
      </c>
      <c r="H34" s="6" t="str">
        <f>IFERROR(__xludf.DUMMYFUNCTION("IFNA(REGEXEXTRACT(E34, ""\.(\d{6})""), 0)"),"083435")</f>
        <v>083435</v>
      </c>
      <c r="I34" s="2">
        <f t="shared" si="1"/>
        <v>83435</v>
      </c>
      <c r="J34" s="1" t="s">
        <v>17</v>
      </c>
      <c r="K34" s="6"/>
      <c r="L34" s="6"/>
      <c r="M34" s="2"/>
    </row>
    <row r="35">
      <c r="A35" s="1" t="s">
        <v>15</v>
      </c>
      <c r="B35" s="5" t="s">
        <v>282</v>
      </c>
      <c r="C35" s="5" t="s">
        <v>278</v>
      </c>
      <c r="D35" s="5" t="s">
        <v>203</v>
      </c>
      <c r="E35" s="5" t="s">
        <v>283</v>
      </c>
      <c r="F35" s="6" t="str">
        <f>IFERROR(__xludf.DUMMYFUNCTION("REGEXEXTRACT(E35, "":(.*):"")"),"00")</f>
        <v>00</v>
      </c>
      <c r="G35" s="6" t="str">
        <f>IFERROR(__xludf.DUMMYFUNCTION("REGEXEXTRACT(E35, "":.*:(\d*)(?:.|$)"")"),"00")</f>
        <v>00</v>
      </c>
      <c r="H35" s="6" t="str">
        <f>IFERROR(__xludf.DUMMYFUNCTION("IFNA(REGEXEXTRACT(E35, ""\.(\d{6})""), 0)"),"000429")</f>
        <v>000429</v>
      </c>
      <c r="I35" s="2">
        <f t="shared" si="1"/>
        <v>429</v>
      </c>
      <c r="J35" s="1" t="s">
        <v>17</v>
      </c>
      <c r="K35" s="6"/>
      <c r="L35" s="6"/>
      <c r="M35" s="2"/>
    </row>
    <row r="36">
      <c r="A36" s="1" t="s">
        <v>15</v>
      </c>
      <c r="B36" s="5" t="s">
        <v>284</v>
      </c>
      <c r="C36" s="5" t="s">
        <v>285</v>
      </c>
      <c r="D36" s="5" t="s">
        <v>203</v>
      </c>
      <c r="E36" s="5" t="s">
        <v>286</v>
      </c>
      <c r="F36" s="6" t="str">
        <f>IFERROR(__xludf.DUMMYFUNCTION("REGEXEXTRACT(E36, "":(.*):"")"),"00")</f>
        <v>00</v>
      </c>
      <c r="G36" s="6" t="str">
        <f>IFERROR(__xludf.DUMMYFUNCTION("REGEXEXTRACT(E36, "":.*:(\d*)(?:.|$)"")"),"00")</f>
        <v>00</v>
      </c>
      <c r="H36" s="6" t="str">
        <f>IFERROR(__xludf.DUMMYFUNCTION("IFNA(REGEXEXTRACT(E36, ""\.(\d{6})""), 0)"),"000344")</f>
        <v>000344</v>
      </c>
      <c r="I36" s="2">
        <f t="shared" si="1"/>
        <v>344</v>
      </c>
      <c r="J36" s="1" t="s">
        <v>17</v>
      </c>
      <c r="K36" s="6"/>
      <c r="L36" s="6"/>
      <c r="M36" s="2"/>
    </row>
    <row r="37">
      <c r="A37" s="1" t="s">
        <v>15</v>
      </c>
      <c r="B37" s="5" t="s">
        <v>287</v>
      </c>
      <c r="C37" s="5" t="s">
        <v>288</v>
      </c>
      <c r="D37" s="5" t="s">
        <v>203</v>
      </c>
      <c r="E37" s="5" t="s">
        <v>289</v>
      </c>
      <c r="F37" s="6" t="str">
        <f>IFERROR(__xludf.DUMMYFUNCTION("REGEXEXTRACT(E37, "":(.*):"")"),"00")</f>
        <v>00</v>
      </c>
      <c r="G37" s="6" t="str">
        <f>IFERROR(__xludf.DUMMYFUNCTION("REGEXEXTRACT(E37, "":.*:(\d*)(?:.|$)"")"),"00")</f>
        <v>00</v>
      </c>
      <c r="H37" s="6" t="str">
        <f>IFERROR(__xludf.DUMMYFUNCTION("IFNA(REGEXEXTRACT(E37, ""\.(\d{6})""), 0)"),"010432")</f>
        <v>010432</v>
      </c>
      <c r="I37" s="2">
        <f t="shared" si="1"/>
        <v>10432</v>
      </c>
      <c r="J37" s="1" t="s">
        <v>17</v>
      </c>
      <c r="K37" s="6"/>
      <c r="L37" s="6"/>
      <c r="M37" s="2"/>
    </row>
    <row r="38">
      <c r="A38" s="1" t="s">
        <v>15</v>
      </c>
      <c r="B38" s="5" t="s">
        <v>266</v>
      </c>
      <c r="C38" s="5" t="s">
        <v>290</v>
      </c>
      <c r="D38" s="5" t="s">
        <v>203</v>
      </c>
      <c r="E38" s="5" t="s">
        <v>291</v>
      </c>
      <c r="F38" s="6" t="str">
        <f>IFERROR(__xludf.DUMMYFUNCTION("REGEXEXTRACT(E38, "":(.*):"")"),"00")</f>
        <v>00</v>
      </c>
      <c r="G38" s="6" t="str">
        <f>IFERROR(__xludf.DUMMYFUNCTION("REGEXEXTRACT(E38, "":.*:(\d*)(?:.|$)"")"),"00")</f>
        <v>00</v>
      </c>
      <c r="H38" s="6" t="str">
        <f>IFERROR(__xludf.DUMMYFUNCTION("IFNA(REGEXEXTRACT(E38, ""\.(\d{6})""), 0)"),"000492")</f>
        <v>000492</v>
      </c>
      <c r="I38" s="2">
        <f t="shared" si="1"/>
        <v>492</v>
      </c>
      <c r="J38" s="1" t="s">
        <v>17</v>
      </c>
      <c r="K38" s="6"/>
      <c r="L38" s="6"/>
      <c r="M38" s="2"/>
    </row>
    <row r="39">
      <c r="A39" s="1" t="s">
        <v>15</v>
      </c>
      <c r="B39" s="5" t="s">
        <v>292</v>
      </c>
      <c r="C39" s="5" t="s">
        <v>293</v>
      </c>
      <c r="D39" s="5" t="s">
        <v>203</v>
      </c>
      <c r="E39" s="5" t="s">
        <v>294</v>
      </c>
      <c r="F39" s="6" t="str">
        <f>IFERROR(__xludf.DUMMYFUNCTION("REGEXEXTRACT(E39, "":(.*):"")"),"00")</f>
        <v>00</v>
      </c>
      <c r="G39" s="6" t="str">
        <f>IFERROR(__xludf.DUMMYFUNCTION("REGEXEXTRACT(E39, "":.*:(\d*)(?:.|$)"")"),"00")</f>
        <v>00</v>
      </c>
      <c r="H39" s="6" t="str">
        <f>IFERROR(__xludf.DUMMYFUNCTION("IFNA(REGEXEXTRACT(E39, ""\.(\d{6})""), 0)"),"000466")</f>
        <v>000466</v>
      </c>
      <c r="I39" s="2">
        <f t="shared" si="1"/>
        <v>466</v>
      </c>
      <c r="J39" s="1" t="s">
        <v>76</v>
      </c>
      <c r="K39" s="6"/>
      <c r="L39" s="6"/>
      <c r="M39" s="2"/>
    </row>
    <row r="40">
      <c r="A40" s="1" t="s">
        <v>15</v>
      </c>
      <c r="B40" s="5" t="s">
        <v>295</v>
      </c>
      <c r="C40" s="5" t="s">
        <v>293</v>
      </c>
      <c r="D40" s="5" t="s">
        <v>203</v>
      </c>
      <c r="E40" s="5" t="s">
        <v>296</v>
      </c>
      <c r="F40" s="6" t="str">
        <f>IFERROR(__xludf.DUMMYFUNCTION("REGEXEXTRACT(E40, "":(.*):"")"),"00")</f>
        <v>00</v>
      </c>
      <c r="G40" s="6" t="str">
        <f>IFERROR(__xludf.DUMMYFUNCTION("REGEXEXTRACT(E40, "":.*:(\d*)(?:.|$)"")"),"00")</f>
        <v>00</v>
      </c>
      <c r="H40" s="6" t="str">
        <f>IFERROR(__xludf.DUMMYFUNCTION("IFNA(REGEXEXTRACT(E40, ""\.(\d{6})""), 0)"),"000399")</f>
        <v>000399</v>
      </c>
      <c r="I40" s="2">
        <f t="shared" si="1"/>
        <v>399</v>
      </c>
      <c r="J40" s="1" t="s">
        <v>17</v>
      </c>
      <c r="K40" s="6"/>
      <c r="L40" s="6"/>
      <c r="M40" s="2"/>
    </row>
    <row r="41">
      <c r="A41" s="1" t="s">
        <v>15</v>
      </c>
      <c r="B41" s="5" t="s">
        <v>297</v>
      </c>
      <c r="C41" s="5" t="s">
        <v>298</v>
      </c>
      <c r="D41" s="5" t="s">
        <v>203</v>
      </c>
      <c r="E41" s="5" t="s">
        <v>299</v>
      </c>
      <c r="F41" s="6" t="str">
        <f>IFERROR(__xludf.DUMMYFUNCTION("REGEXEXTRACT(E41, "":(.*):"")"),"00")</f>
        <v>00</v>
      </c>
      <c r="G41" s="6" t="str">
        <f>IFERROR(__xludf.DUMMYFUNCTION("REGEXEXTRACT(E41, "":.*:(\d*)(?:.|$)"")"),"10")</f>
        <v>10</v>
      </c>
      <c r="H41" s="6">
        <f>IFERROR(__xludf.DUMMYFUNCTION("IFNA(REGEXEXTRACT(E41, ""\.(\d{6})""), 0)"),0.0)</f>
        <v>0</v>
      </c>
      <c r="I41" s="2">
        <f t="shared" si="1"/>
        <v>10000000</v>
      </c>
      <c r="J41" s="1" t="s">
        <v>74</v>
      </c>
      <c r="K41" s="6"/>
      <c r="L41" s="6"/>
      <c r="M41" s="2"/>
    </row>
    <row r="42">
      <c r="A42" s="1" t="s">
        <v>15</v>
      </c>
      <c r="B42" s="5" t="s">
        <v>300</v>
      </c>
      <c r="C42" s="5" t="s">
        <v>301</v>
      </c>
      <c r="D42" s="5" t="s">
        <v>203</v>
      </c>
      <c r="E42" s="5" t="s">
        <v>302</v>
      </c>
      <c r="F42" s="6" t="str">
        <f>IFERROR(__xludf.DUMMYFUNCTION("REGEXEXTRACT(E42, "":(.*):"")"),"00")</f>
        <v>00</v>
      </c>
      <c r="G42" s="6" t="str">
        <f>IFERROR(__xludf.DUMMYFUNCTION("REGEXEXTRACT(E42, "":.*:(\d*)(?:.|$)"")"),"00")</f>
        <v>00</v>
      </c>
      <c r="H42" s="6" t="str">
        <f>IFERROR(__xludf.DUMMYFUNCTION("IFNA(REGEXEXTRACT(E42, ""\.(\d{6})""), 0)"),"000573")</f>
        <v>000573</v>
      </c>
      <c r="I42" s="2">
        <f t="shared" si="1"/>
        <v>573</v>
      </c>
      <c r="J42" s="1" t="s">
        <v>17</v>
      </c>
      <c r="K42" s="6"/>
      <c r="L42" s="6"/>
      <c r="M42" s="2"/>
    </row>
    <row r="43">
      <c r="A43" s="1" t="s">
        <v>15</v>
      </c>
      <c r="B43" s="5" t="s">
        <v>303</v>
      </c>
      <c r="C43" s="5" t="s">
        <v>301</v>
      </c>
      <c r="D43" s="5" t="s">
        <v>203</v>
      </c>
      <c r="E43" s="5" t="s">
        <v>304</v>
      </c>
      <c r="F43" s="6" t="str">
        <f>IFERROR(__xludf.DUMMYFUNCTION("REGEXEXTRACT(E43, "":(.*):"")"),"00")</f>
        <v>00</v>
      </c>
      <c r="G43" s="6" t="str">
        <f>IFERROR(__xludf.DUMMYFUNCTION("REGEXEXTRACT(E43, "":.*:(\d*)(?:.|$)"")"),"00")</f>
        <v>00</v>
      </c>
      <c r="H43" s="6" t="str">
        <f>IFERROR(__xludf.DUMMYFUNCTION("IFNA(REGEXEXTRACT(E43, ""\.(\d{6})""), 0)"),"085317")</f>
        <v>085317</v>
      </c>
      <c r="I43" s="2">
        <f t="shared" si="1"/>
        <v>85317</v>
      </c>
      <c r="J43" s="1" t="s">
        <v>17</v>
      </c>
      <c r="K43" s="6"/>
      <c r="L43" s="6"/>
      <c r="M43" s="2"/>
    </row>
    <row r="44">
      <c r="A44" s="1" t="s">
        <v>15</v>
      </c>
      <c r="B44" s="5" t="s">
        <v>278</v>
      </c>
      <c r="C44" s="5" t="s">
        <v>305</v>
      </c>
      <c r="D44" s="5" t="s">
        <v>203</v>
      </c>
      <c r="E44" s="5" t="s">
        <v>306</v>
      </c>
      <c r="F44" s="6" t="str">
        <f>IFERROR(__xludf.DUMMYFUNCTION("REGEXEXTRACT(E44, "":(.*):"")"),"00")</f>
        <v>00</v>
      </c>
      <c r="G44" s="6" t="str">
        <f>IFERROR(__xludf.DUMMYFUNCTION("REGEXEXTRACT(E44, "":.*:(\d*)(?:.|$)"")"),"00")</f>
        <v>00</v>
      </c>
      <c r="H44" s="6" t="str">
        <f>IFERROR(__xludf.DUMMYFUNCTION("IFNA(REGEXEXTRACT(E44, ""\.(\d{6})""), 0)"),"000659")</f>
        <v>000659</v>
      </c>
      <c r="I44" s="2">
        <f t="shared" si="1"/>
        <v>659</v>
      </c>
      <c r="J44" s="1" t="s">
        <v>17</v>
      </c>
      <c r="K44" s="6"/>
      <c r="L44" s="6"/>
      <c r="M44" s="2"/>
    </row>
    <row r="45">
      <c r="A45" s="1" t="s">
        <v>15</v>
      </c>
      <c r="B45" s="5" t="s">
        <v>307</v>
      </c>
      <c r="C45" s="5" t="s">
        <v>308</v>
      </c>
      <c r="D45" s="5" t="s">
        <v>203</v>
      </c>
      <c r="E45" s="5" t="s">
        <v>309</v>
      </c>
      <c r="F45" s="6" t="str">
        <f>IFERROR(__xludf.DUMMYFUNCTION("REGEXEXTRACT(E45, "":(.*):"")"),"00")</f>
        <v>00</v>
      </c>
      <c r="G45" s="6" t="str">
        <f>IFERROR(__xludf.DUMMYFUNCTION("REGEXEXTRACT(E45, "":.*:(\d*)(?:.|$)"")"),"00")</f>
        <v>00</v>
      </c>
      <c r="H45" s="6" t="str">
        <f>IFERROR(__xludf.DUMMYFUNCTION("IFNA(REGEXEXTRACT(E45, ""\.(\d{6})""), 0)"),"000320")</f>
        <v>000320</v>
      </c>
      <c r="I45" s="2">
        <f t="shared" si="1"/>
        <v>320</v>
      </c>
      <c r="J45" s="1" t="s">
        <v>76</v>
      </c>
      <c r="K45" s="6"/>
      <c r="L45" s="6"/>
      <c r="M45" s="2"/>
    </row>
    <row r="46">
      <c r="A46" s="1" t="s">
        <v>15</v>
      </c>
      <c r="B46" s="5" t="s">
        <v>280</v>
      </c>
      <c r="C46" s="5" t="s">
        <v>310</v>
      </c>
      <c r="D46" s="5" t="s">
        <v>203</v>
      </c>
      <c r="E46" s="5" t="s">
        <v>299</v>
      </c>
      <c r="F46" s="6" t="str">
        <f>IFERROR(__xludf.DUMMYFUNCTION("REGEXEXTRACT(E46, "":(.*):"")"),"00")</f>
        <v>00</v>
      </c>
      <c r="G46" s="6" t="str">
        <f>IFERROR(__xludf.DUMMYFUNCTION("REGEXEXTRACT(E46, "":.*:(\d*)(?:.|$)"")"),"10")</f>
        <v>10</v>
      </c>
      <c r="H46" s="6">
        <f>IFERROR(__xludf.DUMMYFUNCTION("IFNA(REGEXEXTRACT(E46, ""\.(\d{6})""), 0)"),0.0)</f>
        <v>0</v>
      </c>
      <c r="I46" s="2">
        <f t="shared" si="1"/>
        <v>10000000</v>
      </c>
      <c r="J46" s="1" t="s">
        <v>74</v>
      </c>
      <c r="K46" s="6"/>
      <c r="L46" s="6"/>
      <c r="M46" s="2"/>
    </row>
    <row r="47">
      <c r="A47" s="1" t="s">
        <v>15</v>
      </c>
      <c r="B47" s="5" t="s">
        <v>311</v>
      </c>
      <c r="C47" s="5" t="s">
        <v>308</v>
      </c>
      <c r="D47" s="5" t="s">
        <v>203</v>
      </c>
      <c r="E47" s="5" t="s">
        <v>312</v>
      </c>
      <c r="F47" s="6" t="str">
        <f>IFERROR(__xludf.DUMMYFUNCTION("REGEXEXTRACT(E47, "":(.*):"")"),"00")</f>
        <v>00</v>
      </c>
      <c r="G47" s="6" t="str">
        <f>IFERROR(__xludf.DUMMYFUNCTION("REGEXEXTRACT(E47, "":.*:(\d*)(?:.|$)"")"),"00")</f>
        <v>00</v>
      </c>
      <c r="H47" s="6" t="str">
        <f>IFERROR(__xludf.DUMMYFUNCTION("IFNA(REGEXEXTRACT(E47, ""\.(\d{6})""), 0)"),"000574")</f>
        <v>000574</v>
      </c>
      <c r="I47" s="2">
        <f t="shared" si="1"/>
        <v>574</v>
      </c>
      <c r="J47" s="1" t="s">
        <v>17</v>
      </c>
      <c r="K47" s="6"/>
      <c r="L47" s="6"/>
      <c r="M47" s="2"/>
    </row>
    <row r="48">
      <c r="A48" s="1" t="s">
        <v>15</v>
      </c>
      <c r="B48" s="5" t="s">
        <v>313</v>
      </c>
      <c r="C48" s="5" t="s">
        <v>314</v>
      </c>
      <c r="D48" s="5" t="s">
        <v>203</v>
      </c>
      <c r="E48" s="5" t="s">
        <v>299</v>
      </c>
      <c r="F48" s="6" t="str">
        <f>IFERROR(__xludf.DUMMYFUNCTION("REGEXEXTRACT(E48, "":(.*):"")"),"00")</f>
        <v>00</v>
      </c>
      <c r="G48" s="6" t="str">
        <f>IFERROR(__xludf.DUMMYFUNCTION("REGEXEXTRACT(E48, "":.*:(\d*)(?:.|$)"")"),"10")</f>
        <v>10</v>
      </c>
      <c r="H48" s="6">
        <f>IFERROR(__xludf.DUMMYFUNCTION("IFNA(REGEXEXTRACT(E48, ""\.(\d{6})""), 0)"),0.0)</f>
        <v>0</v>
      </c>
      <c r="I48" s="2">
        <f t="shared" si="1"/>
        <v>10000000</v>
      </c>
      <c r="J48" s="1" t="s">
        <v>74</v>
      </c>
      <c r="K48" s="6"/>
      <c r="L48" s="6"/>
      <c r="M48" s="2"/>
    </row>
    <row r="49">
      <c r="A49" s="1" t="s">
        <v>15</v>
      </c>
      <c r="B49" s="5" t="s">
        <v>315</v>
      </c>
      <c r="C49" s="5" t="s">
        <v>316</v>
      </c>
      <c r="D49" s="5" t="s">
        <v>203</v>
      </c>
      <c r="E49" s="5" t="s">
        <v>299</v>
      </c>
      <c r="F49" s="6" t="str">
        <f>IFERROR(__xludf.DUMMYFUNCTION("REGEXEXTRACT(E49, "":(.*):"")"),"00")</f>
        <v>00</v>
      </c>
      <c r="G49" s="6" t="str">
        <f>IFERROR(__xludf.DUMMYFUNCTION("REGEXEXTRACT(E49, "":.*:(\d*)(?:.|$)"")"),"10")</f>
        <v>10</v>
      </c>
      <c r="H49" s="6">
        <f>IFERROR(__xludf.DUMMYFUNCTION("IFNA(REGEXEXTRACT(E49, ""\.(\d{6})""), 0)"),0.0)</f>
        <v>0</v>
      </c>
      <c r="I49" s="2">
        <f t="shared" si="1"/>
        <v>10000000</v>
      </c>
      <c r="J49" s="1" t="s">
        <v>74</v>
      </c>
      <c r="K49" s="6"/>
      <c r="L49" s="6"/>
      <c r="M49" s="2"/>
    </row>
    <row r="50">
      <c r="A50" s="1" t="s">
        <v>15</v>
      </c>
      <c r="B50" s="5" t="s">
        <v>317</v>
      </c>
      <c r="C50" s="5" t="s">
        <v>318</v>
      </c>
      <c r="D50" s="5" t="s">
        <v>203</v>
      </c>
      <c r="E50" s="5" t="s">
        <v>319</v>
      </c>
      <c r="F50" s="6" t="str">
        <f>IFERROR(__xludf.DUMMYFUNCTION("REGEXEXTRACT(E50, "":(.*):"")"),"00")</f>
        <v>00</v>
      </c>
      <c r="G50" s="6" t="str">
        <f>IFERROR(__xludf.DUMMYFUNCTION("REGEXEXTRACT(E50, "":.*:(\d*)(?:.|$)"")"),"00")</f>
        <v>00</v>
      </c>
      <c r="H50" s="6" t="str">
        <f>IFERROR(__xludf.DUMMYFUNCTION("IFNA(REGEXEXTRACT(E50, ""\.(\d{6})""), 0)"),"000571")</f>
        <v>000571</v>
      </c>
      <c r="I50" s="2">
        <f t="shared" si="1"/>
        <v>571</v>
      </c>
      <c r="J50" s="1" t="s">
        <v>76</v>
      </c>
      <c r="K50" s="6"/>
      <c r="L50" s="6"/>
      <c r="M50" s="2"/>
    </row>
    <row r="51">
      <c r="A51" s="1" t="s">
        <v>15</v>
      </c>
      <c r="B51" s="5" t="s">
        <v>320</v>
      </c>
      <c r="C51" s="5" t="s">
        <v>321</v>
      </c>
      <c r="D51" s="5" t="s">
        <v>203</v>
      </c>
      <c r="E51" s="5" t="s">
        <v>299</v>
      </c>
      <c r="F51" s="6" t="str">
        <f>IFERROR(__xludf.DUMMYFUNCTION("REGEXEXTRACT(E51, "":(.*):"")"),"00")</f>
        <v>00</v>
      </c>
      <c r="G51" s="6" t="str">
        <f>IFERROR(__xludf.DUMMYFUNCTION("REGEXEXTRACT(E51, "":.*:(\d*)(?:.|$)"")"),"10")</f>
        <v>10</v>
      </c>
      <c r="H51" s="6">
        <f>IFERROR(__xludf.DUMMYFUNCTION("IFNA(REGEXEXTRACT(E51, ""\.(\d{6})""), 0)"),0.0)</f>
        <v>0</v>
      </c>
      <c r="I51" s="2">
        <f t="shared" si="1"/>
        <v>10000000</v>
      </c>
      <c r="J51" s="1" t="s">
        <v>74</v>
      </c>
      <c r="K51" s="6"/>
      <c r="L51" s="6"/>
      <c r="M51" s="2"/>
    </row>
    <row r="52">
      <c r="A52" s="1" t="s">
        <v>15</v>
      </c>
      <c r="B52" s="5" t="s">
        <v>322</v>
      </c>
      <c r="C52" s="5" t="s">
        <v>323</v>
      </c>
      <c r="D52" s="5" t="s">
        <v>203</v>
      </c>
      <c r="E52" s="5" t="s">
        <v>324</v>
      </c>
      <c r="F52" s="6" t="str">
        <f>IFERROR(__xludf.DUMMYFUNCTION("REGEXEXTRACT(E52, "":(.*):"")"),"00")</f>
        <v>00</v>
      </c>
      <c r="G52" s="6" t="str">
        <f>IFERROR(__xludf.DUMMYFUNCTION("REGEXEXTRACT(E52, "":.*:(\d*)(?:.|$)"")"),"00")</f>
        <v>00</v>
      </c>
      <c r="H52" s="6" t="str">
        <f>IFERROR(__xludf.DUMMYFUNCTION("IFNA(REGEXEXTRACT(E52, ""\.(\d{6})""), 0)"),"000422")</f>
        <v>000422</v>
      </c>
      <c r="I52" s="2">
        <f t="shared" si="1"/>
        <v>422</v>
      </c>
      <c r="J52" s="1" t="s">
        <v>76</v>
      </c>
      <c r="K52" s="6"/>
      <c r="L52" s="6"/>
      <c r="M52" s="2"/>
    </row>
    <row r="53">
      <c r="A53" s="1" t="s">
        <v>15</v>
      </c>
      <c r="B53" s="5" t="s">
        <v>293</v>
      </c>
      <c r="C53" s="5" t="s">
        <v>325</v>
      </c>
      <c r="D53" s="5" t="s">
        <v>203</v>
      </c>
      <c r="E53" s="5" t="s">
        <v>326</v>
      </c>
      <c r="F53" s="6" t="str">
        <f>IFERROR(__xludf.DUMMYFUNCTION("REGEXEXTRACT(E53, "":(.*):"")"),"00")</f>
        <v>00</v>
      </c>
      <c r="G53" s="6" t="str">
        <f>IFERROR(__xludf.DUMMYFUNCTION("REGEXEXTRACT(E53, "":.*:(\d*)(?:.|$)"")"),"00")</f>
        <v>00</v>
      </c>
      <c r="H53" s="6" t="str">
        <f>IFERROR(__xludf.DUMMYFUNCTION("IFNA(REGEXEXTRACT(E53, ""\.(\d{6})""), 0)"),"016070")</f>
        <v>016070</v>
      </c>
      <c r="I53" s="2">
        <f t="shared" si="1"/>
        <v>16070</v>
      </c>
      <c r="J53" s="1" t="s">
        <v>76</v>
      </c>
    </row>
    <row r="54">
      <c r="A54" s="1" t="s">
        <v>15</v>
      </c>
      <c r="B54" s="5" t="s">
        <v>327</v>
      </c>
      <c r="C54" s="5" t="s">
        <v>328</v>
      </c>
      <c r="D54" s="5" t="s">
        <v>203</v>
      </c>
      <c r="E54" s="5" t="s">
        <v>329</v>
      </c>
      <c r="F54" s="6" t="str">
        <f>IFERROR(__xludf.DUMMYFUNCTION("REGEXEXTRACT(E54, "":(.*):"")"),"00")</f>
        <v>00</v>
      </c>
      <c r="G54" s="6" t="str">
        <f>IFERROR(__xludf.DUMMYFUNCTION("REGEXEXTRACT(E54, "":.*:(\d*)(?:.|$)"")"),"00")</f>
        <v>00</v>
      </c>
      <c r="H54" s="6" t="str">
        <f>IFERROR(__xludf.DUMMYFUNCTION("IFNA(REGEXEXTRACT(E54, ""\.(\d{6})""), 0)"),"001389")</f>
        <v>001389</v>
      </c>
      <c r="I54" s="2">
        <f t="shared" si="1"/>
        <v>1389</v>
      </c>
      <c r="J54" s="1" t="s">
        <v>17</v>
      </c>
    </row>
    <row r="55">
      <c r="A55" s="1" t="s">
        <v>15</v>
      </c>
      <c r="B55" s="5" t="s">
        <v>330</v>
      </c>
      <c r="C55" s="5" t="s">
        <v>331</v>
      </c>
      <c r="D55" s="5" t="s">
        <v>203</v>
      </c>
      <c r="E55" s="5" t="s">
        <v>332</v>
      </c>
      <c r="F55" s="6" t="str">
        <f>IFERROR(__xludf.DUMMYFUNCTION("REGEXEXTRACT(E55, "":(.*):"")"),"00")</f>
        <v>00</v>
      </c>
      <c r="G55" s="6" t="str">
        <f>IFERROR(__xludf.DUMMYFUNCTION("REGEXEXTRACT(E55, "":.*:(\d*)(?:.|$)"")"),"00")</f>
        <v>00</v>
      </c>
      <c r="H55" s="6" t="str">
        <f>IFERROR(__xludf.DUMMYFUNCTION("IFNA(REGEXEXTRACT(E55, ""\.(\d{6})""), 0)"),"648780")</f>
        <v>648780</v>
      </c>
      <c r="I55" s="2">
        <f t="shared" si="1"/>
        <v>648780</v>
      </c>
      <c r="J55" s="1" t="s">
        <v>17</v>
      </c>
    </row>
    <row r="56">
      <c r="A56" s="1" t="s">
        <v>15</v>
      </c>
      <c r="B56" s="5" t="s">
        <v>333</v>
      </c>
      <c r="C56" s="5" t="s">
        <v>334</v>
      </c>
      <c r="D56" s="5" t="s">
        <v>203</v>
      </c>
      <c r="E56" s="5" t="s">
        <v>335</v>
      </c>
      <c r="F56" s="6" t="str">
        <f>IFERROR(__xludf.DUMMYFUNCTION("REGEXEXTRACT(E56, "":(.*):"")"),"00")</f>
        <v>00</v>
      </c>
      <c r="G56" s="6" t="str">
        <f>IFERROR(__xludf.DUMMYFUNCTION("REGEXEXTRACT(E56, "":.*:(\d*)(?:.|$)"")"),"00")</f>
        <v>00</v>
      </c>
      <c r="H56" s="6" t="str">
        <f>IFERROR(__xludf.DUMMYFUNCTION("IFNA(REGEXEXTRACT(E56, ""\.(\d{6})""), 0)"),"000663")</f>
        <v>000663</v>
      </c>
      <c r="I56" s="2">
        <f t="shared" si="1"/>
        <v>663</v>
      </c>
      <c r="J56" s="1" t="s">
        <v>17</v>
      </c>
    </row>
    <row r="57">
      <c r="A57" s="1" t="s">
        <v>15</v>
      </c>
      <c r="B57" s="5" t="s">
        <v>301</v>
      </c>
      <c r="C57" s="5" t="s">
        <v>336</v>
      </c>
      <c r="D57" s="5" t="s">
        <v>203</v>
      </c>
      <c r="E57" s="5" t="s">
        <v>337</v>
      </c>
      <c r="F57" s="6" t="str">
        <f>IFERROR(__xludf.DUMMYFUNCTION("REGEXEXTRACT(E57, "":(.*):"")"),"00")</f>
        <v>00</v>
      </c>
      <c r="G57" s="6" t="str">
        <f>IFERROR(__xludf.DUMMYFUNCTION("REGEXEXTRACT(E57, "":.*:(\d*)(?:.|$)"")"),"01")</f>
        <v>01</v>
      </c>
      <c r="H57" s="6" t="str">
        <f>IFERROR(__xludf.DUMMYFUNCTION("IFNA(REGEXEXTRACT(E57, ""\.(\d{6})""), 0)"),"934544")</f>
        <v>934544</v>
      </c>
      <c r="I57" s="2">
        <f t="shared" si="1"/>
        <v>1934544</v>
      </c>
      <c r="J57" s="1" t="s">
        <v>76</v>
      </c>
    </row>
    <row r="58">
      <c r="A58" s="1" t="s">
        <v>15</v>
      </c>
      <c r="B58" s="5" t="s">
        <v>338</v>
      </c>
      <c r="C58" s="5" t="s">
        <v>328</v>
      </c>
      <c r="D58" s="5" t="s">
        <v>203</v>
      </c>
      <c r="E58" s="5" t="s">
        <v>299</v>
      </c>
      <c r="F58" s="6" t="str">
        <f>IFERROR(__xludf.DUMMYFUNCTION("REGEXEXTRACT(E58, "":(.*):"")"),"00")</f>
        <v>00</v>
      </c>
      <c r="G58" s="6" t="str">
        <f>IFERROR(__xludf.DUMMYFUNCTION("REGEXEXTRACT(E58, "":.*:(\d*)(?:.|$)"")"),"10")</f>
        <v>10</v>
      </c>
      <c r="H58" s="6">
        <f>IFERROR(__xludf.DUMMYFUNCTION("IFNA(REGEXEXTRACT(E58, ""\.(\d{6})""), 0)"),0.0)</f>
        <v>0</v>
      </c>
      <c r="I58" s="2">
        <f t="shared" si="1"/>
        <v>10000000</v>
      </c>
      <c r="J58" s="1" t="s">
        <v>74</v>
      </c>
    </row>
    <row r="59">
      <c r="A59" s="1" t="s">
        <v>15</v>
      </c>
      <c r="B59" s="5" t="s">
        <v>339</v>
      </c>
      <c r="C59" s="5" t="s">
        <v>340</v>
      </c>
      <c r="D59" s="5" t="s">
        <v>203</v>
      </c>
      <c r="E59" s="5" t="s">
        <v>341</v>
      </c>
      <c r="F59" s="6" t="str">
        <f>IFERROR(__xludf.DUMMYFUNCTION("REGEXEXTRACT(E59, "":(.*):"")"),"00")</f>
        <v>00</v>
      </c>
      <c r="G59" s="6" t="str">
        <f>IFERROR(__xludf.DUMMYFUNCTION("REGEXEXTRACT(E59, "":.*:(\d*)(?:.|$)"")"),"00")</f>
        <v>00</v>
      </c>
      <c r="H59" s="6" t="str">
        <f>IFERROR(__xludf.DUMMYFUNCTION("IFNA(REGEXEXTRACT(E59, ""\.(\d{6})""), 0)"),"000494")</f>
        <v>000494</v>
      </c>
      <c r="I59" s="2">
        <f t="shared" si="1"/>
        <v>494</v>
      </c>
      <c r="J59" s="1" t="s">
        <v>76</v>
      </c>
    </row>
    <row r="60">
      <c r="A60" s="1" t="s">
        <v>15</v>
      </c>
      <c r="B60" s="5" t="s">
        <v>342</v>
      </c>
      <c r="C60" s="5" t="s">
        <v>343</v>
      </c>
      <c r="D60" s="5" t="s">
        <v>203</v>
      </c>
      <c r="E60" s="5" t="s">
        <v>344</v>
      </c>
      <c r="F60" s="6" t="str">
        <f>IFERROR(__xludf.DUMMYFUNCTION("REGEXEXTRACT(E60, "":(.*):"")"),"00")</f>
        <v>00</v>
      </c>
      <c r="G60" s="6" t="str">
        <f>IFERROR(__xludf.DUMMYFUNCTION("REGEXEXTRACT(E60, "":.*:(\d*)(?:.|$)"")"),"00")</f>
        <v>00</v>
      </c>
      <c r="H60" s="6" t="str">
        <f>IFERROR(__xludf.DUMMYFUNCTION("IFNA(REGEXEXTRACT(E60, ""\.(\d{6})""), 0)"),"001296")</f>
        <v>001296</v>
      </c>
      <c r="I60" s="2">
        <f t="shared" si="1"/>
        <v>1296</v>
      </c>
      <c r="J60" s="1" t="s">
        <v>17</v>
      </c>
    </row>
    <row r="61">
      <c r="A61" s="1" t="s">
        <v>15</v>
      </c>
      <c r="B61" s="5" t="s">
        <v>310</v>
      </c>
      <c r="C61" s="5" t="s">
        <v>340</v>
      </c>
      <c r="D61" s="5" t="s">
        <v>203</v>
      </c>
      <c r="E61" s="5" t="s">
        <v>345</v>
      </c>
      <c r="F61" s="6" t="str">
        <f>IFERROR(__xludf.DUMMYFUNCTION("REGEXEXTRACT(E61, "":(.*):"")"),"00")</f>
        <v>00</v>
      </c>
      <c r="G61" s="6" t="str">
        <f>IFERROR(__xludf.DUMMYFUNCTION("REGEXEXTRACT(E61, "":.*:(\d*)(?:.|$)"")"),"00")</f>
        <v>00</v>
      </c>
      <c r="H61" s="6" t="str">
        <f>IFERROR(__xludf.DUMMYFUNCTION("IFNA(REGEXEXTRACT(E61, ""\.(\d{6})""), 0)"),"009973")</f>
        <v>009973</v>
      </c>
      <c r="I61" s="2">
        <f t="shared" si="1"/>
        <v>9973</v>
      </c>
      <c r="J61" s="1" t="s">
        <v>76</v>
      </c>
    </row>
    <row r="62">
      <c r="A62" s="1" t="s">
        <v>15</v>
      </c>
      <c r="B62" s="5" t="s">
        <v>305</v>
      </c>
      <c r="C62" s="5" t="s">
        <v>346</v>
      </c>
      <c r="D62" s="5" t="s">
        <v>203</v>
      </c>
      <c r="E62" s="5" t="s">
        <v>347</v>
      </c>
      <c r="F62" s="6" t="str">
        <f>IFERROR(__xludf.DUMMYFUNCTION("REGEXEXTRACT(E62, "":(.*):"")"),"00")</f>
        <v>00</v>
      </c>
      <c r="G62" s="6" t="str">
        <f>IFERROR(__xludf.DUMMYFUNCTION("REGEXEXTRACT(E62, "":.*:(\d*)(?:.|$)"")"),"00")</f>
        <v>00</v>
      </c>
      <c r="H62" s="6" t="str">
        <f>IFERROR(__xludf.DUMMYFUNCTION("IFNA(REGEXEXTRACT(E62, ""\.(\d{6})""), 0)"),"000888")</f>
        <v>000888</v>
      </c>
      <c r="I62" s="2">
        <f t="shared" si="1"/>
        <v>888</v>
      </c>
      <c r="J62" s="1" t="s">
        <v>17</v>
      </c>
    </row>
    <row r="63">
      <c r="A63" s="1" t="s">
        <v>15</v>
      </c>
      <c r="B63" s="5" t="s">
        <v>348</v>
      </c>
      <c r="C63" s="5" t="s">
        <v>349</v>
      </c>
      <c r="D63" s="5" t="s">
        <v>203</v>
      </c>
      <c r="E63" s="5" t="s">
        <v>299</v>
      </c>
      <c r="F63" s="6" t="str">
        <f>IFERROR(__xludf.DUMMYFUNCTION("REGEXEXTRACT(E63, "":(.*):"")"),"00")</f>
        <v>00</v>
      </c>
      <c r="G63" s="6" t="str">
        <f>IFERROR(__xludf.DUMMYFUNCTION("REGEXEXTRACT(E63, "":.*:(\d*)(?:.|$)"")"),"10")</f>
        <v>10</v>
      </c>
      <c r="H63" s="6">
        <f>IFERROR(__xludf.DUMMYFUNCTION("IFNA(REGEXEXTRACT(E63, ""\.(\d{6})""), 0)"),0.0)</f>
        <v>0</v>
      </c>
      <c r="I63" s="2">
        <f t="shared" si="1"/>
        <v>10000000</v>
      </c>
      <c r="J63" s="1" t="s">
        <v>74</v>
      </c>
    </row>
    <row r="64">
      <c r="A64" s="1" t="s">
        <v>15</v>
      </c>
      <c r="B64" s="5" t="s">
        <v>350</v>
      </c>
      <c r="C64" s="5" t="s">
        <v>351</v>
      </c>
      <c r="D64" s="5" t="s">
        <v>203</v>
      </c>
      <c r="E64" s="5" t="s">
        <v>299</v>
      </c>
      <c r="F64" s="6" t="str">
        <f>IFERROR(__xludf.DUMMYFUNCTION("REGEXEXTRACT(E64, "":(.*):"")"),"00")</f>
        <v>00</v>
      </c>
      <c r="G64" s="6" t="str">
        <f>IFERROR(__xludf.DUMMYFUNCTION("REGEXEXTRACT(E64, "":.*:(\d*)(?:.|$)"")"),"10")</f>
        <v>10</v>
      </c>
      <c r="H64" s="6">
        <f>IFERROR(__xludf.DUMMYFUNCTION("IFNA(REGEXEXTRACT(E64, ""\.(\d{6})""), 0)"),0.0)</f>
        <v>0</v>
      </c>
      <c r="I64" s="2">
        <f t="shared" si="1"/>
        <v>10000000</v>
      </c>
      <c r="J64" s="1" t="s">
        <v>74</v>
      </c>
    </row>
    <row r="65">
      <c r="A65" s="1" t="s">
        <v>15</v>
      </c>
      <c r="B65" s="5" t="s">
        <v>318</v>
      </c>
      <c r="C65" s="5" t="s">
        <v>351</v>
      </c>
      <c r="D65" s="5" t="s">
        <v>203</v>
      </c>
      <c r="E65" s="5" t="s">
        <v>352</v>
      </c>
      <c r="F65" s="6" t="str">
        <f>IFERROR(__xludf.DUMMYFUNCTION("REGEXEXTRACT(E65, "":(.*):"")"),"00")</f>
        <v>00</v>
      </c>
      <c r="G65" s="6" t="str">
        <f>IFERROR(__xludf.DUMMYFUNCTION("REGEXEXTRACT(E65, "":.*:(\d*)(?:.|$)"")"),"00")</f>
        <v>00</v>
      </c>
      <c r="H65" s="6" t="str">
        <f>IFERROR(__xludf.DUMMYFUNCTION("IFNA(REGEXEXTRACT(E65, ""\.(\d{6})""), 0)"),"000470")</f>
        <v>000470</v>
      </c>
      <c r="I65" s="2">
        <f t="shared" si="1"/>
        <v>470</v>
      </c>
      <c r="J65" s="1" t="s">
        <v>76</v>
      </c>
    </row>
    <row r="66">
      <c r="A66" s="1" t="s">
        <v>15</v>
      </c>
      <c r="B66" s="5" t="s">
        <v>316</v>
      </c>
      <c r="C66" s="5" t="s">
        <v>353</v>
      </c>
      <c r="D66" s="5" t="s">
        <v>203</v>
      </c>
      <c r="E66" s="5" t="s">
        <v>299</v>
      </c>
      <c r="F66" s="6" t="str">
        <f>IFERROR(__xludf.DUMMYFUNCTION("REGEXEXTRACT(E66, "":(.*):"")"),"00")</f>
        <v>00</v>
      </c>
      <c r="G66" s="6" t="str">
        <f>IFERROR(__xludf.DUMMYFUNCTION("REGEXEXTRACT(E66, "":.*:(\d*)(?:.|$)"")"),"10")</f>
        <v>10</v>
      </c>
      <c r="H66" s="6">
        <f>IFERROR(__xludf.DUMMYFUNCTION("IFNA(REGEXEXTRACT(E66, ""\.(\d{6})""), 0)"),0.0)</f>
        <v>0</v>
      </c>
      <c r="I66" s="2">
        <f t="shared" si="1"/>
        <v>10000000</v>
      </c>
      <c r="J66" s="1" t="s">
        <v>74</v>
      </c>
    </row>
    <row r="67">
      <c r="A67" s="1" t="s">
        <v>15</v>
      </c>
      <c r="B67" s="5" t="s">
        <v>354</v>
      </c>
      <c r="C67" s="5" t="s">
        <v>355</v>
      </c>
      <c r="D67" s="5" t="s">
        <v>203</v>
      </c>
      <c r="E67" s="5" t="s">
        <v>356</v>
      </c>
      <c r="F67" s="6" t="str">
        <f>IFERROR(__xludf.DUMMYFUNCTION("REGEXEXTRACT(E67, "":(.*):"")"),"00")</f>
        <v>00</v>
      </c>
      <c r="G67" s="6" t="str">
        <f>IFERROR(__xludf.DUMMYFUNCTION("REGEXEXTRACT(E67, "":.*:(\d*)(?:.|$)"")"),"00")</f>
        <v>00</v>
      </c>
      <c r="H67" s="6" t="str">
        <f>IFERROR(__xludf.DUMMYFUNCTION("IFNA(REGEXEXTRACT(E67, ""\.(\d{6})""), 0)"),"000457")</f>
        <v>000457</v>
      </c>
      <c r="I67" s="2">
        <f t="shared" si="1"/>
        <v>457</v>
      </c>
      <c r="J67" s="1" t="s">
        <v>76</v>
      </c>
    </row>
    <row r="68">
      <c r="A68" s="1" t="s">
        <v>15</v>
      </c>
      <c r="B68" s="5" t="s">
        <v>321</v>
      </c>
      <c r="C68" s="5" t="s">
        <v>357</v>
      </c>
      <c r="D68" s="5" t="s">
        <v>203</v>
      </c>
      <c r="E68" s="5" t="s">
        <v>358</v>
      </c>
      <c r="F68" s="6" t="str">
        <f>IFERROR(__xludf.DUMMYFUNCTION("REGEXEXTRACT(E68, "":(.*):"")"),"00")</f>
        <v>00</v>
      </c>
      <c r="G68" s="6" t="str">
        <f>IFERROR(__xludf.DUMMYFUNCTION("REGEXEXTRACT(E68, "":.*:(\d*)(?:.|$)"")"),"00")</f>
        <v>00</v>
      </c>
      <c r="H68" s="6" t="str">
        <f>IFERROR(__xludf.DUMMYFUNCTION("IFNA(REGEXEXTRACT(E68, ""\.(\d{6})""), 0)"),"000391")</f>
        <v>000391</v>
      </c>
      <c r="I68" s="2">
        <f t="shared" si="1"/>
        <v>391</v>
      </c>
      <c r="J68" s="1" t="s">
        <v>76</v>
      </c>
    </row>
    <row r="69">
      <c r="A69" s="1" t="s">
        <v>15</v>
      </c>
      <c r="B69" s="5" t="s">
        <v>359</v>
      </c>
      <c r="C69" s="5" t="s">
        <v>360</v>
      </c>
      <c r="D69" s="5" t="s">
        <v>203</v>
      </c>
      <c r="E69" s="5" t="s">
        <v>361</v>
      </c>
      <c r="F69" s="6" t="str">
        <f>IFERROR(__xludf.DUMMYFUNCTION("REGEXEXTRACT(E69, "":(.*):"")"),"00")</f>
        <v>00</v>
      </c>
      <c r="G69" s="6" t="str">
        <f>IFERROR(__xludf.DUMMYFUNCTION("REGEXEXTRACT(E69, "":.*:(\d*)(?:.|$)"")"),"00")</f>
        <v>00</v>
      </c>
      <c r="H69" s="6" t="str">
        <f>IFERROR(__xludf.DUMMYFUNCTION("IFNA(REGEXEXTRACT(E69, ""\.(\d{6})""), 0)"),"068422")</f>
        <v>068422</v>
      </c>
      <c r="I69" s="2">
        <f t="shared" si="1"/>
        <v>68422</v>
      </c>
      <c r="J69" s="1" t="s">
        <v>17</v>
      </c>
    </row>
    <row r="70">
      <c r="A70" s="1" t="s">
        <v>15</v>
      </c>
      <c r="B70" s="5" t="s">
        <v>362</v>
      </c>
      <c r="C70" s="5" t="s">
        <v>357</v>
      </c>
      <c r="D70" s="5" t="s">
        <v>203</v>
      </c>
      <c r="E70" s="5" t="s">
        <v>299</v>
      </c>
      <c r="F70" s="6" t="str">
        <f>IFERROR(__xludf.DUMMYFUNCTION("REGEXEXTRACT(E70, "":(.*):"")"),"00")</f>
        <v>00</v>
      </c>
      <c r="G70" s="6" t="str">
        <f>IFERROR(__xludf.DUMMYFUNCTION("REGEXEXTRACT(E70, "":.*:(\d*)(?:.|$)"")"),"10")</f>
        <v>10</v>
      </c>
      <c r="H70" s="6">
        <f>IFERROR(__xludf.DUMMYFUNCTION("IFNA(REGEXEXTRACT(E70, ""\.(\d{6})""), 0)"),0.0)</f>
        <v>0</v>
      </c>
      <c r="I70" s="2">
        <f t="shared" si="1"/>
        <v>10000000</v>
      </c>
      <c r="J70" s="1" t="s">
        <v>74</v>
      </c>
    </row>
    <row r="71">
      <c r="A71" s="1" t="s">
        <v>15</v>
      </c>
      <c r="B71" s="5" t="s">
        <v>363</v>
      </c>
      <c r="C71" s="5" t="s">
        <v>364</v>
      </c>
      <c r="D71" s="5" t="s">
        <v>203</v>
      </c>
      <c r="E71" s="5" t="s">
        <v>299</v>
      </c>
      <c r="F71" s="6" t="str">
        <f>IFERROR(__xludf.DUMMYFUNCTION("REGEXEXTRACT(E71, "":(.*):"")"),"00")</f>
        <v>00</v>
      </c>
      <c r="G71" s="6" t="str">
        <f>IFERROR(__xludf.DUMMYFUNCTION("REGEXEXTRACT(E71, "":.*:(\d*)(?:.|$)"")"),"10")</f>
        <v>10</v>
      </c>
      <c r="H71" s="6">
        <f>IFERROR(__xludf.DUMMYFUNCTION("IFNA(REGEXEXTRACT(E71, ""\.(\d{6})""), 0)"),0.0)</f>
        <v>0</v>
      </c>
      <c r="I71" s="2">
        <f t="shared" si="1"/>
        <v>10000000</v>
      </c>
      <c r="J71" s="1" t="s">
        <v>74</v>
      </c>
    </row>
    <row r="72">
      <c r="A72" s="1" t="s">
        <v>15</v>
      </c>
      <c r="B72" s="5" t="s">
        <v>323</v>
      </c>
      <c r="C72" s="5" t="s">
        <v>365</v>
      </c>
      <c r="D72" s="5" t="s">
        <v>203</v>
      </c>
      <c r="E72" s="5" t="s">
        <v>299</v>
      </c>
      <c r="F72" s="6" t="str">
        <f>IFERROR(__xludf.DUMMYFUNCTION("REGEXEXTRACT(E72, "":(.*):"")"),"00")</f>
        <v>00</v>
      </c>
      <c r="G72" s="6" t="str">
        <f>IFERROR(__xludf.DUMMYFUNCTION("REGEXEXTRACT(E72, "":.*:(\d*)(?:.|$)"")"),"10")</f>
        <v>10</v>
      </c>
      <c r="H72" s="6">
        <f>IFERROR(__xludf.DUMMYFUNCTION("IFNA(REGEXEXTRACT(E72, ""\.(\d{6})""), 0)"),0.0)</f>
        <v>0</v>
      </c>
      <c r="I72" s="2">
        <f t="shared" si="1"/>
        <v>10000000</v>
      </c>
      <c r="J72" s="1" t="s">
        <v>74</v>
      </c>
    </row>
    <row r="73">
      <c r="A73" s="1" t="s">
        <v>15</v>
      </c>
      <c r="B73" s="5" t="s">
        <v>366</v>
      </c>
      <c r="C73" s="5" t="s">
        <v>367</v>
      </c>
      <c r="D73" s="5" t="s">
        <v>203</v>
      </c>
      <c r="E73" s="5" t="s">
        <v>368</v>
      </c>
      <c r="F73" s="6" t="str">
        <f>IFERROR(__xludf.DUMMYFUNCTION("REGEXEXTRACT(E73, "":(.*):"")"),"00")</f>
        <v>00</v>
      </c>
      <c r="G73" s="6" t="str">
        <f>IFERROR(__xludf.DUMMYFUNCTION("REGEXEXTRACT(E73, "":.*:(\d*)(?:.|$)"")"),"00")</f>
        <v>00</v>
      </c>
      <c r="H73" s="6" t="str">
        <f>IFERROR(__xludf.DUMMYFUNCTION("IFNA(REGEXEXTRACT(E73, ""\.(\d{6})""), 0)"),"000635")</f>
        <v>000635</v>
      </c>
      <c r="I73" s="2">
        <f t="shared" si="1"/>
        <v>635</v>
      </c>
      <c r="J73" s="1" t="s">
        <v>76</v>
      </c>
    </row>
    <row r="74">
      <c r="A74" s="1" t="s">
        <v>15</v>
      </c>
      <c r="B74" s="5" t="s">
        <v>334</v>
      </c>
      <c r="C74" s="5" t="s">
        <v>369</v>
      </c>
      <c r="D74" s="5" t="s">
        <v>203</v>
      </c>
      <c r="E74" s="5" t="s">
        <v>370</v>
      </c>
      <c r="F74" s="6" t="str">
        <f>IFERROR(__xludf.DUMMYFUNCTION("REGEXEXTRACT(E74, "":(.*):"")"),"00")</f>
        <v>00</v>
      </c>
      <c r="G74" s="6" t="str">
        <f>IFERROR(__xludf.DUMMYFUNCTION("REGEXEXTRACT(E74, "":.*:(\d*)(?:.|$)"")"),"00")</f>
        <v>00</v>
      </c>
      <c r="H74" s="6" t="str">
        <f>IFERROR(__xludf.DUMMYFUNCTION("IFNA(REGEXEXTRACT(E74, ""\.(\d{6})""), 0)"),"000451")</f>
        <v>000451</v>
      </c>
      <c r="I74" s="2">
        <f t="shared" si="1"/>
        <v>451</v>
      </c>
      <c r="J74" s="1" t="s">
        <v>76</v>
      </c>
    </row>
    <row r="75">
      <c r="A75" s="1" t="s">
        <v>15</v>
      </c>
      <c r="B75" s="5" t="s">
        <v>371</v>
      </c>
      <c r="C75" s="5" t="s">
        <v>372</v>
      </c>
      <c r="D75" s="5" t="s">
        <v>203</v>
      </c>
      <c r="E75" s="5" t="s">
        <v>373</v>
      </c>
      <c r="F75" s="6" t="str">
        <f>IFERROR(__xludf.DUMMYFUNCTION("REGEXEXTRACT(E75, "":(.*):"")"),"00")</f>
        <v>00</v>
      </c>
      <c r="G75" s="6" t="str">
        <f>IFERROR(__xludf.DUMMYFUNCTION("REGEXEXTRACT(E75, "":.*:(\d*)(?:.|$)"")"),"00")</f>
        <v>00</v>
      </c>
      <c r="H75" s="6" t="str">
        <f>IFERROR(__xludf.DUMMYFUNCTION("IFNA(REGEXEXTRACT(E75, ""\.(\d{6})""), 0)"),"000743")</f>
        <v>000743</v>
      </c>
      <c r="I75" s="2">
        <f t="shared" si="1"/>
        <v>743</v>
      </c>
      <c r="J75" s="1" t="s">
        <v>17</v>
      </c>
    </row>
    <row r="76">
      <c r="A76" s="1" t="s">
        <v>15</v>
      </c>
      <c r="B76" s="5" t="s">
        <v>374</v>
      </c>
      <c r="C76" s="5" t="s">
        <v>375</v>
      </c>
      <c r="D76" s="5" t="s">
        <v>203</v>
      </c>
      <c r="E76" s="5" t="s">
        <v>299</v>
      </c>
      <c r="F76" s="6" t="str">
        <f>IFERROR(__xludf.DUMMYFUNCTION("REGEXEXTRACT(E76, "":(.*):"")"),"00")</f>
        <v>00</v>
      </c>
      <c r="G76" s="6" t="str">
        <f>IFERROR(__xludf.DUMMYFUNCTION("REGEXEXTRACT(E76, "":.*:(\d*)(?:.|$)"")"),"10")</f>
        <v>10</v>
      </c>
      <c r="H76" s="6">
        <f>IFERROR(__xludf.DUMMYFUNCTION("IFNA(REGEXEXTRACT(E76, ""\.(\d{6})""), 0)"),0.0)</f>
        <v>0</v>
      </c>
      <c r="I76" s="2">
        <f t="shared" si="1"/>
        <v>10000000</v>
      </c>
      <c r="J76" s="1" t="s">
        <v>74</v>
      </c>
    </row>
    <row r="77">
      <c r="A77" s="1" t="s">
        <v>15</v>
      </c>
      <c r="B77" s="5" t="s">
        <v>376</v>
      </c>
      <c r="C77" s="5" t="s">
        <v>377</v>
      </c>
      <c r="D77" s="5" t="s">
        <v>203</v>
      </c>
      <c r="E77" s="5" t="s">
        <v>378</v>
      </c>
      <c r="F77" s="6" t="str">
        <f>IFERROR(__xludf.DUMMYFUNCTION("REGEXEXTRACT(E77, "":(.*):"")"),"00")</f>
        <v>00</v>
      </c>
      <c r="G77" s="6" t="str">
        <f>IFERROR(__xludf.DUMMYFUNCTION("REGEXEXTRACT(E77, "":.*:(\d*)(?:.|$)"")"),"00")</f>
        <v>00</v>
      </c>
      <c r="H77" s="6" t="str">
        <f>IFERROR(__xludf.DUMMYFUNCTION("IFNA(REGEXEXTRACT(E77, ""\.(\d{6})""), 0)"),"000516")</f>
        <v>000516</v>
      </c>
      <c r="I77" s="2">
        <f t="shared" si="1"/>
        <v>516</v>
      </c>
      <c r="J77" s="1" t="s">
        <v>76</v>
      </c>
    </row>
    <row r="78">
      <c r="A78" s="1" t="s">
        <v>15</v>
      </c>
      <c r="B78" s="5" t="s">
        <v>379</v>
      </c>
      <c r="C78" s="5" t="s">
        <v>380</v>
      </c>
      <c r="D78" s="5" t="s">
        <v>203</v>
      </c>
      <c r="E78" s="5" t="s">
        <v>356</v>
      </c>
      <c r="F78" s="6" t="str">
        <f>IFERROR(__xludf.DUMMYFUNCTION("REGEXEXTRACT(E78, "":(.*):"")"),"00")</f>
        <v>00</v>
      </c>
      <c r="G78" s="6" t="str">
        <f>IFERROR(__xludf.DUMMYFUNCTION("REGEXEXTRACT(E78, "":.*:(\d*)(?:.|$)"")"),"00")</f>
        <v>00</v>
      </c>
      <c r="H78" s="6" t="str">
        <f>IFERROR(__xludf.DUMMYFUNCTION("IFNA(REGEXEXTRACT(E78, ""\.(\d{6})""), 0)"),"000457")</f>
        <v>000457</v>
      </c>
      <c r="I78" s="2">
        <f t="shared" si="1"/>
        <v>457</v>
      </c>
      <c r="J78" s="1" t="s">
        <v>76</v>
      </c>
    </row>
    <row r="79">
      <c r="A79" s="1" t="s">
        <v>15</v>
      </c>
      <c r="B79" s="5" t="s">
        <v>381</v>
      </c>
      <c r="C79" s="5" t="s">
        <v>382</v>
      </c>
      <c r="D79" s="5" t="s">
        <v>203</v>
      </c>
      <c r="E79" s="5" t="s">
        <v>383</v>
      </c>
      <c r="F79" s="6" t="str">
        <f>IFERROR(__xludf.DUMMYFUNCTION("REGEXEXTRACT(E79, "":(.*):"")"),"00")</f>
        <v>00</v>
      </c>
      <c r="G79" s="6" t="str">
        <f>IFERROR(__xludf.DUMMYFUNCTION("REGEXEXTRACT(E79, "":.*:(\d*)(?:.|$)"")"),"00")</f>
        <v>00</v>
      </c>
      <c r="H79" s="6" t="str">
        <f>IFERROR(__xludf.DUMMYFUNCTION("IFNA(REGEXEXTRACT(E79, ""\.(\d{6})""), 0)"),"001331")</f>
        <v>001331</v>
      </c>
      <c r="I79" s="2">
        <f t="shared" si="1"/>
        <v>1331</v>
      </c>
      <c r="J79" s="1" t="s">
        <v>76</v>
      </c>
    </row>
    <row r="80">
      <c r="A80" s="1" t="s">
        <v>15</v>
      </c>
      <c r="B80" s="5" t="s">
        <v>384</v>
      </c>
      <c r="C80" s="5" t="s">
        <v>385</v>
      </c>
      <c r="D80" s="5" t="s">
        <v>203</v>
      </c>
      <c r="E80" s="5" t="s">
        <v>386</v>
      </c>
      <c r="F80" s="6" t="str">
        <f>IFERROR(__xludf.DUMMYFUNCTION("REGEXEXTRACT(E80, "":(.*):"")"),"00")</f>
        <v>00</v>
      </c>
      <c r="G80" s="6" t="str">
        <f>IFERROR(__xludf.DUMMYFUNCTION("REGEXEXTRACT(E80, "":.*:(\d*)(?:.|$)"")"),"01")</f>
        <v>01</v>
      </c>
      <c r="H80" s="6" t="str">
        <f>IFERROR(__xludf.DUMMYFUNCTION("IFNA(REGEXEXTRACT(E80, ""\.(\d{6})""), 0)"),"261661")</f>
        <v>261661</v>
      </c>
      <c r="I80" s="2">
        <f t="shared" si="1"/>
        <v>1261661</v>
      </c>
      <c r="J80" s="1" t="s">
        <v>17</v>
      </c>
    </row>
    <row r="81">
      <c r="A81" s="1" t="s">
        <v>15</v>
      </c>
      <c r="B81" s="5" t="s">
        <v>387</v>
      </c>
      <c r="C81" s="5" t="s">
        <v>388</v>
      </c>
      <c r="D81" s="5" t="s">
        <v>203</v>
      </c>
      <c r="E81" s="5" t="s">
        <v>389</v>
      </c>
      <c r="F81" s="6" t="str">
        <f>IFERROR(__xludf.DUMMYFUNCTION("REGEXEXTRACT(E81, "":(.*):"")"),"00")</f>
        <v>00</v>
      </c>
      <c r="G81" s="6" t="str">
        <f>IFERROR(__xludf.DUMMYFUNCTION("REGEXEXTRACT(E81, "":.*:(\d*)(?:.|$)"")"),"00")</f>
        <v>00</v>
      </c>
      <c r="H81" s="6" t="str">
        <f>IFERROR(__xludf.DUMMYFUNCTION("IFNA(REGEXEXTRACT(E81, ""\.(\d{6})""), 0)"),"228420")</f>
        <v>228420</v>
      </c>
      <c r="I81" s="2">
        <f t="shared" si="1"/>
        <v>228420</v>
      </c>
      <c r="J81" s="1" t="s">
        <v>17</v>
      </c>
    </row>
    <row r="82">
      <c r="A82" s="1" t="s">
        <v>15</v>
      </c>
      <c r="B82" s="5" t="s">
        <v>390</v>
      </c>
      <c r="C82" s="5" t="s">
        <v>391</v>
      </c>
      <c r="D82" s="5" t="s">
        <v>203</v>
      </c>
      <c r="E82" s="5" t="s">
        <v>299</v>
      </c>
      <c r="F82" s="6" t="str">
        <f>IFERROR(__xludf.DUMMYFUNCTION("REGEXEXTRACT(E82, "":(.*):"")"),"00")</f>
        <v>00</v>
      </c>
      <c r="G82" s="6" t="str">
        <f>IFERROR(__xludf.DUMMYFUNCTION("REGEXEXTRACT(E82, "":.*:(\d*)(?:.|$)"")"),"10")</f>
        <v>10</v>
      </c>
      <c r="H82" s="6">
        <f>IFERROR(__xludf.DUMMYFUNCTION("IFNA(REGEXEXTRACT(E82, ""\.(\d{6})""), 0)"),0.0)</f>
        <v>0</v>
      </c>
      <c r="I82" s="2">
        <f t="shared" si="1"/>
        <v>10000000</v>
      </c>
      <c r="J82" s="1" t="s">
        <v>74</v>
      </c>
    </row>
    <row r="83">
      <c r="A83" s="1" t="s">
        <v>15</v>
      </c>
      <c r="B83" s="5" t="s">
        <v>392</v>
      </c>
      <c r="C83" s="5" t="s">
        <v>393</v>
      </c>
      <c r="D83" s="5" t="s">
        <v>203</v>
      </c>
      <c r="E83" s="5" t="s">
        <v>394</v>
      </c>
      <c r="F83" s="6" t="str">
        <f>IFERROR(__xludf.DUMMYFUNCTION("REGEXEXTRACT(E83, "":(.*):"")"),"00")</f>
        <v>00</v>
      </c>
      <c r="G83" s="6" t="str">
        <f>IFERROR(__xludf.DUMMYFUNCTION("REGEXEXTRACT(E83, "":.*:(\d*)(?:.|$)"")"),"00")</f>
        <v>00</v>
      </c>
      <c r="H83" s="6" t="str">
        <f>IFERROR(__xludf.DUMMYFUNCTION("IFNA(REGEXEXTRACT(E83, ""\.(\d{6})""), 0)"),"004061")</f>
        <v>004061</v>
      </c>
      <c r="I83" s="2">
        <f t="shared" si="1"/>
        <v>4061</v>
      </c>
      <c r="J83" s="1" t="s">
        <v>76</v>
      </c>
    </row>
    <row r="84">
      <c r="A84" s="1" t="s">
        <v>15</v>
      </c>
      <c r="B84" s="5" t="s">
        <v>395</v>
      </c>
      <c r="C84" s="5" t="s">
        <v>396</v>
      </c>
      <c r="D84" s="5" t="s">
        <v>203</v>
      </c>
      <c r="E84" s="5" t="s">
        <v>299</v>
      </c>
      <c r="F84" s="6" t="str">
        <f>IFERROR(__xludf.DUMMYFUNCTION("REGEXEXTRACT(E84, "":(.*):"")"),"00")</f>
        <v>00</v>
      </c>
      <c r="G84" s="6" t="str">
        <f>IFERROR(__xludf.DUMMYFUNCTION("REGEXEXTRACT(E84, "":.*:(\d*)(?:.|$)"")"),"10")</f>
        <v>10</v>
      </c>
      <c r="H84" s="6">
        <f>IFERROR(__xludf.DUMMYFUNCTION("IFNA(REGEXEXTRACT(E84, ""\.(\d{6})""), 0)"),0.0)</f>
        <v>0</v>
      </c>
      <c r="I84" s="2">
        <f t="shared" si="1"/>
        <v>10000000</v>
      </c>
      <c r="J84" s="1" t="s">
        <v>74</v>
      </c>
    </row>
    <row r="85">
      <c r="A85" s="1" t="s">
        <v>15</v>
      </c>
      <c r="B85" s="5" t="s">
        <v>349</v>
      </c>
      <c r="C85" s="5" t="s">
        <v>397</v>
      </c>
      <c r="D85" s="5" t="s">
        <v>203</v>
      </c>
      <c r="E85" s="5" t="s">
        <v>398</v>
      </c>
      <c r="F85" s="6" t="str">
        <f>IFERROR(__xludf.DUMMYFUNCTION("REGEXEXTRACT(E85, "":(.*):"")"),"00")</f>
        <v>00</v>
      </c>
      <c r="G85" s="6" t="str">
        <f>IFERROR(__xludf.DUMMYFUNCTION("REGEXEXTRACT(E85, "":.*:(\d*)(?:.|$)"")"),"09")</f>
        <v>09</v>
      </c>
      <c r="H85" s="6" t="str">
        <f>IFERROR(__xludf.DUMMYFUNCTION("IFNA(REGEXEXTRACT(E85, ""\.(\d{6})""), 0)"),"071118")</f>
        <v>071118</v>
      </c>
      <c r="I85" s="2">
        <f t="shared" si="1"/>
        <v>9071118</v>
      </c>
      <c r="J85" s="1" t="s">
        <v>17</v>
      </c>
    </row>
    <row r="86">
      <c r="A86" s="1" t="s">
        <v>15</v>
      </c>
      <c r="B86" s="5" t="s">
        <v>399</v>
      </c>
      <c r="C86" s="5" t="s">
        <v>400</v>
      </c>
      <c r="D86" s="5" t="s">
        <v>203</v>
      </c>
      <c r="E86" s="5" t="s">
        <v>401</v>
      </c>
      <c r="F86" s="6" t="str">
        <f>IFERROR(__xludf.DUMMYFUNCTION("REGEXEXTRACT(E86, "":(.*):"")"),"00")</f>
        <v>00</v>
      </c>
      <c r="G86" s="6" t="str">
        <f>IFERROR(__xludf.DUMMYFUNCTION("REGEXEXTRACT(E86, "":.*:(\d*)(?:.|$)"")"),"04")</f>
        <v>04</v>
      </c>
      <c r="H86" s="6" t="str">
        <f>IFERROR(__xludf.DUMMYFUNCTION("IFNA(REGEXEXTRACT(E86, ""\.(\d{6})""), 0)"),"682084")</f>
        <v>682084</v>
      </c>
      <c r="I86" s="2">
        <f t="shared" si="1"/>
        <v>4682084</v>
      </c>
      <c r="J86" s="1" t="s">
        <v>17</v>
      </c>
    </row>
    <row r="87">
      <c r="A87" s="1" t="s">
        <v>15</v>
      </c>
      <c r="B87" s="5" t="s">
        <v>402</v>
      </c>
      <c r="C87" s="5" t="s">
        <v>403</v>
      </c>
      <c r="D87" s="5" t="s">
        <v>203</v>
      </c>
      <c r="E87" s="5" t="s">
        <v>299</v>
      </c>
      <c r="F87" s="6" t="str">
        <f>IFERROR(__xludf.DUMMYFUNCTION("REGEXEXTRACT(E87, "":(.*):"")"),"00")</f>
        <v>00</v>
      </c>
      <c r="G87" s="6" t="str">
        <f>IFERROR(__xludf.DUMMYFUNCTION("REGEXEXTRACT(E87, "":.*:(\d*)(?:.|$)"")"),"10")</f>
        <v>10</v>
      </c>
      <c r="H87" s="6">
        <f>IFERROR(__xludf.DUMMYFUNCTION("IFNA(REGEXEXTRACT(E87, ""\.(\d{6})""), 0)"),0.0)</f>
        <v>0</v>
      </c>
      <c r="I87" s="2">
        <f t="shared" si="1"/>
        <v>10000000</v>
      </c>
      <c r="J87" s="1" t="s">
        <v>74</v>
      </c>
    </row>
    <row r="88">
      <c r="A88" s="1" t="s">
        <v>15</v>
      </c>
      <c r="B88" s="5" t="s">
        <v>346</v>
      </c>
      <c r="C88" s="5" t="s">
        <v>397</v>
      </c>
      <c r="D88" s="5" t="s">
        <v>203</v>
      </c>
      <c r="E88" s="5" t="s">
        <v>299</v>
      </c>
      <c r="F88" s="6" t="str">
        <f>IFERROR(__xludf.DUMMYFUNCTION("REGEXEXTRACT(E88, "":(.*):"")"),"00")</f>
        <v>00</v>
      </c>
      <c r="G88" s="6" t="str">
        <f>IFERROR(__xludf.DUMMYFUNCTION("REGEXEXTRACT(E88, "":.*:(\d*)(?:.|$)"")"),"10")</f>
        <v>10</v>
      </c>
      <c r="H88" s="6">
        <f>IFERROR(__xludf.DUMMYFUNCTION("IFNA(REGEXEXTRACT(E88, ""\.(\d{6})""), 0)"),0.0)</f>
        <v>0</v>
      </c>
      <c r="I88" s="2">
        <f t="shared" si="1"/>
        <v>10000000</v>
      </c>
      <c r="J88" s="1" t="s">
        <v>74</v>
      </c>
    </row>
    <row r="89">
      <c r="A89" s="1" t="s">
        <v>15</v>
      </c>
      <c r="B89" s="5" t="s">
        <v>404</v>
      </c>
      <c r="C89" s="5" t="s">
        <v>405</v>
      </c>
      <c r="D89" s="5" t="s">
        <v>203</v>
      </c>
      <c r="E89" s="5" t="s">
        <v>406</v>
      </c>
      <c r="F89" s="6" t="str">
        <f>IFERROR(__xludf.DUMMYFUNCTION("REGEXEXTRACT(E89, "":(.*):"")"),"00")</f>
        <v>00</v>
      </c>
      <c r="G89" s="6" t="str">
        <f>IFERROR(__xludf.DUMMYFUNCTION("REGEXEXTRACT(E89, "":.*:(\d*)(?:.|$)"")"),"00")</f>
        <v>00</v>
      </c>
      <c r="H89" s="6" t="str">
        <f>IFERROR(__xludf.DUMMYFUNCTION("IFNA(REGEXEXTRACT(E89, ""\.(\d{6})""), 0)"),"000602")</f>
        <v>000602</v>
      </c>
      <c r="I89" s="2">
        <f t="shared" si="1"/>
        <v>602</v>
      </c>
      <c r="J89" s="1" t="s">
        <v>76</v>
      </c>
    </row>
    <row r="90">
      <c r="A90" s="1" t="s">
        <v>15</v>
      </c>
      <c r="B90" s="5" t="s">
        <v>407</v>
      </c>
      <c r="C90" s="5" t="s">
        <v>408</v>
      </c>
      <c r="D90" s="5" t="s">
        <v>203</v>
      </c>
      <c r="E90" s="5" t="s">
        <v>409</v>
      </c>
      <c r="F90" s="6" t="str">
        <f>IFERROR(__xludf.DUMMYFUNCTION("REGEXEXTRACT(E90, "":(.*):"")"),"00")</f>
        <v>00</v>
      </c>
      <c r="G90" s="6" t="str">
        <f>IFERROR(__xludf.DUMMYFUNCTION("REGEXEXTRACT(E90, "":.*:(\d*)(?:.|$)"")"),"00")</f>
        <v>00</v>
      </c>
      <c r="H90" s="6" t="str">
        <f>IFERROR(__xludf.DUMMYFUNCTION("IFNA(REGEXEXTRACT(E90, ""\.(\d{6})""), 0)"),"001681")</f>
        <v>001681</v>
      </c>
      <c r="I90" s="2">
        <f t="shared" si="1"/>
        <v>1681</v>
      </c>
      <c r="J90" s="1" t="s">
        <v>17</v>
      </c>
    </row>
    <row r="91">
      <c r="A91" s="1" t="s">
        <v>15</v>
      </c>
      <c r="B91" s="5" t="s">
        <v>410</v>
      </c>
      <c r="C91" s="5" t="s">
        <v>411</v>
      </c>
      <c r="D91" s="5" t="s">
        <v>203</v>
      </c>
      <c r="E91" s="5" t="s">
        <v>412</v>
      </c>
      <c r="F91" s="6" t="str">
        <f>IFERROR(__xludf.DUMMYFUNCTION("REGEXEXTRACT(E91, "":(.*):"")"),"00")</f>
        <v>00</v>
      </c>
      <c r="G91" s="6" t="str">
        <f>IFERROR(__xludf.DUMMYFUNCTION("REGEXEXTRACT(E91, "":.*:(\d*)(?:.|$)"")"),"00")</f>
        <v>00</v>
      </c>
      <c r="H91" s="6" t="str">
        <f>IFERROR(__xludf.DUMMYFUNCTION("IFNA(REGEXEXTRACT(E91, ""\.(\d{6})""), 0)"),"008900")</f>
        <v>008900</v>
      </c>
      <c r="I91" s="2">
        <f t="shared" si="1"/>
        <v>8900</v>
      </c>
      <c r="J91" s="1" t="s">
        <v>17</v>
      </c>
    </row>
    <row r="92">
      <c r="A92" s="1" t="s">
        <v>15</v>
      </c>
      <c r="B92" s="5" t="s">
        <v>413</v>
      </c>
      <c r="C92" s="5" t="s">
        <v>414</v>
      </c>
      <c r="D92" s="5" t="s">
        <v>203</v>
      </c>
      <c r="E92" s="5" t="s">
        <v>415</v>
      </c>
      <c r="F92" s="6" t="str">
        <f>IFERROR(__xludf.DUMMYFUNCTION("REGEXEXTRACT(E92, "":(.*):"")"),"00")</f>
        <v>00</v>
      </c>
      <c r="G92" s="6" t="str">
        <f>IFERROR(__xludf.DUMMYFUNCTION("REGEXEXTRACT(E92, "":.*:(\d*)(?:.|$)"")"),"00")</f>
        <v>00</v>
      </c>
      <c r="H92" s="6" t="str">
        <f>IFERROR(__xludf.DUMMYFUNCTION("IFNA(REGEXEXTRACT(E92, ""\.(\d{6})""), 0)"),"001310")</f>
        <v>001310</v>
      </c>
      <c r="I92" s="2">
        <f t="shared" si="1"/>
        <v>1310</v>
      </c>
      <c r="J92" s="1" t="s">
        <v>17</v>
      </c>
    </row>
    <row r="93">
      <c r="A93" s="1" t="s">
        <v>15</v>
      </c>
      <c r="B93" s="5" t="s">
        <v>364</v>
      </c>
      <c r="C93" s="5" t="s">
        <v>405</v>
      </c>
      <c r="D93" s="5" t="s">
        <v>203</v>
      </c>
      <c r="E93" s="5" t="s">
        <v>299</v>
      </c>
      <c r="F93" s="6" t="str">
        <f>IFERROR(__xludf.DUMMYFUNCTION("REGEXEXTRACT(E93, "":(.*):"")"),"00")</f>
        <v>00</v>
      </c>
      <c r="G93" s="6" t="str">
        <f>IFERROR(__xludf.DUMMYFUNCTION("REGEXEXTRACT(E93, "":.*:(\d*)(?:.|$)"")"),"10")</f>
        <v>10</v>
      </c>
      <c r="H93" s="6">
        <f>IFERROR(__xludf.DUMMYFUNCTION("IFNA(REGEXEXTRACT(E93, ""\.(\d{6})""), 0)"),0.0)</f>
        <v>0</v>
      </c>
      <c r="I93" s="2">
        <f t="shared" si="1"/>
        <v>10000000</v>
      </c>
      <c r="J93" s="1" t="s">
        <v>74</v>
      </c>
    </row>
    <row r="94">
      <c r="A94" s="1" t="s">
        <v>15</v>
      </c>
      <c r="B94" s="5" t="s">
        <v>360</v>
      </c>
      <c r="C94" s="5" t="s">
        <v>416</v>
      </c>
      <c r="D94" s="5" t="s">
        <v>203</v>
      </c>
      <c r="E94" s="5" t="s">
        <v>417</v>
      </c>
      <c r="F94" s="6" t="str">
        <f>IFERROR(__xludf.DUMMYFUNCTION("REGEXEXTRACT(E94, "":(.*):"")"),"00")</f>
        <v>00</v>
      </c>
      <c r="G94" s="6" t="str">
        <f>IFERROR(__xludf.DUMMYFUNCTION("REGEXEXTRACT(E94, "":.*:(\d*)(?:.|$)"")"),"00")</f>
        <v>00</v>
      </c>
      <c r="H94" s="6" t="str">
        <f>IFERROR(__xludf.DUMMYFUNCTION("IFNA(REGEXEXTRACT(E94, ""\.(\d{6})""), 0)"),"000628")</f>
        <v>000628</v>
      </c>
      <c r="I94" s="2">
        <f t="shared" si="1"/>
        <v>628</v>
      </c>
      <c r="J94" s="1" t="s">
        <v>76</v>
      </c>
    </row>
    <row r="95">
      <c r="A95" s="1" t="s">
        <v>15</v>
      </c>
      <c r="B95" s="5" t="s">
        <v>418</v>
      </c>
      <c r="C95" s="5" t="s">
        <v>419</v>
      </c>
      <c r="D95" s="5" t="s">
        <v>203</v>
      </c>
      <c r="E95" s="5" t="s">
        <v>420</v>
      </c>
      <c r="F95" s="6" t="str">
        <f>IFERROR(__xludf.DUMMYFUNCTION("REGEXEXTRACT(E95, "":(.*):"")"),"00")</f>
        <v>00</v>
      </c>
      <c r="G95" s="6" t="str">
        <f>IFERROR(__xludf.DUMMYFUNCTION("REGEXEXTRACT(E95, "":.*:(\d*)(?:.|$)"")"),"00")</f>
        <v>00</v>
      </c>
      <c r="H95" s="6" t="str">
        <f>IFERROR(__xludf.DUMMYFUNCTION("IFNA(REGEXEXTRACT(E95, ""\.(\d{6})""), 0)"),"015987")</f>
        <v>015987</v>
      </c>
      <c r="I95" s="2">
        <f t="shared" si="1"/>
        <v>15987</v>
      </c>
      <c r="J95" s="1" t="s">
        <v>17</v>
      </c>
    </row>
    <row r="96">
      <c r="A96" s="1" t="s">
        <v>15</v>
      </c>
      <c r="B96" s="5" t="s">
        <v>421</v>
      </c>
      <c r="C96" s="5" t="s">
        <v>405</v>
      </c>
      <c r="D96" s="5" t="s">
        <v>203</v>
      </c>
      <c r="E96" s="5" t="s">
        <v>299</v>
      </c>
      <c r="F96" s="6" t="str">
        <f>IFERROR(__xludf.DUMMYFUNCTION("REGEXEXTRACT(E96, "":(.*):"")"),"00")</f>
        <v>00</v>
      </c>
      <c r="G96" s="6" t="str">
        <f>IFERROR(__xludf.DUMMYFUNCTION("REGEXEXTRACT(E96, "":.*:(\d*)(?:.|$)"")"),"10")</f>
        <v>10</v>
      </c>
      <c r="H96" s="6">
        <f>IFERROR(__xludf.DUMMYFUNCTION("IFNA(REGEXEXTRACT(E96, ""\.(\d{6})""), 0)"),0.0)</f>
        <v>0</v>
      </c>
      <c r="I96" s="2">
        <f t="shared" si="1"/>
        <v>10000000</v>
      </c>
      <c r="J96" s="1" t="s">
        <v>74</v>
      </c>
    </row>
    <row r="97">
      <c r="A97" s="1" t="s">
        <v>15</v>
      </c>
      <c r="B97" s="5" t="s">
        <v>422</v>
      </c>
      <c r="C97" s="5" t="s">
        <v>423</v>
      </c>
      <c r="D97" s="5" t="s">
        <v>203</v>
      </c>
      <c r="E97" s="5" t="s">
        <v>299</v>
      </c>
      <c r="F97" s="6" t="str">
        <f>IFERROR(__xludf.DUMMYFUNCTION("REGEXEXTRACT(E97, "":(.*):"")"),"00")</f>
        <v>00</v>
      </c>
      <c r="G97" s="6" t="str">
        <f>IFERROR(__xludf.DUMMYFUNCTION("REGEXEXTRACT(E97, "":.*:(\d*)(?:.|$)"")"),"10")</f>
        <v>10</v>
      </c>
      <c r="H97" s="6">
        <f>IFERROR(__xludf.DUMMYFUNCTION("IFNA(REGEXEXTRACT(E97, ""\.(\d{6})""), 0)"),0.0)</f>
        <v>0</v>
      </c>
      <c r="I97" s="2">
        <f t="shared" si="1"/>
        <v>10000000</v>
      </c>
      <c r="J97" s="1" t="s">
        <v>74</v>
      </c>
    </row>
    <row r="98">
      <c r="A98" s="1" t="s">
        <v>15</v>
      </c>
      <c r="B98" s="5" t="s">
        <v>424</v>
      </c>
      <c r="C98" s="5" t="s">
        <v>425</v>
      </c>
      <c r="D98" s="5" t="s">
        <v>203</v>
      </c>
      <c r="E98" s="5" t="s">
        <v>426</v>
      </c>
      <c r="F98" s="6" t="str">
        <f>IFERROR(__xludf.DUMMYFUNCTION("REGEXEXTRACT(E98, "":(.*):"")"),"00")</f>
        <v>00</v>
      </c>
      <c r="G98" s="6" t="str">
        <f>IFERROR(__xludf.DUMMYFUNCTION("REGEXEXTRACT(E98, "":.*:(\d*)(?:.|$)"")"),"00")</f>
        <v>00</v>
      </c>
      <c r="H98" s="6" t="str">
        <f>IFERROR(__xludf.DUMMYFUNCTION("IFNA(REGEXEXTRACT(E98, ""\.(\d{6})""), 0)"),"060596")</f>
        <v>060596</v>
      </c>
      <c r="I98" s="2">
        <f t="shared" si="1"/>
        <v>60596</v>
      </c>
      <c r="J98" s="1" t="s">
        <v>17</v>
      </c>
    </row>
    <row r="99">
      <c r="A99" s="1" t="s">
        <v>15</v>
      </c>
      <c r="B99" s="5" t="s">
        <v>367</v>
      </c>
      <c r="C99" s="5" t="s">
        <v>427</v>
      </c>
      <c r="D99" s="5" t="s">
        <v>203</v>
      </c>
      <c r="E99" s="5" t="s">
        <v>428</v>
      </c>
      <c r="F99" s="6" t="str">
        <f>IFERROR(__xludf.DUMMYFUNCTION("REGEXEXTRACT(E99, "":(.*):"")"),"00")</f>
        <v>00</v>
      </c>
      <c r="G99" s="6" t="str">
        <f>IFERROR(__xludf.DUMMYFUNCTION("REGEXEXTRACT(E99, "":.*:(\d*)(?:.|$)"")"),"00")</f>
        <v>00</v>
      </c>
      <c r="H99" s="6" t="str">
        <f>IFERROR(__xludf.DUMMYFUNCTION("IFNA(REGEXEXTRACT(E99, ""\.(\d{6})""), 0)"),"001293")</f>
        <v>001293</v>
      </c>
      <c r="I99" s="2">
        <f t="shared" si="1"/>
        <v>1293</v>
      </c>
      <c r="J99" s="1" t="s">
        <v>17</v>
      </c>
    </row>
    <row r="100">
      <c r="A100" s="1" t="s">
        <v>15</v>
      </c>
      <c r="B100" s="5" t="s">
        <v>429</v>
      </c>
      <c r="C100" s="5" t="s">
        <v>430</v>
      </c>
      <c r="D100" s="5" t="s">
        <v>203</v>
      </c>
      <c r="E100" s="5" t="s">
        <v>299</v>
      </c>
      <c r="F100" s="6" t="str">
        <f>IFERROR(__xludf.DUMMYFUNCTION("REGEXEXTRACT(E100, "":(.*):"")"),"00")</f>
        <v>00</v>
      </c>
      <c r="G100" s="6" t="str">
        <f>IFERROR(__xludf.DUMMYFUNCTION("REGEXEXTRACT(E100, "":.*:(\d*)(?:.|$)"")"),"10")</f>
        <v>10</v>
      </c>
      <c r="H100" s="6">
        <f>IFERROR(__xludf.DUMMYFUNCTION("IFNA(REGEXEXTRACT(E100, ""\.(\d{6})""), 0)"),0.0)</f>
        <v>0</v>
      </c>
      <c r="I100" s="2">
        <f t="shared" si="1"/>
        <v>10000000</v>
      </c>
      <c r="J100" s="1" t="s">
        <v>74</v>
      </c>
    </row>
    <row r="101">
      <c r="A101" s="1" t="s">
        <v>15</v>
      </c>
      <c r="B101" s="5" t="s">
        <v>431</v>
      </c>
      <c r="C101" s="5" t="s">
        <v>432</v>
      </c>
      <c r="D101" s="5" t="s">
        <v>203</v>
      </c>
      <c r="E101" s="5" t="s">
        <v>433</v>
      </c>
      <c r="F101" s="6" t="str">
        <f>IFERROR(__xludf.DUMMYFUNCTION("REGEXEXTRACT(E101, "":(.*):"")"),"00")</f>
        <v>00</v>
      </c>
      <c r="G101" s="6" t="str">
        <f>IFERROR(__xludf.DUMMYFUNCTION("REGEXEXTRACT(E101, "":.*:(\d*)(?:.|$)"")"),"00")</f>
        <v>00</v>
      </c>
      <c r="H101" s="6" t="str">
        <f>IFERROR(__xludf.DUMMYFUNCTION("IFNA(REGEXEXTRACT(E101, ""\.(\d{6})""), 0)"),"000619")</f>
        <v>000619</v>
      </c>
      <c r="I101" s="2">
        <f t="shared" si="1"/>
        <v>619</v>
      </c>
      <c r="J101" s="1" t="s">
        <v>76</v>
      </c>
    </row>
    <row r="102">
      <c r="A102" s="1" t="s">
        <v>15</v>
      </c>
      <c r="B102" s="5" t="s">
        <v>434</v>
      </c>
      <c r="C102" s="5" t="s">
        <v>435</v>
      </c>
      <c r="D102" s="5" t="s">
        <v>203</v>
      </c>
      <c r="E102" s="5" t="s">
        <v>299</v>
      </c>
      <c r="F102" s="6" t="str">
        <f>IFERROR(__xludf.DUMMYFUNCTION("REGEXEXTRACT(E102, "":(.*):"")"),"00")</f>
        <v>00</v>
      </c>
      <c r="G102" s="6" t="str">
        <f>IFERROR(__xludf.DUMMYFUNCTION("REGEXEXTRACT(E102, "":.*:(\d*)(?:.|$)"")"),"10")</f>
        <v>10</v>
      </c>
      <c r="H102" s="6">
        <f>IFERROR(__xludf.DUMMYFUNCTION("IFNA(REGEXEXTRACT(E102, ""\.(\d{6})""), 0)"),0.0)</f>
        <v>0</v>
      </c>
      <c r="I102" s="2">
        <f t="shared" si="1"/>
        <v>10000000</v>
      </c>
      <c r="J102" s="1" t="s">
        <v>74</v>
      </c>
    </row>
    <row r="103">
      <c r="A103" s="1" t="s">
        <v>15</v>
      </c>
      <c r="B103" s="5" t="s">
        <v>436</v>
      </c>
      <c r="C103" s="5" t="s">
        <v>437</v>
      </c>
      <c r="D103" s="5" t="s">
        <v>203</v>
      </c>
      <c r="E103" s="5" t="s">
        <v>438</v>
      </c>
      <c r="F103" s="6" t="str">
        <f>IFERROR(__xludf.DUMMYFUNCTION("REGEXEXTRACT(E103, "":(.*):"")"),"00")</f>
        <v>00</v>
      </c>
      <c r="G103" s="6" t="str">
        <f>IFERROR(__xludf.DUMMYFUNCTION("REGEXEXTRACT(E103, "":.*:(\d*)(?:.|$)"")"),"02")</f>
        <v>02</v>
      </c>
      <c r="H103" s="6" t="str">
        <f>IFERROR(__xludf.DUMMYFUNCTION("IFNA(REGEXEXTRACT(E103, ""\.(\d{6})""), 0)"),"300921")</f>
        <v>300921</v>
      </c>
      <c r="I103" s="2">
        <f t="shared" si="1"/>
        <v>2300921</v>
      </c>
      <c r="J103" s="1" t="s">
        <v>76</v>
      </c>
    </row>
    <row r="104">
      <c r="A104" s="1" t="s">
        <v>15</v>
      </c>
      <c r="B104" s="5" t="s">
        <v>375</v>
      </c>
      <c r="C104" s="5" t="s">
        <v>439</v>
      </c>
      <c r="D104" s="5" t="s">
        <v>203</v>
      </c>
      <c r="E104" s="5" t="s">
        <v>299</v>
      </c>
      <c r="F104" s="6" t="str">
        <f>IFERROR(__xludf.DUMMYFUNCTION("REGEXEXTRACT(E104, "":(.*):"")"),"00")</f>
        <v>00</v>
      </c>
      <c r="G104" s="6" t="str">
        <f>IFERROR(__xludf.DUMMYFUNCTION("REGEXEXTRACT(E104, "":.*:(\d*)(?:.|$)"")"),"10")</f>
        <v>10</v>
      </c>
      <c r="H104" s="6">
        <f>IFERROR(__xludf.DUMMYFUNCTION("IFNA(REGEXEXTRACT(E104, ""\.(\d{6})""), 0)"),0.0)</f>
        <v>0</v>
      </c>
      <c r="I104" s="2">
        <f t="shared" si="1"/>
        <v>10000000</v>
      </c>
      <c r="J104" s="1" t="s">
        <v>74</v>
      </c>
    </row>
    <row r="105">
      <c r="A105" s="1" t="s">
        <v>15</v>
      </c>
      <c r="B105" s="5" t="s">
        <v>440</v>
      </c>
      <c r="C105" s="5" t="s">
        <v>441</v>
      </c>
      <c r="D105" s="5" t="s">
        <v>203</v>
      </c>
      <c r="E105" s="5" t="s">
        <v>442</v>
      </c>
      <c r="F105" s="6" t="str">
        <f>IFERROR(__xludf.DUMMYFUNCTION("REGEXEXTRACT(E105, "":(.*):"")"),"00")</f>
        <v>00</v>
      </c>
      <c r="G105" s="6" t="str">
        <f>IFERROR(__xludf.DUMMYFUNCTION("REGEXEXTRACT(E105, "":.*:(\d*)(?:.|$)"")"),"00")</f>
        <v>00</v>
      </c>
      <c r="H105" s="6" t="str">
        <f>IFERROR(__xludf.DUMMYFUNCTION("IFNA(REGEXEXTRACT(E105, ""\.(\d{6})""), 0)"),"001743")</f>
        <v>001743</v>
      </c>
      <c r="I105" s="2">
        <f t="shared" si="1"/>
        <v>1743</v>
      </c>
      <c r="J105" s="1" t="s">
        <v>76</v>
      </c>
    </row>
    <row r="106">
      <c r="A106" s="1" t="s">
        <v>15</v>
      </c>
      <c r="B106" s="5" t="s">
        <v>385</v>
      </c>
      <c r="C106" s="5" t="s">
        <v>443</v>
      </c>
      <c r="D106" s="5" t="s">
        <v>203</v>
      </c>
      <c r="E106" s="5" t="s">
        <v>299</v>
      </c>
      <c r="F106" s="6" t="str">
        <f>IFERROR(__xludf.DUMMYFUNCTION("REGEXEXTRACT(E106, "":(.*):"")"),"00")</f>
        <v>00</v>
      </c>
      <c r="G106" s="6" t="str">
        <f>IFERROR(__xludf.DUMMYFUNCTION("REGEXEXTRACT(E106, "":.*:(\d*)(?:.|$)"")"),"10")</f>
        <v>10</v>
      </c>
      <c r="H106" s="6">
        <f>IFERROR(__xludf.DUMMYFUNCTION("IFNA(REGEXEXTRACT(E106, ""\.(\d{6})""), 0)"),0.0)</f>
        <v>0</v>
      </c>
      <c r="I106" s="2">
        <f t="shared" si="1"/>
        <v>10000000</v>
      </c>
      <c r="J106" s="1" t="s">
        <v>74</v>
      </c>
    </row>
    <row r="107">
      <c r="A107" s="1" t="s">
        <v>15</v>
      </c>
      <c r="B107" s="5" t="s">
        <v>444</v>
      </c>
      <c r="C107" s="5" t="s">
        <v>443</v>
      </c>
      <c r="D107" s="5" t="s">
        <v>203</v>
      </c>
      <c r="E107" s="5" t="s">
        <v>445</v>
      </c>
      <c r="F107" s="6" t="str">
        <f>IFERROR(__xludf.DUMMYFUNCTION("REGEXEXTRACT(E107, "":(.*):"")"),"00")</f>
        <v>00</v>
      </c>
      <c r="G107" s="6" t="str">
        <f>IFERROR(__xludf.DUMMYFUNCTION("REGEXEXTRACT(E107, "":.*:(\d*)(?:.|$)"")"),"00")</f>
        <v>00</v>
      </c>
      <c r="H107" s="6" t="str">
        <f>IFERROR(__xludf.DUMMYFUNCTION("IFNA(REGEXEXTRACT(E107, ""\.(\d{6})""), 0)"),"001307")</f>
        <v>001307</v>
      </c>
      <c r="I107" s="2">
        <f t="shared" si="1"/>
        <v>1307</v>
      </c>
      <c r="J107" s="1" t="s">
        <v>76</v>
      </c>
    </row>
    <row r="108">
      <c r="A108" s="1" t="s">
        <v>15</v>
      </c>
      <c r="B108" s="5" t="s">
        <v>382</v>
      </c>
      <c r="C108" s="5" t="s">
        <v>446</v>
      </c>
      <c r="D108" s="5" t="s">
        <v>203</v>
      </c>
      <c r="E108" s="5" t="s">
        <v>299</v>
      </c>
      <c r="F108" s="6" t="str">
        <f>IFERROR(__xludf.DUMMYFUNCTION("REGEXEXTRACT(E108, "":(.*):"")"),"00")</f>
        <v>00</v>
      </c>
      <c r="G108" s="6" t="str">
        <f>IFERROR(__xludf.DUMMYFUNCTION("REGEXEXTRACT(E108, "":.*:(\d*)(?:.|$)"")"),"10")</f>
        <v>10</v>
      </c>
      <c r="H108" s="6">
        <f>IFERROR(__xludf.DUMMYFUNCTION("IFNA(REGEXEXTRACT(E108, ""\.(\d{6})""), 0)"),0.0)</f>
        <v>0</v>
      </c>
      <c r="I108" s="2">
        <f t="shared" si="1"/>
        <v>10000000</v>
      </c>
      <c r="J108" s="1" t="s">
        <v>74</v>
      </c>
    </row>
    <row r="109">
      <c r="A109" s="1" t="s">
        <v>15</v>
      </c>
      <c r="B109" s="5" t="s">
        <v>447</v>
      </c>
      <c r="C109" s="5" t="s">
        <v>448</v>
      </c>
      <c r="D109" s="5" t="s">
        <v>203</v>
      </c>
      <c r="E109" s="5" t="s">
        <v>449</v>
      </c>
      <c r="F109" s="6" t="str">
        <f>IFERROR(__xludf.DUMMYFUNCTION("REGEXEXTRACT(E109, "":(.*):"")"),"00")</f>
        <v>00</v>
      </c>
      <c r="G109" s="6" t="str">
        <f>IFERROR(__xludf.DUMMYFUNCTION("REGEXEXTRACT(E109, "":.*:(\d*)(?:.|$)"")"),"00")</f>
        <v>00</v>
      </c>
      <c r="H109" s="6" t="str">
        <f>IFERROR(__xludf.DUMMYFUNCTION("IFNA(REGEXEXTRACT(E109, ""\.(\d{6})""), 0)"),"000666")</f>
        <v>000666</v>
      </c>
      <c r="I109" s="2">
        <f t="shared" si="1"/>
        <v>666</v>
      </c>
      <c r="J109" s="1" t="s">
        <v>76</v>
      </c>
    </row>
    <row r="110">
      <c r="A110" s="1" t="s">
        <v>15</v>
      </c>
      <c r="B110" s="5" t="s">
        <v>450</v>
      </c>
      <c r="C110" s="5" t="s">
        <v>451</v>
      </c>
      <c r="D110" s="5" t="s">
        <v>203</v>
      </c>
      <c r="E110" s="5" t="s">
        <v>452</v>
      </c>
      <c r="F110" s="6" t="str">
        <f>IFERROR(__xludf.DUMMYFUNCTION("REGEXEXTRACT(E110, "":(.*):"")"),"00")</f>
        <v>00</v>
      </c>
      <c r="G110" s="6" t="str">
        <f>IFERROR(__xludf.DUMMYFUNCTION("REGEXEXTRACT(E110, "":.*:(\d*)(?:.|$)"")"),"00")</f>
        <v>00</v>
      </c>
      <c r="H110" s="6" t="str">
        <f>IFERROR(__xludf.DUMMYFUNCTION("IFNA(REGEXEXTRACT(E110, ""\.(\d{6})""), 0)"),"001365")</f>
        <v>001365</v>
      </c>
      <c r="I110" s="2">
        <f t="shared" si="1"/>
        <v>1365</v>
      </c>
      <c r="J110" s="1" t="s">
        <v>76</v>
      </c>
    </row>
    <row r="111">
      <c r="A111" s="1" t="s">
        <v>15</v>
      </c>
      <c r="B111" s="5" t="s">
        <v>388</v>
      </c>
      <c r="C111" s="5" t="s">
        <v>453</v>
      </c>
      <c r="D111" s="5" t="s">
        <v>203</v>
      </c>
      <c r="E111" s="5" t="s">
        <v>299</v>
      </c>
      <c r="F111" s="6" t="str">
        <f>IFERROR(__xludf.DUMMYFUNCTION("REGEXEXTRACT(E111, "":(.*):"")"),"00")</f>
        <v>00</v>
      </c>
      <c r="G111" s="6" t="str">
        <f>IFERROR(__xludf.DUMMYFUNCTION("REGEXEXTRACT(E111, "":.*:(\d*)(?:.|$)"")"),"10")</f>
        <v>10</v>
      </c>
      <c r="H111" s="6">
        <f>IFERROR(__xludf.DUMMYFUNCTION("IFNA(REGEXEXTRACT(E111, ""\.(\d{6})""), 0)"),0.0)</f>
        <v>0</v>
      </c>
      <c r="I111" s="2">
        <f t="shared" si="1"/>
        <v>10000000</v>
      </c>
      <c r="J111" s="1" t="s">
        <v>74</v>
      </c>
    </row>
    <row r="112">
      <c r="A112" s="1" t="s">
        <v>15</v>
      </c>
      <c r="B112" s="5" t="s">
        <v>396</v>
      </c>
      <c r="C112" s="5" t="s">
        <v>454</v>
      </c>
      <c r="D112" s="5" t="s">
        <v>203</v>
      </c>
      <c r="E112" s="5" t="s">
        <v>455</v>
      </c>
      <c r="F112" s="6" t="str">
        <f>IFERROR(__xludf.DUMMYFUNCTION("REGEXEXTRACT(E112, "":(.*):"")"),"00")</f>
        <v>00</v>
      </c>
      <c r="G112" s="6" t="str">
        <f>IFERROR(__xludf.DUMMYFUNCTION("REGEXEXTRACT(E112, "":.*:(\d*)(?:.|$)"")"),"00")</f>
        <v>00</v>
      </c>
      <c r="H112" s="6" t="str">
        <f>IFERROR(__xludf.DUMMYFUNCTION("IFNA(REGEXEXTRACT(E112, ""\.(\d{6})""), 0)"),"000758")</f>
        <v>000758</v>
      </c>
      <c r="I112" s="2">
        <f t="shared" si="1"/>
        <v>758</v>
      </c>
      <c r="J112" s="1" t="s">
        <v>76</v>
      </c>
    </row>
    <row r="113">
      <c r="A113" s="1" t="s">
        <v>15</v>
      </c>
      <c r="B113" s="5" t="s">
        <v>456</v>
      </c>
      <c r="C113" s="5" t="s">
        <v>457</v>
      </c>
      <c r="D113" s="5" t="s">
        <v>203</v>
      </c>
      <c r="E113" s="5" t="s">
        <v>299</v>
      </c>
      <c r="F113" s="6" t="str">
        <f>IFERROR(__xludf.DUMMYFUNCTION("REGEXEXTRACT(E113, "":(.*):"")"),"00")</f>
        <v>00</v>
      </c>
      <c r="G113" s="6" t="str">
        <f>IFERROR(__xludf.DUMMYFUNCTION("REGEXEXTRACT(E113, "":.*:(\d*)(?:.|$)"")"),"10")</f>
        <v>10</v>
      </c>
      <c r="H113" s="6">
        <f>IFERROR(__xludf.DUMMYFUNCTION("IFNA(REGEXEXTRACT(E113, ""\.(\d{6})""), 0)"),0.0)</f>
        <v>0</v>
      </c>
      <c r="I113" s="2">
        <f t="shared" si="1"/>
        <v>10000000</v>
      </c>
      <c r="J113" s="1" t="s">
        <v>74</v>
      </c>
    </row>
    <row r="114">
      <c r="A114" s="1" t="s">
        <v>15</v>
      </c>
      <c r="B114" s="5" t="s">
        <v>458</v>
      </c>
      <c r="C114" s="5" t="s">
        <v>454</v>
      </c>
      <c r="D114" s="5" t="s">
        <v>203</v>
      </c>
      <c r="E114" s="5" t="s">
        <v>299</v>
      </c>
      <c r="F114" s="6" t="str">
        <f>IFERROR(__xludf.DUMMYFUNCTION("REGEXEXTRACT(E114, "":(.*):"")"),"00")</f>
        <v>00</v>
      </c>
      <c r="G114" s="6" t="str">
        <f>IFERROR(__xludf.DUMMYFUNCTION("REGEXEXTRACT(E114, "":.*:(\d*)(?:.|$)"")"),"10")</f>
        <v>10</v>
      </c>
      <c r="H114" s="6">
        <f>IFERROR(__xludf.DUMMYFUNCTION("IFNA(REGEXEXTRACT(E114, ""\.(\d{6})""), 0)"),0.0)</f>
        <v>0</v>
      </c>
      <c r="I114" s="2">
        <f t="shared" si="1"/>
        <v>10000000</v>
      </c>
      <c r="J114" s="1" t="s">
        <v>74</v>
      </c>
    </row>
    <row r="115">
      <c r="A115" s="1" t="s">
        <v>15</v>
      </c>
      <c r="B115" s="5" t="s">
        <v>459</v>
      </c>
      <c r="C115" s="5" t="s">
        <v>460</v>
      </c>
      <c r="D115" s="5" t="s">
        <v>203</v>
      </c>
      <c r="E115" s="5" t="s">
        <v>299</v>
      </c>
      <c r="F115" s="6" t="str">
        <f>IFERROR(__xludf.DUMMYFUNCTION("REGEXEXTRACT(E115, "":(.*):"")"),"00")</f>
        <v>00</v>
      </c>
      <c r="G115" s="6" t="str">
        <f>IFERROR(__xludf.DUMMYFUNCTION("REGEXEXTRACT(E115, "":.*:(\d*)(?:.|$)"")"),"10")</f>
        <v>10</v>
      </c>
      <c r="H115" s="6">
        <f>IFERROR(__xludf.DUMMYFUNCTION("IFNA(REGEXEXTRACT(E115, ""\.(\d{6})""), 0)"),0.0)</f>
        <v>0</v>
      </c>
      <c r="I115" s="2">
        <f t="shared" si="1"/>
        <v>10000000</v>
      </c>
      <c r="J115" s="1" t="s">
        <v>74</v>
      </c>
    </row>
    <row r="116">
      <c r="A116" s="1" t="s">
        <v>15</v>
      </c>
      <c r="B116" s="5" t="s">
        <v>461</v>
      </c>
      <c r="C116" s="5" t="s">
        <v>454</v>
      </c>
      <c r="D116" s="5" t="s">
        <v>203</v>
      </c>
      <c r="E116" s="5" t="s">
        <v>462</v>
      </c>
      <c r="F116" s="6" t="str">
        <f>IFERROR(__xludf.DUMMYFUNCTION("REGEXEXTRACT(E116, "":(.*):"")"),"00")</f>
        <v>00</v>
      </c>
      <c r="G116" s="6" t="str">
        <f>IFERROR(__xludf.DUMMYFUNCTION("REGEXEXTRACT(E116, "":.*:(\d*)(?:.|$)"")"),"00")</f>
        <v>00</v>
      </c>
      <c r="H116" s="6" t="str">
        <f>IFERROR(__xludf.DUMMYFUNCTION("IFNA(REGEXEXTRACT(E116, ""\.(\d{6})""), 0)"),"000751")</f>
        <v>000751</v>
      </c>
      <c r="I116" s="2">
        <f t="shared" si="1"/>
        <v>751</v>
      </c>
      <c r="J116" s="1" t="s">
        <v>76</v>
      </c>
    </row>
    <row r="117">
      <c r="A117" s="1" t="s">
        <v>15</v>
      </c>
      <c r="B117" s="5" t="s">
        <v>393</v>
      </c>
      <c r="C117" s="5" t="s">
        <v>463</v>
      </c>
      <c r="D117" s="5" t="s">
        <v>203</v>
      </c>
      <c r="E117" s="5" t="s">
        <v>464</v>
      </c>
      <c r="F117" s="6" t="str">
        <f>IFERROR(__xludf.DUMMYFUNCTION("REGEXEXTRACT(E117, "":(.*):"")"),"00")</f>
        <v>00</v>
      </c>
      <c r="G117" s="6" t="str">
        <f>IFERROR(__xludf.DUMMYFUNCTION("REGEXEXTRACT(E117, "":.*:(\d*)(?:.|$)"")"),"00")</f>
        <v>00</v>
      </c>
      <c r="H117" s="6" t="str">
        <f>IFERROR(__xludf.DUMMYFUNCTION("IFNA(REGEXEXTRACT(E117, ""\.(\d{6})""), 0)"),"001335")</f>
        <v>001335</v>
      </c>
      <c r="I117" s="2">
        <f t="shared" si="1"/>
        <v>1335</v>
      </c>
      <c r="J117" s="1" t="s">
        <v>76</v>
      </c>
    </row>
    <row r="118">
      <c r="A118" s="1" t="s">
        <v>15</v>
      </c>
      <c r="B118" s="5" t="s">
        <v>465</v>
      </c>
      <c r="C118" s="5" t="s">
        <v>466</v>
      </c>
      <c r="D118" s="5" t="s">
        <v>203</v>
      </c>
      <c r="E118" s="5" t="s">
        <v>467</v>
      </c>
      <c r="F118" s="6" t="str">
        <f>IFERROR(__xludf.DUMMYFUNCTION("REGEXEXTRACT(E118, "":(.*):"")"),"00")</f>
        <v>00</v>
      </c>
      <c r="G118" s="6" t="str">
        <f>IFERROR(__xludf.DUMMYFUNCTION("REGEXEXTRACT(E118, "":.*:(\d*)(?:.|$)"")"),"00")</f>
        <v>00</v>
      </c>
      <c r="H118" s="6" t="str">
        <f>IFERROR(__xludf.DUMMYFUNCTION("IFNA(REGEXEXTRACT(E118, ""\.(\d{6})""), 0)"),"000705")</f>
        <v>000705</v>
      </c>
      <c r="I118" s="2">
        <f t="shared" si="1"/>
        <v>705</v>
      </c>
      <c r="J118" s="1" t="s">
        <v>76</v>
      </c>
    </row>
    <row r="119">
      <c r="A119" s="1" t="s">
        <v>15</v>
      </c>
      <c r="B119" s="5" t="s">
        <v>397</v>
      </c>
      <c r="C119" s="5" t="s">
        <v>468</v>
      </c>
      <c r="D119" s="5" t="s">
        <v>203</v>
      </c>
      <c r="E119" s="5" t="s">
        <v>469</v>
      </c>
      <c r="F119" s="6" t="str">
        <f>IFERROR(__xludf.DUMMYFUNCTION("REGEXEXTRACT(E119, "":(.*):"")"),"00")</f>
        <v>00</v>
      </c>
      <c r="G119" s="6" t="str">
        <f>IFERROR(__xludf.DUMMYFUNCTION("REGEXEXTRACT(E119, "":.*:(\d*)(?:.|$)"")"),"00")</f>
        <v>00</v>
      </c>
      <c r="H119" s="6" t="str">
        <f>IFERROR(__xludf.DUMMYFUNCTION("IFNA(REGEXEXTRACT(E119, ""\.(\d{6})""), 0)"),"000904")</f>
        <v>000904</v>
      </c>
      <c r="I119" s="2">
        <f t="shared" si="1"/>
        <v>904</v>
      </c>
      <c r="J119" s="1" t="s">
        <v>76</v>
      </c>
    </row>
    <row r="120">
      <c r="A120" s="1" t="s">
        <v>15</v>
      </c>
      <c r="B120" s="5" t="s">
        <v>403</v>
      </c>
      <c r="C120" s="5" t="s">
        <v>470</v>
      </c>
      <c r="D120" s="5" t="s">
        <v>203</v>
      </c>
      <c r="E120" s="5" t="s">
        <v>471</v>
      </c>
      <c r="F120" s="6" t="str">
        <f>IFERROR(__xludf.DUMMYFUNCTION("REGEXEXTRACT(E120, "":(.*):"")"),"00")</f>
        <v>00</v>
      </c>
      <c r="G120" s="6" t="str">
        <f>IFERROR(__xludf.DUMMYFUNCTION("REGEXEXTRACT(E120, "":.*:(\d*)(?:.|$)"")"),"00")</f>
        <v>00</v>
      </c>
      <c r="H120" s="6" t="str">
        <f>IFERROR(__xludf.DUMMYFUNCTION("IFNA(REGEXEXTRACT(E120, ""\.(\d{6})""), 0)"),"001643")</f>
        <v>001643</v>
      </c>
      <c r="I120" s="2">
        <f t="shared" si="1"/>
        <v>1643</v>
      </c>
      <c r="J120" s="1" t="s">
        <v>76</v>
      </c>
    </row>
    <row r="121">
      <c r="A121" s="1" t="s">
        <v>15</v>
      </c>
      <c r="B121" s="5" t="s">
        <v>472</v>
      </c>
      <c r="C121" s="5" t="s">
        <v>473</v>
      </c>
      <c r="D121" s="5" t="s">
        <v>203</v>
      </c>
      <c r="E121" s="5" t="s">
        <v>299</v>
      </c>
      <c r="F121" s="6" t="str">
        <f>IFERROR(__xludf.DUMMYFUNCTION("REGEXEXTRACT(E121, "":(.*):"")"),"00")</f>
        <v>00</v>
      </c>
      <c r="G121" s="6" t="str">
        <f>IFERROR(__xludf.DUMMYFUNCTION("REGEXEXTRACT(E121, "":.*:(\d*)(?:.|$)"")"),"10")</f>
        <v>10</v>
      </c>
      <c r="H121" s="6">
        <f>IFERROR(__xludf.DUMMYFUNCTION("IFNA(REGEXEXTRACT(E121, ""\.(\d{6})""), 0)"),0.0)</f>
        <v>0</v>
      </c>
      <c r="I121" s="2">
        <f t="shared" si="1"/>
        <v>10000000</v>
      </c>
      <c r="J121" s="1" t="s">
        <v>74</v>
      </c>
    </row>
    <row r="122">
      <c r="A122" s="1" t="s">
        <v>15</v>
      </c>
      <c r="B122" s="5" t="s">
        <v>474</v>
      </c>
      <c r="C122" s="5" t="s">
        <v>475</v>
      </c>
      <c r="D122" s="5" t="s">
        <v>203</v>
      </c>
      <c r="E122" s="5" t="s">
        <v>476</v>
      </c>
      <c r="F122" s="6" t="str">
        <f>IFERROR(__xludf.DUMMYFUNCTION("REGEXEXTRACT(E122, "":(.*):"")"),"00")</f>
        <v>00</v>
      </c>
      <c r="G122" s="6" t="str">
        <f>IFERROR(__xludf.DUMMYFUNCTION("REGEXEXTRACT(E122, "":.*:(\d*)(?:.|$)"")"),"00")</f>
        <v>00</v>
      </c>
      <c r="H122" s="6" t="str">
        <f>IFERROR(__xludf.DUMMYFUNCTION("IFNA(REGEXEXTRACT(E122, ""\.(\d{6})""), 0)"),"000856")</f>
        <v>000856</v>
      </c>
      <c r="I122" s="2">
        <f t="shared" si="1"/>
        <v>856</v>
      </c>
      <c r="J122" s="1" t="s">
        <v>76</v>
      </c>
    </row>
    <row r="123">
      <c r="A123" s="1" t="s">
        <v>15</v>
      </c>
      <c r="B123" s="5" t="s">
        <v>477</v>
      </c>
      <c r="C123" s="5" t="s">
        <v>478</v>
      </c>
      <c r="D123" s="5" t="s">
        <v>203</v>
      </c>
      <c r="E123" s="5" t="s">
        <v>299</v>
      </c>
      <c r="F123" s="6" t="str">
        <f>IFERROR(__xludf.DUMMYFUNCTION("REGEXEXTRACT(E123, "":(.*):"")"),"00")</f>
        <v>00</v>
      </c>
      <c r="G123" s="6" t="str">
        <f>IFERROR(__xludf.DUMMYFUNCTION("REGEXEXTRACT(E123, "":.*:(\d*)(?:.|$)"")"),"10")</f>
        <v>10</v>
      </c>
      <c r="H123" s="6">
        <f>IFERROR(__xludf.DUMMYFUNCTION("IFNA(REGEXEXTRACT(E123, ""\.(\d{6})""), 0)"),0.0)</f>
        <v>0</v>
      </c>
      <c r="I123" s="2">
        <f t="shared" si="1"/>
        <v>10000000</v>
      </c>
      <c r="J123" s="1" t="s">
        <v>74</v>
      </c>
    </row>
    <row r="124">
      <c r="A124" s="1" t="s">
        <v>15</v>
      </c>
      <c r="B124" s="5" t="s">
        <v>411</v>
      </c>
      <c r="C124" s="5" t="s">
        <v>479</v>
      </c>
      <c r="D124" s="5" t="s">
        <v>203</v>
      </c>
      <c r="E124" s="5" t="s">
        <v>480</v>
      </c>
      <c r="F124" s="6" t="str">
        <f>IFERROR(__xludf.DUMMYFUNCTION("REGEXEXTRACT(E124, "":(.*):"")"),"00")</f>
        <v>00</v>
      </c>
      <c r="G124" s="6" t="str">
        <f>IFERROR(__xludf.DUMMYFUNCTION("REGEXEXTRACT(E124, "":.*:(\d*)(?:.|$)"")"),"08")</f>
        <v>08</v>
      </c>
      <c r="H124" s="6" t="str">
        <f>IFERROR(__xludf.DUMMYFUNCTION("IFNA(REGEXEXTRACT(E124, ""\.(\d{6})""), 0)"),"843807")</f>
        <v>843807</v>
      </c>
      <c r="I124" s="2">
        <f t="shared" si="1"/>
        <v>8843807</v>
      </c>
      <c r="J124" s="1" t="s">
        <v>17</v>
      </c>
    </row>
    <row r="125">
      <c r="A125" s="1" t="s">
        <v>15</v>
      </c>
      <c r="B125" s="5" t="s">
        <v>481</v>
      </c>
      <c r="C125" s="5" t="s">
        <v>482</v>
      </c>
      <c r="D125" s="5" t="s">
        <v>203</v>
      </c>
      <c r="E125" s="5" t="s">
        <v>299</v>
      </c>
      <c r="F125" s="6" t="str">
        <f>IFERROR(__xludf.DUMMYFUNCTION("REGEXEXTRACT(E125, "":(.*):"")"),"00")</f>
        <v>00</v>
      </c>
      <c r="G125" s="6" t="str">
        <f>IFERROR(__xludf.DUMMYFUNCTION("REGEXEXTRACT(E125, "":.*:(\d*)(?:.|$)"")"),"10")</f>
        <v>10</v>
      </c>
      <c r="H125" s="6">
        <f>IFERROR(__xludf.DUMMYFUNCTION("IFNA(REGEXEXTRACT(E125, ""\.(\d{6})""), 0)"),0.0)</f>
        <v>0</v>
      </c>
      <c r="I125" s="2">
        <f t="shared" si="1"/>
        <v>10000000</v>
      </c>
      <c r="J125" s="1" t="s">
        <v>74</v>
      </c>
    </row>
    <row r="126">
      <c r="A126" s="1" t="s">
        <v>15</v>
      </c>
      <c r="B126" s="5" t="s">
        <v>483</v>
      </c>
      <c r="C126" s="5" t="s">
        <v>484</v>
      </c>
      <c r="D126" s="5" t="s">
        <v>203</v>
      </c>
      <c r="E126" s="5" t="s">
        <v>485</v>
      </c>
      <c r="F126" s="6" t="str">
        <f>IFERROR(__xludf.DUMMYFUNCTION("REGEXEXTRACT(E126, "":(.*):"")"),"00")</f>
        <v>00</v>
      </c>
      <c r="G126" s="6" t="str">
        <f>IFERROR(__xludf.DUMMYFUNCTION("REGEXEXTRACT(E126, "":.*:(\d*)(?:.|$)"")"),"00")</f>
        <v>00</v>
      </c>
      <c r="H126" s="6" t="str">
        <f>IFERROR(__xludf.DUMMYFUNCTION("IFNA(REGEXEXTRACT(E126, ""\.(\d{6})""), 0)"),"001271")</f>
        <v>001271</v>
      </c>
      <c r="I126" s="2">
        <f t="shared" si="1"/>
        <v>1271</v>
      </c>
      <c r="J126" s="1" t="s">
        <v>76</v>
      </c>
    </row>
    <row r="127">
      <c r="A127" s="1" t="s">
        <v>15</v>
      </c>
      <c r="B127" s="5" t="s">
        <v>486</v>
      </c>
      <c r="C127" s="5" t="s">
        <v>487</v>
      </c>
      <c r="D127" s="5" t="s">
        <v>203</v>
      </c>
      <c r="E127" s="5" t="s">
        <v>299</v>
      </c>
      <c r="F127" s="6" t="str">
        <f>IFERROR(__xludf.DUMMYFUNCTION("REGEXEXTRACT(E127, "":(.*):"")"),"00")</f>
        <v>00</v>
      </c>
      <c r="G127" s="6" t="str">
        <f>IFERROR(__xludf.DUMMYFUNCTION("REGEXEXTRACT(E127, "":.*:(\d*)(?:.|$)"")"),"10")</f>
        <v>10</v>
      </c>
      <c r="H127" s="6">
        <f>IFERROR(__xludf.DUMMYFUNCTION("IFNA(REGEXEXTRACT(E127, ""\.(\d{6})""), 0)"),0.0)</f>
        <v>0</v>
      </c>
      <c r="I127" s="2">
        <f t="shared" si="1"/>
        <v>10000000</v>
      </c>
      <c r="J127" s="1" t="s">
        <v>74</v>
      </c>
    </row>
    <row r="128">
      <c r="A128" s="1" t="s">
        <v>15</v>
      </c>
      <c r="B128" s="5" t="s">
        <v>416</v>
      </c>
      <c r="C128" s="5" t="s">
        <v>487</v>
      </c>
      <c r="D128" s="5" t="s">
        <v>203</v>
      </c>
      <c r="E128" s="5" t="s">
        <v>299</v>
      </c>
      <c r="F128" s="6" t="str">
        <f>IFERROR(__xludf.DUMMYFUNCTION("REGEXEXTRACT(E128, "":(.*):"")"),"00")</f>
        <v>00</v>
      </c>
      <c r="G128" s="6" t="str">
        <f>IFERROR(__xludf.DUMMYFUNCTION("REGEXEXTRACT(E128, "":.*:(\d*)(?:.|$)"")"),"10")</f>
        <v>10</v>
      </c>
      <c r="H128" s="6">
        <f>IFERROR(__xludf.DUMMYFUNCTION("IFNA(REGEXEXTRACT(E128, ""\.(\d{6})""), 0)"),0.0)</f>
        <v>0</v>
      </c>
      <c r="I128" s="2">
        <f t="shared" si="1"/>
        <v>10000000</v>
      </c>
      <c r="J128" s="1" t="s">
        <v>74</v>
      </c>
    </row>
    <row r="129">
      <c r="A129" s="1" t="s">
        <v>15</v>
      </c>
      <c r="B129" s="5" t="s">
        <v>488</v>
      </c>
      <c r="C129" s="5" t="s">
        <v>489</v>
      </c>
      <c r="D129" s="5" t="s">
        <v>203</v>
      </c>
      <c r="E129" s="5" t="s">
        <v>490</v>
      </c>
      <c r="F129" s="6" t="str">
        <f>IFERROR(__xludf.DUMMYFUNCTION("REGEXEXTRACT(E129, "":(.*):"")"),"00")</f>
        <v>00</v>
      </c>
      <c r="G129" s="6" t="str">
        <f>IFERROR(__xludf.DUMMYFUNCTION("REGEXEXTRACT(E129, "":.*:(\d*)(?:.|$)"")"),"00")</f>
        <v>00</v>
      </c>
      <c r="H129" s="6" t="str">
        <f>IFERROR(__xludf.DUMMYFUNCTION("IFNA(REGEXEXTRACT(E129, ""\.(\d{6})""), 0)"),"030661")</f>
        <v>030661</v>
      </c>
      <c r="I129" s="2">
        <f t="shared" si="1"/>
        <v>30661</v>
      </c>
      <c r="J129" s="1" t="s">
        <v>17</v>
      </c>
    </row>
    <row r="130">
      <c r="A130" s="1" t="s">
        <v>15</v>
      </c>
      <c r="B130" s="5" t="s">
        <v>491</v>
      </c>
      <c r="C130" s="5" t="s">
        <v>492</v>
      </c>
      <c r="D130" s="5" t="s">
        <v>203</v>
      </c>
      <c r="E130" s="5" t="s">
        <v>299</v>
      </c>
      <c r="F130" s="6" t="str">
        <f>IFERROR(__xludf.DUMMYFUNCTION("REGEXEXTRACT(E130, "":(.*):"")"),"00")</f>
        <v>00</v>
      </c>
      <c r="G130" s="6" t="str">
        <f>IFERROR(__xludf.DUMMYFUNCTION("REGEXEXTRACT(E130, "":.*:(\d*)(?:.|$)"")"),"10")</f>
        <v>10</v>
      </c>
      <c r="H130" s="6">
        <f>IFERROR(__xludf.DUMMYFUNCTION("IFNA(REGEXEXTRACT(E130, ""\.(\d{6})""), 0)"),0.0)</f>
        <v>0</v>
      </c>
      <c r="I130" s="2">
        <f t="shared" si="1"/>
        <v>10000000</v>
      </c>
      <c r="J130" s="1" t="s">
        <v>74</v>
      </c>
    </row>
    <row r="131">
      <c r="A131" s="1" t="s">
        <v>15</v>
      </c>
      <c r="B131" s="5" t="s">
        <v>493</v>
      </c>
      <c r="C131" s="5" t="s">
        <v>494</v>
      </c>
      <c r="D131" s="5" t="s">
        <v>203</v>
      </c>
      <c r="E131" s="5" t="s">
        <v>299</v>
      </c>
      <c r="F131" s="6" t="str">
        <f>IFERROR(__xludf.DUMMYFUNCTION("REGEXEXTRACT(E131, "":(.*):"")"),"00")</f>
        <v>00</v>
      </c>
      <c r="G131" s="6" t="str">
        <f>IFERROR(__xludf.DUMMYFUNCTION("REGEXEXTRACT(E131, "":.*:(\d*)(?:.|$)"")"),"10")</f>
        <v>10</v>
      </c>
      <c r="H131" s="6">
        <f>IFERROR(__xludf.DUMMYFUNCTION("IFNA(REGEXEXTRACT(E131, ""\.(\d{6})""), 0)"),0.0)</f>
        <v>0</v>
      </c>
      <c r="I131" s="2">
        <f t="shared" si="1"/>
        <v>10000000</v>
      </c>
      <c r="J131" s="1" t="s">
        <v>74</v>
      </c>
    </row>
    <row r="132">
      <c r="A132" s="1" t="s">
        <v>15</v>
      </c>
      <c r="B132" s="5" t="s">
        <v>495</v>
      </c>
      <c r="C132" s="5" t="s">
        <v>496</v>
      </c>
      <c r="D132" s="5" t="s">
        <v>203</v>
      </c>
      <c r="E132" s="5" t="s">
        <v>497</v>
      </c>
      <c r="F132" s="6" t="str">
        <f>IFERROR(__xludf.DUMMYFUNCTION("REGEXEXTRACT(E132, "":(.*):"")"),"00")</f>
        <v>00</v>
      </c>
      <c r="G132" s="6" t="str">
        <f>IFERROR(__xludf.DUMMYFUNCTION("REGEXEXTRACT(E132, "":.*:(\d*)(?:.|$)"")"),"00")</f>
        <v>00</v>
      </c>
      <c r="H132" s="6" t="str">
        <f>IFERROR(__xludf.DUMMYFUNCTION("IFNA(REGEXEXTRACT(E132, ""\.(\d{6})""), 0)"),"001272")</f>
        <v>001272</v>
      </c>
      <c r="I132" s="2">
        <f t="shared" si="1"/>
        <v>1272</v>
      </c>
      <c r="J132" s="1" t="s">
        <v>76</v>
      </c>
    </row>
    <row r="133">
      <c r="A133" s="1" t="s">
        <v>15</v>
      </c>
      <c r="B133" s="5" t="s">
        <v>432</v>
      </c>
      <c r="C133" s="5" t="s">
        <v>498</v>
      </c>
      <c r="D133" s="5" t="s">
        <v>203</v>
      </c>
      <c r="E133" s="5" t="s">
        <v>499</v>
      </c>
      <c r="F133" s="6" t="str">
        <f>IFERROR(__xludf.DUMMYFUNCTION("REGEXEXTRACT(E133, "":(.*):"")"),"00")</f>
        <v>00</v>
      </c>
      <c r="G133" s="6" t="str">
        <f>IFERROR(__xludf.DUMMYFUNCTION("REGEXEXTRACT(E133, "":.*:(\d*)(?:.|$)"")"),"00")</f>
        <v>00</v>
      </c>
      <c r="H133" s="6" t="str">
        <f>IFERROR(__xludf.DUMMYFUNCTION("IFNA(REGEXEXTRACT(E133, ""\.(\d{6})""), 0)"),"001991")</f>
        <v>001991</v>
      </c>
      <c r="I133" s="2">
        <f t="shared" si="1"/>
        <v>1991</v>
      </c>
      <c r="J133" s="1" t="s">
        <v>76</v>
      </c>
    </row>
    <row r="134">
      <c r="A134" s="1" t="s">
        <v>15</v>
      </c>
      <c r="B134" s="5" t="s">
        <v>500</v>
      </c>
      <c r="C134" s="5" t="s">
        <v>501</v>
      </c>
      <c r="D134" s="5" t="s">
        <v>203</v>
      </c>
      <c r="E134" s="5" t="s">
        <v>502</v>
      </c>
      <c r="F134" s="6" t="str">
        <f>IFERROR(__xludf.DUMMYFUNCTION("REGEXEXTRACT(E134, "":(.*):"")"),"00")</f>
        <v>00</v>
      </c>
      <c r="G134" s="6" t="str">
        <f>IFERROR(__xludf.DUMMYFUNCTION("REGEXEXTRACT(E134, "":.*:(\d*)(?:.|$)"")"),"00")</f>
        <v>00</v>
      </c>
      <c r="H134" s="6" t="str">
        <f>IFERROR(__xludf.DUMMYFUNCTION("IFNA(REGEXEXTRACT(E134, ""\.(\d{6})""), 0)"),"096733")</f>
        <v>096733</v>
      </c>
      <c r="I134" s="2">
        <f t="shared" si="1"/>
        <v>96733</v>
      </c>
      <c r="J134" s="1" t="s">
        <v>17</v>
      </c>
    </row>
    <row r="135">
      <c r="A135" s="1" t="s">
        <v>15</v>
      </c>
      <c r="B135" s="5" t="s">
        <v>503</v>
      </c>
      <c r="C135" s="5" t="s">
        <v>504</v>
      </c>
      <c r="D135" s="5" t="s">
        <v>203</v>
      </c>
      <c r="E135" s="5" t="s">
        <v>299</v>
      </c>
      <c r="F135" s="6" t="str">
        <f>IFERROR(__xludf.DUMMYFUNCTION("REGEXEXTRACT(E135, "":(.*):"")"),"00")</f>
        <v>00</v>
      </c>
      <c r="G135" s="6" t="str">
        <f>IFERROR(__xludf.DUMMYFUNCTION("REGEXEXTRACT(E135, "":.*:(\d*)(?:.|$)"")"),"10")</f>
        <v>10</v>
      </c>
      <c r="H135" s="6">
        <f>IFERROR(__xludf.DUMMYFUNCTION("IFNA(REGEXEXTRACT(E135, ""\.(\d{6})""), 0)"),0.0)</f>
        <v>0</v>
      </c>
      <c r="I135" s="2">
        <f t="shared" si="1"/>
        <v>10000000</v>
      </c>
      <c r="J135" s="1" t="s">
        <v>74</v>
      </c>
    </row>
    <row r="136">
      <c r="A136" s="1" t="s">
        <v>15</v>
      </c>
      <c r="B136" s="5" t="s">
        <v>505</v>
      </c>
      <c r="C136" s="5" t="s">
        <v>506</v>
      </c>
      <c r="D136" s="5" t="s">
        <v>203</v>
      </c>
      <c r="E136" s="5" t="s">
        <v>507</v>
      </c>
      <c r="F136" s="6" t="str">
        <f>IFERROR(__xludf.DUMMYFUNCTION("REGEXEXTRACT(E136, "":(.*):"")"),"00")</f>
        <v>00</v>
      </c>
      <c r="G136" s="6" t="str">
        <f>IFERROR(__xludf.DUMMYFUNCTION("REGEXEXTRACT(E136, "":.*:(\d*)(?:.|$)"")"),"00")</f>
        <v>00</v>
      </c>
      <c r="H136" s="6" t="str">
        <f>IFERROR(__xludf.DUMMYFUNCTION("IFNA(REGEXEXTRACT(E136, ""\.(\d{6})""), 0)"),"001443")</f>
        <v>001443</v>
      </c>
      <c r="I136" s="2">
        <f t="shared" si="1"/>
        <v>1443</v>
      </c>
      <c r="J136" s="1" t="s">
        <v>76</v>
      </c>
    </row>
    <row r="137">
      <c r="A137" s="1" t="s">
        <v>15</v>
      </c>
      <c r="B137" s="5" t="s">
        <v>508</v>
      </c>
      <c r="C137" s="5" t="s">
        <v>509</v>
      </c>
      <c r="D137" s="5" t="s">
        <v>203</v>
      </c>
      <c r="E137" s="5" t="s">
        <v>299</v>
      </c>
      <c r="F137" s="6" t="str">
        <f>IFERROR(__xludf.DUMMYFUNCTION("REGEXEXTRACT(E137, "":(.*):"")"),"00")</f>
        <v>00</v>
      </c>
      <c r="G137" s="6" t="str">
        <f>IFERROR(__xludf.DUMMYFUNCTION("REGEXEXTRACT(E137, "":.*:(\d*)(?:.|$)"")"),"10")</f>
        <v>10</v>
      </c>
      <c r="H137" s="6">
        <f>IFERROR(__xludf.DUMMYFUNCTION("IFNA(REGEXEXTRACT(E137, ""\.(\d{6})""), 0)"),0.0)</f>
        <v>0</v>
      </c>
      <c r="I137" s="2">
        <f t="shared" si="1"/>
        <v>10000000</v>
      </c>
      <c r="J137" s="1" t="s">
        <v>74</v>
      </c>
    </row>
    <row r="138">
      <c r="A138" s="1" t="s">
        <v>15</v>
      </c>
      <c r="B138" s="5" t="s">
        <v>425</v>
      </c>
      <c r="C138" s="5" t="s">
        <v>510</v>
      </c>
      <c r="D138" s="5" t="s">
        <v>203</v>
      </c>
      <c r="E138" s="5" t="s">
        <v>299</v>
      </c>
      <c r="F138" s="6" t="str">
        <f>IFERROR(__xludf.DUMMYFUNCTION("REGEXEXTRACT(E138, "":(.*):"")"),"00")</f>
        <v>00</v>
      </c>
      <c r="G138" s="6" t="str">
        <f>IFERROR(__xludf.DUMMYFUNCTION("REGEXEXTRACT(E138, "":.*:(\d*)(?:.|$)"")"),"10")</f>
        <v>10</v>
      </c>
      <c r="H138" s="6">
        <f>IFERROR(__xludf.DUMMYFUNCTION("IFNA(REGEXEXTRACT(E138, ""\.(\d{6})""), 0)"),0.0)</f>
        <v>0</v>
      </c>
      <c r="I138" s="2">
        <f t="shared" si="1"/>
        <v>10000000</v>
      </c>
      <c r="J138" s="1" t="s">
        <v>74</v>
      </c>
    </row>
    <row r="139">
      <c r="A139" s="1" t="s">
        <v>15</v>
      </c>
      <c r="B139" s="5" t="s">
        <v>511</v>
      </c>
      <c r="C139" s="5" t="s">
        <v>512</v>
      </c>
      <c r="D139" s="5" t="s">
        <v>203</v>
      </c>
      <c r="E139" s="5" t="s">
        <v>513</v>
      </c>
      <c r="F139" s="6" t="str">
        <f>IFERROR(__xludf.DUMMYFUNCTION("REGEXEXTRACT(E139, "":(.*):"")"),"00")</f>
        <v>00</v>
      </c>
      <c r="G139" s="6" t="str">
        <f>IFERROR(__xludf.DUMMYFUNCTION("REGEXEXTRACT(E139, "":.*:(\d*)(?:.|$)"")"),"00")</f>
        <v>00</v>
      </c>
      <c r="H139" s="6" t="str">
        <f>IFERROR(__xludf.DUMMYFUNCTION("IFNA(REGEXEXTRACT(E139, ""\.(\d{6})""), 0)"),"000919")</f>
        <v>000919</v>
      </c>
      <c r="I139" s="2">
        <f t="shared" si="1"/>
        <v>919</v>
      </c>
      <c r="J139" s="1" t="s">
        <v>76</v>
      </c>
    </row>
    <row r="140">
      <c r="A140" s="1" t="s">
        <v>15</v>
      </c>
      <c r="B140" s="5" t="s">
        <v>514</v>
      </c>
      <c r="C140" s="5" t="s">
        <v>515</v>
      </c>
      <c r="D140" s="5" t="s">
        <v>203</v>
      </c>
      <c r="E140" s="5" t="s">
        <v>516</v>
      </c>
      <c r="F140" s="6" t="str">
        <f>IFERROR(__xludf.DUMMYFUNCTION("REGEXEXTRACT(E140, "":(.*):"")"),"00")</f>
        <v>00</v>
      </c>
      <c r="G140" s="6" t="str">
        <f>IFERROR(__xludf.DUMMYFUNCTION("REGEXEXTRACT(E140, "":.*:(\d*)(?:.|$)"")"),"00")</f>
        <v>00</v>
      </c>
      <c r="H140" s="6" t="str">
        <f>IFERROR(__xludf.DUMMYFUNCTION("IFNA(REGEXEXTRACT(E140, ""\.(\d{6})""), 0)"),"006305")</f>
        <v>006305</v>
      </c>
      <c r="I140" s="2">
        <f t="shared" si="1"/>
        <v>6305</v>
      </c>
      <c r="J140" s="1" t="s">
        <v>17</v>
      </c>
    </row>
    <row r="141">
      <c r="A141" s="1" t="s">
        <v>15</v>
      </c>
      <c r="B141" s="5" t="s">
        <v>517</v>
      </c>
      <c r="C141" s="5" t="s">
        <v>518</v>
      </c>
      <c r="D141" s="5" t="s">
        <v>203</v>
      </c>
      <c r="E141" s="5" t="s">
        <v>299</v>
      </c>
      <c r="F141" s="6" t="str">
        <f>IFERROR(__xludf.DUMMYFUNCTION("REGEXEXTRACT(E141, "":(.*):"")"),"00")</f>
        <v>00</v>
      </c>
      <c r="G141" s="6" t="str">
        <f>IFERROR(__xludf.DUMMYFUNCTION("REGEXEXTRACT(E141, "":.*:(\d*)(?:.|$)"")"),"10")</f>
        <v>10</v>
      </c>
      <c r="H141" s="6">
        <f>IFERROR(__xludf.DUMMYFUNCTION("IFNA(REGEXEXTRACT(E141, ""\.(\d{6})""), 0)"),0.0)</f>
        <v>0</v>
      </c>
      <c r="I141" s="2">
        <f t="shared" si="1"/>
        <v>10000000</v>
      </c>
      <c r="J141" s="1" t="s">
        <v>74</v>
      </c>
    </row>
    <row r="142">
      <c r="A142" s="1" t="s">
        <v>15</v>
      </c>
      <c r="B142" s="5" t="s">
        <v>435</v>
      </c>
      <c r="C142" s="5" t="s">
        <v>519</v>
      </c>
      <c r="D142" s="5" t="s">
        <v>203</v>
      </c>
      <c r="E142" s="5" t="s">
        <v>299</v>
      </c>
      <c r="F142" s="6" t="str">
        <f>IFERROR(__xludf.DUMMYFUNCTION("REGEXEXTRACT(E142, "":(.*):"")"),"00")</f>
        <v>00</v>
      </c>
      <c r="G142" s="6" t="str">
        <f>IFERROR(__xludf.DUMMYFUNCTION("REGEXEXTRACT(E142, "":.*:(\d*)(?:.|$)"")"),"10")</f>
        <v>10</v>
      </c>
      <c r="H142" s="6">
        <f>IFERROR(__xludf.DUMMYFUNCTION("IFNA(REGEXEXTRACT(E142, ""\.(\d{6})""), 0)"),0.0)</f>
        <v>0</v>
      </c>
      <c r="I142" s="2">
        <f t="shared" si="1"/>
        <v>10000000</v>
      </c>
      <c r="J142" s="1" t="s">
        <v>74</v>
      </c>
    </row>
    <row r="143">
      <c r="A143" s="1" t="s">
        <v>15</v>
      </c>
      <c r="B143" s="5" t="s">
        <v>520</v>
      </c>
      <c r="C143" s="5" t="s">
        <v>512</v>
      </c>
      <c r="D143" s="5" t="s">
        <v>203</v>
      </c>
      <c r="E143" s="5" t="s">
        <v>521</v>
      </c>
      <c r="F143" s="6" t="str">
        <f>IFERROR(__xludf.DUMMYFUNCTION("REGEXEXTRACT(E143, "":(.*):"")"),"00")</f>
        <v>00</v>
      </c>
      <c r="G143" s="6" t="str">
        <f>IFERROR(__xludf.DUMMYFUNCTION("REGEXEXTRACT(E143, "":.*:(\d*)(?:.|$)"")"),"00")</f>
        <v>00</v>
      </c>
      <c r="H143" s="6" t="str">
        <f>IFERROR(__xludf.DUMMYFUNCTION("IFNA(REGEXEXTRACT(E143, ""\.(\d{6})""), 0)"),"001715")</f>
        <v>001715</v>
      </c>
      <c r="I143" s="2">
        <f t="shared" si="1"/>
        <v>1715</v>
      </c>
      <c r="J143" s="1" t="s">
        <v>76</v>
      </c>
    </row>
    <row r="144">
      <c r="A144" s="1" t="s">
        <v>15</v>
      </c>
      <c r="B144" s="5" t="s">
        <v>446</v>
      </c>
      <c r="C144" s="5" t="s">
        <v>522</v>
      </c>
      <c r="D144" s="5" t="s">
        <v>203</v>
      </c>
      <c r="E144" s="5" t="s">
        <v>299</v>
      </c>
      <c r="F144" s="6" t="str">
        <f>IFERROR(__xludf.DUMMYFUNCTION("REGEXEXTRACT(E144, "":(.*):"")"),"00")</f>
        <v>00</v>
      </c>
      <c r="G144" s="6" t="str">
        <f>IFERROR(__xludf.DUMMYFUNCTION("REGEXEXTRACT(E144, "":.*:(\d*)(?:.|$)"")"),"10")</f>
        <v>10</v>
      </c>
      <c r="H144" s="6">
        <f>IFERROR(__xludf.DUMMYFUNCTION("IFNA(REGEXEXTRACT(E144, ""\.(\d{6})""), 0)"),0.0)</f>
        <v>0</v>
      </c>
      <c r="I144" s="2">
        <f t="shared" si="1"/>
        <v>10000000</v>
      </c>
      <c r="J144" s="1" t="s">
        <v>74</v>
      </c>
    </row>
    <row r="145">
      <c r="A145" s="1" t="s">
        <v>15</v>
      </c>
      <c r="B145" s="5" t="s">
        <v>523</v>
      </c>
      <c r="C145" s="5" t="s">
        <v>519</v>
      </c>
      <c r="D145" s="5" t="s">
        <v>203</v>
      </c>
      <c r="E145" s="5" t="s">
        <v>524</v>
      </c>
      <c r="F145" s="6" t="str">
        <f>IFERROR(__xludf.DUMMYFUNCTION("REGEXEXTRACT(E145, "":(.*):"")"),"00")</f>
        <v>00</v>
      </c>
      <c r="G145" s="6" t="str">
        <f>IFERROR(__xludf.DUMMYFUNCTION("REGEXEXTRACT(E145, "":.*:(\d*)(?:.|$)"")"),"00")</f>
        <v>00</v>
      </c>
      <c r="H145" s="6" t="str">
        <f>IFERROR(__xludf.DUMMYFUNCTION("IFNA(REGEXEXTRACT(E145, ""\.(\d{6})""), 0)"),"000944")</f>
        <v>000944</v>
      </c>
      <c r="I145" s="2">
        <f t="shared" si="1"/>
        <v>944</v>
      </c>
      <c r="J145" s="1" t="s">
        <v>76</v>
      </c>
    </row>
    <row r="146">
      <c r="A146" s="1" t="s">
        <v>15</v>
      </c>
      <c r="B146" s="5" t="s">
        <v>525</v>
      </c>
      <c r="C146" s="5" t="s">
        <v>526</v>
      </c>
      <c r="D146" s="5" t="s">
        <v>203</v>
      </c>
      <c r="E146" s="5" t="s">
        <v>299</v>
      </c>
      <c r="F146" s="6" t="str">
        <f>IFERROR(__xludf.DUMMYFUNCTION("REGEXEXTRACT(E146, "":(.*):"")"),"00")</f>
        <v>00</v>
      </c>
      <c r="G146" s="6" t="str">
        <f>IFERROR(__xludf.DUMMYFUNCTION("REGEXEXTRACT(E146, "":.*:(\d*)(?:.|$)"")"),"10")</f>
        <v>10</v>
      </c>
      <c r="H146" s="6">
        <f>IFERROR(__xludf.DUMMYFUNCTION("IFNA(REGEXEXTRACT(E146, ""\.(\d{6})""), 0)"),0.0)</f>
        <v>0</v>
      </c>
      <c r="I146" s="2">
        <f t="shared" si="1"/>
        <v>10000000</v>
      </c>
      <c r="J146" s="1" t="s">
        <v>74</v>
      </c>
    </row>
    <row r="147">
      <c r="A147" s="1" t="s">
        <v>15</v>
      </c>
      <c r="B147" s="5" t="s">
        <v>527</v>
      </c>
      <c r="C147" s="5" t="s">
        <v>528</v>
      </c>
      <c r="D147" s="5" t="s">
        <v>203</v>
      </c>
      <c r="E147" s="5" t="s">
        <v>529</v>
      </c>
      <c r="F147" s="6" t="str">
        <f>IFERROR(__xludf.DUMMYFUNCTION("REGEXEXTRACT(E147, "":(.*):"")"),"00")</f>
        <v>00</v>
      </c>
      <c r="G147" s="6" t="str">
        <f>IFERROR(__xludf.DUMMYFUNCTION("REGEXEXTRACT(E147, "":.*:(\d*)(?:.|$)"")"),"00")</f>
        <v>00</v>
      </c>
      <c r="H147" s="6" t="str">
        <f>IFERROR(__xludf.DUMMYFUNCTION("IFNA(REGEXEXTRACT(E147, ""\.(\d{6})""), 0)"),"007984")</f>
        <v>007984</v>
      </c>
      <c r="I147" s="2">
        <f t="shared" si="1"/>
        <v>7984</v>
      </c>
      <c r="J147" s="1" t="s">
        <v>76</v>
      </c>
    </row>
    <row r="148">
      <c r="A148" s="1" t="s">
        <v>15</v>
      </c>
      <c r="B148" s="5" t="s">
        <v>439</v>
      </c>
      <c r="C148" s="5" t="s">
        <v>530</v>
      </c>
      <c r="D148" s="5" t="s">
        <v>203</v>
      </c>
      <c r="E148" s="5" t="s">
        <v>299</v>
      </c>
      <c r="F148" s="6" t="str">
        <f>IFERROR(__xludf.DUMMYFUNCTION("REGEXEXTRACT(E148, "":(.*):"")"),"00")</f>
        <v>00</v>
      </c>
      <c r="G148" s="6" t="str">
        <f>IFERROR(__xludf.DUMMYFUNCTION("REGEXEXTRACT(E148, "":.*:(\d*)(?:.|$)"")"),"10")</f>
        <v>10</v>
      </c>
      <c r="H148" s="6">
        <f>IFERROR(__xludf.DUMMYFUNCTION("IFNA(REGEXEXTRACT(E148, ""\.(\d{6})""), 0)"),0.0)</f>
        <v>0</v>
      </c>
      <c r="I148" s="2">
        <f t="shared" si="1"/>
        <v>10000000</v>
      </c>
      <c r="J148" s="1" t="s">
        <v>74</v>
      </c>
    </row>
    <row r="149">
      <c r="A149" s="1" t="s">
        <v>15</v>
      </c>
      <c r="B149" s="5" t="s">
        <v>531</v>
      </c>
      <c r="C149" s="5" t="s">
        <v>526</v>
      </c>
      <c r="D149" s="5" t="s">
        <v>203</v>
      </c>
      <c r="E149" s="5" t="s">
        <v>532</v>
      </c>
      <c r="F149" s="6" t="str">
        <f>IFERROR(__xludf.DUMMYFUNCTION("REGEXEXTRACT(E149, "":(.*):"")"),"00")</f>
        <v>00</v>
      </c>
      <c r="G149" s="6" t="str">
        <f>IFERROR(__xludf.DUMMYFUNCTION("REGEXEXTRACT(E149, "":.*:(\d*)(?:.|$)"")"),"00")</f>
        <v>00</v>
      </c>
      <c r="H149" s="6" t="str">
        <f>IFERROR(__xludf.DUMMYFUNCTION("IFNA(REGEXEXTRACT(E149, ""\.(\d{6})""), 0)"),"000914")</f>
        <v>000914</v>
      </c>
      <c r="I149" s="2">
        <f t="shared" si="1"/>
        <v>914</v>
      </c>
      <c r="J149" s="1" t="s">
        <v>76</v>
      </c>
    </row>
    <row r="150">
      <c r="A150" s="1" t="s">
        <v>15</v>
      </c>
      <c r="B150" s="5" t="s">
        <v>457</v>
      </c>
      <c r="C150" s="5" t="s">
        <v>533</v>
      </c>
      <c r="D150" s="5" t="s">
        <v>203</v>
      </c>
      <c r="E150" s="5" t="s">
        <v>299</v>
      </c>
      <c r="F150" s="6" t="str">
        <f>IFERROR(__xludf.DUMMYFUNCTION("REGEXEXTRACT(E150, "":(.*):"")"),"00")</f>
        <v>00</v>
      </c>
      <c r="G150" s="6" t="str">
        <f>IFERROR(__xludf.DUMMYFUNCTION("REGEXEXTRACT(E150, "":.*:(\d*)(?:.|$)"")"),"10")</f>
        <v>10</v>
      </c>
      <c r="H150" s="6">
        <f>IFERROR(__xludf.DUMMYFUNCTION("IFNA(REGEXEXTRACT(E150, ""\.(\d{6})""), 0)"),0.0)</f>
        <v>0</v>
      </c>
      <c r="I150" s="2">
        <f t="shared" si="1"/>
        <v>10000000</v>
      </c>
      <c r="J150" s="1" t="s">
        <v>74</v>
      </c>
    </row>
    <row r="151">
      <c r="A151" s="1" t="s">
        <v>15</v>
      </c>
      <c r="B151" s="5" t="s">
        <v>534</v>
      </c>
      <c r="C151" s="5" t="s">
        <v>535</v>
      </c>
      <c r="D151" s="5" t="s">
        <v>203</v>
      </c>
      <c r="E151" s="5" t="s">
        <v>299</v>
      </c>
      <c r="F151" s="6" t="str">
        <f>IFERROR(__xludf.DUMMYFUNCTION("REGEXEXTRACT(E151, "":(.*):"")"),"00")</f>
        <v>00</v>
      </c>
      <c r="G151" s="6" t="str">
        <f>IFERROR(__xludf.DUMMYFUNCTION("REGEXEXTRACT(E151, "":.*:(\d*)(?:.|$)"")"),"10")</f>
        <v>10</v>
      </c>
      <c r="H151" s="6">
        <f>IFERROR(__xludf.DUMMYFUNCTION("IFNA(REGEXEXTRACT(E151, ""\.(\d{6})""), 0)"),0.0)</f>
        <v>0</v>
      </c>
      <c r="I151" s="2">
        <f t="shared" si="1"/>
        <v>10000000</v>
      </c>
      <c r="J151" s="1" t="s">
        <v>74</v>
      </c>
    </row>
    <row r="152">
      <c r="A152" s="1" t="s">
        <v>15</v>
      </c>
      <c r="B152" s="5" t="s">
        <v>536</v>
      </c>
      <c r="C152" s="5" t="s">
        <v>537</v>
      </c>
      <c r="D152" s="5" t="s">
        <v>203</v>
      </c>
      <c r="E152" s="5" t="s">
        <v>299</v>
      </c>
      <c r="F152" s="6" t="str">
        <f>IFERROR(__xludf.DUMMYFUNCTION("REGEXEXTRACT(E152, "":(.*):"")"),"00")</f>
        <v>00</v>
      </c>
      <c r="G152" s="6" t="str">
        <f>IFERROR(__xludf.DUMMYFUNCTION("REGEXEXTRACT(E152, "":.*:(\d*)(?:.|$)"")"),"10")</f>
        <v>10</v>
      </c>
      <c r="H152" s="6">
        <f>IFERROR(__xludf.DUMMYFUNCTION("IFNA(REGEXEXTRACT(E152, ""\.(\d{6})""), 0)"),0.0)</f>
        <v>0</v>
      </c>
      <c r="I152" s="2">
        <f t="shared" si="1"/>
        <v>10000000</v>
      </c>
      <c r="J152" s="1" t="s">
        <v>74</v>
      </c>
    </row>
  </sheetData>
  <autoFilter ref="$A$1:$J$15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6" max="8" width="14.43"/>
    <col customWidth="1" min="9" max="9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/>
      <c r="G1" s="1"/>
      <c r="H1" s="1"/>
      <c r="I1" s="1" t="s">
        <v>10</v>
      </c>
      <c r="J1" s="1" t="s">
        <v>11</v>
      </c>
    </row>
    <row r="2">
      <c r="A2" s="1" t="s">
        <v>15</v>
      </c>
      <c r="B2" s="5" t="s">
        <v>201</v>
      </c>
      <c r="C2" s="5" t="s">
        <v>202</v>
      </c>
      <c r="D2" s="5" t="s">
        <v>203</v>
      </c>
      <c r="E2" s="5" t="s">
        <v>538</v>
      </c>
      <c r="F2" s="6" t="str">
        <f>IFERROR(__xludf.DUMMYFUNCTION("REGEXEXTRACT(E2, "":(.*):"")"),"00")</f>
        <v>00</v>
      </c>
      <c r="G2" s="6" t="str">
        <f>IFERROR(__xludf.DUMMYFUNCTION("REGEXEXTRACT(E2, "":.*:(\d*)(?:.|$)"")"),"00")</f>
        <v>00</v>
      </c>
      <c r="H2" s="6" t="str">
        <f>IFERROR(__xludf.DUMMYFUNCTION("IFNA(REGEXEXTRACT(E2, ""\.(\d{6})""), 0)"),"023105")</f>
        <v>023105</v>
      </c>
      <c r="I2" s="2">
        <f t="shared" ref="I2:I1011" si="1">H2 + G2 * 10^ 6 + F2 * 60 * 10 ^ 6</f>
        <v>23105</v>
      </c>
      <c r="J2" s="1" t="s">
        <v>17</v>
      </c>
      <c r="K2" s="6"/>
      <c r="L2" s="6"/>
      <c r="M2" s="2"/>
    </row>
    <row r="3">
      <c r="A3" s="1" t="s">
        <v>15</v>
      </c>
      <c r="B3" s="5" t="s">
        <v>201</v>
      </c>
      <c r="C3" s="5" t="s">
        <v>202</v>
      </c>
      <c r="D3" s="5" t="s">
        <v>203</v>
      </c>
      <c r="E3" s="5" t="s">
        <v>539</v>
      </c>
      <c r="F3" s="6" t="str">
        <f>IFERROR(__xludf.DUMMYFUNCTION("REGEXEXTRACT(E3, "":(.*):"")"),"00")</f>
        <v>00</v>
      </c>
      <c r="G3" s="6" t="str">
        <f>IFERROR(__xludf.DUMMYFUNCTION("REGEXEXTRACT(E3, "":.*:(\d*)(?:.|$)"")"),"00")</f>
        <v>00</v>
      </c>
      <c r="H3" s="6" t="str">
        <f>IFERROR(__xludf.DUMMYFUNCTION("IFNA(REGEXEXTRACT(E3, ""\.(\d{6})""), 0)"),"000175")</f>
        <v>000175</v>
      </c>
      <c r="I3" s="2">
        <f t="shared" si="1"/>
        <v>175</v>
      </c>
      <c r="J3" s="1" t="s">
        <v>17</v>
      </c>
      <c r="K3" s="6"/>
      <c r="L3" s="6">
        <f>COUNTIF(I:I, "&lt;10000000")</f>
        <v>943</v>
      </c>
      <c r="M3" s="2"/>
    </row>
    <row r="4">
      <c r="A4" s="1" t="s">
        <v>15</v>
      </c>
      <c r="B4" s="5" t="s">
        <v>201</v>
      </c>
      <c r="C4" s="5" t="s">
        <v>202</v>
      </c>
      <c r="D4" s="5" t="s">
        <v>203</v>
      </c>
      <c r="E4" s="5" t="s">
        <v>540</v>
      </c>
      <c r="F4" s="6" t="str">
        <f>IFERROR(__xludf.DUMMYFUNCTION("REGEXEXTRACT(E4, "":(.*):"")"),"00")</f>
        <v>00</v>
      </c>
      <c r="G4" s="6" t="str">
        <f>IFERROR(__xludf.DUMMYFUNCTION("REGEXEXTRACT(E4, "":.*:(\d*)(?:.|$)"")"),"00")</f>
        <v>00</v>
      </c>
      <c r="H4" s="6" t="str">
        <f>IFERROR(__xludf.DUMMYFUNCTION("IFNA(REGEXEXTRACT(E4, ""\.(\d{6})""), 0)"),"000076")</f>
        <v>000076</v>
      </c>
      <c r="I4" s="2">
        <f t="shared" si="1"/>
        <v>76</v>
      </c>
      <c r="J4" s="1" t="s">
        <v>17</v>
      </c>
      <c r="K4" s="6"/>
      <c r="L4" s="6"/>
      <c r="M4" s="2"/>
    </row>
    <row r="5">
      <c r="A5" s="1" t="s">
        <v>15</v>
      </c>
      <c r="B5" s="5" t="s">
        <v>201</v>
      </c>
      <c r="C5" s="5" t="s">
        <v>202</v>
      </c>
      <c r="D5" s="5" t="s">
        <v>203</v>
      </c>
      <c r="E5" s="5" t="s">
        <v>541</v>
      </c>
      <c r="F5" s="6" t="str">
        <f>IFERROR(__xludf.DUMMYFUNCTION("REGEXEXTRACT(E5, "":(.*):"")"),"00")</f>
        <v>00</v>
      </c>
      <c r="G5" s="6" t="str">
        <f>IFERROR(__xludf.DUMMYFUNCTION("REGEXEXTRACT(E5, "":.*:(\d*)(?:.|$)"")"),"00")</f>
        <v>00</v>
      </c>
      <c r="H5" s="6" t="str">
        <f>IFERROR(__xludf.DUMMYFUNCTION("IFNA(REGEXEXTRACT(E5, ""\.(\d{6})""), 0)"),"000048")</f>
        <v>000048</v>
      </c>
      <c r="I5" s="2">
        <f t="shared" si="1"/>
        <v>48</v>
      </c>
      <c r="J5" s="1" t="s">
        <v>17</v>
      </c>
      <c r="K5" s="6"/>
      <c r="L5" s="6"/>
      <c r="M5" s="2"/>
    </row>
    <row r="6">
      <c r="A6" s="1" t="s">
        <v>15</v>
      </c>
      <c r="B6" s="5" t="s">
        <v>201</v>
      </c>
      <c r="C6" s="5" t="s">
        <v>202</v>
      </c>
      <c r="D6" s="5" t="s">
        <v>203</v>
      </c>
      <c r="E6" s="5" t="s">
        <v>542</v>
      </c>
      <c r="F6" s="6" t="str">
        <f>IFERROR(__xludf.DUMMYFUNCTION("REGEXEXTRACT(E6, "":(.*):"")"),"00")</f>
        <v>00</v>
      </c>
      <c r="G6" s="6" t="str">
        <f>IFERROR(__xludf.DUMMYFUNCTION("REGEXEXTRACT(E6, "":.*:(\d*)(?:.|$)"")"),"00")</f>
        <v>00</v>
      </c>
      <c r="H6" s="6" t="str">
        <f>IFERROR(__xludf.DUMMYFUNCTION("IFNA(REGEXEXTRACT(E6, ""\.(\d{6})""), 0)"),"000065")</f>
        <v>000065</v>
      </c>
      <c r="I6" s="2">
        <f t="shared" si="1"/>
        <v>65</v>
      </c>
      <c r="J6" s="1" t="s">
        <v>17</v>
      </c>
      <c r="K6" s="6"/>
      <c r="L6" s="6"/>
      <c r="M6" s="2"/>
    </row>
    <row r="7">
      <c r="A7" s="1" t="s">
        <v>15</v>
      </c>
      <c r="B7" s="5" t="s">
        <v>201</v>
      </c>
      <c r="C7" s="5" t="s">
        <v>202</v>
      </c>
      <c r="D7" s="5" t="s">
        <v>203</v>
      </c>
      <c r="E7" s="5" t="s">
        <v>543</v>
      </c>
      <c r="F7" s="6" t="str">
        <f>IFERROR(__xludf.DUMMYFUNCTION("REGEXEXTRACT(E7, "":(.*):"")"),"00")</f>
        <v>00</v>
      </c>
      <c r="G7" s="6" t="str">
        <f>IFERROR(__xludf.DUMMYFUNCTION("REGEXEXTRACT(E7, "":.*:(\d*)(?:.|$)"")"),"00")</f>
        <v>00</v>
      </c>
      <c r="H7" s="6" t="str">
        <f>IFERROR(__xludf.DUMMYFUNCTION("IFNA(REGEXEXTRACT(E7, ""\.(\d{6})""), 0)"),"000053")</f>
        <v>000053</v>
      </c>
      <c r="I7" s="2">
        <f t="shared" si="1"/>
        <v>53</v>
      </c>
      <c r="J7" s="1" t="s">
        <v>17</v>
      </c>
      <c r="K7" s="6"/>
      <c r="L7" s="6"/>
      <c r="M7" s="2"/>
    </row>
    <row r="8">
      <c r="A8" s="1" t="s">
        <v>15</v>
      </c>
      <c r="B8" s="5" t="s">
        <v>201</v>
      </c>
      <c r="C8" s="5" t="s">
        <v>202</v>
      </c>
      <c r="D8" s="5" t="s">
        <v>203</v>
      </c>
      <c r="E8" s="5" t="s">
        <v>544</v>
      </c>
      <c r="F8" s="6" t="str">
        <f>IFERROR(__xludf.DUMMYFUNCTION("REGEXEXTRACT(E8, "":(.*):"")"),"00")</f>
        <v>00</v>
      </c>
      <c r="G8" s="6" t="str">
        <f>IFERROR(__xludf.DUMMYFUNCTION("REGEXEXTRACT(E8, "":.*:(\d*)(?:.|$)"")"),"00")</f>
        <v>00</v>
      </c>
      <c r="H8" s="6" t="str">
        <f>IFERROR(__xludf.DUMMYFUNCTION("IFNA(REGEXEXTRACT(E8, ""\.(\d{6})""), 0)"),"000045")</f>
        <v>000045</v>
      </c>
      <c r="I8" s="2">
        <f t="shared" si="1"/>
        <v>45</v>
      </c>
      <c r="J8" s="1" t="s">
        <v>17</v>
      </c>
      <c r="K8" s="6"/>
      <c r="L8" s="6"/>
      <c r="M8" s="2"/>
    </row>
    <row r="9">
      <c r="A9" s="1" t="s">
        <v>15</v>
      </c>
      <c r="B9" s="5" t="s">
        <v>201</v>
      </c>
      <c r="C9" s="5" t="s">
        <v>202</v>
      </c>
      <c r="D9" s="5" t="s">
        <v>203</v>
      </c>
      <c r="E9" s="5" t="s">
        <v>545</v>
      </c>
      <c r="F9" s="6" t="str">
        <f>IFERROR(__xludf.DUMMYFUNCTION("REGEXEXTRACT(E9, "":(.*):"")"),"00")</f>
        <v>00</v>
      </c>
      <c r="G9" s="6" t="str">
        <f>IFERROR(__xludf.DUMMYFUNCTION("REGEXEXTRACT(E9, "":.*:(\d*)(?:.|$)"")"),"00")</f>
        <v>00</v>
      </c>
      <c r="H9" s="6" t="str">
        <f>IFERROR(__xludf.DUMMYFUNCTION("IFNA(REGEXEXTRACT(E9, ""\.(\d{6})""), 0)"),"000054")</f>
        <v>000054</v>
      </c>
      <c r="I9" s="2">
        <f t="shared" si="1"/>
        <v>54</v>
      </c>
      <c r="J9" s="1" t="s">
        <v>17</v>
      </c>
      <c r="K9" s="6"/>
      <c r="L9" s="6"/>
      <c r="M9" s="2"/>
    </row>
    <row r="10">
      <c r="A10" s="1" t="s">
        <v>15</v>
      </c>
      <c r="B10" s="5" t="s">
        <v>201</v>
      </c>
      <c r="C10" s="5" t="s">
        <v>202</v>
      </c>
      <c r="D10" s="5" t="s">
        <v>203</v>
      </c>
      <c r="E10" s="5" t="s">
        <v>546</v>
      </c>
      <c r="F10" s="6" t="str">
        <f>IFERROR(__xludf.DUMMYFUNCTION("REGEXEXTRACT(E10, "":(.*):"")"),"00")</f>
        <v>00</v>
      </c>
      <c r="G10" s="6" t="str">
        <f>IFERROR(__xludf.DUMMYFUNCTION("REGEXEXTRACT(E10, "":.*:(\d*)(?:.|$)"")"),"00")</f>
        <v>00</v>
      </c>
      <c r="H10" s="6" t="str">
        <f>IFERROR(__xludf.DUMMYFUNCTION("IFNA(REGEXEXTRACT(E10, ""\.(\d{6})""), 0)"),"000055")</f>
        <v>000055</v>
      </c>
      <c r="I10" s="2">
        <f t="shared" si="1"/>
        <v>55</v>
      </c>
      <c r="J10" s="1" t="s">
        <v>17</v>
      </c>
      <c r="K10" s="6"/>
      <c r="L10" s="6"/>
      <c r="M10" s="2"/>
    </row>
    <row r="11">
      <c r="A11" s="1" t="s">
        <v>15</v>
      </c>
      <c r="B11" s="5" t="s">
        <v>201</v>
      </c>
      <c r="C11" s="5" t="s">
        <v>202</v>
      </c>
      <c r="D11" s="5" t="s">
        <v>203</v>
      </c>
      <c r="E11" s="5" t="s">
        <v>547</v>
      </c>
      <c r="F11" s="6" t="str">
        <f>IFERROR(__xludf.DUMMYFUNCTION("REGEXEXTRACT(E11, "":(.*):"")"),"00")</f>
        <v>00</v>
      </c>
      <c r="G11" s="6" t="str">
        <f>IFERROR(__xludf.DUMMYFUNCTION("REGEXEXTRACT(E11, "":.*:(\d*)(?:.|$)"")"),"00")</f>
        <v>00</v>
      </c>
      <c r="H11" s="6" t="str">
        <f>IFERROR(__xludf.DUMMYFUNCTION("IFNA(REGEXEXTRACT(E11, ""\.(\d{6})""), 0)"),"000087")</f>
        <v>000087</v>
      </c>
      <c r="I11" s="2">
        <f t="shared" si="1"/>
        <v>87</v>
      </c>
      <c r="J11" s="1" t="s">
        <v>17</v>
      </c>
      <c r="K11" s="6"/>
      <c r="L11" s="6"/>
      <c r="M11" s="2"/>
    </row>
    <row r="12">
      <c r="A12" s="1" t="s">
        <v>15</v>
      </c>
      <c r="B12" s="5" t="s">
        <v>201</v>
      </c>
      <c r="C12" s="5" t="s">
        <v>202</v>
      </c>
      <c r="D12" s="5" t="s">
        <v>203</v>
      </c>
      <c r="E12" s="5" t="s">
        <v>548</v>
      </c>
      <c r="F12" s="6" t="str">
        <f>IFERROR(__xludf.DUMMYFUNCTION("REGEXEXTRACT(E12, "":(.*):"")"),"00")</f>
        <v>00</v>
      </c>
      <c r="G12" s="6" t="str">
        <f>IFERROR(__xludf.DUMMYFUNCTION("REGEXEXTRACT(E12, "":.*:(\d*)(?:.|$)"")"),"00")</f>
        <v>00</v>
      </c>
      <c r="H12" s="6" t="str">
        <f>IFERROR(__xludf.DUMMYFUNCTION("IFNA(REGEXEXTRACT(E12, ""\.(\d{6})""), 0)"),"000042")</f>
        <v>000042</v>
      </c>
      <c r="I12" s="2">
        <f t="shared" si="1"/>
        <v>42</v>
      </c>
      <c r="J12" s="1" t="s">
        <v>17</v>
      </c>
      <c r="K12" s="6"/>
      <c r="L12" s="6"/>
      <c r="M12" s="2"/>
    </row>
    <row r="13">
      <c r="A13" s="1" t="s">
        <v>15</v>
      </c>
      <c r="B13" s="5" t="s">
        <v>201</v>
      </c>
      <c r="C13" s="5" t="s">
        <v>202</v>
      </c>
      <c r="D13" s="5" t="s">
        <v>203</v>
      </c>
      <c r="E13" s="5" t="s">
        <v>549</v>
      </c>
      <c r="F13" s="6" t="str">
        <f>IFERROR(__xludf.DUMMYFUNCTION("REGEXEXTRACT(E13, "":(.*):"")"),"00")</f>
        <v>00</v>
      </c>
      <c r="G13" s="6" t="str">
        <f>IFERROR(__xludf.DUMMYFUNCTION("REGEXEXTRACT(E13, "":.*:(\d*)(?:.|$)"")"),"00")</f>
        <v>00</v>
      </c>
      <c r="H13" s="6" t="str">
        <f>IFERROR(__xludf.DUMMYFUNCTION("IFNA(REGEXEXTRACT(E13, ""\.(\d{6})""), 0)"),"000049")</f>
        <v>000049</v>
      </c>
      <c r="I13" s="2">
        <f t="shared" si="1"/>
        <v>49</v>
      </c>
      <c r="J13" s="1" t="s">
        <v>17</v>
      </c>
      <c r="K13" s="6"/>
      <c r="L13" s="6"/>
      <c r="M13" s="2"/>
    </row>
    <row r="14">
      <c r="A14" s="1" t="s">
        <v>15</v>
      </c>
      <c r="B14" s="5" t="s">
        <v>201</v>
      </c>
      <c r="C14" s="5" t="s">
        <v>202</v>
      </c>
      <c r="D14" s="5" t="s">
        <v>203</v>
      </c>
      <c r="E14" s="5" t="s">
        <v>550</v>
      </c>
      <c r="F14" s="6" t="str">
        <f>IFERROR(__xludf.DUMMYFUNCTION("REGEXEXTRACT(E14, "":(.*):"")"),"00")</f>
        <v>00</v>
      </c>
      <c r="G14" s="6" t="str">
        <f>IFERROR(__xludf.DUMMYFUNCTION("REGEXEXTRACT(E14, "":.*:(\d*)(?:.|$)"")"),"00")</f>
        <v>00</v>
      </c>
      <c r="H14" s="6" t="str">
        <f>IFERROR(__xludf.DUMMYFUNCTION("IFNA(REGEXEXTRACT(E14, ""\.(\d{6})""), 0)"),"000049")</f>
        <v>000049</v>
      </c>
      <c r="I14" s="2">
        <f t="shared" si="1"/>
        <v>49</v>
      </c>
      <c r="J14" s="1" t="s">
        <v>17</v>
      </c>
      <c r="K14" s="6"/>
      <c r="L14" s="6"/>
      <c r="M14" s="2"/>
    </row>
    <row r="15">
      <c r="A15" s="1" t="s">
        <v>15</v>
      </c>
      <c r="B15" s="5" t="s">
        <v>201</v>
      </c>
      <c r="C15" s="5" t="s">
        <v>202</v>
      </c>
      <c r="D15" s="5" t="s">
        <v>203</v>
      </c>
      <c r="E15" s="5" t="s">
        <v>551</v>
      </c>
      <c r="F15" s="6" t="str">
        <f>IFERROR(__xludf.DUMMYFUNCTION("REGEXEXTRACT(E15, "":(.*):"")"),"00")</f>
        <v>00</v>
      </c>
      <c r="G15" s="6" t="str">
        <f>IFERROR(__xludf.DUMMYFUNCTION("REGEXEXTRACT(E15, "":.*:(\d*)(?:.|$)"")"),"00")</f>
        <v>00</v>
      </c>
      <c r="H15" s="6" t="str">
        <f>IFERROR(__xludf.DUMMYFUNCTION("IFNA(REGEXEXTRACT(E15, ""\.(\d{6})""), 0)"),"000079")</f>
        <v>000079</v>
      </c>
      <c r="I15" s="2">
        <f t="shared" si="1"/>
        <v>79</v>
      </c>
      <c r="J15" s="1" t="s">
        <v>17</v>
      </c>
      <c r="K15" s="6"/>
      <c r="L15" s="6"/>
      <c r="M15" s="2"/>
    </row>
    <row r="16">
      <c r="A16" s="1" t="s">
        <v>15</v>
      </c>
      <c r="B16" s="5" t="s">
        <v>201</v>
      </c>
      <c r="C16" s="5" t="s">
        <v>202</v>
      </c>
      <c r="D16" s="5" t="s">
        <v>203</v>
      </c>
      <c r="E16" s="5" t="s">
        <v>552</v>
      </c>
      <c r="F16" s="6" t="str">
        <f>IFERROR(__xludf.DUMMYFUNCTION("REGEXEXTRACT(E16, "":(.*):"")"),"00")</f>
        <v>00</v>
      </c>
      <c r="G16" s="6" t="str">
        <f>IFERROR(__xludf.DUMMYFUNCTION("REGEXEXTRACT(E16, "":.*:(\d*)(?:.|$)"")"),"00")</f>
        <v>00</v>
      </c>
      <c r="H16" s="6" t="str">
        <f>IFERROR(__xludf.DUMMYFUNCTION("IFNA(REGEXEXTRACT(E16, ""\.(\d{6})""), 0)"),"000061")</f>
        <v>000061</v>
      </c>
      <c r="I16" s="2">
        <f t="shared" si="1"/>
        <v>61</v>
      </c>
      <c r="J16" s="1" t="s">
        <v>17</v>
      </c>
      <c r="K16" s="6"/>
      <c r="L16" s="6"/>
      <c r="M16" s="2"/>
    </row>
    <row r="17">
      <c r="A17" s="1" t="s">
        <v>15</v>
      </c>
      <c r="B17" s="5" t="s">
        <v>201</v>
      </c>
      <c r="C17" s="5" t="s">
        <v>202</v>
      </c>
      <c r="D17" s="5" t="s">
        <v>203</v>
      </c>
      <c r="E17" s="5" t="s">
        <v>553</v>
      </c>
      <c r="F17" s="6" t="str">
        <f>IFERROR(__xludf.DUMMYFUNCTION("REGEXEXTRACT(E17, "":(.*):"")"),"00")</f>
        <v>00</v>
      </c>
      <c r="G17" s="6" t="str">
        <f>IFERROR(__xludf.DUMMYFUNCTION("REGEXEXTRACT(E17, "":.*:(\d*)(?:.|$)"")"),"00")</f>
        <v>00</v>
      </c>
      <c r="H17" s="6" t="str">
        <f>IFERROR(__xludf.DUMMYFUNCTION("IFNA(REGEXEXTRACT(E17, ""\.(\d{6})""), 0)"),"000022")</f>
        <v>000022</v>
      </c>
      <c r="I17" s="2">
        <f t="shared" si="1"/>
        <v>22</v>
      </c>
      <c r="J17" s="1" t="s">
        <v>17</v>
      </c>
      <c r="K17" s="6"/>
      <c r="L17" s="6"/>
      <c r="M17" s="2"/>
    </row>
    <row r="18">
      <c r="A18" s="1" t="s">
        <v>15</v>
      </c>
      <c r="B18" s="5" t="s">
        <v>201</v>
      </c>
      <c r="C18" s="5" t="s">
        <v>202</v>
      </c>
      <c r="D18" s="5" t="s">
        <v>203</v>
      </c>
      <c r="E18" s="5" t="s">
        <v>554</v>
      </c>
      <c r="F18" s="6" t="str">
        <f>IFERROR(__xludf.DUMMYFUNCTION("REGEXEXTRACT(E18, "":(.*):"")"),"00")</f>
        <v>00</v>
      </c>
      <c r="G18" s="6" t="str">
        <f>IFERROR(__xludf.DUMMYFUNCTION("REGEXEXTRACT(E18, "":.*:(\d*)(?:.|$)"")"),"00")</f>
        <v>00</v>
      </c>
      <c r="H18" s="6" t="str">
        <f>IFERROR(__xludf.DUMMYFUNCTION("IFNA(REGEXEXTRACT(E18, ""\.(\d{6})""), 0)"),"000040")</f>
        <v>000040</v>
      </c>
      <c r="I18" s="2">
        <f t="shared" si="1"/>
        <v>40</v>
      </c>
      <c r="J18" s="1" t="s">
        <v>17</v>
      </c>
      <c r="K18" s="6"/>
      <c r="L18" s="6"/>
      <c r="M18" s="2"/>
    </row>
    <row r="19">
      <c r="A19" s="1" t="s">
        <v>15</v>
      </c>
      <c r="B19" s="5" t="s">
        <v>201</v>
      </c>
      <c r="C19" s="5" t="s">
        <v>202</v>
      </c>
      <c r="D19" s="5" t="s">
        <v>203</v>
      </c>
      <c r="E19" s="5" t="s">
        <v>555</v>
      </c>
      <c r="F19" s="6" t="str">
        <f>IFERROR(__xludf.DUMMYFUNCTION("REGEXEXTRACT(E19, "":(.*):"")"),"00")</f>
        <v>00</v>
      </c>
      <c r="G19" s="6" t="str">
        <f>IFERROR(__xludf.DUMMYFUNCTION("REGEXEXTRACT(E19, "":.*:(\d*)(?:.|$)"")"),"00")</f>
        <v>00</v>
      </c>
      <c r="H19" s="6" t="str">
        <f>IFERROR(__xludf.DUMMYFUNCTION("IFNA(REGEXEXTRACT(E19, ""\.(\d{6})""), 0)"),"000032")</f>
        <v>000032</v>
      </c>
      <c r="I19" s="2">
        <f t="shared" si="1"/>
        <v>32</v>
      </c>
      <c r="J19" s="1" t="s">
        <v>17</v>
      </c>
      <c r="K19" s="6"/>
      <c r="L19" s="6"/>
      <c r="M19" s="2"/>
    </row>
    <row r="20">
      <c r="A20" s="1" t="s">
        <v>15</v>
      </c>
      <c r="B20" s="5" t="s">
        <v>201</v>
      </c>
      <c r="C20" s="5" t="s">
        <v>202</v>
      </c>
      <c r="D20" s="5" t="s">
        <v>203</v>
      </c>
      <c r="E20" s="5" t="s">
        <v>556</v>
      </c>
      <c r="F20" s="6" t="str">
        <f>IFERROR(__xludf.DUMMYFUNCTION("REGEXEXTRACT(E20, "":(.*):"")"),"00")</f>
        <v>00</v>
      </c>
      <c r="G20" s="6" t="str">
        <f>IFERROR(__xludf.DUMMYFUNCTION("REGEXEXTRACT(E20, "":.*:(\d*)(?:.|$)"")"),"00")</f>
        <v>00</v>
      </c>
      <c r="H20" s="6" t="str">
        <f>IFERROR(__xludf.DUMMYFUNCTION("IFNA(REGEXEXTRACT(E20, ""\.(\d{6})""), 0)"),"000080")</f>
        <v>000080</v>
      </c>
      <c r="I20" s="2">
        <f t="shared" si="1"/>
        <v>80</v>
      </c>
      <c r="J20" s="1" t="s">
        <v>17</v>
      </c>
      <c r="K20" s="6"/>
      <c r="L20" s="6"/>
      <c r="M20" s="2"/>
    </row>
    <row r="21">
      <c r="A21" s="1" t="s">
        <v>15</v>
      </c>
      <c r="B21" s="5" t="s">
        <v>201</v>
      </c>
      <c r="C21" s="5" t="s">
        <v>202</v>
      </c>
      <c r="D21" s="5" t="s">
        <v>203</v>
      </c>
      <c r="E21" s="5" t="s">
        <v>557</v>
      </c>
      <c r="F21" s="6" t="str">
        <f>IFERROR(__xludf.DUMMYFUNCTION("REGEXEXTRACT(E21, "":(.*):"")"),"00")</f>
        <v>00</v>
      </c>
      <c r="G21" s="6" t="str">
        <f>IFERROR(__xludf.DUMMYFUNCTION("REGEXEXTRACT(E21, "":.*:(\d*)(?:.|$)"")"),"00")</f>
        <v>00</v>
      </c>
      <c r="H21" s="6" t="str">
        <f>IFERROR(__xludf.DUMMYFUNCTION("IFNA(REGEXEXTRACT(E21, ""\.(\d{6})""), 0)"),"000039")</f>
        <v>000039</v>
      </c>
      <c r="I21" s="2">
        <f t="shared" si="1"/>
        <v>39</v>
      </c>
      <c r="J21" s="1" t="s">
        <v>17</v>
      </c>
      <c r="K21" s="6"/>
      <c r="L21" s="6"/>
      <c r="M21" s="2"/>
    </row>
    <row r="22">
      <c r="A22" s="1" t="s">
        <v>15</v>
      </c>
      <c r="B22" s="5" t="s">
        <v>201</v>
      </c>
      <c r="C22" s="5" t="s">
        <v>202</v>
      </c>
      <c r="D22" s="5" t="s">
        <v>203</v>
      </c>
      <c r="E22" s="5" t="s">
        <v>558</v>
      </c>
      <c r="F22" s="6" t="str">
        <f>IFERROR(__xludf.DUMMYFUNCTION("REGEXEXTRACT(E22, "":(.*):"")"),"00")</f>
        <v>00</v>
      </c>
      <c r="G22" s="6" t="str">
        <f>IFERROR(__xludf.DUMMYFUNCTION("REGEXEXTRACT(E22, "":.*:(\d*)(?:.|$)"")"),"00")</f>
        <v>00</v>
      </c>
      <c r="H22" s="6" t="str">
        <f>IFERROR(__xludf.DUMMYFUNCTION("IFNA(REGEXEXTRACT(E22, ""\.(\d{6})""), 0)"),"000041")</f>
        <v>000041</v>
      </c>
      <c r="I22" s="2">
        <f t="shared" si="1"/>
        <v>41</v>
      </c>
      <c r="J22" s="1" t="s">
        <v>17</v>
      </c>
      <c r="K22" s="6"/>
      <c r="L22" s="6"/>
      <c r="M22" s="2"/>
    </row>
    <row r="23">
      <c r="A23" s="1" t="s">
        <v>15</v>
      </c>
      <c r="B23" s="5" t="s">
        <v>201</v>
      </c>
      <c r="C23" s="5" t="s">
        <v>202</v>
      </c>
      <c r="D23" s="5" t="s">
        <v>203</v>
      </c>
      <c r="E23" s="5" t="s">
        <v>559</v>
      </c>
      <c r="F23" s="6" t="str">
        <f>IFERROR(__xludf.DUMMYFUNCTION("REGEXEXTRACT(E23, "":(.*):"")"),"00")</f>
        <v>00</v>
      </c>
      <c r="G23" s="6" t="str">
        <f>IFERROR(__xludf.DUMMYFUNCTION("REGEXEXTRACT(E23, "":.*:(\d*)(?:.|$)"")"),"00")</f>
        <v>00</v>
      </c>
      <c r="H23" s="6" t="str">
        <f>IFERROR(__xludf.DUMMYFUNCTION("IFNA(REGEXEXTRACT(E23, ""\.(\d{6})""), 0)"),"000051")</f>
        <v>000051</v>
      </c>
      <c r="I23" s="2">
        <f t="shared" si="1"/>
        <v>51</v>
      </c>
      <c r="J23" s="1" t="s">
        <v>17</v>
      </c>
      <c r="K23" s="6"/>
      <c r="L23" s="6"/>
      <c r="M23" s="2"/>
    </row>
    <row r="24">
      <c r="A24" s="1" t="s">
        <v>15</v>
      </c>
      <c r="B24" s="5" t="s">
        <v>201</v>
      </c>
      <c r="C24" s="5" t="s">
        <v>202</v>
      </c>
      <c r="D24" s="5" t="s">
        <v>203</v>
      </c>
      <c r="E24" s="5" t="s">
        <v>560</v>
      </c>
      <c r="F24" s="6" t="str">
        <f>IFERROR(__xludf.DUMMYFUNCTION("REGEXEXTRACT(E24, "":(.*):"")"),"00")</f>
        <v>00</v>
      </c>
      <c r="G24" s="6" t="str">
        <f>IFERROR(__xludf.DUMMYFUNCTION("REGEXEXTRACT(E24, "":.*:(\d*)(?:.|$)"")"),"00")</f>
        <v>00</v>
      </c>
      <c r="H24" s="6" t="str">
        <f>IFERROR(__xludf.DUMMYFUNCTION("IFNA(REGEXEXTRACT(E24, ""\.(\d{6})""), 0)"),"000049")</f>
        <v>000049</v>
      </c>
      <c r="I24" s="2">
        <f t="shared" si="1"/>
        <v>49</v>
      </c>
      <c r="J24" s="1" t="s">
        <v>17</v>
      </c>
      <c r="K24" s="6"/>
      <c r="L24" s="6"/>
      <c r="M24" s="2"/>
    </row>
    <row r="25">
      <c r="A25" s="1" t="s">
        <v>15</v>
      </c>
      <c r="B25" s="5" t="s">
        <v>201</v>
      </c>
      <c r="C25" s="5" t="s">
        <v>202</v>
      </c>
      <c r="D25" s="5" t="s">
        <v>203</v>
      </c>
      <c r="E25" s="5" t="s">
        <v>561</v>
      </c>
      <c r="F25" s="6" t="str">
        <f>IFERROR(__xludf.DUMMYFUNCTION("REGEXEXTRACT(E25, "":(.*):"")"),"00")</f>
        <v>00</v>
      </c>
      <c r="G25" s="6" t="str">
        <f>IFERROR(__xludf.DUMMYFUNCTION("REGEXEXTRACT(E25, "":.*:(\d*)(?:.|$)"")"),"00")</f>
        <v>00</v>
      </c>
      <c r="H25" s="6" t="str">
        <f>IFERROR(__xludf.DUMMYFUNCTION("IFNA(REGEXEXTRACT(E25, ""\.(\d{6})""), 0)"),"000034")</f>
        <v>000034</v>
      </c>
      <c r="I25" s="2">
        <f t="shared" si="1"/>
        <v>34</v>
      </c>
      <c r="J25" s="1" t="s">
        <v>17</v>
      </c>
      <c r="K25" s="6"/>
      <c r="L25" s="6"/>
      <c r="M25" s="2"/>
    </row>
    <row r="26">
      <c r="A26" s="1" t="s">
        <v>15</v>
      </c>
      <c r="B26" s="5" t="s">
        <v>201</v>
      </c>
      <c r="C26" s="5" t="s">
        <v>202</v>
      </c>
      <c r="D26" s="5" t="s">
        <v>203</v>
      </c>
      <c r="E26" s="5" t="s">
        <v>562</v>
      </c>
      <c r="F26" s="6" t="str">
        <f>IFERROR(__xludf.DUMMYFUNCTION("REGEXEXTRACT(E26, "":(.*):"")"),"00")</f>
        <v>00</v>
      </c>
      <c r="G26" s="6" t="str">
        <f>IFERROR(__xludf.DUMMYFUNCTION("REGEXEXTRACT(E26, "":.*:(\d*)(?:.|$)"")"),"00")</f>
        <v>00</v>
      </c>
      <c r="H26" s="6" t="str">
        <f>IFERROR(__xludf.DUMMYFUNCTION("IFNA(REGEXEXTRACT(E26, ""\.(\d{6})""), 0)"),"000064")</f>
        <v>000064</v>
      </c>
      <c r="I26" s="2">
        <f t="shared" si="1"/>
        <v>64</v>
      </c>
      <c r="J26" s="1" t="s">
        <v>17</v>
      </c>
      <c r="K26" s="6"/>
      <c r="L26" s="6"/>
      <c r="M26" s="2"/>
    </row>
    <row r="27">
      <c r="A27" s="1" t="s">
        <v>15</v>
      </c>
      <c r="B27" s="5" t="s">
        <v>201</v>
      </c>
      <c r="C27" s="5" t="s">
        <v>202</v>
      </c>
      <c r="D27" s="5" t="s">
        <v>203</v>
      </c>
      <c r="E27" s="5" t="s">
        <v>563</v>
      </c>
      <c r="F27" s="6" t="str">
        <f>IFERROR(__xludf.DUMMYFUNCTION("REGEXEXTRACT(E27, "":(.*):"")"),"00")</f>
        <v>00</v>
      </c>
      <c r="G27" s="6" t="str">
        <f>IFERROR(__xludf.DUMMYFUNCTION("REGEXEXTRACT(E27, "":.*:(\d*)(?:.|$)"")"),"00")</f>
        <v>00</v>
      </c>
      <c r="H27" s="6" t="str">
        <f>IFERROR(__xludf.DUMMYFUNCTION("IFNA(REGEXEXTRACT(E27, ""\.(\d{6})""), 0)"),"000030")</f>
        <v>000030</v>
      </c>
      <c r="I27" s="2">
        <f t="shared" si="1"/>
        <v>30</v>
      </c>
      <c r="J27" s="1" t="s">
        <v>17</v>
      </c>
      <c r="K27" s="6"/>
      <c r="L27" s="6"/>
      <c r="M27" s="2"/>
    </row>
    <row r="28">
      <c r="A28" s="1" t="s">
        <v>15</v>
      </c>
      <c r="B28" s="5" t="s">
        <v>201</v>
      </c>
      <c r="C28" s="5" t="s">
        <v>202</v>
      </c>
      <c r="D28" s="5" t="s">
        <v>203</v>
      </c>
      <c r="E28" s="5" t="s">
        <v>564</v>
      </c>
      <c r="F28" s="6" t="str">
        <f>IFERROR(__xludf.DUMMYFUNCTION("REGEXEXTRACT(E28, "":(.*):"")"),"00")</f>
        <v>00</v>
      </c>
      <c r="G28" s="6" t="str">
        <f>IFERROR(__xludf.DUMMYFUNCTION("REGEXEXTRACT(E28, "":.*:(\d*)(?:.|$)"")"),"00")</f>
        <v>00</v>
      </c>
      <c r="H28" s="6" t="str">
        <f>IFERROR(__xludf.DUMMYFUNCTION("IFNA(REGEXEXTRACT(E28, ""\.(\d{6})""), 0)"),"000041")</f>
        <v>000041</v>
      </c>
      <c r="I28" s="2">
        <f t="shared" si="1"/>
        <v>41</v>
      </c>
      <c r="J28" s="1" t="s">
        <v>17</v>
      </c>
      <c r="K28" s="6"/>
      <c r="L28" s="6"/>
      <c r="M28" s="2"/>
    </row>
    <row r="29">
      <c r="A29" s="1" t="s">
        <v>15</v>
      </c>
      <c r="B29" s="5" t="s">
        <v>201</v>
      </c>
      <c r="C29" s="5" t="s">
        <v>202</v>
      </c>
      <c r="D29" s="5" t="s">
        <v>203</v>
      </c>
      <c r="E29" s="5" t="s">
        <v>565</v>
      </c>
      <c r="F29" s="6" t="str">
        <f>IFERROR(__xludf.DUMMYFUNCTION("REGEXEXTRACT(E29, "":(.*):"")"),"00")</f>
        <v>00</v>
      </c>
      <c r="G29" s="6" t="str">
        <f>IFERROR(__xludf.DUMMYFUNCTION("REGEXEXTRACT(E29, "":.*:(\d*)(?:.|$)"")"),"00")</f>
        <v>00</v>
      </c>
      <c r="H29" s="6" t="str">
        <f>IFERROR(__xludf.DUMMYFUNCTION("IFNA(REGEXEXTRACT(E29, ""\.(\d{6})""), 0)"),"000031")</f>
        <v>000031</v>
      </c>
      <c r="I29" s="2">
        <f t="shared" si="1"/>
        <v>31</v>
      </c>
      <c r="J29" s="1" t="s">
        <v>17</v>
      </c>
      <c r="K29" s="6"/>
      <c r="L29" s="6"/>
      <c r="M29" s="2"/>
    </row>
    <row r="30">
      <c r="A30" s="1" t="s">
        <v>15</v>
      </c>
      <c r="B30" s="5" t="s">
        <v>201</v>
      </c>
      <c r="C30" s="5" t="s">
        <v>202</v>
      </c>
      <c r="D30" s="5" t="s">
        <v>203</v>
      </c>
      <c r="E30" s="5" t="s">
        <v>566</v>
      </c>
      <c r="F30" s="6" t="str">
        <f>IFERROR(__xludf.DUMMYFUNCTION("REGEXEXTRACT(E30, "":(.*):"")"),"00")</f>
        <v>00</v>
      </c>
      <c r="G30" s="6" t="str">
        <f>IFERROR(__xludf.DUMMYFUNCTION("REGEXEXTRACT(E30, "":.*:(\d*)(?:.|$)"")"),"00")</f>
        <v>00</v>
      </c>
      <c r="H30" s="6" t="str">
        <f>IFERROR(__xludf.DUMMYFUNCTION("IFNA(REGEXEXTRACT(E30, ""\.(\d{6})""), 0)"),"000038")</f>
        <v>000038</v>
      </c>
      <c r="I30" s="2">
        <f t="shared" si="1"/>
        <v>38</v>
      </c>
      <c r="J30" s="1" t="s">
        <v>17</v>
      </c>
      <c r="K30" s="6"/>
      <c r="L30" s="6"/>
      <c r="M30" s="2"/>
    </row>
    <row r="31">
      <c r="A31" s="1" t="s">
        <v>15</v>
      </c>
      <c r="B31" s="5" t="s">
        <v>201</v>
      </c>
      <c r="C31" s="5" t="s">
        <v>202</v>
      </c>
      <c r="D31" s="5" t="s">
        <v>203</v>
      </c>
      <c r="E31" s="5" t="s">
        <v>567</v>
      </c>
      <c r="F31" s="6" t="str">
        <f>IFERROR(__xludf.DUMMYFUNCTION("REGEXEXTRACT(E31, "":(.*):"")"),"00")</f>
        <v>00</v>
      </c>
      <c r="G31" s="6" t="str">
        <f>IFERROR(__xludf.DUMMYFUNCTION("REGEXEXTRACT(E31, "":.*:(\d*)(?:.|$)"")"),"00")</f>
        <v>00</v>
      </c>
      <c r="H31" s="6" t="str">
        <f>IFERROR(__xludf.DUMMYFUNCTION("IFNA(REGEXEXTRACT(E31, ""\.(\d{6})""), 0)"),"000030")</f>
        <v>000030</v>
      </c>
      <c r="I31" s="2">
        <f t="shared" si="1"/>
        <v>30</v>
      </c>
      <c r="J31" s="1" t="s">
        <v>17</v>
      </c>
      <c r="K31" s="6"/>
      <c r="L31" s="6"/>
      <c r="M31" s="2"/>
    </row>
    <row r="32">
      <c r="A32" s="1" t="s">
        <v>15</v>
      </c>
      <c r="B32" s="5" t="s">
        <v>207</v>
      </c>
      <c r="C32" s="5" t="s">
        <v>201</v>
      </c>
      <c r="D32" s="5" t="s">
        <v>203</v>
      </c>
      <c r="E32" s="5" t="s">
        <v>568</v>
      </c>
      <c r="F32" s="6" t="str">
        <f>IFERROR(__xludf.DUMMYFUNCTION("REGEXEXTRACT(E32, "":(.*):"")"),"00")</f>
        <v>00</v>
      </c>
      <c r="G32" s="6" t="str">
        <f>IFERROR(__xludf.DUMMYFUNCTION("REGEXEXTRACT(E32, "":.*:(\d*)(?:.|$)"")"),"00")</f>
        <v>00</v>
      </c>
      <c r="H32" s="6" t="str">
        <f>IFERROR(__xludf.DUMMYFUNCTION("IFNA(REGEXEXTRACT(E32, ""\.(\d{6})""), 0)"),"000046")</f>
        <v>000046</v>
      </c>
      <c r="I32" s="2">
        <f t="shared" si="1"/>
        <v>46</v>
      </c>
      <c r="J32" s="1" t="s">
        <v>17</v>
      </c>
      <c r="K32" s="6"/>
      <c r="L32" s="6"/>
      <c r="M32" s="2"/>
    </row>
    <row r="33">
      <c r="A33" s="1" t="s">
        <v>15</v>
      </c>
      <c r="B33" s="5" t="s">
        <v>207</v>
      </c>
      <c r="C33" s="5" t="s">
        <v>201</v>
      </c>
      <c r="D33" s="5" t="s">
        <v>203</v>
      </c>
      <c r="E33" s="5" t="s">
        <v>569</v>
      </c>
      <c r="F33" s="6" t="str">
        <f>IFERROR(__xludf.DUMMYFUNCTION("REGEXEXTRACT(E33, "":(.*):"")"),"00")</f>
        <v>00</v>
      </c>
      <c r="G33" s="6" t="str">
        <f>IFERROR(__xludf.DUMMYFUNCTION("REGEXEXTRACT(E33, "":.*:(\d*)(?:.|$)"")"),"00")</f>
        <v>00</v>
      </c>
      <c r="H33" s="6" t="str">
        <f>IFERROR(__xludf.DUMMYFUNCTION("IFNA(REGEXEXTRACT(E33, ""\.(\d{6})""), 0)"),"000052")</f>
        <v>000052</v>
      </c>
      <c r="I33" s="2">
        <f t="shared" si="1"/>
        <v>52</v>
      </c>
      <c r="J33" s="1" t="s">
        <v>17</v>
      </c>
      <c r="K33" s="6"/>
      <c r="L33" s="6"/>
      <c r="M33" s="2"/>
    </row>
    <row r="34">
      <c r="A34" s="1" t="s">
        <v>15</v>
      </c>
      <c r="B34" s="5" t="s">
        <v>207</v>
      </c>
      <c r="C34" s="5" t="s">
        <v>201</v>
      </c>
      <c r="D34" s="5" t="s">
        <v>203</v>
      </c>
      <c r="E34" s="5" t="s">
        <v>570</v>
      </c>
      <c r="F34" s="6" t="str">
        <f>IFERROR(__xludf.DUMMYFUNCTION("REGEXEXTRACT(E34, "":(.*):"")"),"00")</f>
        <v>00</v>
      </c>
      <c r="G34" s="6" t="str">
        <f>IFERROR(__xludf.DUMMYFUNCTION("REGEXEXTRACT(E34, "":.*:(\d*)(?:.|$)"")"),"00")</f>
        <v>00</v>
      </c>
      <c r="H34" s="6" t="str">
        <f>IFERROR(__xludf.DUMMYFUNCTION("IFNA(REGEXEXTRACT(E34, ""\.(\d{6})""), 0)"),"000087")</f>
        <v>000087</v>
      </c>
      <c r="I34" s="2">
        <f t="shared" si="1"/>
        <v>87</v>
      </c>
      <c r="J34" s="1" t="s">
        <v>17</v>
      </c>
      <c r="K34" s="6"/>
      <c r="L34" s="6"/>
      <c r="M34" s="2"/>
    </row>
    <row r="35">
      <c r="A35" s="1" t="s">
        <v>15</v>
      </c>
      <c r="B35" s="5" t="s">
        <v>207</v>
      </c>
      <c r="C35" s="5" t="s">
        <v>201</v>
      </c>
      <c r="D35" s="5" t="s">
        <v>203</v>
      </c>
      <c r="E35" s="5" t="s">
        <v>571</v>
      </c>
      <c r="F35" s="6" t="str">
        <f>IFERROR(__xludf.DUMMYFUNCTION("REGEXEXTRACT(E35, "":(.*):"")"),"00")</f>
        <v>00</v>
      </c>
      <c r="G35" s="6" t="str">
        <f>IFERROR(__xludf.DUMMYFUNCTION("REGEXEXTRACT(E35, "":.*:(\d*)(?:.|$)"")"),"00")</f>
        <v>00</v>
      </c>
      <c r="H35" s="6" t="str">
        <f>IFERROR(__xludf.DUMMYFUNCTION("IFNA(REGEXEXTRACT(E35, ""\.(\d{6})""), 0)"),"000084")</f>
        <v>000084</v>
      </c>
      <c r="I35" s="2">
        <f t="shared" si="1"/>
        <v>84</v>
      </c>
      <c r="J35" s="1" t="s">
        <v>17</v>
      </c>
      <c r="K35" s="6"/>
      <c r="L35" s="6"/>
      <c r="M35" s="2"/>
    </row>
    <row r="36">
      <c r="A36" s="1" t="s">
        <v>15</v>
      </c>
      <c r="B36" s="5" t="s">
        <v>207</v>
      </c>
      <c r="C36" s="5" t="s">
        <v>201</v>
      </c>
      <c r="D36" s="5" t="s">
        <v>203</v>
      </c>
      <c r="E36" s="5" t="s">
        <v>572</v>
      </c>
      <c r="F36" s="6" t="str">
        <f>IFERROR(__xludf.DUMMYFUNCTION("REGEXEXTRACT(E36, "":(.*):"")"),"00")</f>
        <v>00</v>
      </c>
      <c r="G36" s="6" t="str">
        <f>IFERROR(__xludf.DUMMYFUNCTION("REGEXEXTRACT(E36, "":.*:(\d*)(?:.|$)"")"),"00")</f>
        <v>00</v>
      </c>
      <c r="H36" s="6" t="str">
        <f>IFERROR(__xludf.DUMMYFUNCTION("IFNA(REGEXEXTRACT(E36, ""\.(\d{6})""), 0)"),"000083")</f>
        <v>000083</v>
      </c>
      <c r="I36" s="2">
        <f t="shared" si="1"/>
        <v>83</v>
      </c>
      <c r="J36" s="1" t="s">
        <v>17</v>
      </c>
      <c r="K36" s="6"/>
      <c r="L36" s="6"/>
      <c r="M36" s="2"/>
    </row>
    <row r="37">
      <c r="A37" s="1" t="s">
        <v>15</v>
      </c>
      <c r="B37" s="5" t="s">
        <v>207</v>
      </c>
      <c r="C37" s="5" t="s">
        <v>201</v>
      </c>
      <c r="D37" s="5" t="s">
        <v>203</v>
      </c>
      <c r="E37" s="5" t="s">
        <v>573</v>
      </c>
      <c r="F37" s="6" t="str">
        <f>IFERROR(__xludf.DUMMYFUNCTION("REGEXEXTRACT(E37, "":(.*):"")"),"00")</f>
        <v>00</v>
      </c>
      <c r="G37" s="6" t="str">
        <f>IFERROR(__xludf.DUMMYFUNCTION("REGEXEXTRACT(E37, "":.*:(\d*)(?:.|$)"")"),"00")</f>
        <v>00</v>
      </c>
      <c r="H37" s="6" t="str">
        <f>IFERROR(__xludf.DUMMYFUNCTION("IFNA(REGEXEXTRACT(E37, ""\.(\d{6})""), 0)"),"000080")</f>
        <v>000080</v>
      </c>
      <c r="I37" s="2">
        <f t="shared" si="1"/>
        <v>80</v>
      </c>
      <c r="J37" s="1" t="s">
        <v>17</v>
      </c>
      <c r="K37" s="6"/>
      <c r="L37" s="6"/>
      <c r="M37" s="2"/>
    </row>
    <row r="38">
      <c r="A38" s="1" t="s">
        <v>15</v>
      </c>
      <c r="B38" s="5" t="s">
        <v>207</v>
      </c>
      <c r="C38" s="5" t="s">
        <v>201</v>
      </c>
      <c r="D38" s="5" t="s">
        <v>203</v>
      </c>
      <c r="E38" s="5" t="s">
        <v>574</v>
      </c>
      <c r="F38" s="6" t="str">
        <f>IFERROR(__xludf.DUMMYFUNCTION("REGEXEXTRACT(E38, "":(.*):"")"),"00")</f>
        <v>00</v>
      </c>
      <c r="G38" s="6" t="str">
        <f>IFERROR(__xludf.DUMMYFUNCTION("REGEXEXTRACT(E38, "":.*:(\d*)(?:.|$)"")"),"00")</f>
        <v>00</v>
      </c>
      <c r="H38" s="6" t="str">
        <f>IFERROR(__xludf.DUMMYFUNCTION("IFNA(REGEXEXTRACT(E38, ""\.(\d{6})""), 0)"),"000069")</f>
        <v>000069</v>
      </c>
      <c r="I38" s="2">
        <f t="shared" si="1"/>
        <v>69</v>
      </c>
      <c r="J38" s="1" t="s">
        <v>17</v>
      </c>
      <c r="K38" s="6"/>
      <c r="L38" s="6"/>
      <c r="M38" s="2"/>
    </row>
    <row r="39">
      <c r="A39" s="1" t="s">
        <v>15</v>
      </c>
      <c r="B39" s="5" t="s">
        <v>207</v>
      </c>
      <c r="C39" s="5" t="s">
        <v>201</v>
      </c>
      <c r="D39" s="5" t="s">
        <v>203</v>
      </c>
      <c r="E39" s="5" t="s">
        <v>575</v>
      </c>
      <c r="F39" s="6" t="str">
        <f>IFERROR(__xludf.DUMMYFUNCTION("REGEXEXTRACT(E39, "":(.*):"")"),"00")</f>
        <v>00</v>
      </c>
      <c r="G39" s="6" t="str">
        <f>IFERROR(__xludf.DUMMYFUNCTION("REGEXEXTRACT(E39, "":.*:(\d*)(?:.|$)"")"),"00")</f>
        <v>00</v>
      </c>
      <c r="H39" s="6" t="str">
        <f>IFERROR(__xludf.DUMMYFUNCTION("IFNA(REGEXEXTRACT(E39, ""\.(\d{6})""), 0)"),"000064")</f>
        <v>000064</v>
      </c>
      <c r="I39" s="2">
        <f t="shared" si="1"/>
        <v>64</v>
      </c>
      <c r="J39" s="1" t="s">
        <v>17</v>
      </c>
      <c r="K39" s="6"/>
      <c r="L39" s="6"/>
      <c r="M39" s="2"/>
    </row>
    <row r="40">
      <c r="A40" s="1" t="s">
        <v>15</v>
      </c>
      <c r="B40" s="5" t="s">
        <v>207</v>
      </c>
      <c r="C40" s="5" t="s">
        <v>201</v>
      </c>
      <c r="D40" s="5" t="s">
        <v>203</v>
      </c>
      <c r="E40" s="5" t="s">
        <v>576</v>
      </c>
      <c r="F40" s="6" t="str">
        <f>IFERROR(__xludf.DUMMYFUNCTION("REGEXEXTRACT(E40, "":(.*):"")"),"00")</f>
        <v>00</v>
      </c>
      <c r="G40" s="6" t="str">
        <f>IFERROR(__xludf.DUMMYFUNCTION("REGEXEXTRACT(E40, "":.*:(\d*)(?:.|$)"")"),"00")</f>
        <v>00</v>
      </c>
      <c r="H40" s="6" t="str">
        <f>IFERROR(__xludf.DUMMYFUNCTION("IFNA(REGEXEXTRACT(E40, ""\.(\d{6})""), 0)"),"000083")</f>
        <v>000083</v>
      </c>
      <c r="I40" s="2">
        <f t="shared" si="1"/>
        <v>83</v>
      </c>
      <c r="J40" s="1" t="s">
        <v>17</v>
      </c>
      <c r="K40" s="6"/>
      <c r="L40" s="6"/>
      <c r="M40" s="2"/>
    </row>
    <row r="41">
      <c r="A41" s="1" t="s">
        <v>15</v>
      </c>
      <c r="B41" s="5" t="s">
        <v>207</v>
      </c>
      <c r="C41" s="5" t="s">
        <v>201</v>
      </c>
      <c r="D41" s="5" t="s">
        <v>203</v>
      </c>
      <c r="E41" s="5" t="s">
        <v>577</v>
      </c>
      <c r="F41" s="6" t="str">
        <f>IFERROR(__xludf.DUMMYFUNCTION("REGEXEXTRACT(E41, "":(.*):"")"),"00")</f>
        <v>00</v>
      </c>
      <c r="G41" s="6" t="str">
        <f>IFERROR(__xludf.DUMMYFUNCTION("REGEXEXTRACT(E41, "":.*:(\d*)(?:.|$)"")"),"00")</f>
        <v>00</v>
      </c>
      <c r="H41" s="6" t="str">
        <f>IFERROR(__xludf.DUMMYFUNCTION("IFNA(REGEXEXTRACT(E41, ""\.(\d{6})""), 0)"),"000048")</f>
        <v>000048</v>
      </c>
      <c r="I41" s="2">
        <f t="shared" si="1"/>
        <v>48</v>
      </c>
      <c r="J41" s="1" t="s">
        <v>17</v>
      </c>
      <c r="K41" s="6"/>
      <c r="L41" s="6"/>
      <c r="M41" s="2"/>
    </row>
    <row r="42">
      <c r="A42" s="1" t="s">
        <v>15</v>
      </c>
      <c r="B42" s="5" t="s">
        <v>206</v>
      </c>
      <c r="C42" s="5" t="s">
        <v>207</v>
      </c>
      <c r="D42" s="5" t="s">
        <v>203</v>
      </c>
      <c r="E42" s="5" t="s">
        <v>578</v>
      </c>
      <c r="F42" s="6" t="str">
        <f>IFERROR(__xludf.DUMMYFUNCTION("REGEXEXTRACT(E42, "":(.*):"")"),"00")</f>
        <v>00</v>
      </c>
      <c r="G42" s="6" t="str">
        <f>IFERROR(__xludf.DUMMYFUNCTION("REGEXEXTRACT(E42, "":.*:(\d*)(?:.|$)"")"),"00")</f>
        <v>00</v>
      </c>
      <c r="H42" s="6" t="str">
        <f>IFERROR(__xludf.DUMMYFUNCTION("IFNA(REGEXEXTRACT(E42, ""\.(\d{6})""), 0)"),"000968")</f>
        <v>000968</v>
      </c>
      <c r="I42" s="2">
        <f t="shared" si="1"/>
        <v>968</v>
      </c>
      <c r="J42" s="1" t="s">
        <v>17</v>
      </c>
      <c r="K42" s="6"/>
      <c r="L42" s="6"/>
      <c r="M42" s="2"/>
    </row>
    <row r="43">
      <c r="A43" s="1" t="s">
        <v>15</v>
      </c>
      <c r="B43" s="5" t="s">
        <v>206</v>
      </c>
      <c r="C43" s="5" t="s">
        <v>207</v>
      </c>
      <c r="D43" s="5" t="s">
        <v>203</v>
      </c>
      <c r="E43" s="5" t="s">
        <v>579</v>
      </c>
      <c r="F43" s="6" t="str">
        <f>IFERROR(__xludf.DUMMYFUNCTION("REGEXEXTRACT(E43, "":(.*):"")"),"00")</f>
        <v>00</v>
      </c>
      <c r="G43" s="6" t="str">
        <f>IFERROR(__xludf.DUMMYFUNCTION("REGEXEXTRACT(E43, "":.*:(\d*)(?:.|$)"")"),"00")</f>
        <v>00</v>
      </c>
      <c r="H43" s="6" t="str">
        <f>IFERROR(__xludf.DUMMYFUNCTION("IFNA(REGEXEXTRACT(E43, ""\.(\d{6})""), 0)"),"000058")</f>
        <v>000058</v>
      </c>
      <c r="I43" s="2">
        <f t="shared" si="1"/>
        <v>58</v>
      </c>
      <c r="J43" s="1" t="s">
        <v>17</v>
      </c>
      <c r="K43" s="6"/>
      <c r="L43" s="6"/>
      <c r="M43" s="2"/>
    </row>
    <row r="44">
      <c r="A44" s="1" t="s">
        <v>15</v>
      </c>
      <c r="B44" s="5" t="s">
        <v>206</v>
      </c>
      <c r="C44" s="5" t="s">
        <v>207</v>
      </c>
      <c r="D44" s="5" t="s">
        <v>203</v>
      </c>
      <c r="E44" s="5" t="s">
        <v>580</v>
      </c>
      <c r="F44" s="6" t="str">
        <f>IFERROR(__xludf.DUMMYFUNCTION("REGEXEXTRACT(E44, "":(.*):"")"),"00")</f>
        <v>00</v>
      </c>
      <c r="G44" s="6" t="str">
        <f>IFERROR(__xludf.DUMMYFUNCTION("REGEXEXTRACT(E44, "":.*:(\d*)(?:.|$)"")"),"00")</f>
        <v>00</v>
      </c>
      <c r="H44" s="6" t="str">
        <f>IFERROR(__xludf.DUMMYFUNCTION("IFNA(REGEXEXTRACT(E44, ""\.(\d{6})""), 0)"),"000054")</f>
        <v>000054</v>
      </c>
      <c r="I44" s="2">
        <f t="shared" si="1"/>
        <v>54</v>
      </c>
      <c r="J44" s="1" t="s">
        <v>17</v>
      </c>
      <c r="K44" s="6"/>
      <c r="L44" s="6"/>
      <c r="M44" s="2"/>
    </row>
    <row r="45">
      <c r="A45" s="1" t="s">
        <v>15</v>
      </c>
      <c r="B45" s="5" t="s">
        <v>206</v>
      </c>
      <c r="C45" s="5" t="s">
        <v>207</v>
      </c>
      <c r="D45" s="5" t="s">
        <v>203</v>
      </c>
      <c r="E45" s="5" t="s">
        <v>581</v>
      </c>
      <c r="F45" s="6" t="str">
        <f>IFERROR(__xludf.DUMMYFUNCTION("REGEXEXTRACT(E45, "":(.*):"")"),"00")</f>
        <v>00</v>
      </c>
      <c r="G45" s="6" t="str">
        <f>IFERROR(__xludf.DUMMYFUNCTION("REGEXEXTRACT(E45, "":.*:(\d*)(?:.|$)"")"),"00")</f>
        <v>00</v>
      </c>
      <c r="H45" s="6" t="str">
        <f>IFERROR(__xludf.DUMMYFUNCTION("IFNA(REGEXEXTRACT(E45, ""\.(\d{6})""), 0)"),"000049")</f>
        <v>000049</v>
      </c>
      <c r="I45" s="2">
        <f t="shared" si="1"/>
        <v>49</v>
      </c>
      <c r="J45" s="1" t="s">
        <v>17</v>
      </c>
      <c r="K45" s="6"/>
      <c r="L45" s="6"/>
      <c r="M45" s="2"/>
    </row>
    <row r="46">
      <c r="A46" s="1" t="s">
        <v>15</v>
      </c>
      <c r="B46" s="5" t="s">
        <v>206</v>
      </c>
      <c r="C46" s="5" t="s">
        <v>207</v>
      </c>
      <c r="D46" s="5" t="s">
        <v>203</v>
      </c>
      <c r="E46" s="5" t="s">
        <v>582</v>
      </c>
      <c r="F46" s="6" t="str">
        <f>IFERROR(__xludf.DUMMYFUNCTION("REGEXEXTRACT(E46, "":(.*):"")"),"00")</f>
        <v>00</v>
      </c>
      <c r="G46" s="6" t="str">
        <f>IFERROR(__xludf.DUMMYFUNCTION("REGEXEXTRACT(E46, "":.*:(\d*)(?:.|$)"")"),"00")</f>
        <v>00</v>
      </c>
      <c r="H46" s="6" t="str">
        <f>IFERROR(__xludf.DUMMYFUNCTION("IFNA(REGEXEXTRACT(E46, ""\.(\d{6})""), 0)"),"000068")</f>
        <v>000068</v>
      </c>
      <c r="I46" s="2">
        <f t="shared" si="1"/>
        <v>68</v>
      </c>
      <c r="J46" s="1" t="s">
        <v>17</v>
      </c>
      <c r="K46" s="6"/>
      <c r="L46" s="6"/>
      <c r="M46" s="2"/>
    </row>
    <row r="47">
      <c r="A47" s="1" t="s">
        <v>15</v>
      </c>
      <c r="B47" s="5" t="s">
        <v>206</v>
      </c>
      <c r="C47" s="5" t="s">
        <v>207</v>
      </c>
      <c r="D47" s="5" t="s">
        <v>203</v>
      </c>
      <c r="E47" s="5" t="s">
        <v>583</v>
      </c>
      <c r="F47" s="6" t="str">
        <f>IFERROR(__xludf.DUMMYFUNCTION("REGEXEXTRACT(E47, "":(.*):"")"),"00")</f>
        <v>00</v>
      </c>
      <c r="G47" s="6" t="str">
        <f>IFERROR(__xludf.DUMMYFUNCTION("REGEXEXTRACT(E47, "":.*:(\d*)(?:.|$)"")"),"00")</f>
        <v>00</v>
      </c>
      <c r="H47" s="6" t="str">
        <f>IFERROR(__xludf.DUMMYFUNCTION("IFNA(REGEXEXTRACT(E47, ""\.(\d{6})""), 0)"),"000056")</f>
        <v>000056</v>
      </c>
      <c r="I47" s="2">
        <f t="shared" si="1"/>
        <v>56</v>
      </c>
      <c r="J47" s="1" t="s">
        <v>17</v>
      </c>
      <c r="K47" s="6"/>
      <c r="L47" s="6"/>
      <c r="M47" s="2"/>
    </row>
    <row r="48">
      <c r="A48" s="1" t="s">
        <v>15</v>
      </c>
      <c r="B48" s="5" t="s">
        <v>206</v>
      </c>
      <c r="C48" s="5" t="s">
        <v>207</v>
      </c>
      <c r="D48" s="5" t="s">
        <v>203</v>
      </c>
      <c r="E48" s="5" t="s">
        <v>584</v>
      </c>
      <c r="F48" s="6" t="str">
        <f>IFERROR(__xludf.DUMMYFUNCTION("REGEXEXTRACT(E48, "":(.*):"")"),"00")</f>
        <v>00</v>
      </c>
      <c r="G48" s="6" t="str">
        <f>IFERROR(__xludf.DUMMYFUNCTION("REGEXEXTRACT(E48, "":.*:(\d*)(?:.|$)"")"),"00")</f>
        <v>00</v>
      </c>
      <c r="H48" s="6" t="str">
        <f>IFERROR(__xludf.DUMMYFUNCTION("IFNA(REGEXEXTRACT(E48, ""\.(\d{6})""), 0)"),"000044")</f>
        <v>000044</v>
      </c>
      <c r="I48" s="2">
        <f t="shared" si="1"/>
        <v>44</v>
      </c>
      <c r="J48" s="1" t="s">
        <v>17</v>
      </c>
      <c r="K48" s="6"/>
      <c r="L48" s="6"/>
      <c r="M48" s="2"/>
    </row>
    <row r="49">
      <c r="A49" s="1" t="s">
        <v>15</v>
      </c>
      <c r="B49" s="5" t="s">
        <v>206</v>
      </c>
      <c r="C49" s="5" t="s">
        <v>207</v>
      </c>
      <c r="D49" s="5" t="s">
        <v>203</v>
      </c>
      <c r="E49" s="5" t="s">
        <v>585</v>
      </c>
      <c r="F49" s="6" t="str">
        <f>IFERROR(__xludf.DUMMYFUNCTION("REGEXEXTRACT(E49, "":(.*):"")"),"00")</f>
        <v>00</v>
      </c>
      <c r="G49" s="6" t="str">
        <f>IFERROR(__xludf.DUMMYFUNCTION("REGEXEXTRACT(E49, "":.*:(\d*)(?:.|$)"")"),"00")</f>
        <v>00</v>
      </c>
      <c r="H49" s="6" t="str">
        <f>IFERROR(__xludf.DUMMYFUNCTION("IFNA(REGEXEXTRACT(E49, ""\.(\d{6})""), 0)"),"000038")</f>
        <v>000038</v>
      </c>
      <c r="I49" s="2">
        <f t="shared" si="1"/>
        <v>38</v>
      </c>
      <c r="J49" s="1" t="s">
        <v>17</v>
      </c>
      <c r="K49" s="6"/>
      <c r="L49" s="6"/>
      <c r="M49" s="2"/>
    </row>
    <row r="50">
      <c r="A50" s="1" t="s">
        <v>15</v>
      </c>
      <c r="B50" s="5" t="s">
        <v>206</v>
      </c>
      <c r="C50" s="5" t="s">
        <v>207</v>
      </c>
      <c r="D50" s="5" t="s">
        <v>203</v>
      </c>
      <c r="E50" s="5" t="s">
        <v>545</v>
      </c>
      <c r="F50" s="6" t="str">
        <f>IFERROR(__xludf.DUMMYFUNCTION("REGEXEXTRACT(E50, "":(.*):"")"),"00")</f>
        <v>00</v>
      </c>
      <c r="G50" s="6" t="str">
        <f>IFERROR(__xludf.DUMMYFUNCTION("REGEXEXTRACT(E50, "":.*:(\d*)(?:.|$)"")"),"00")</f>
        <v>00</v>
      </c>
      <c r="H50" s="6" t="str">
        <f>IFERROR(__xludf.DUMMYFUNCTION("IFNA(REGEXEXTRACT(E50, ""\.(\d{6})""), 0)"),"000054")</f>
        <v>000054</v>
      </c>
      <c r="I50" s="2">
        <f t="shared" si="1"/>
        <v>54</v>
      </c>
      <c r="J50" s="1" t="s">
        <v>17</v>
      </c>
      <c r="K50" s="6"/>
      <c r="L50" s="6"/>
      <c r="M50" s="2"/>
    </row>
    <row r="51">
      <c r="A51" s="1" t="s">
        <v>15</v>
      </c>
      <c r="B51" s="5" t="s">
        <v>206</v>
      </c>
      <c r="C51" s="5" t="s">
        <v>207</v>
      </c>
      <c r="D51" s="5" t="s">
        <v>203</v>
      </c>
      <c r="E51" s="5" t="s">
        <v>586</v>
      </c>
      <c r="F51" s="6" t="str">
        <f>IFERROR(__xludf.DUMMYFUNCTION("REGEXEXTRACT(E51, "":(.*):"")"),"00")</f>
        <v>00</v>
      </c>
      <c r="G51" s="6" t="str">
        <f>IFERROR(__xludf.DUMMYFUNCTION("REGEXEXTRACT(E51, "":.*:(\d*)(?:.|$)"")"),"00")</f>
        <v>00</v>
      </c>
      <c r="H51" s="6" t="str">
        <f>IFERROR(__xludf.DUMMYFUNCTION("IFNA(REGEXEXTRACT(E51, ""\.(\d{6})""), 0)"),"000048")</f>
        <v>000048</v>
      </c>
      <c r="I51" s="2">
        <f t="shared" si="1"/>
        <v>48</v>
      </c>
      <c r="J51" s="1" t="s">
        <v>17</v>
      </c>
      <c r="K51" s="6"/>
      <c r="L51" s="6"/>
      <c r="M51" s="2"/>
    </row>
    <row r="52">
      <c r="A52" s="1" t="s">
        <v>15</v>
      </c>
      <c r="B52" s="5" t="s">
        <v>587</v>
      </c>
      <c r="C52" s="5" t="s">
        <v>206</v>
      </c>
      <c r="D52" s="5" t="s">
        <v>203</v>
      </c>
      <c r="E52" s="5" t="s">
        <v>588</v>
      </c>
      <c r="F52" s="6" t="str">
        <f>IFERROR(__xludf.DUMMYFUNCTION("REGEXEXTRACT(E52, "":(.*):"")"),"00")</f>
        <v>00</v>
      </c>
      <c r="G52" s="6" t="str">
        <f>IFERROR(__xludf.DUMMYFUNCTION("REGEXEXTRACT(E52, "":.*:(\d*)(?:.|$)"")"),"00")</f>
        <v>00</v>
      </c>
      <c r="H52" s="6" t="str">
        <f>IFERROR(__xludf.DUMMYFUNCTION("IFNA(REGEXEXTRACT(E52, ""\.(\d{6})""), 0)"),"000652")</f>
        <v>000652</v>
      </c>
      <c r="I52" s="2">
        <f t="shared" si="1"/>
        <v>652</v>
      </c>
      <c r="J52" s="1" t="s">
        <v>17</v>
      </c>
      <c r="K52" s="6"/>
      <c r="L52" s="6"/>
      <c r="M52" s="2"/>
    </row>
    <row r="53">
      <c r="A53" s="1" t="s">
        <v>15</v>
      </c>
      <c r="B53" s="5" t="s">
        <v>587</v>
      </c>
      <c r="C53" s="5" t="s">
        <v>206</v>
      </c>
      <c r="D53" s="5" t="s">
        <v>203</v>
      </c>
      <c r="E53" s="5" t="s">
        <v>589</v>
      </c>
      <c r="F53" s="6" t="str">
        <f>IFERROR(__xludf.DUMMYFUNCTION("REGEXEXTRACT(E53, "":(.*):"")"),"00")</f>
        <v>00</v>
      </c>
      <c r="G53" s="6" t="str">
        <f>IFERROR(__xludf.DUMMYFUNCTION("REGEXEXTRACT(E53, "":.*:(\d*)(?:.|$)"")"),"00")</f>
        <v>00</v>
      </c>
      <c r="H53" s="6" t="str">
        <f>IFERROR(__xludf.DUMMYFUNCTION("IFNA(REGEXEXTRACT(E53, ""\.(\d{6})""), 0)"),"000084")</f>
        <v>000084</v>
      </c>
      <c r="I53" s="2">
        <f t="shared" si="1"/>
        <v>84</v>
      </c>
      <c r="J53" s="1" t="s">
        <v>17</v>
      </c>
      <c r="K53" s="6"/>
      <c r="L53" s="6"/>
      <c r="M53" s="2"/>
    </row>
    <row r="54">
      <c r="A54" s="1" t="s">
        <v>15</v>
      </c>
      <c r="B54" s="5" t="s">
        <v>587</v>
      </c>
      <c r="C54" s="5" t="s">
        <v>206</v>
      </c>
      <c r="D54" s="5" t="s">
        <v>203</v>
      </c>
      <c r="E54" s="5" t="s">
        <v>590</v>
      </c>
      <c r="F54" s="6" t="str">
        <f>IFERROR(__xludf.DUMMYFUNCTION("REGEXEXTRACT(E54, "":(.*):"")"),"00")</f>
        <v>00</v>
      </c>
      <c r="G54" s="6" t="str">
        <f>IFERROR(__xludf.DUMMYFUNCTION("REGEXEXTRACT(E54, "":.*:(\d*)(?:.|$)"")"),"00")</f>
        <v>00</v>
      </c>
      <c r="H54" s="6" t="str">
        <f>IFERROR(__xludf.DUMMYFUNCTION("IFNA(REGEXEXTRACT(E54, ""\.(\d{6})""), 0)"),"000121")</f>
        <v>000121</v>
      </c>
      <c r="I54" s="2">
        <f t="shared" si="1"/>
        <v>121</v>
      </c>
      <c r="J54" s="1" t="s">
        <v>17</v>
      </c>
      <c r="K54" s="6"/>
      <c r="L54" s="6"/>
      <c r="M54" s="2"/>
    </row>
    <row r="55">
      <c r="A55" s="1" t="s">
        <v>15</v>
      </c>
      <c r="B55" s="5" t="s">
        <v>587</v>
      </c>
      <c r="C55" s="5" t="s">
        <v>587</v>
      </c>
      <c r="D55" s="5" t="s">
        <v>203</v>
      </c>
      <c r="E55" s="5" t="s">
        <v>591</v>
      </c>
      <c r="F55" s="6" t="str">
        <f>IFERROR(__xludf.DUMMYFUNCTION("REGEXEXTRACT(E55, "":(.*):"")"),"00")</f>
        <v>00</v>
      </c>
      <c r="G55" s="6" t="str">
        <f>IFERROR(__xludf.DUMMYFUNCTION("REGEXEXTRACT(E55, "":.*:(\d*)(?:.|$)"")"),"00")</f>
        <v>00</v>
      </c>
      <c r="H55" s="6" t="str">
        <f>IFERROR(__xludf.DUMMYFUNCTION("IFNA(REGEXEXTRACT(E55, ""\.(\d{6})""), 0)"),"000122")</f>
        <v>000122</v>
      </c>
      <c r="I55" s="2">
        <f t="shared" si="1"/>
        <v>122</v>
      </c>
      <c r="J55" s="1" t="s">
        <v>17</v>
      </c>
      <c r="K55" s="6"/>
      <c r="L55" s="6"/>
      <c r="M55" s="2"/>
    </row>
    <row r="56">
      <c r="A56" s="1" t="s">
        <v>15</v>
      </c>
      <c r="B56" s="5" t="s">
        <v>587</v>
      </c>
      <c r="C56" s="5" t="s">
        <v>206</v>
      </c>
      <c r="D56" s="5" t="s">
        <v>203</v>
      </c>
      <c r="E56" s="5" t="s">
        <v>592</v>
      </c>
      <c r="F56" s="6" t="str">
        <f>IFERROR(__xludf.DUMMYFUNCTION("REGEXEXTRACT(E56, "":(.*):"")"),"00")</f>
        <v>00</v>
      </c>
      <c r="G56" s="6" t="str">
        <f>IFERROR(__xludf.DUMMYFUNCTION("REGEXEXTRACT(E56, "":.*:(\d*)(?:.|$)"")"),"00")</f>
        <v>00</v>
      </c>
      <c r="H56" s="6" t="str">
        <f>IFERROR(__xludf.DUMMYFUNCTION("IFNA(REGEXEXTRACT(E56, ""\.(\d{6})""), 0)"),"000066")</f>
        <v>000066</v>
      </c>
      <c r="I56" s="2">
        <f t="shared" si="1"/>
        <v>66</v>
      </c>
      <c r="J56" s="1" t="s">
        <v>17</v>
      </c>
      <c r="K56" s="6"/>
      <c r="L56" s="6"/>
      <c r="M56" s="2"/>
    </row>
    <row r="57">
      <c r="A57" s="1" t="s">
        <v>15</v>
      </c>
      <c r="B57" s="5" t="s">
        <v>587</v>
      </c>
      <c r="C57" s="5" t="s">
        <v>587</v>
      </c>
      <c r="D57" s="5" t="s">
        <v>203</v>
      </c>
      <c r="E57" s="5" t="s">
        <v>593</v>
      </c>
      <c r="F57" s="6" t="str">
        <f>IFERROR(__xludf.DUMMYFUNCTION("REGEXEXTRACT(E57, "":(.*):"")"),"00")</f>
        <v>00</v>
      </c>
      <c r="G57" s="6" t="str">
        <f>IFERROR(__xludf.DUMMYFUNCTION("REGEXEXTRACT(E57, "":.*:(\d*)(?:.|$)"")"),"00")</f>
        <v>00</v>
      </c>
      <c r="H57" s="6" t="str">
        <f>IFERROR(__xludf.DUMMYFUNCTION("IFNA(REGEXEXTRACT(E57, ""\.(\d{6})""), 0)"),"000069")</f>
        <v>000069</v>
      </c>
      <c r="I57" s="2">
        <f t="shared" si="1"/>
        <v>69</v>
      </c>
      <c r="J57" s="1" t="s">
        <v>17</v>
      </c>
      <c r="K57" s="6"/>
      <c r="L57" s="6"/>
      <c r="M57" s="2"/>
    </row>
    <row r="58">
      <c r="A58" s="1" t="s">
        <v>15</v>
      </c>
      <c r="B58" s="5" t="s">
        <v>587</v>
      </c>
      <c r="C58" s="5" t="s">
        <v>206</v>
      </c>
      <c r="D58" s="5" t="s">
        <v>203</v>
      </c>
      <c r="E58" s="5" t="s">
        <v>594</v>
      </c>
      <c r="F58" s="6" t="str">
        <f>IFERROR(__xludf.DUMMYFUNCTION("REGEXEXTRACT(E58, "":(.*):"")"),"00")</f>
        <v>00</v>
      </c>
      <c r="G58" s="6" t="str">
        <f>IFERROR(__xludf.DUMMYFUNCTION("REGEXEXTRACT(E58, "":.*:(\d*)(?:.|$)"")"),"00")</f>
        <v>00</v>
      </c>
      <c r="H58" s="6" t="str">
        <f>IFERROR(__xludf.DUMMYFUNCTION("IFNA(REGEXEXTRACT(E58, ""\.(\d{6})""), 0)"),"000081")</f>
        <v>000081</v>
      </c>
      <c r="I58" s="2">
        <f t="shared" si="1"/>
        <v>81</v>
      </c>
      <c r="J58" s="1" t="s">
        <v>17</v>
      </c>
      <c r="K58" s="6"/>
      <c r="L58" s="6"/>
      <c r="M58" s="2"/>
    </row>
    <row r="59">
      <c r="A59" s="1" t="s">
        <v>15</v>
      </c>
      <c r="B59" s="5" t="s">
        <v>587</v>
      </c>
      <c r="C59" s="5" t="s">
        <v>209</v>
      </c>
      <c r="D59" s="5" t="s">
        <v>203</v>
      </c>
      <c r="E59" s="5" t="s">
        <v>595</v>
      </c>
      <c r="F59" s="6" t="str">
        <f>IFERROR(__xludf.DUMMYFUNCTION("REGEXEXTRACT(E59, "":(.*):"")"),"00")</f>
        <v>00</v>
      </c>
      <c r="G59" s="6" t="str">
        <f>IFERROR(__xludf.DUMMYFUNCTION("REGEXEXTRACT(E59, "":.*:(\d*)(?:.|$)"")"),"00")</f>
        <v>00</v>
      </c>
      <c r="H59" s="6" t="str">
        <f>IFERROR(__xludf.DUMMYFUNCTION("IFNA(REGEXEXTRACT(E59, ""\.(\d{6})""), 0)"),"000074")</f>
        <v>000074</v>
      </c>
      <c r="I59" s="2">
        <f t="shared" si="1"/>
        <v>74</v>
      </c>
      <c r="J59" s="1" t="s">
        <v>17</v>
      </c>
      <c r="K59" s="6"/>
      <c r="L59" s="6"/>
      <c r="M59" s="2"/>
    </row>
    <row r="60">
      <c r="A60" s="1" t="s">
        <v>15</v>
      </c>
      <c r="B60" s="5" t="s">
        <v>587</v>
      </c>
      <c r="C60" s="5" t="s">
        <v>206</v>
      </c>
      <c r="D60" s="5" t="s">
        <v>203</v>
      </c>
      <c r="E60" s="5" t="s">
        <v>596</v>
      </c>
      <c r="F60" s="6" t="str">
        <f>IFERROR(__xludf.DUMMYFUNCTION("REGEXEXTRACT(E60, "":(.*):"")"),"00")</f>
        <v>00</v>
      </c>
      <c r="G60" s="6" t="str">
        <f>IFERROR(__xludf.DUMMYFUNCTION("REGEXEXTRACT(E60, "":.*:(\d*)(?:.|$)"")"),"00")</f>
        <v>00</v>
      </c>
      <c r="H60" s="6" t="str">
        <f>IFERROR(__xludf.DUMMYFUNCTION("IFNA(REGEXEXTRACT(E60, ""\.(\d{6})""), 0)"),"000056")</f>
        <v>000056</v>
      </c>
      <c r="I60" s="2">
        <f t="shared" si="1"/>
        <v>56</v>
      </c>
      <c r="J60" s="1" t="s">
        <v>17</v>
      </c>
      <c r="K60" s="6"/>
      <c r="L60" s="6"/>
      <c r="M60" s="2"/>
    </row>
    <row r="61">
      <c r="A61" s="1" t="s">
        <v>15</v>
      </c>
      <c r="B61" s="5" t="s">
        <v>587</v>
      </c>
      <c r="C61" s="5" t="s">
        <v>206</v>
      </c>
      <c r="D61" s="5" t="s">
        <v>203</v>
      </c>
      <c r="E61" s="5" t="s">
        <v>597</v>
      </c>
      <c r="F61" s="6" t="str">
        <f>IFERROR(__xludf.DUMMYFUNCTION("REGEXEXTRACT(E61, "":(.*):"")"),"00")</f>
        <v>00</v>
      </c>
      <c r="G61" s="6" t="str">
        <f>IFERROR(__xludf.DUMMYFUNCTION("REGEXEXTRACT(E61, "":.*:(\d*)(?:.|$)"")"),"00")</f>
        <v>00</v>
      </c>
      <c r="H61" s="6" t="str">
        <f>IFERROR(__xludf.DUMMYFUNCTION("IFNA(REGEXEXTRACT(E61, ""\.(\d{6})""), 0)"),"000063")</f>
        <v>000063</v>
      </c>
      <c r="I61" s="2">
        <f t="shared" si="1"/>
        <v>63</v>
      </c>
      <c r="J61" s="1" t="s">
        <v>17</v>
      </c>
      <c r="K61" s="6"/>
      <c r="L61" s="6"/>
      <c r="M61" s="2"/>
    </row>
    <row r="62">
      <c r="A62" s="1" t="s">
        <v>15</v>
      </c>
      <c r="B62" s="5" t="s">
        <v>209</v>
      </c>
      <c r="C62" s="5" t="s">
        <v>209</v>
      </c>
      <c r="D62" s="5" t="s">
        <v>203</v>
      </c>
      <c r="E62" s="5" t="s">
        <v>598</v>
      </c>
      <c r="F62" s="6" t="str">
        <f>IFERROR(__xludf.DUMMYFUNCTION("REGEXEXTRACT(E62, "":(.*):"")"),"00")</f>
        <v>00</v>
      </c>
      <c r="G62" s="6" t="str">
        <f>IFERROR(__xludf.DUMMYFUNCTION("REGEXEXTRACT(E62, "":.*:(\d*)(?:.|$)"")"),"00")</f>
        <v>00</v>
      </c>
      <c r="H62" s="6" t="str">
        <f>IFERROR(__xludf.DUMMYFUNCTION("IFNA(REGEXEXTRACT(E62, ""\.(\d{6})""), 0)"),"000134")</f>
        <v>000134</v>
      </c>
      <c r="I62" s="2">
        <f t="shared" si="1"/>
        <v>134</v>
      </c>
      <c r="J62" s="1" t="s">
        <v>17</v>
      </c>
      <c r="K62" s="6"/>
      <c r="L62" s="6"/>
      <c r="M62" s="2"/>
    </row>
    <row r="63">
      <c r="A63" s="1" t="s">
        <v>15</v>
      </c>
      <c r="B63" s="5" t="s">
        <v>209</v>
      </c>
      <c r="C63" s="5" t="s">
        <v>587</v>
      </c>
      <c r="D63" s="5" t="s">
        <v>203</v>
      </c>
      <c r="E63" s="5" t="s">
        <v>212</v>
      </c>
      <c r="F63" s="6" t="str">
        <f>IFERROR(__xludf.DUMMYFUNCTION("REGEXEXTRACT(E63, "":(.*):"")"),"00")</f>
        <v>00</v>
      </c>
      <c r="G63" s="6" t="str">
        <f>IFERROR(__xludf.DUMMYFUNCTION("REGEXEXTRACT(E63, "":.*:(\d*)(?:.|$)"")"),"00")</f>
        <v>00</v>
      </c>
      <c r="H63" s="6" t="str">
        <f>IFERROR(__xludf.DUMMYFUNCTION("IFNA(REGEXEXTRACT(E63, ""\.(\d{6})""), 0)"),"000078")</f>
        <v>000078</v>
      </c>
      <c r="I63" s="2">
        <f t="shared" si="1"/>
        <v>78</v>
      </c>
      <c r="J63" s="1" t="s">
        <v>17</v>
      </c>
      <c r="K63" s="6"/>
      <c r="L63" s="6"/>
      <c r="M63" s="2"/>
    </row>
    <row r="64">
      <c r="A64" s="1" t="s">
        <v>15</v>
      </c>
      <c r="B64" s="5" t="s">
        <v>209</v>
      </c>
      <c r="C64" s="5" t="s">
        <v>209</v>
      </c>
      <c r="D64" s="5" t="s">
        <v>203</v>
      </c>
      <c r="E64" s="5" t="s">
        <v>599</v>
      </c>
      <c r="F64" s="6" t="str">
        <f>IFERROR(__xludf.DUMMYFUNCTION("REGEXEXTRACT(E64, "":(.*):"")"),"00")</f>
        <v>00</v>
      </c>
      <c r="G64" s="6" t="str">
        <f>IFERROR(__xludf.DUMMYFUNCTION("REGEXEXTRACT(E64, "":.*:(\d*)(?:.|$)"")"),"00")</f>
        <v>00</v>
      </c>
      <c r="H64" s="6" t="str">
        <f>IFERROR(__xludf.DUMMYFUNCTION("IFNA(REGEXEXTRACT(E64, ""\.(\d{6})""), 0)"),"000075")</f>
        <v>000075</v>
      </c>
      <c r="I64" s="2">
        <f t="shared" si="1"/>
        <v>75</v>
      </c>
      <c r="J64" s="1" t="s">
        <v>17</v>
      </c>
      <c r="K64" s="6"/>
      <c r="L64" s="6"/>
      <c r="M64" s="2"/>
    </row>
    <row r="65">
      <c r="A65" s="1" t="s">
        <v>15</v>
      </c>
      <c r="B65" s="5" t="s">
        <v>209</v>
      </c>
      <c r="C65" s="5" t="s">
        <v>209</v>
      </c>
      <c r="D65" s="5" t="s">
        <v>203</v>
      </c>
      <c r="E65" s="5" t="s">
        <v>16</v>
      </c>
      <c r="F65" s="6" t="str">
        <f>IFERROR(__xludf.DUMMYFUNCTION("REGEXEXTRACT(E65, "":(.*):"")"),"00")</f>
        <v>00</v>
      </c>
      <c r="G65" s="6" t="str">
        <f>IFERROR(__xludf.DUMMYFUNCTION("REGEXEXTRACT(E65, "":.*:(\d*)(?:.|$)"")"),"00")</f>
        <v>00</v>
      </c>
      <c r="H65" s="6" t="str">
        <f>IFERROR(__xludf.DUMMYFUNCTION("IFNA(REGEXEXTRACT(E65, ""\.(\d{6})""), 0)"),"000098")</f>
        <v>000098</v>
      </c>
      <c r="I65" s="2">
        <f t="shared" si="1"/>
        <v>98</v>
      </c>
      <c r="J65" s="1" t="s">
        <v>17</v>
      </c>
      <c r="K65" s="6"/>
      <c r="L65" s="6"/>
      <c r="M65" s="2"/>
    </row>
    <row r="66">
      <c r="A66" s="1" t="s">
        <v>15</v>
      </c>
      <c r="B66" s="5" t="s">
        <v>209</v>
      </c>
      <c r="C66" s="5" t="s">
        <v>209</v>
      </c>
      <c r="D66" s="5" t="s">
        <v>203</v>
      </c>
      <c r="E66" s="5" t="s">
        <v>592</v>
      </c>
      <c r="F66" s="6" t="str">
        <f>IFERROR(__xludf.DUMMYFUNCTION("REGEXEXTRACT(E66, "":(.*):"")"),"00")</f>
        <v>00</v>
      </c>
      <c r="G66" s="6" t="str">
        <f>IFERROR(__xludf.DUMMYFUNCTION("REGEXEXTRACT(E66, "":.*:(\d*)(?:.|$)"")"),"00")</f>
        <v>00</v>
      </c>
      <c r="H66" s="6" t="str">
        <f>IFERROR(__xludf.DUMMYFUNCTION("IFNA(REGEXEXTRACT(E66, ""\.(\d{6})""), 0)"),"000066")</f>
        <v>000066</v>
      </c>
      <c r="I66" s="2">
        <f t="shared" si="1"/>
        <v>66</v>
      </c>
      <c r="J66" s="1" t="s">
        <v>17</v>
      </c>
      <c r="K66" s="6"/>
      <c r="L66" s="6"/>
      <c r="M66" s="2"/>
    </row>
    <row r="67">
      <c r="A67" s="1" t="s">
        <v>15</v>
      </c>
      <c r="B67" s="5" t="s">
        <v>209</v>
      </c>
      <c r="C67" s="5" t="s">
        <v>209</v>
      </c>
      <c r="D67" s="5" t="s">
        <v>203</v>
      </c>
      <c r="E67" s="5" t="s">
        <v>600</v>
      </c>
      <c r="F67" s="6" t="str">
        <f>IFERROR(__xludf.DUMMYFUNCTION("REGEXEXTRACT(E67, "":(.*):"")"),"00")</f>
        <v>00</v>
      </c>
      <c r="G67" s="6" t="str">
        <f>IFERROR(__xludf.DUMMYFUNCTION("REGEXEXTRACT(E67, "":.*:(\d*)(?:.|$)"")"),"00")</f>
        <v>00</v>
      </c>
      <c r="H67" s="6" t="str">
        <f>IFERROR(__xludf.DUMMYFUNCTION("IFNA(REGEXEXTRACT(E67, ""\.(\d{6})""), 0)"),"000064")</f>
        <v>000064</v>
      </c>
      <c r="I67" s="2">
        <f t="shared" si="1"/>
        <v>64</v>
      </c>
      <c r="J67" s="1" t="s">
        <v>17</v>
      </c>
      <c r="K67" s="6"/>
      <c r="L67" s="6"/>
      <c r="M67" s="2"/>
    </row>
    <row r="68">
      <c r="A68" s="1" t="s">
        <v>15</v>
      </c>
      <c r="B68" s="5" t="s">
        <v>209</v>
      </c>
      <c r="C68" s="5" t="s">
        <v>587</v>
      </c>
      <c r="D68" s="5" t="s">
        <v>203</v>
      </c>
      <c r="E68" s="5" t="s">
        <v>601</v>
      </c>
      <c r="F68" s="6" t="str">
        <f>IFERROR(__xludf.DUMMYFUNCTION("REGEXEXTRACT(E68, "":(.*):"")"),"00")</f>
        <v>00</v>
      </c>
      <c r="G68" s="6" t="str">
        <f>IFERROR(__xludf.DUMMYFUNCTION("REGEXEXTRACT(E68, "":.*:(\d*)(?:.|$)"")"),"00")</f>
        <v>00</v>
      </c>
      <c r="H68" s="6" t="str">
        <f>IFERROR(__xludf.DUMMYFUNCTION("IFNA(REGEXEXTRACT(E68, ""\.(\d{6})""), 0)"),"000069")</f>
        <v>000069</v>
      </c>
      <c r="I68" s="2">
        <f t="shared" si="1"/>
        <v>69</v>
      </c>
      <c r="J68" s="1" t="s">
        <v>17</v>
      </c>
      <c r="K68" s="6"/>
      <c r="L68" s="6"/>
      <c r="M68" s="2"/>
    </row>
    <row r="69">
      <c r="A69" s="1" t="s">
        <v>15</v>
      </c>
      <c r="B69" s="5" t="s">
        <v>209</v>
      </c>
      <c r="C69" s="5" t="s">
        <v>209</v>
      </c>
      <c r="D69" s="5" t="s">
        <v>203</v>
      </c>
      <c r="E69" s="5" t="s">
        <v>602</v>
      </c>
      <c r="F69" s="6" t="str">
        <f>IFERROR(__xludf.DUMMYFUNCTION("REGEXEXTRACT(E69, "":(.*):"")"),"00")</f>
        <v>00</v>
      </c>
      <c r="G69" s="6" t="str">
        <f>IFERROR(__xludf.DUMMYFUNCTION("REGEXEXTRACT(E69, "":.*:(\d*)(?:.|$)"")"),"00")</f>
        <v>00</v>
      </c>
      <c r="H69" s="6" t="str">
        <f>IFERROR(__xludf.DUMMYFUNCTION("IFNA(REGEXEXTRACT(E69, ""\.(\d{6})""), 0)"),"000069")</f>
        <v>000069</v>
      </c>
      <c r="I69" s="2">
        <f t="shared" si="1"/>
        <v>69</v>
      </c>
      <c r="J69" s="1" t="s">
        <v>17</v>
      </c>
      <c r="K69" s="6"/>
      <c r="L69" s="6"/>
      <c r="M69" s="2"/>
    </row>
    <row r="70">
      <c r="A70" s="1" t="s">
        <v>15</v>
      </c>
      <c r="B70" s="5" t="s">
        <v>209</v>
      </c>
      <c r="C70" s="5" t="s">
        <v>209</v>
      </c>
      <c r="D70" s="5" t="s">
        <v>203</v>
      </c>
      <c r="E70" s="5" t="s">
        <v>603</v>
      </c>
      <c r="F70" s="6" t="str">
        <f>IFERROR(__xludf.DUMMYFUNCTION("REGEXEXTRACT(E70, "":(.*):"")"),"00")</f>
        <v>00</v>
      </c>
      <c r="G70" s="6" t="str">
        <f>IFERROR(__xludf.DUMMYFUNCTION("REGEXEXTRACT(E70, "":.*:(\d*)(?:.|$)"")"),"00")</f>
        <v>00</v>
      </c>
      <c r="H70" s="6" t="str">
        <f>IFERROR(__xludf.DUMMYFUNCTION("IFNA(REGEXEXTRACT(E70, ""\.(\d{6})""), 0)"),"000059")</f>
        <v>000059</v>
      </c>
      <c r="I70" s="2">
        <f t="shared" si="1"/>
        <v>59</v>
      </c>
      <c r="J70" s="1" t="s">
        <v>17</v>
      </c>
      <c r="K70" s="6"/>
      <c r="L70" s="6"/>
      <c r="M70" s="2"/>
    </row>
    <row r="71">
      <c r="A71" s="1" t="s">
        <v>15</v>
      </c>
      <c r="B71" s="5" t="s">
        <v>209</v>
      </c>
      <c r="C71" s="5" t="s">
        <v>209</v>
      </c>
      <c r="D71" s="5" t="s">
        <v>203</v>
      </c>
      <c r="E71" s="5" t="s">
        <v>604</v>
      </c>
      <c r="F71" s="6" t="str">
        <f>IFERROR(__xludf.DUMMYFUNCTION("REGEXEXTRACT(E71, "":(.*):"")"),"00")</f>
        <v>00</v>
      </c>
      <c r="G71" s="6" t="str">
        <f>IFERROR(__xludf.DUMMYFUNCTION("REGEXEXTRACT(E71, "":.*:(\d*)(?:.|$)"")"),"00")</f>
        <v>00</v>
      </c>
      <c r="H71" s="6" t="str">
        <f>IFERROR(__xludf.DUMMYFUNCTION("IFNA(REGEXEXTRACT(E71, ""\.(\d{6})""), 0)"),"000062")</f>
        <v>000062</v>
      </c>
      <c r="I71" s="2">
        <f t="shared" si="1"/>
        <v>62</v>
      </c>
      <c r="J71" s="1" t="s">
        <v>17</v>
      </c>
      <c r="K71" s="6"/>
      <c r="L71" s="6"/>
      <c r="M71" s="2"/>
    </row>
    <row r="72">
      <c r="A72" s="1" t="s">
        <v>15</v>
      </c>
      <c r="B72" s="5" t="s">
        <v>605</v>
      </c>
      <c r="C72" s="5" t="s">
        <v>605</v>
      </c>
      <c r="D72" s="5" t="s">
        <v>203</v>
      </c>
      <c r="E72" s="5" t="s">
        <v>606</v>
      </c>
      <c r="F72" s="6" t="str">
        <f>IFERROR(__xludf.DUMMYFUNCTION("REGEXEXTRACT(E72, "":(.*):"")"),"00")</f>
        <v>00</v>
      </c>
      <c r="G72" s="6" t="str">
        <f>IFERROR(__xludf.DUMMYFUNCTION("REGEXEXTRACT(E72, "":.*:(\d*)(?:.|$)"")"),"00")</f>
        <v>00</v>
      </c>
      <c r="H72" s="6" t="str">
        <f>IFERROR(__xludf.DUMMYFUNCTION("IFNA(REGEXEXTRACT(E72, ""\.(\d{6})""), 0)"),"000059")</f>
        <v>000059</v>
      </c>
      <c r="I72" s="2">
        <f t="shared" si="1"/>
        <v>59</v>
      </c>
      <c r="J72" s="1" t="s">
        <v>17</v>
      </c>
      <c r="K72" s="6"/>
      <c r="L72" s="6"/>
      <c r="M72" s="2"/>
    </row>
    <row r="73">
      <c r="A73" s="1" t="s">
        <v>15</v>
      </c>
      <c r="B73" s="5" t="s">
        <v>605</v>
      </c>
      <c r="C73" s="5" t="s">
        <v>605</v>
      </c>
      <c r="D73" s="5" t="s">
        <v>203</v>
      </c>
      <c r="E73" s="5" t="s">
        <v>607</v>
      </c>
      <c r="F73" s="6" t="str">
        <f>IFERROR(__xludf.DUMMYFUNCTION("REGEXEXTRACT(E73, "":(.*):"")"),"00")</f>
        <v>00</v>
      </c>
      <c r="G73" s="6" t="str">
        <f>IFERROR(__xludf.DUMMYFUNCTION("REGEXEXTRACT(E73, "":.*:(\d*)(?:.|$)"")"),"00")</f>
        <v>00</v>
      </c>
      <c r="H73" s="6" t="str">
        <f>IFERROR(__xludf.DUMMYFUNCTION("IFNA(REGEXEXTRACT(E73, ""\.(\d{6})""), 0)"),"000052")</f>
        <v>000052</v>
      </c>
      <c r="I73" s="2">
        <f t="shared" si="1"/>
        <v>52</v>
      </c>
      <c r="J73" s="1" t="s">
        <v>17</v>
      </c>
      <c r="K73" s="6"/>
      <c r="L73" s="6"/>
      <c r="M73" s="2"/>
    </row>
    <row r="74">
      <c r="A74" s="1" t="s">
        <v>15</v>
      </c>
      <c r="B74" s="5" t="s">
        <v>605</v>
      </c>
      <c r="C74" s="5" t="s">
        <v>605</v>
      </c>
      <c r="D74" s="5" t="s">
        <v>203</v>
      </c>
      <c r="E74" s="5" t="s">
        <v>608</v>
      </c>
      <c r="F74" s="6" t="str">
        <f>IFERROR(__xludf.DUMMYFUNCTION("REGEXEXTRACT(E74, "":(.*):"")"),"00")</f>
        <v>00</v>
      </c>
      <c r="G74" s="6" t="str">
        <f>IFERROR(__xludf.DUMMYFUNCTION("REGEXEXTRACT(E74, "":.*:(\d*)(?:.|$)"")"),"00")</f>
        <v>00</v>
      </c>
      <c r="H74" s="6" t="str">
        <f>IFERROR(__xludf.DUMMYFUNCTION("IFNA(REGEXEXTRACT(E74, ""\.(\d{6})""), 0)"),"000074")</f>
        <v>000074</v>
      </c>
      <c r="I74" s="2">
        <f t="shared" si="1"/>
        <v>74</v>
      </c>
      <c r="J74" s="1" t="s">
        <v>17</v>
      </c>
      <c r="K74" s="6"/>
      <c r="L74" s="6"/>
      <c r="M74" s="2"/>
    </row>
    <row r="75">
      <c r="A75" s="1" t="s">
        <v>15</v>
      </c>
      <c r="B75" s="5" t="s">
        <v>605</v>
      </c>
      <c r="C75" s="5" t="s">
        <v>605</v>
      </c>
      <c r="D75" s="5" t="s">
        <v>203</v>
      </c>
      <c r="E75" s="5" t="s">
        <v>609</v>
      </c>
      <c r="F75" s="6" t="str">
        <f>IFERROR(__xludf.DUMMYFUNCTION("REGEXEXTRACT(E75, "":(.*):"")"),"00")</f>
        <v>00</v>
      </c>
      <c r="G75" s="6" t="str">
        <f>IFERROR(__xludf.DUMMYFUNCTION("REGEXEXTRACT(E75, "":.*:(\d*)(?:.|$)"")"),"00")</f>
        <v>00</v>
      </c>
      <c r="H75" s="6" t="str">
        <f>IFERROR(__xludf.DUMMYFUNCTION("IFNA(REGEXEXTRACT(E75, ""\.(\d{6})""), 0)"),"000061")</f>
        <v>000061</v>
      </c>
      <c r="I75" s="2">
        <f t="shared" si="1"/>
        <v>61</v>
      </c>
      <c r="J75" s="1" t="s">
        <v>17</v>
      </c>
      <c r="K75" s="6"/>
      <c r="L75" s="6"/>
      <c r="M75" s="2"/>
    </row>
    <row r="76">
      <c r="A76" s="1" t="s">
        <v>15</v>
      </c>
      <c r="B76" s="5" t="s">
        <v>605</v>
      </c>
      <c r="C76" s="5" t="s">
        <v>605</v>
      </c>
      <c r="D76" s="5" t="s">
        <v>203</v>
      </c>
      <c r="E76" s="5" t="s">
        <v>610</v>
      </c>
      <c r="F76" s="6" t="str">
        <f>IFERROR(__xludf.DUMMYFUNCTION("REGEXEXTRACT(E76, "":(.*):"")"),"00")</f>
        <v>00</v>
      </c>
      <c r="G76" s="6" t="str">
        <f>IFERROR(__xludf.DUMMYFUNCTION("REGEXEXTRACT(E76, "":.*:(\d*)(?:.|$)"")"),"00")</f>
        <v>00</v>
      </c>
      <c r="H76" s="6" t="str">
        <f>IFERROR(__xludf.DUMMYFUNCTION("IFNA(REGEXEXTRACT(E76, ""\.(\d{6})""), 0)"),"000057")</f>
        <v>000057</v>
      </c>
      <c r="I76" s="2">
        <f t="shared" si="1"/>
        <v>57</v>
      </c>
      <c r="J76" s="1" t="s">
        <v>17</v>
      </c>
      <c r="K76" s="6"/>
      <c r="L76" s="6"/>
      <c r="M76" s="2"/>
    </row>
    <row r="77">
      <c r="A77" s="1" t="s">
        <v>15</v>
      </c>
      <c r="B77" s="5" t="s">
        <v>605</v>
      </c>
      <c r="C77" s="5" t="s">
        <v>213</v>
      </c>
      <c r="D77" s="5" t="s">
        <v>203</v>
      </c>
      <c r="E77" s="5" t="s">
        <v>611</v>
      </c>
      <c r="F77" s="6" t="str">
        <f>IFERROR(__xludf.DUMMYFUNCTION("REGEXEXTRACT(E77, "":(.*):"")"),"00")</f>
        <v>00</v>
      </c>
      <c r="G77" s="6" t="str">
        <f>IFERROR(__xludf.DUMMYFUNCTION("REGEXEXTRACT(E77, "":.*:(\d*)(?:.|$)"")"),"00")</f>
        <v>00</v>
      </c>
      <c r="H77" s="6" t="str">
        <f>IFERROR(__xludf.DUMMYFUNCTION("IFNA(REGEXEXTRACT(E77, ""\.(\d{6})""), 0)"),"000091")</f>
        <v>000091</v>
      </c>
      <c r="I77" s="2">
        <f t="shared" si="1"/>
        <v>91</v>
      </c>
      <c r="J77" s="1" t="s">
        <v>17</v>
      </c>
      <c r="K77" s="6"/>
      <c r="L77" s="6"/>
      <c r="M77" s="2"/>
    </row>
    <row r="78">
      <c r="A78" s="1" t="s">
        <v>15</v>
      </c>
      <c r="B78" s="5" t="s">
        <v>605</v>
      </c>
      <c r="C78" s="5" t="s">
        <v>605</v>
      </c>
      <c r="D78" s="5" t="s">
        <v>203</v>
      </c>
      <c r="E78" s="5" t="s">
        <v>612</v>
      </c>
      <c r="F78" s="6" t="str">
        <f>IFERROR(__xludf.DUMMYFUNCTION("REGEXEXTRACT(E78, "":(.*):"")"),"00")</f>
        <v>00</v>
      </c>
      <c r="G78" s="6" t="str">
        <f>IFERROR(__xludf.DUMMYFUNCTION("REGEXEXTRACT(E78, "":.*:(\d*)(?:.|$)"")"),"00")</f>
        <v>00</v>
      </c>
      <c r="H78" s="6" t="str">
        <f>IFERROR(__xludf.DUMMYFUNCTION("IFNA(REGEXEXTRACT(E78, ""\.(\d{6})""), 0)"),"000076")</f>
        <v>000076</v>
      </c>
      <c r="I78" s="2">
        <f t="shared" si="1"/>
        <v>76</v>
      </c>
      <c r="J78" s="1" t="s">
        <v>17</v>
      </c>
      <c r="K78" s="6"/>
      <c r="L78" s="6"/>
      <c r="M78" s="2"/>
    </row>
    <row r="79">
      <c r="A79" s="1" t="s">
        <v>15</v>
      </c>
      <c r="B79" s="5" t="s">
        <v>605</v>
      </c>
      <c r="C79" s="5" t="s">
        <v>605</v>
      </c>
      <c r="D79" s="5" t="s">
        <v>203</v>
      </c>
      <c r="E79" s="5" t="s">
        <v>613</v>
      </c>
      <c r="F79" s="6" t="str">
        <f>IFERROR(__xludf.DUMMYFUNCTION("REGEXEXTRACT(E79, "":(.*):"")"),"00")</f>
        <v>00</v>
      </c>
      <c r="G79" s="6" t="str">
        <f>IFERROR(__xludf.DUMMYFUNCTION("REGEXEXTRACT(E79, "":.*:(\d*)(?:.|$)"")"),"00")</f>
        <v>00</v>
      </c>
      <c r="H79" s="6" t="str">
        <f>IFERROR(__xludf.DUMMYFUNCTION("IFNA(REGEXEXTRACT(E79, ""\.(\d{6})""), 0)"),"000073")</f>
        <v>000073</v>
      </c>
      <c r="I79" s="2">
        <f t="shared" si="1"/>
        <v>73</v>
      </c>
      <c r="J79" s="1" t="s">
        <v>17</v>
      </c>
      <c r="K79" s="6"/>
      <c r="L79" s="6"/>
      <c r="M79" s="2"/>
    </row>
    <row r="80">
      <c r="A80" s="1" t="s">
        <v>15</v>
      </c>
      <c r="B80" s="5" t="s">
        <v>605</v>
      </c>
      <c r="C80" s="5" t="s">
        <v>209</v>
      </c>
      <c r="D80" s="5" t="s">
        <v>203</v>
      </c>
      <c r="E80" s="5" t="s">
        <v>614</v>
      </c>
      <c r="F80" s="6" t="str">
        <f>IFERROR(__xludf.DUMMYFUNCTION("REGEXEXTRACT(E80, "":(.*):"")"),"00")</f>
        <v>00</v>
      </c>
      <c r="G80" s="6" t="str">
        <f>IFERROR(__xludf.DUMMYFUNCTION("REGEXEXTRACT(E80, "":.*:(\d*)(?:.|$)"")"),"00")</f>
        <v>00</v>
      </c>
      <c r="H80" s="6" t="str">
        <f>IFERROR(__xludf.DUMMYFUNCTION("IFNA(REGEXEXTRACT(E80, ""\.(\d{6})""), 0)"),"000053")</f>
        <v>000053</v>
      </c>
      <c r="I80" s="2">
        <f t="shared" si="1"/>
        <v>53</v>
      </c>
      <c r="J80" s="1" t="s">
        <v>17</v>
      </c>
      <c r="K80" s="6"/>
      <c r="L80" s="6"/>
      <c r="M80" s="2"/>
    </row>
    <row r="81">
      <c r="A81" s="1" t="s">
        <v>15</v>
      </c>
      <c r="B81" s="5" t="s">
        <v>605</v>
      </c>
      <c r="C81" s="5" t="s">
        <v>209</v>
      </c>
      <c r="D81" s="5" t="s">
        <v>203</v>
      </c>
      <c r="E81" s="5" t="s">
        <v>615</v>
      </c>
      <c r="F81" s="6" t="str">
        <f>IFERROR(__xludf.DUMMYFUNCTION("REGEXEXTRACT(E81, "":(.*):"")"),"00")</f>
        <v>00</v>
      </c>
      <c r="G81" s="6" t="str">
        <f>IFERROR(__xludf.DUMMYFUNCTION("REGEXEXTRACT(E81, "":.*:(\d*)(?:.|$)"")"),"00")</f>
        <v>00</v>
      </c>
      <c r="H81" s="6" t="str">
        <f>IFERROR(__xludf.DUMMYFUNCTION("IFNA(REGEXEXTRACT(E81, ""\.(\d{6})""), 0)"),"000051")</f>
        <v>000051</v>
      </c>
      <c r="I81" s="2">
        <f t="shared" si="1"/>
        <v>51</v>
      </c>
      <c r="J81" s="1" t="s">
        <v>17</v>
      </c>
      <c r="K81" s="6"/>
      <c r="L81" s="6"/>
      <c r="M81" s="2"/>
    </row>
    <row r="82">
      <c r="A82" s="1" t="s">
        <v>15</v>
      </c>
      <c r="B82" s="5" t="s">
        <v>211</v>
      </c>
      <c r="C82" s="5" t="s">
        <v>213</v>
      </c>
      <c r="D82" s="5" t="s">
        <v>203</v>
      </c>
      <c r="E82" s="5" t="s">
        <v>616</v>
      </c>
      <c r="F82" s="6" t="str">
        <f>IFERROR(__xludf.DUMMYFUNCTION("REGEXEXTRACT(E82, "":(.*):"")"),"00")</f>
        <v>00</v>
      </c>
      <c r="G82" s="6" t="str">
        <f>IFERROR(__xludf.DUMMYFUNCTION("REGEXEXTRACT(E82, "":.*:(\d*)(?:.|$)"")"),"00")</f>
        <v>00</v>
      </c>
      <c r="H82" s="6" t="str">
        <f>IFERROR(__xludf.DUMMYFUNCTION("IFNA(REGEXEXTRACT(E82, ""\.(\d{6})""), 0)"),"000058")</f>
        <v>000058</v>
      </c>
      <c r="I82" s="2">
        <f t="shared" si="1"/>
        <v>58</v>
      </c>
      <c r="J82" s="1" t="s">
        <v>17</v>
      </c>
      <c r="K82" s="6"/>
      <c r="L82" s="6"/>
      <c r="M82" s="2"/>
    </row>
    <row r="83">
      <c r="A83" s="1" t="s">
        <v>15</v>
      </c>
      <c r="B83" s="5" t="s">
        <v>211</v>
      </c>
      <c r="C83" s="5" t="s">
        <v>211</v>
      </c>
      <c r="D83" s="5" t="s">
        <v>203</v>
      </c>
      <c r="E83" s="5" t="s">
        <v>543</v>
      </c>
      <c r="F83" s="6" t="str">
        <f>IFERROR(__xludf.DUMMYFUNCTION("REGEXEXTRACT(E83, "":(.*):"")"),"00")</f>
        <v>00</v>
      </c>
      <c r="G83" s="6" t="str">
        <f>IFERROR(__xludf.DUMMYFUNCTION("REGEXEXTRACT(E83, "":.*:(\d*)(?:.|$)"")"),"00")</f>
        <v>00</v>
      </c>
      <c r="H83" s="6" t="str">
        <f>IFERROR(__xludf.DUMMYFUNCTION("IFNA(REGEXEXTRACT(E83, ""\.(\d{6})""), 0)"),"000053")</f>
        <v>000053</v>
      </c>
      <c r="I83" s="2">
        <f t="shared" si="1"/>
        <v>53</v>
      </c>
      <c r="J83" s="1" t="s">
        <v>17</v>
      </c>
      <c r="K83" s="6"/>
      <c r="L83" s="6"/>
      <c r="M83" s="2"/>
    </row>
    <row r="84">
      <c r="A84" s="1" t="s">
        <v>15</v>
      </c>
      <c r="B84" s="5" t="s">
        <v>211</v>
      </c>
      <c r="C84" s="5" t="s">
        <v>605</v>
      </c>
      <c r="D84" s="5" t="s">
        <v>203</v>
      </c>
      <c r="E84" s="5" t="s">
        <v>617</v>
      </c>
      <c r="F84" s="6" t="str">
        <f>IFERROR(__xludf.DUMMYFUNCTION("REGEXEXTRACT(E84, "":(.*):"")"),"00")</f>
        <v>00</v>
      </c>
      <c r="G84" s="6" t="str">
        <f>IFERROR(__xludf.DUMMYFUNCTION("REGEXEXTRACT(E84, "":.*:(\d*)(?:.|$)"")"),"00")</f>
        <v>00</v>
      </c>
      <c r="H84" s="6" t="str">
        <f>IFERROR(__xludf.DUMMYFUNCTION("IFNA(REGEXEXTRACT(E84, ""\.(\d{6})""), 0)"),"000053")</f>
        <v>000053</v>
      </c>
      <c r="I84" s="2">
        <f t="shared" si="1"/>
        <v>53</v>
      </c>
      <c r="J84" s="1" t="s">
        <v>17</v>
      </c>
      <c r="K84" s="6"/>
      <c r="L84" s="6"/>
      <c r="M84" s="2"/>
    </row>
    <row r="85">
      <c r="A85" s="1" t="s">
        <v>15</v>
      </c>
      <c r="B85" s="5" t="s">
        <v>211</v>
      </c>
      <c r="C85" s="5" t="s">
        <v>605</v>
      </c>
      <c r="D85" s="5" t="s">
        <v>203</v>
      </c>
      <c r="E85" s="5" t="s">
        <v>609</v>
      </c>
      <c r="F85" s="6" t="str">
        <f>IFERROR(__xludf.DUMMYFUNCTION("REGEXEXTRACT(E85, "":(.*):"")"),"00")</f>
        <v>00</v>
      </c>
      <c r="G85" s="6" t="str">
        <f>IFERROR(__xludf.DUMMYFUNCTION("REGEXEXTRACT(E85, "":.*:(\d*)(?:.|$)"")"),"00")</f>
        <v>00</v>
      </c>
      <c r="H85" s="6" t="str">
        <f>IFERROR(__xludf.DUMMYFUNCTION("IFNA(REGEXEXTRACT(E85, ""\.(\d{6})""), 0)"),"000061")</f>
        <v>000061</v>
      </c>
      <c r="I85" s="2">
        <f t="shared" si="1"/>
        <v>61</v>
      </c>
      <c r="J85" s="1" t="s">
        <v>17</v>
      </c>
      <c r="K85" s="6"/>
      <c r="L85" s="6"/>
      <c r="M85" s="2"/>
    </row>
    <row r="86">
      <c r="A86" s="1" t="s">
        <v>15</v>
      </c>
      <c r="B86" s="5" t="s">
        <v>211</v>
      </c>
      <c r="C86" s="5" t="s">
        <v>618</v>
      </c>
      <c r="D86" s="5" t="s">
        <v>203</v>
      </c>
      <c r="E86" s="5" t="s">
        <v>619</v>
      </c>
      <c r="F86" s="6" t="str">
        <f>IFERROR(__xludf.DUMMYFUNCTION("REGEXEXTRACT(E86, "":(.*):"")"),"00")</f>
        <v>00</v>
      </c>
      <c r="G86" s="6" t="str">
        <f>IFERROR(__xludf.DUMMYFUNCTION("REGEXEXTRACT(E86, "":.*:(\d*)(?:.|$)"")"),"00")</f>
        <v>00</v>
      </c>
      <c r="H86" s="6" t="str">
        <f>IFERROR(__xludf.DUMMYFUNCTION("IFNA(REGEXEXTRACT(E86, ""\.(\d{6})""), 0)"),"000054")</f>
        <v>000054</v>
      </c>
      <c r="I86" s="2">
        <f t="shared" si="1"/>
        <v>54</v>
      </c>
      <c r="J86" s="1" t="s">
        <v>17</v>
      </c>
      <c r="K86" s="6"/>
      <c r="L86" s="6"/>
      <c r="M86" s="2"/>
    </row>
    <row r="87">
      <c r="A87" s="1" t="s">
        <v>15</v>
      </c>
      <c r="B87" s="5" t="s">
        <v>211</v>
      </c>
      <c r="C87" s="5" t="s">
        <v>211</v>
      </c>
      <c r="D87" s="5" t="s">
        <v>203</v>
      </c>
      <c r="E87" s="5" t="s">
        <v>620</v>
      </c>
      <c r="F87" s="6" t="str">
        <f>IFERROR(__xludf.DUMMYFUNCTION("REGEXEXTRACT(E87, "":(.*):"")"),"00")</f>
        <v>00</v>
      </c>
      <c r="G87" s="6" t="str">
        <f>IFERROR(__xludf.DUMMYFUNCTION("REGEXEXTRACT(E87, "":.*:(\d*)(?:.|$)"")"),"00")</f>
        <v>00</v>
      </c>
      <c r="H87" s="6" t="str">
        <f>IFERROR(__xludf.DUMMYFUNCTION("IFNA(REGEXEXTRACT(E87, ""\.(\d{6})""), 0)"),"000054")</f>
        <v>000054</v>
      </c>
      <c r="I87" s="2">
        <f t="shared" si="1"/>
        <v>54</v>
      </c>
      <c r="J87" s="1" t="s">
        <v>17</v>
      </c>
      <c r="K87" s="6"/>
      <c r="L87" s="6"/>
      <c r="M87" s="2"/>
    </row>
    <row r="88">
      <c r="A88" s="1" t="s">
        <v>15</v>
      </c>
      <c r="B88" s="5" t="s">
        <v>211</v>
      </c>
      <c r="C88" s="5" t="s">
        <v>618</v>
      </c>
      <c r="D88" s="5" t="s">
        <v>203</v>
      </c>
      <c r="E88" s="5" t="s">
        <v>621</v>
      </c>
      <c r="F88" s="6" t="str">
        <f>IFERROR(__xludf.DUMMYFUNCTION("REGEXEXTRACT(E88, "":(.*):"")"),"00")</f>
        <v>00</v>
      </c>
      <c r="G88" s="6" t="str">
        <f>IFERROR(__xludf.DUMMYFUNCTION("REGEXEXTRACT(E88, "":.*:(\d*)(?:.|$)"")"),"00")</f>
        <v>00</v>
      </c>
      <c r="H88" s="6" t="str">
        <f>IFERROR(__xludf.DUMMYFUNCTION("IFNA(REGEXEXTRACT(E88, ""\.(\d{6})""), 0)"),"000055")</f>
        <v>000055</v>
      </c>
      <c r="I88" s="2">
        <f t="shared" si="1"/>
        <v>55</v>
      </c>
      <c r="J88" s="1" t="s">
        <v>17</v>
      </c>
      <c r="K88" s="6"/>
      <c r="L88" s="6"/>
      <c r="M88" s="2"/>
    </row>
    <row r="89">
      <c r="A89" s="1" t="s">
        <v>15</v>
      </c>
      <c r="B89" s="5" t="s">
        <v>211</v>
      </c>
      <c r="C89" s="5" t="s">
        <v>211</v>
      </c>
      <c r="D89" s="5" t="s">
        <v>203</v>
      </c>
      <c r="E89" s="5" t="s">
        <v>622</v>
      </c>
      <c r="F89" s="6" t="str">
        <f>IFERROR(__xludf.DUMMYFUNCTION("REGEXEXTRACT(E89, "":(.*):"")"),"00")</f>
        <v>00</v>
      </c>
      <c r="G89" s="6" t="str">
        <f>IFERROR(__xludf.DUMMYFUNCTION("REGEXEXTRACT(E89, "":.*:(\d*)(?:.|$)"")"),"00")</f>
        <v>00</v>
      </c>
      <c r="H89" s="6" t="str">
        <f>IFERROR(__xludf.DUMMYFUNCTION("IFNA(REGEXEXTRACT(E89, ""\.(\d{6})""), 0)"),"000057")</f>
        <v>000057</v>
      </c>
      <c r="I89" s="2">
        <f t="shared" si="1"/>
        <v>57</v>
      </c>
      <c r="J89" s="1" t="s">
        <v>17</v>
      </c>
      <c r="K89" s="6"/>
      <c r="L89" s="6"/>
      <c r="M89" s="2"/>
    </row>
    <row r="90">
      <c r="A90" s="1" t="s">
        <v>15</v>
      </c>
      <c r="B90" s="5" t="s">
        <v>211</v>
      </c>
      <c r="C90" s="5" t="s">
        <v>618</v>
      </c>
      <c r="D90" s="5" t="s">
        <v>203</v>
      </c>
      <c r="E90" s="5" t="s">
        <v>623</v>
      </c>
      <c r="F90" s="6" t="str">
        <f>IFERROR(__xludf.DUMMYFUNCTION("REGEXEXTRACT(E90, "":(.*):"")"),"00")</f>
        <v>00</v>
      </c>
      <c r="G90" s="6" t="str">
        <f>IFERROR(__xludf.DUMMYFUNCTION("REGEXEXTRACT(E90, "":.*:(\d*)(?:.|$)"")"),"00")</f>
        <v>00</v>
      </c>
      <c r="H90" s="6" t="str">
        <f>IFERROR(__xludf.DUMMYFUNCTION("IFNA(REGEXEXTRACT(E90, ""\.(\d{6})""), 0)"),"000054")</f>
        <v>000054</v>
      </c>
      <c r="I90" s="2">
        <f t="shared" si="1"/>
        <v>54</v>
      </c>
      <c r="J90" s="1" t="s">
        <v>17</v>
      </c>
      <c r="K90" s="6"/>
      <c r="L90" s="6"/>
      <c r="M90" s="2"/>
    </row>
    <row r="91">
      <c r="A91" s="1" t="s">
        <v>15</v>
      </c>
      <c r="B91" s="5" t="s">
        <v>211</v>
      </c>
      <c r="C91" s="5" t="s">
        <v>618</v>
      </c>
      <c r="D91" s="5" t="s">
        <v>203</v>
      </c>
      <c r="E91" s="5" t="s">
        <v>624</v>
      </c>
      <c r="F91" s="6" t="str">
        <f>IFERROR(__xludf.DUMMYFUNCTION("REGEXEXTRACT(E91, "":(.*):"")"),"00")</f>
        <v>00</v>
      </c>
      <c r="G91" s="6" t="str">
        <f>IFERROR(__xludf.DUMMYFUNCTION("REGEXEXTRACT(E91, "":.*:(\d*)(?:.|$)"")"),"00")</f>
        <v>00</v>
      </c>
      <c r="H91" s="6" t="str">
        <f>IFERROR(__xludf.DUMMYFUNCTION("IFNA(REGEXEXTRACT(E91, ""\.(\d{6})""), 0)"),"000054")</f>
        <v>000054</v>
      </c>
      <c r="I91" s="2">
        <f t="shared" si="1"/>
        <v>54</v>
      </c>
      <c r="J91" s="1" t="s">
        <v>17</v>
      </c>
      <c r="K91" s="6"/>
      <c r="L91" s="6"/>
      <c r="M91" s="2"/>
    </row>
    <row r="92">
      <c r="A92" s="1" t="s">
        <v>15</v>
      </c>
      <c r="B92" s="5" t="s">
        <v>618</v>
      </c>
      <c r="C92" s="5" t="s">
        <v>618</v>
      </c>
      <c r="D92" s="5" t="s">
        <v>203</v>
      </c>
      <c r="E92" s="5" t="s">
        <v>600</v>
      </c>
      <c r="F92" s="6" t="str">
        <f>IFERROR(__xludf.DUMMYFUNCTION("REGEXEXTRACT(E92, "":(.*):"")"),"00")</f>
        <v>00</v>
      </c>
      <c r="G92" s="6" t="str">
        <f>IFERROR(__xludf.DUMMYFUNCTION("REGEXEXTRACT(E92, "":.*:(\d*)(?:.|$)"")"),"00")</f>
        <v>00</v>
      </c>
      <c r="H92" s="6" t="str">
        <f>IFERROR(__xludf.DUMMYFUNCTION("IFNA(REGEXEXTRACT(E92, ""\.(\d{6})""), 0)"),"000064")</f>
        <v>000064</v>
      </c>
      <c r="I92" s="2">
        <f t="shared" si="1"/>
        <v>64</v>
      </c>
      <c r="J92" s="1" t="s">
        <v>17</v>
      </c>
      <c r="K92" s="6"/>
      <c r="L92" s="6"/>
      <c r="M92" s="2"/>
    </row>
    <row r="93">
      <c r="A93" s="1" t="s">
        <v>15</v>
      </c>
      <c r="B93" s="5" t="s">
        <v>618</v>
      </c>
      <c r="C93" s="5" t="s">
        <v>215</v>
      </c>
      <c r="D93" s="5" t="s">
        <v>203</v>
      </c>
      <c r="E93" s="5" t="s">
        <v>625</v>
      </c>
      <c r="F93" s="6" t="str">
        <f>IFERROR(__xludf.DUMMYFUNCTION("REGEXEXTRACT(E93, "":(.*):"")"),"00")</f>
        <v>00</v>
      </c>
      <c r="G93" s="6" t="str">
        <f>IFERROR(__xludf.DUMMYFUNCTION("REGEXEXTRACT(E93, "":.*:(\d*)(?:.|$)"")"),"00")</f>
        <v>00</v>
      </c>
      <c r="H93" s="6" t="str">
        <f>IFERROR(__xludf.DUMMYFUNCTION("IFNA(REGEXEXTRACT(E93, ""\.(\d{6})""), 0)"),"000060")</f>
        <v>000060</v>
      </c>
      <c r="I93" s="2">
        <f t="shared" si="1"/>
        <v>60</v>
      </c>
      <c r="J93" s="1" t="s">
        <v>17</v>
      </c>
      <c r="K93" s="6"/>
      <c r="L93" s="6"/>
      <c r="M93" s="2"/>
    </row>
    <row r="94">
      <c r="A94" s="1" t="s">
        <v>15</v>
      </c>
      <c r="B94" s="5" t="s">
        <v>618</v>
      </c>
      <c r="C94" s="5" t="s">
        <v>618</v>
      </c>
      <c r="D94" s="5" t="s">
        <v>203</v>
      </c>
      <c r="E94" s="5" t="s">
        <v>583</v>
      </c>
      <c r="F94" s="6" t="str">
        <f>IFERROR(__xludf.DUMMYFUNCTION("REGEXEXTRACT(E94, "":(.*):"")"),"00")</f>
        <v>00</v>
      </c>
      <c r="G94" s="6" t="str">
        <f>IFERROR(__xludf.DUMMYFUNCTION("REGEXEXTRACT(E94, "":.*:(\d*)(?:.|$)"")"),"00")</f>
        <v>00</v>
      </c>
      <c r="H94" s="6" t="str">
        <f>IFERROR(__xludf.DUMMYFUNCTION("IFNA(REGEXEXTRACT(E94, ""\.(\d{6})""), 0)"),"000056")</f>
        <v>000056</v>
      </c>
      <c r="I94" s="2">
        <f t="shared" si="1"/>
        <v>56</v>
      </c>
      <c r="J94" s="1" t="s">
        <v>17</v>
      </c>
      <c r="K94" s="6"/>
      <c r="L94" s="6"/>
      <c r="M94" s="2"/>
    </row>
    <row r="95">
      <c r="A95" s="1" t="s">
        <v>15</v>
      </c>
      <c r="B95" s="5" t="s">
        <v>618</v>
      </c>
      <c r="C95" s="5" t="s">
        <v>213</v>
      </c>
      <c r="D95" s="5" t="s">
        <v>203</v>
      </c>
      <c r="E95" s="5" t="s">
        <v>626</v>
      </c>
      <c r="F95" s="6" t="str">
        <f>IFERROR(__xludf.DUMMYFUNCTION("REGEXEXTRACT(E95, "":(.*):"")"),"00")</f>
        <v>00</v>
      </c>
      <c r="G95" s="6" t="str">
        <f>IFERROR(__xludf.DUMMYFUNCTION("REGEXEXTRACT(E95, "":.*:(\d*)(?:.|$)"")"),"00")</f>
        <v>00</v>
      </c>
      <c r="H95" s="6" t="str">
        <f>IFERROR(__xludf.DUMMYFUNCTION("IFNA(REGEXEXTRACT(E95, ""\.(\d{6})""), 0)"),"000059")</f>
        <v>000059</v>
      </c>
      <c r="I95" s="2">
        <f t="shared" si="1"/>
        <v>59</v>
      </c>
      <c r="J95" s="1" t="s">
        <v>17</v>
      </c>
      <c r="K95" s="6"/>
      <c r="L95" s="6"/>
      <c r="M95" s="2"/>
    </row>
    <row r="96">
      <c r="A96" s="1" t="s">
        <v>15</v>
      </c>
      <c r="B96" s="5" t="s">
        <v>618</v>
      </c>
      <c r="C96" s="5" t="s">
        <v>213</v>
      </c>
      <c r="D96" s="5" t="s">
        <v>203</v>
      </c>
      <c r="E96" s="5" t="s">
        <v>627</v>
      </c>
      <c r="F96" s="6" t="str">
        <f>IFERROR(__xludf.DUMMYFUNCTION("REGEXEXTRACT(E96, "":(.*):"")"),"00")</f>
        <v>00</v>
      </c>
      <c r="G96" s="6" t="str">
        <f>IFERROR(__xludf.DUMMYFUNCTION("REGEXEXTRACT(E96, "":.*:(\d*)(?:.|$)"")"),"00")</f>
        <v>00</v>
      </c>
      <c r="H96" s="6" t="str">
        <f>IFERROR(__xludf.DUMMYFUNCTION("IFNA(REGEXEXTRACT(E96, ""\.(\d{6})""), 0)"),"000055")</f>
        <v>000055</v>
      </c>
      <c r="I96" s="2">
        <f t="shared" si="1"/>
        <v>55</v>
      </c>
      <c r="J96" s="1" t="s">
        <v>17</v>
      </c>
      <c r="K96" s="6"/>
      <c r="L96" s="6"/>
      <c r="M96" s="2"/>
    </row>
    <row r="97">
      <c r="A97" s="1" t="s">
        <v>15</v>
      </c>
      <c r="B97" s="5" t="s">
        <v>618</v>
      </c>
      <c r="C97" s="5" t="s">
        <v>213</v>
      </c>
      <c r="D97" s="5" t="s">
        <v>203</v>
      </c>
      <c r="E97" s="5" t="s">
        <v>628</v>
      </c>
      <c r="F97" s="6" t="str">
        <f>IFERROR(__xludf.DUMMYFUNCTION("REGEXEXTRACT(E97, "":(.*):"")"),"00")</f>
        <v>00</v>
      </c>
      <c r="G97" s="6" t="str">
        <f>IFERROR(__xludf.DUMMYFUNCTION("REGEXEXTRACT(E97, "":.*:(\d*)(?:.|$)"")"),"00")</f>
        <v>00</v>
      </c>
      <c r="H97" s="6" t="str">
        <f>IFERROR(__xludf.DUMMYFUNCTION("IFNA(REGEXEXTRACT(E97, ""\.(\d{6})""), 0)"),"000058")</f>
        <v>000058</v>
      </c>
      <c r="I97" s="2">
        <f t="shared" si="1"/>
        <v>58</v>
      </c>
      <c r="J97" s="1" t="s">
        <v>17</v>
      </c>
      <c r="K97" s="6"/>
      <c r="L97" s="6"/>
      <c r="M97" s="2"/>
    </row>
    <row r="98">
      <c r="A98" s="1" t="s">
        <v>15</v>
      </c>
      <c r="B98" s="5" t="s">
        <v>618</v>
      </c>
      <c r="C98" s="5" t="s">
        <v>629</v>
      </c>
      <c r="D98" s="5" t="s">
        <v>203</v>
      </c>
      <c r="E98" s="5" t="s">
        <v>630</v>
      </c>
      <c r="F98" s="6" t="str">
        <f>IFERROR(__xludf.DUMMYFUNCTION("REGEXEXTRACT(E98, "":(.*):"")"),"00")</f>
        <v>00</v>
      </c>
      <c r="G98" s="6" t="str">
        <f>IFERROR(__xludf.DUMMYFUNCTION("REGEXEXTRACT(E98, "":.*:(\d*)(?:.|$)"")"),"00")</f>
        <v>00</v>
      </c>
      <c r="H98" s="6" t="str">
        <f>IFERROR(__xludf.DUMMYFUNCTION("IFNA(REGEXEXTRACT(E98, ""\.(\d{6})""), 0)"),"000060")</f>
        <v>000060</v>
      </c>
      <c r="I98" s="2">
        <f t="shared" si="1"/>
        <v>60</v>
      </c>
      <c r="J98" s="1" t="s">
        <v>17</v>
      </c>
      <c r="K98" s="6"/>
      <c r="L98" s="6"/>
      <c r="M98" s="2"/>
    </row>
    <row r="99">
      <c r="A99" s="1" t="s">
        <v>15</v>
      </c>
      <c r="B99" s="5" t="s">
        <v>618</v>
      </c>
      <c r="C99" s="5" t="s">
        <v>211</v>
      </c>
      <c r="D99" s="5" t="s">
        <v>203</v>
      </c>
      <c r="E99" s="5" t="s">
        <v>603</v>
      </c>
      <c r="F99" s="6" t="str">
        <f>IFERROR(__xludf.DUMMYFUNCTION("REGEXEXTRACT(E99, "":(.*):"")"),"00")</f>
        <v>00</v>
      </c>
      <c r="G99" s="6" t="str">
        <f>IFERROR(__xludf.DUMMYFUNCTION("REGEXEXTRACT(E99, "":.*:(\d*)(?:.|$)"")"),"00")</f>
        <v>00</v>
      </c>
      <c r="H99" s="6" t="str">
        <f>IFERROR(__xludf.DUMMYFUNCTION("IFNA(REGEXEXTRACT(E99, ""\.(\d{6})""), 0)"),"000059")</f>
        <v>000059</v>
      </c>
      <c r="I99" s="2">
        <f t="shared" si="1"/>
        <v>59</v>
      </c>
      <c r="J99" s="1" t="s">
        <v>17</v>
      </c>
      <c r="K99" s="6"/>
      <c r="L99" s="6"/>
      <c r="M99" s="2"/>
    </row>
    <row r="100">
      <c r="A100" s="1" t="s">
        <v>15</v>
      </c>
      <c r="B100" s="5" t="s">
        <v>618</v>
      </c>
      <c r="C100" s="5" t="s">
        <v>618</v>
      </c>
      <c r="D100" s="5" t="s">
        <v>203</v>
      </c>
      <c r="E100" s="5" t="s">
        <v>606</v>
      </c>
      <c r="F100" s="6" t="str">
        <f>IFERROR(__xludf.DUMMYFUNCTION("REGEXEXTRACT(E100, "":(.*):"")"),"00")</f>
        <v>00</v>
      </c>
      <c r="G100" s="6" t="str">
        <f>IFERROR(__xludf.DUMMYFUNCTION("REGEXEXTRACT(E100, "":.*:(\d*)(?:.|$)"")"),"00")</f>
        <v>00</v>
      </c>
      <c r="H100" s="6" t="str">
        <f>IFERROR(__xludf.DUMMYFUNCTION("IFNA(REGEXEXTRACT(E100, ""\.(\d{6})""), 0)"),"000059")</f>
        <v>000059</v>
      </c>
      <c r="I100" s="2">
        <f t="shared" si="1"/>
        <v>59</v>
      </c>
      <c r="J100" s="1" t="s">
        <v>17</v>
      </c>
      <c r="K100" s="6"/>
      <c r="L100" s="6"/>
      <c r="M100" s="2"/>
    </row>
    <row r="101">
      <c r="A101" s="1" t="s">
        <v>15</v>
      </c>
      <c r="B101" s="5" t="s">
        <v>618</v>
      </c>
      <c r="C101" s="5" t="s">
        <v>211</v>
      </c>
      <c r="D101" s="5" t="s">
        <v>203</v>
      </c>
      <c r="E101" s="5" t="s">
        <v>631</v>
      </c>
      <c r="F101" s="6" t="str">
        <f>IFERROR(__xludf.DUMMYFUNCTION("REGEXEXTRACT(E101, "":(.*):"")"),"00")</f>
        <v>00</v>
      </c>
      <c r="G101" s="6" t="str">
        <f>IFERROR(__xludf.DUMMYFUNCTION("REGEXEXTRACT(E101, "":.*:(\d*)(?:.|$)"")"),"00")</f>
        <v>00</v>
      </c>
      <c r="H101" s="6" t="str">
        <f>IFERROR(__xludf.DUMMYFUNCTION("IFNA(REGEXEXTRACT(E101, ""\.(\d{6})""), 0)"),"000058")</f>
        <v>000058</v>
      </c>
      <c r="I101" s="2">
        <f t="shared" si="1"/>
        <v>58</v>
      </c>
      <c r="J101" s="1" t="s">
        <v>17</v>
      </c>
      <c r="K101" s="6"/>
      <c r="L101" s="6"/>
      <c r="M101" s="2"/>
    </row>
    <row r="102">
      <c r="A102" s="1" t="s">
        <v>15</v>
      </c>
      <c r="B102" s="5" t="s">
        <v>213</v>
      </c>
      <c r="C102" s="5" t="s">
        <v>215</v>
      </c>
      <c r="D102" s="5" t="s">
        <v>203</v>
      </c>
      <c r="E102" s="5" t="s">
        <v>632</v>
      </c>
      <c r="F102" s="6" t="str">
        <f>IFERROR(__xludf.DUMMYFUNCTION("REGEXEXTRACT(E102, "":(.*):"")"),"00")</f>
        <v>00</v>
      </c>
      <c r="G102" s="6" t="str">
        <f>IFERROR(__xludf.DUMMYFUNCTION("REGEXEXTRACT(E102, "":.*:(\d*)(?:.|$)"")"),"00")</f>
        <v>00</v>
      </c>
      <c r="H102" s="6" t="str">
        <f>IFERROR(__xludf.DUMMYFUNCTION("IFNA(REGEXEXTRACT(E102, ""\.(\d{6})""), 0)"),"000067")</f>
        <v>000067</v>
      </c>
      <c r="I102" s="2">
        <f t="shared" si="1"/>
        <v>67</v>
      </c>
      <c r="J102" s="1" t="s">
        <v>17</v>
      </c>
      <c r="K102" s="6"/>
      <c r="L102" s="6"/>
      <c r="M102" s="2"/>
    </row>
    <row r="103">
      <c r="A103" s="1" t="s">
        <v>15</v>
      </c>
      <c r="B103" s="5" t="s">
        <v>213</v>
      </c>
      <c r="C103" s="5" t="s">
        <v>629</v>
      </c>
      <c r="D103" s="5" t="s">
        <v>203</v>
      </c>
      <c r="E103" s="5" t="s">
        <v>633</v>
      </c>
      <c r="F103" s="6" t="str">
        <f>IFERROR(__xludf.DUMMYFUNCTION("REGEXEXTRACT(E103, "":(.*):"")"),"00")</f>
        <v>00</v>
      </c>
      <c r="G103" s="6" t="str">
        <f>IFERROR(__xludf.DUMMYFUNCTION("REGEXEXTRACT(E103, "":.*:(\d*)(?:.|$)"")"),"00")</f>
        <v>00</v>
      </c>
      <c r="H103" s="6" t="str">
        <f>IFERROR(__xludf.DUMMYFUNCTION("IFNA(REGEXEXTRACT(E103, ""\.(\d{6})""), 0)"),"000058")</f>
        <v>000058</v>
      </c>
      <c r="I103" s="2">
        <f t="shared" si="1"/>
        <v>58</v>
      </c>
      <c r="J103" s="1" t="s">
        <v>17</v>
      </c>
      <c r="K103" s="6"/>
      <c r="L103" s="6"/>
      <c r="M103" s="2"/>
    </row>
    <row r="104">
      <c r="A104" s="1" t="s">
        <v>15</v>
      </c>
      <c r="B104" s="5" t="s">
        <v>213</v>
      </c>
      <c r="C104" s="5" t="s">
        <v>618</v>
      </c>
      <c r="D104" s="5" t="s">
        <v>203</v>
      </c>
      <c r="E104" s="5" t="s">
        <v>583</v>
      </c>
      <c r="F104" s="6" t="str">
        <f>IFERROR(__xludf.DUMMYFUNCTION("REGEXEXTRACT(E104, "":(.*):"")"),"00")</f>
        <v>00</v>
      </c>
      <c r="G104" s="6" t="str">
        <f>IFERROR(__xludf.DUMMYFUNCTION("REGEXEXTRACT(E104, "":.*:(\d*)(?:.|$)"")"),"00")</f>
        <v>00</v>
      </c>
      <c r="H104" s="6" t="str">
        <f>IFERROR(__xludf.DUMMYFUNCTION("IFNA(REGEXEXTRACT(E104, ""\.(\d{6})""), 0)"),"000056")</f>
        <v>000056</v>
      </c>
      <c r="I104" s="2">
        <f t="shared" si="1"/>
        <v>56</v>
      </c>
      <c r="J104" s="1" t="s">
        <v>17</v>
      </c>
      <c r="K104" s="6"/>
      <c r="L104" s="6"/>
      <c r="M104" s="2"/>
    </row>
    <row r="105">
      <c r="A105" s="1" t="s">
        <v>15</v>
      </c>
      <c r="B105" s="5" t="s">
        <v>213</v>
      </c>
      <c r="C105" s="5" t="s">
        <v>213</v>
      </c>
      <c r="D105" s="5" t="s">
        <v>203</v>
      </c>
      <c r="E105" s="5" t="s">
        <v>634</v>
      </c>
      <c r="F105" s="6" t="str">
        <f>IFERROR(__xludf.DUMMYFUNCTION("REGEXEXTRACT(E105, "":(.*):"")"),"00")</f>
        <v>00</v>
      </c>
      <c r="G105" s="6" t="str">
        <f>IFERROR(__xludf.DUMMYFUNCTION("REGEXEXTRACT(E105, "":.*:(\d*)(?:.|$)"")"),"00")</f>
        <v>00</v>
      </c>
      <c r="H105" s="6" t="str">
        <f>IFERROR(__xludf.DUMMYFUNCTION("IFNA(REGEXEXTRACT(E105, ""\.(\d{6})""), 0)"),"000055")</f>
        <v>000055</v>
      </c>
      <c r="I105" s="2">
        <f t="shared" si="1"/>
        <v>55</v>
      </c>
      <c r="J105" s="1" t="s">
        <v>17</v>
      </c>
      <c r="K105" s="6"/>
      <c r="L105" s="6"/>
      <c r="M105" s="2"/>
    </row>
    <row r="106">
      <c r="A106" s="1" t="s">
        <v>15</v>
      </c>
      <c r="B106" s="5" t="s">
        <v>213</v>
      </c>
      <c r="C106" s="5" t="s">
        <v>635</v>
      </c>
      <c r="D106" s="5" t="s">
        <v>203</v>
      </c>
      <c r="E106" s="5" t="s">
        <v>636</v>
      </c>
      <c r="F106" s="6" t="str">
        <f>IFERROR(__xludf.DUMMYFUNCTION("REGEXEXTRACT(E106, "":(.*):"")"),"00")</f>
        <v>00</v>
      </c>
      <c r="G106" s="6" t="str">
        <f>IFERROR(__xludf.DUMMYFUNCTION("REGEXEXTRACT(E106, "":.*:(\d*)(?:.|$)"")"),"00")</f>
        <v>00</v>
      </c>
      <c r="H106" s="6" t="str">
        <f>IFERROR(__xludf.DUMMYFUNCTION("IFNA(REGEXEXTRACT(E106, ""\.(\d{6})""), 0)"),"000059")</f>
        <v>000059</v>
      </c>
      <c r="I106" s="2">
        <f t="shared" si="1"/>
        <v>59</v>
      </c>
      <c r="J106" s="1" t="s">
        <v>17</v>
      </c>
      <c r="K106" s="6"/>
      <c r="L106" s="6"/>
      <c r="M106" s="2"/>
    </row>
    <row r="107">
      <c r="A107" s="1" t="s">
        <v>15</v>
      </c>
      <c r="B107" s="5" t="s">
        <v>213</v>
      </c>
      <c r="C107" s="5" t="s">
        <v>215</v>
      </c>
      <c r="D107" s="5" t="s">
        <v>203</v>
      </c>
      <c r="E107" s="5" t="s">
        <v>621</v>
      </c>
      <c r="F107" s="6" t="str">
        <f>IFERROR(__xludf.DUMMYFUNCTION("REGEXEXTRACT(E107, "":(.*):"")"),"00")</f>
        <v>00</v>
      </c>
      <c r="G107" s="6" t="str">
        <f>IFERROR(__xludf.DUMMYFUNCTION("REGEXEXTRACT(E107, "":.*:(\d*)(?:.|$)"")"),"00")</f>
        <v>00</v>
      </c>
      <c r="H107" s="6" t="str">
        <f>IFERROR(__xludf.DUMMYFUNCTION("IFNA(REGEXEXTRACT(E107, ""\.(\d{6})""), 0)"),"000055")</f>
        <v>000055</v>
      </c>
      <c r="I107" s="2">
        <f t="shared" si="1"/>
        <v>55</v>
      </c>
      <c r="J107" s="1" t="s">
        <v>17</v>
      </c>
      <c r="K107" s="6"/>
      <c r="L107" s="6"/>
      <c r="M107" s="2"/>
    </row>
    <row r="108">
      <c r="A108" s="1" t="s">
        <v>15</v>
      </c>
      <c r="B108" s="5" t="s">
        <v>213</v>
      </c>
      <c r="C108" s="5" t="s">
        <v>637</v>
      </c>
      <c r="D108" s="5" t="s">
        <v>203</v>
      </c>
      <c r="E108" s="5" t="s">
        <v>546</v>
      </c>
      <c r="F108" s="6" t="str">
        <f>IFERROR(__xludf.DUMMYFUNCTION("REGEXEXTRACT(E108, "":(.*):"")"),"00")</f>
        <v>00</v>
      </c>
      <c r="G108" s="6" t="str">
        <f>IFERROR(__xludf.DUMMYFUNCTION("REGEXEXTRACT(E108, "":.*:(\d*)(?:.|$)"")"),"00")</f>
        <v>00</v>
      </c>
      <c r="H108" s="6" t="str">
        <f>IFERROR(__xludf.DUMMYFUNCTION("IFNA(REGEXEXTRACT(E108, ""\.(\d{6})""), 0)"),"000055")</f>
        <v>000055</v>
      </c>
      <c r="I108" s="2">
        <f t="shared" si="1"/>
        <v>55</v>
      </c>
      <c r="J108" s="1" t="s">
        <v>17</v>
      </c>
      <c r="K108" s="6"/>
      <c r="L108" s="6"/>
      <c r="M108" s="2"/>
    </row>
    <row r="109">
      <c r="A109" s="1" t="s">
        <v>15</v>
      </c>
      <c r="B109" s="5" t="s">
        <v>213</v>
      </c>
      <c r="C109" s="5" t="s">
        <v>629</v>
      </c>
      <c r="D109" s="5" t="s">
        <v>203</v>
      </c>
      <c r="E109" s="5" t="s">
        <v>638</v>
      </c>
      <c r="F109" s="6" t="str">
        <f>IFERROR(__xludf.DUMMYFUNCTION("REGEXEXTRACT(E109, "":(.*):"")"),"00")</f>
        <v>00</v>
      </c>
      <c r="G109" s="6" t="str">
        <f>IFERROR(__xludf.DUMMYFUNCTION("REGEXEXTRACT(E109, "":.*:(\d*)(?:.|$)"")"),"00")</f>
        <v>00</v>
      </c>
      <c r="H109" s="6" t="str">
        <f>IFERROR(__xludf.DUMMYFUNCTION("IFNA(REGEXEXTRACT(E109, ""\.(\d{6})""), 0)"),"000078")</f>
        <v>000078</v>
      </c>
      <c r="I109" s="2">
        <f t="shared" si="1"/>
        <v>78</v>
      </c>
      <c r="J109" s="1" t="s">
        <v>17</v>
      </c>
      <c r="K109" s="6"/>
      <c r="L109" s="6"/>
      <c r="M109" s="2"/>
    </row>
    <row r="110">
      <c r="A110" s="1" t="s">
        <v>15</v>
      </c>
      <c r="B110" s="5" t="s">
        <v>213</v>
      </c>
      <c r="C110" s="5" t="s">
        <v>213</v>
      </c>
      <c r="D110" s="5" t="s">
        <v>203</v>
      </c>
      <c r="E110" s="5" t="s">
        <v>583</v>
      </c>
      <c r="F110" s="6" t="str">
        <f>IFERROR(__xludf.DUMMYFUNCTION("REGEXEXTRACT(E110, "":(.*):"")"),"00")</f>
        <v>00</v>
      </c>
      <c r="G110" s="6" t="str">
        <f>IFERROR(__xludf.DUMMYFUNCTION("REGEXEXTRACT(E110, "":.*:(\d*)(?:.|$)"")"),"00")</f>
        <v>00</v>
      </c>
      <c r="H110" s="6" t="str">
        <f>IFERROR(__xludf.DUMMYFUNCTION("IFNA(REGEXEXTRACT(E110, ""\.(\d{6})""), 0)"),"000056")</f>
        <v>000056</v>
      </c>
      <c r="I110" s="2">
        <f t="shared" si="1"/>
        <v>56</v>
      </c>
      <c r="J110" s="1" t="s">
        <v>17</v>
      </c>
      <c r="K110" s="6"/>
      <c r="L110" s="6"/>
      <c r="M110" s="2"/>
    </row>
    <row r="111">
      <c r="A111" s="1" t="s">
        <v>15</v>
      </c>
      <c r="B111" s="5" t="s">
        <v>213</v>
      </c>
      <c r="C111" s="5" t="s">
        <v>213</v>
      </c>
      <c r="D111" s="5" t="s">
        <v>203</v>
      </c>
      <c r="E111" s="5" t="s">
        <v>639</v>
      </c>
      <c r="F111" s="6" t="str">
        <f>IFERROR(__xludf.DUMMYFUNCTION("REGEXEXTRACT(E111, "":(.*):"")"),"00")</f>
        <v>00</v>
      </c>
      <c r="G111" s="6" t="str">
        <f>IFERROR(__xludf.DUMMYFUNCTION("REGEXEXTRACT(E111, "":.*:(\d*)(?:.|$)"")"),"00")</f>
        <v>00</v>
      </c>
      <c r="H111" s="6" t="str">
        <f>IFERROR(__xludf.DUMMYFUNCTION("IFNA(REGEXEXTRACT(E111, ""\.(\d{6})""), 0)"),"000055")</f>
        <v>000055</v>
      </c>
      <c r="I111" s="2">
        <f t="shared" si="1"/>
        <v>55</v>
      </c>
      <c r="J111" s="1" t="s">
        <v>17</v>
      </c>
      <c r="K111" s="6"/>
      <c r="L111" s="6"/>
      <c r="M111" s="2"/>
    </row>
    <row r="112">
      <c r="A112" s="1" t="s">
        <v>15</v>
      </c>
      <c r="B112" s="5" t="s">
        <v>629</v>
      </c>
      <c r="C112" s="5" t="s">
        <v>629</v>
      </c>
      <c r="D112" s="5" t="s">
        <v>203</v>
      </c>
      <c r="E112" s="5" t="s">
        <v>622</v>
      </c>
      <c r="F112" s="6" t="str">
        <f>IFERROR(__xludf.DUMMYFUNCTION("REGEXEXTRACT(E112, "":(.*):"")"),"00")</f>
        <v>00</v>
      </c>
      <c r="G112" s="6" t="str">
        <f>IFERROR(__xludf.DUMMYFUNCTION("REGEXEXTRACT(E112, "":.*:(\d*)(?:.|$)"")"),"00")</f>
        <v>00</v>
      </c>
      <c r="H112" s="6" t="str">
        <f>IFERROR(__xludf.DUMMYFUNCTION("IFNA(REGEXEXTRACT(E112, ""\.(\d{6})""), 0)"),"000057")</f>
        <v>000057</v>
      </c>
      <c r="I112" s="2">
        <f t="shared" si="1"/>
        <v>57</v>
      </c>
      <c r="J112" s="1" t="s">
        <v>17</v>
      </c>
      <c r="K112" s="6"/>
      <c r="L112" s="6"/>
      <c r="M112" s="2"/>
    </row>
    <row r="113">
      <c r="A113" s="1" t="s">
        <v>15</v>
      </c>
      <c r="B113" s="5" t="s">
        <v>629</v>
      </c>
      <c r="C113" s="5" t="s">
        <v>215</v>
      </c>
      <c r="D113" s="5" t="s">
        <v>203</v>
      </c>
      <c r="E113" s="5" t="s">
        <v>640</v>
      </c>
      <c r="F113" s="6" t="str">
        <f>IFERROR(__xludf.DUMMYFUNCTION("REGEXEXTRACT(E113, "":(.*):"")"),"00")</f>
        <v>00</v>
      </c>
      <c r="G113" s="6" t="str">
        <f>IFERROR(__xludf.DUMMYFUNCTION("REGEXEXTRACT(E113, "":.*:(\d*)(?:.|$)"")"),"00")</f>
        <v>00</v>
      </c>
      <c r="H113" s="6" t="str">
        <f>IFERROR(__xludf.DUMMYFUNCTION("IFNA(REGEXEXTRACT(E113, ""\.(\d{6})""), 0)"),"000058")</f>
        <v>000058</v>
      </c>
      <c r="I113" s="2">
        <f t="shared" si="1"/>
        <v>58</v>
      </c>
      <c r="J113" s="1" t="s">
        <v>17</v>
      </c>
      <c r="K113" s="6"/>
      <c r="L113" s="6"/>
      <c r="M113" s="2"/>
    </row>
    <row r="114">
      <c r="A114" s="1" t="s">
        <v>15</v>
      </c>
      <c r="B114" s="5" t="s">
        <v>629</v>
      </c>
      <c r="C114" s="5" t="s">
        <v>629</v>
      </c>
      <c r="D114" s="5" t="s">
        <v>203</v>
      </c>
      <c r="E114" s="5" t="s">
        <v>641</v>
      </c>
      <c r="F114" s="6" t="str">
        <f>IFERROR(__xludf.DUMMYFUNCTION("REGEXEXTRACT(E114, "":(.*):"")"),"00")</f>
        <v>00</v>
      </c>
      <c r="G114" s="6" t="str">
        <f>IFERROR(__xludf.DUMMYFUNCTION("REGEXEXTRACT(E114, "":.*:(\d*)(?:.|$)"")"),"00")</f>
        <v>00</v>
      </c>
      <c r="H114" s="6" t="str">
        <f>IFERROR(__xludf.DUMMYFUNCTION("IFNA(REGEXEXTRACT(E114, ""\.(\d{6})""), 0)"),"000057")</f>
        <v>000057</v>
      </c>
      <c r="I114" s="2">
        <f t="shared" si="1"/>
        <v>57</v>
      </c>
      <c r="J114" s="1" t="s">
        <v>17</v>
      </c>
      <c r="K114" s="6"/>
      <c r="L114" s="6"/>
      <c r="M114" s="2"/>
    </row>
    <row r="115">
      <c r="A115" s="1" t="s">
        <v>15</v>
      </c>
      <c r="B115" s="5" t="s">
        <v>629</v>
      </c>
      <c r="C115" s="5" t="s">
        <v>215</v>
      </c>
      <c r="D115" s="5" t="s">
        <v>203</v>
      </c>
      <c r="E115" s="5" t="s">
        <v>642</v>
      </c>
      <c r="F115" s="6" t="str">
        <f>IFERROR(__xludf.DUMMYFUNCTION("REGEXEXTRACT(E115, "":(.*):"")"),"00")</f>
        <v>00</v>
      </c>
      <c r="G115" s="6" t="str">
        <f>IFERROR(__xludf.DUMMYFUNCTION("REGEXEXTRACT(E115, "":.*:(\d*)(?:.|$)"")"),"00")</f>
        <v>00</v>
      </c>
      <c r="H115" s="6" t="str">
        <f>IFERROR(__xludf.DUMMYFUNCTION("IFNA(REGEXEXTRACT(E115, ""\.(\d{6})""), 0)"),"000060")</f>
        <v>000060</v>
      </c>
      <c r="I115" s="2">
        <f t="shared" si="1"/>
        <v>60</v>
      </c>
      <c r="J115" s="1" t="s">
        <v>17</v>
      </c>
      <c r="K115" s="6"/>
      <c r="L115" s="6"/>
      <c r="M115" s="2"/>
    </row>
    <row r="116">
      <c r="A116" s="1" t="s">
        <v>15</v>
      </c>
      <c r="B116" s="5" t="s">
        <v>629</v>
      </c>
      <c r="C116" s="5" t="s">
        <v>635</v>
      </c>
      <c r="D116" s="5" t="s">
        <v>203</v>
      </c>
      <c r="E116" s="5" t="s">
        <v>643</v>
      </c>
      <c r="F116" s="6" t="str">
        <f>IFERROR(__xludf.DUMMYFUNCTION("REGEXEXTRACT(E116, "":(.*):"")"),"00")</f>
        <v>00</v>
      </c>
      <c r="G116" s="6" t="str">
        <f>IFERROR(__xludf.DUMMYFUNCTION("REGEXEXTRACT(E116, "":.*:(\d*)(?:.|$)"")"),"00")</f>
        <v>00</v>
      </c>
      <c r="H116" s="6" t="str">
        <f>IFERROR(__xludf.DUMMYFUNCTION("IFNA(REGEXEXTRACT(E116, ""\.(\d{6})""), 0)"),"000066")</f>
        <v>000066</v>
      </c>
      <c r="I116" s="2">
        <f t="shared" si="1"/>
        <v>66</v>
      </c>
      <c r="J116" s="1" t="s">
        <v>17</v>
      </c>
      <c r="K116" s="6"/>
      <c r="L116" s="6"/>
      <c r="M116" s="2"/>
    </row>
    <row r="117">
      <c r="A117" s="1" t="s">
        <v>15</v>
      </c>
      <c r="B117" s="5" t="s">
        <v>629</v>
      </c>
      <c r="C117" s="5" t="s">
        <v>216</v>
      </c>
      <c r="D117" s="5" t="s">
        <v>203</v>
      </c>
      <c r="E117" s="5" t="s">
        <v>644</v>
      </c>
      <c r="F117" s="6" t="str">
        <f>IFERROR(__xludf.DUMMYFUNCTION("REGEXEXTRACT(E117, "":(.*):"")"),"00")</f>
        <v>00</v>
      </c>
      <c r="G117" s="6" t="str">
        <f>IFERROR(__xludf.DUMMYFUNCTION("REGEXEXTRACT(E117, "":.*:(\d*)(?:.|$)"")"),"00")</f>
        <v>00</v>
      </c>
      <c r="H117" s="6" t="str">
        <f>IFERROR(__xludf.DUMMYFUNCTION("IFNA(REGEXEXTRACT(E117, ""\.(\d{6})""), 0)"),"000062")</f>
        <v>000062</v>
      </c>
      <c r="I117" s="2">
        <f t="shared" si="1"/>
        <v>62</v>
      </c>
      <c r="J117" s="1" t="s">
        <v>17</v>
      </c>
      <c r="K117" s="6"/>
      <c r="L117" s="6"/>
      <c r="M117" s="2"/>
    </row>
    <row r="118">
      <c r="A118" s="1" t="s">
        <v>15</v>
      </c>
      <c r="B118" s="5" t="s">
        <v>629</v>
      </c>
      <c r="C118" s="5" t="s">
        <v>215</v>
      </c>
      <c r="D118" s="5" t="s">
        <v>203</v>
      </c>
      <c r="E118" s="5" t="s">
        <v>645</v>
      </c>
      <c r="F118" s="6" t="str">
        <f>IFERROR(__xludf.DUMMYFUNCTION("REGEXEXTRACT(E118, "":(.*):"")"),"00")</f>
        <v>00</v>
      </c>
      <c r="G118" s="6" t="str">
        <f>IFERROR(__xludf.DUMMYFUNCTION("REGEXEXTRACT(E118, "":.*:(\d*)(?:.|$)"")"),"00")</f>
        <v>00</v>
      </c>
      <c r="H118" s="6" t="str">
        <f>IFERROR(__xludf.DUMMYFUNCTION("IFNA(REGEXEXTRACT(E118, ""\.(\d{6})""), 0)"),"000058")</f>
        <v>000058</v>
      </c>
      <c r="I118" s="2">
        <f t="shared" si="1"/>
        <v>58</v>
      </c>
      <c r="J118" s="1" t="s">
        <v>17</v>
      </c>
      <c r="K118" s="6"/>
      <c r="L118" s="6"/>
      <c r="M118" s="2"/>
    </row>
    <row r="119">
      <c r="A119" s="1" t="s">
        <v>15</v>
      </c>
      <c r="B119" s="5" t="s">
        <v>629</v>
      </c>
      <c r="C119" s="5" t="s">
        <v>637</v>
      </c>
      <c r="D119" s="5" t="s">
        <v>203</v>
      </c>
      <c r="E119" s="5" t="s">
        <v>646</v>
      </c>
      <c r="F119" s="6" t="str">
        <f>IFERROR(__xludf.DUMMYFUNCTION("REGEXEXTRACT(E119, "":(.*):"")"),"00")</f>
        <v>00</v>
      </c>
      <c r="G119" s="6" t="str">
        <f>IFERROR(__xludf.DUMMYFUNCTION("REGEXEXTRACT(E119, "":.*:(\d*)(?:.|$)"")"),"00")</f>
        <v>00</v>
      </c>
      <c r="H119" s="6" t="str">
        <f>IFERROR(__xludf.DUMMYFUNCTION("IFNA(REGEXEXTRACT(E119, ""\.(\d{6})""), 0)"),"000060")</f>
        <v>000060</v>
      </c>
      <c r="I119" s="2">
        <f t="shared" si="1"/>
        <v>60</v>
      </c>
      <c r="J119" s="1" t="s">
        <v>17</v>
      </c>
      <c r="K119" s="6"/>
      <c r="L119" s="6"/>
      <c r="M119" s="2"/>
    </row>
    <row r="120">
      <c r="A120" s="1" t="s">
        <v>15</v>
      </c>
      <c r="B120" s="5" t="s">
        <v>629</v>
      </c>
      <c r="C120" s="5" t="s">
        <v>215</v>
      </c>
      <c r="D120" s="5" t="s">
        <v>203</v>
      </c>
      <c r="E120" s="5" t="s">
        <v>610</v>
      </c>
      <c r="F120" s="6" t="str">
        <f>IFERROR(__xludf.DUMMYFUNCTION("REGEXEXTRACT(E120, "":(.*):"")"),"00")</f>
        <v>00</v>
      </c>
      <c r="G120" s="6" t="str">
        <f>IFERROR(__xludf.DUMMYFUNCTION("REGEXEXTRACT(E120, "":.*:(\d*)(?:.|$)"")"),"00")</f>
        <v>00</v>
      </c>
      <c r="H120" s="6" t="str">
        <f>IFERROR(__xludf.DUMMYFUNCTION("IFNA(REGEXEXTRACT(E120, ""\.(\d{6})""), 0)"),"000057")</f>
        <v>000057</v>
      </c>
      <c r="I120" s="2">
        <f t="shared" si="1"/>
        <v>57</v>
      </c>
      <c r="J120" s="1" t="s">
        <v>17</v>
      </c>
      <c r="K120" s="6"/>
      <c r="L120" s="6"/>
      <c r="M120" s="2"/>
    </row>
    <row r="121">
      <c r="A121" s="1" t="s">
        <v>15</v>
      </c>
      <c r="B121" s="5" t="s">
        <v>629</v>
      </c>
      <c r="C121" s="5" t="s">
        <v>629</v>
      </c>
      <c r="D121" s="5" t="s">
        <v>203</v>
      </c>
      <c r="E121" s="5" t="s">
        <v>647</v>
      </c>
      <c r="F121" s="6" t="str">
        <f>IFERROR(__xludf.DUMMYFUNCTION("REGEXEXTRACT(E121, "":(.*):"")"),"00")</f>
        <v>00</v>
      </c>
      <c r="G121" s="6" t="str">
        <f>IFERROR(__xludf.DUMMYFUNCTION("REGEXEXTRACT(E121, "":.*:(\d*)(?:.|$)"")"),"00")</f>
        <v>00</v>
      </c>
      <c r="H121" s="6" t="str">
        <f>IFERROR(__xludf.DUMMYFUNCTION("IFNA(REGEXEXTRACT(E121, ""\.(\d{6})""), 0)"),"000057")</f>
        <v>000057</v>
      </c>
      <c r="I121" s="2">
        <f t="shared" si="1"/>
        <v>57</v>
      </c>
      <c r="J121" s="1" t="s">
        <v>17</v>
      </c>
      <c r="K121" s="6"/>
      <c r="L121" s="6"/>
      <c r="M121" s="2"/>
    </row>
    <row r="122">
      <c r="A122" s="1" t="s">
        <v>15</v>
      </c>
      <c r="B122" s="5" t="s">
        <v>215</v>
      </c>
      <c r="C122" s="5" t="s">
        <v>216</v>
      </c>
      <c r="D122" s="5" t="s">
        <v>203</v>
      </c>
      <c r="E122" s="5" t="s">
        <v>648</v>
      </c>
      <c r="F122" s="6" t="str">
        <f>IFERROR(__xludf.DUMMYFUNCTION("REGEXEXTRACT(E122, "":(.*):"")"),"00")</f>
        <v>00</v>
      </c>
      <c r="G122" s="6" t="str">
        <f>IFERROR(__xludf.DUMMYFUNCTION("REGEXEXTRACT(E122, "":.*:(\d*)(?:.|$)"")"),"00")</f>
        <v>00</v>
      </c>
      <c r="H122" s="6" t="str">
        <f>IFERROR(__xludf.DUMMYFUNCTION("IFNA(REGEXEXTRACT(E122, ""\.(\d{6})""), 0)"),"000062")</f>
        <v>000062</v>
      </c>
      <c r="I122" s="2">
        <f t="shared" si="1"/>
        <v>62</v>
      </c>
      <c r="J122" s="1" t="s">
        <v>17</v>
      </c>
      <c r="K122" s="6"/>
      <c r="L122" s="6"/>
      <c r="M122" s="2"/>
    </row>
    <row r="123">
      <c r="A123" s="1" t="s">
        <v>15</v>
      </c>
      <c r="B123" s="5" t="s">
        <v>215</v>
      </c>
      <c r="C123" s="5" t="s">
        <v>637</v>
      </c>
      <c r="D123" s="5" t="s">
        <v>203</v>
      </c>
      <c r="E123" s="5" t="s">
        <v>644</v>
      </c>
      <c r="F123" s="6" t="str">
        <f>IFERROR(__xludf.DUMMYFUNCTION("REGEXEXTRACT(E123, "":(.*):"")"),"00")</f>
        <v>00</v>
      </c>
      <c r="G123" s="6" t="str">
        <f>IFERROR(__xludf.DUMMYFUNCTION("REGEXEXTRACT(E123, "":.*:(\d*)(?:.|$)"")"),"00")</f>
        <v>00</v>
      </c>
      <c r="H123" s="6" t="str">
        <f>IFERROR(__xludf.DUMMYFUNCTION("IFNA(REGEXEXTRACT(E123, ""\.(\d{6})""), 0)"),"000062")</f>
        <v>000062</v>
      </c>
      <c r="I123" s="2">
        <f t="shared" si="1"/>
        <v>62</v>
      </c>
      <c r="J123" s="1" t="s">
        <v>17</v>
      </c>
      <c r="K123" s="6"/>
      <c r="L123" s="6"/>
      <c r="M123" s="2"/>
    </row>
    <row r="124">
      <c r="A124" s="1" t="s">
        <v>15</v>
      </c>
      <c r="B124" s="5" t="s">
        <v>215</v>
      </c>
      <c r="C124" s="5" t="s">
        <v>220</v>
      </c>
      <c r="D124" s="5" t="s">
        <v>203</v>
      </c>
      <c r="E124" s="5" t="s">
        <v>649</v>
      </c>
      <c r="F124" s="6" t="str">
        <f>IFERROR(__xludf.DUMMYFUNCTION("REGEXEXTRACT(E124, "":(.*):"")"),"00")</f>
        <v>00</v>
      </c>
      <c r="G124" s="6" t="str">
        <f>IFERROR(__xludf.DUMMYFUNCTION("REGEXEXTRACT(E124, "":.*:(\d*)(?:.|$)"")"),"00")</f>
        <v>00</v>
      </c>
      <c r="H124" s="6" t="str">
        <f>IFERROR(__xludf.DUMMYFUNCTION("IFNA(REGEXEXTRACT(E124, ""\.(\d{6})""), 0)"),"000065")</f>
        <v>000065</v>
      </c>
      <c r="I124" s="2">
        <f t="shared" si="1"/>
        <v>65</v>
      </c>
      <c r="J124" s="1" t="s">
        <v>17</v>
      </c>
      <c r="K124" s="6"/>
      <c r="L124" s="6"/>
      <c r="M124" s="2"/>
    </row>
    <row r="125">
      <c r="A125" s="1" t="s">
        <v>15</v>
      </c>
      <c r="B125" s="5" t="s">
        <v>215</v>
      </c>
      <c r="C125" s="5" t="s">
        <v>635</v>
      </c>
      <c r="D125" s="5" t="s">
        <v>203</v>
      </c>
      <c r="E125" s="5" t="s">
        <v>650</v>
      </c>
      <c r="F125" s="6" t="str">
        <f>IFERROR(__xludf.DUMMYFUNCTION("REGEXEXTRACT(E125, "":(.*):"")"),"00")</f>
        <v>00</v>
      </c>
      <c r="G125" s="6" t="str">
        <f>IFERROR(__xludf.DUMMYFUNCTION("REGEXEXTRACT(E125, "":.*:(\d*)(?:.|$)"")"),"00")</f>
        <v>00</v>
      </c>
      <c r="H125" s="6" t="str">
        <f>IFERROR(__xludf.DUMMYFUNCTION("IFNA(REGEXEXTRACT(E125, ""\.(\d{6})""), 0)"),"000067")</f>
        <v>000067</v>
      </c>
      <c r="I125" s="2">
        <f t="shared" si="1"/>
        <v>67</v>
      </c>
      <c r="J125" s="1" t="s">
        <v>17</v>
      </c>
      <c r="K125" s="6"/>
      <c r="L125" s="6"/>
      <c r="M125" s="2"/>
    </row>
    <row r="126">
      <c r="A126" s="1" t="s">
        <v>15</v>
      </c>
      <c r="B126" s="5" t="s">
        <v>215</v>
      </c>
      <c r="C126" s="5" t="s">
        <v>216</v>
      </c>
      <c r="D126" s="5" t="s">
        <v>203</v>
      </c>
      <c r="E126" s="5" t="s">
        <v>651</v>
      </c>
      <c r="F126" s="6" t="str">
        <f>IFERROR(__xludf.DUMMYFUNCTION("REGEXEXTRACT(E126, "":(.*):"")"),"00")</f>
        <v>00</v>
      </c>
      <c r="G126" s="6" t="str">
        <f>IFERROR(__xludf.DUMMYFUNCTION("REGEXEXTRACT(E126, "":.*:(\d*)(?:.|$)"")"),"00")</f>
        <v>00</v>
      </c>
      <c r="H126" s="6" t="str">
        <f>IFERROR(__xludf.DUMMYFUNCTION("IFNA(REGEXEXTRACT(E126, ""\.(\d{6})""), 0)"),"000066")</f>
        <v>000066</v>
      </c>
      <c r="I126" s="2">
        <f t="shared" si="1"/>
        <v>66</v>
      </c>
      <c r="J126" s="1" t="s">
        <v>17</v>
      </c>
      <c r="K126" s="6"/>
      <c r="L126" s="6"/>
      <c r="M126" s="2"/>
    </row>
    <row r="127">
      <c r="A127" s="1" t="s">
        <v>15</v>
      </c>
      <c r="B127" s="5" t="s">
        <v>215</v>
      </c>
      <c r="C127" s="5" t="s">
        <v>637</v>
      </c>
      <c r="D127" s="5" t="s">
        <v>203</v>
      </c>
      <c r="E127" s="5" t="s">
        <v>597</v>
      </c>
      <c r="F127" s="6" t="str">
        <f>IFERROR(__xludf.DUMMYFUNCTION("REGEXEXTRACT(E127, "":(.*):"")"),"00")</f>
        <v>00</v>
      </c>
      <c r="G127" s="6" t="str">
        <f>IFERROR(__xludf.DUMMYFUNCTION("REGEXEXTRACT(E127, "":.*:(\d*)(?:.|$)"")"),"00")</f>
        <v>00</v>
      </c>
      <c r="H127" s="6" t="str">
        <f>IFERROR(__xludf.DUMMYFUNCTION("IFNA(REGEXEXTRACT(E127, ""\.(\d{6})""), 0)"),"000063")</f>
        <v>000063</v>
      </c>
      <c r="I127" s="2">
        <f t="shared" si="1"/>
        <v>63</v>
      </c>
      <c r="J127" s="1" t="s">
        <v>17</v>
      </c>
      <c r="K127" s="6"/>
      <c r="L127" s="6"/>
      <c r="M127" s="2"/>
    </row>
    <row r="128">
      <c r="A128" s="1" t="s">
        <v>15</v>
      </c>
      <c r="B128" s="5" t="s">
        <v>215</v>
      </c>
      <c r="C128" s="5" t="s">
        <v>215</v>
      </c>
      <c r="D128" s="5" t="s">
        <v>203</v>
      </c>
      <c r="E128" s="5" t="s">
        <v>628</v>
      </c>
      <c r="F128" s="6" t="str">
        <f>IFERROR(__xludf.DUMMYFUNCTION("REGEXEXTRACT(E128, "":(.*):"")"),"00")</f>
        <v>00</v>
      </c>
      <c r="G128" s="6" t="str">
        <f>IFERROR(__xludf.DUMMYFUNCTION("REGEXEXTRACT(E128, "":.*:(\d*)(?:.|$)"")"),"00")</f>
        <v>00</v>
      </c>
      <c r="H128" s="6" t="str">
        <f>IFERROR(__xludf.DUMMYFUNCTION("IFNA(REGEXEXTRACT(E128, ""\.(\d{6})""), 0)"),"000058")</f>
        <v>000058</v>
      </c>
      <c r="I128" s="2">
        <f t="shared" si="1"/>
        <v>58</v>
      </c>
      <c r="J128" s="1" t="s">
        <v>17</v>
      </c>
      <c r="K128" s="6"/>
      <c r="L128" s="6"/>
      <c r="M128" s="2"/>
    </row>
    <row r="129">
      <c r="A129" s="1" t="s">
        <v>15</v>
      </c>
      <c r="B129" s="5" t="s">
        <v>215</v>
      </c>
      <c r="C129" s="5" t="s">
        <v>215</v>
      </c>
      <c r="D129" s="5" t="s">
        <v>203</v>
      </c>
      <c r="E129" s="5" t="s">
        <v>652</v>
      </c>
      <c r="F129" s="6" t="str">
        <f>IFERROR(__xludf.DUMMYFUNCTION("REGEXEXTRACT(E129, "":(.*):"")"),"00")</f>
        <v>00</v>
      </c>
      <c r="G129" s="6" t="str">
        <f>IFERROR(__xludf.DUMMYFUNCTION("REGEXEXTRACT(E129, "":.*:(\d*)(?:.|$)"")"),"00")</f>
        <v>00</v>
      </c>
      <c r="H129" s="6" t="str">
        <f>IFERROR(__xludf.DUMMYFUNCTION("IFNA(REGEXEXTRACT(E129, ""\.(\d{6})""), 0)"),"000083")</f>
        <v>000083</v>
      </c>
      <c r="I129" s="2">
        <f t="shared" si="1"/>
        <v>83</v>
      </c>
      <c r="J129" s="1" t="s">
        <v>17</v>
      </c>
      <c r="K129" s="6"/>
      <c r="L129" s="6"/>
      <c r="M129" s="2"/>
    </row>
    <row r="130">
      <c r="A130" s="1" t="s">
        <v>15</v>
      </c>
      <c r="B130" s="5" t="s">
        <v>215</v>
      </c>
      <c r="C130" s="5" t="s">
        <v>215</v>
      </c>
      <c r="D130" s="5" t="s">
        <v>203</v>
      </c>
      <c r="E130" s="5" t="s">
        <v>653</v>
      </c>
      <c r="F130" s="6" t="str">
        <f>IFERROR(__xludf.DUMMYFUNCTION("REGEXEXTRACT(E130, "":(.*):"")"),"00")</f>
        <v>00</v>
      </c>
      <c r="G130" s="6" t="str">
        <f>IFERROR(__xludf.DUMMYFUNCTION("REGEXEXTRACT(E130, "":.*:(\d*)(?:.|$)"")"),"00")</f>
        <v>00</v>
      </c>
      <c r="H130" s="6" t="str">
        <f>IFERROR(__xludf.DUMMYFUNCTION("IFNA(REGEXEXTRACT(E130, ""\.(\d{6})""), 0)"),"000083")</f>
        <v>000083</v>
      </c>
      <c r="I130" s="2">
        <f t="shared" si="1"/>
        <v>83</v>
      </c>
      <c r="J130" s="1" t="s">
        <v>17</v>
      </c>
      <c r="K130" s="6"/>
      <c r="L130" s="6"/>
      <c r="M130" s="2"/>
    </row>
    <row r="131">
      <c r="A131" s="1" t="s">
        <v>15</v>
      </c>
      <c r="B131" s="5" t="s">
        <v>215</v>
      </c>
      <c r="C131" s="5" t="s">
        <v>637</v>
      </c>
      <c r="D131" s="5" t="s">
        <v>203</v>
      </c>
      <c r="E131" s="5" t="s">
        <v>654</v>
      </c>
      <c r="F131" s="6" t="str">
        <f>IFERROR(__xludf.DUMMYFUNCTION("REGEXEXTRACT(E131, "":(.*):"")"),"00")</f>
        <v>00</v>
      </c>
      <c r="G131" s="6" t="str">
        <f>IFERROR(__xludf.DUMMYFUNCTION("REGEXEXTRACT(E131, "":.*:(\d*)(?:.|$)"")"),"00")</f>
        <v>00</v>
      </c>
      <c r="H131" s="6" t="str">
        <f>IFERROR(__xludf.DUMMYFUNCTION("IFNA(REGEXEXTRACT(E131, ""\.(\d{6})""), 0)"),"000096")</f>
        <v>000096</v>
      </c>
      <c r="I131" s="2">
        <f t="shared" si="1"/>
        <v>96</v>
      </c>
      <c r="J131" s="1" t="s">
        <v>17</v>
      </c>
      <c r="K131" s="6"/>
      <c r="L131" s="6"/>
      <c r="M131" s="2"/>
    </row>
    <row r="132">
      <c r="A132" s="1" t="s">
        <v>15</v>
      </c>
      <c r="B132" s="5" t="s">
        <v>637</v>
      </c>
      <c r="C132" s="5" t="s">
        <v>635</v>
      </c>
      <c r="D132" s="5" t="s">
        <v>203</v>
      </c>
      <c r="E132" s="5" t="s">
        <v>655</v>
      </c>
      <c r="F132" s="6" t="str">
        <f>IFERROR(__xludf.DUMMYFUNCTION("REGEXEXTRACT(E132, "":(.*):"")"),"00")</f>
        <v>00</v>
      </c>
      <c r="G132" s="6" t="str">
        <f>IFERROR(__xludf.DUMMYFUNCTION("REGEXEXTRACT(E132, "":.*:(\d*)(?:.|$)"")"),"00")</f>
        <v>00</v>
      </c>
      <c r="H132" s="6" t="str">
        <f>IFERROR(__xludf.DUMMYFUNCTION("IFNA(REGEXEXTRACT(E132, ""\.(\d{6})""), 0)"),"000103")</f>
        <v>000103</v>
      </c>
      <c r="I132" s="2">
        <f t="shared" si="1"/>
        <v>103</v>
      </c>
      <c r="J132" s="1" t="s">
        <v>17</v>
      </c>
      <c r="K132" s="6"/>
      <c r="L132" s="6"/>
      <c r="M132" s="2"/>
    </row>
    <row r="133">
      <c r="A133" s="1" t="s">
        <v>15</v>
      </c>
      <c r="B133" s="5" t="s">
        <v>637</v>
      </c>
      <c r="C133" s="5" t="s">
        <v>216</v>
      </c>
      <c r="D133" s="5" t="s">
        <v>203</v>
      </c>
      <c r="E133" s="5" t="s">
        <v>656</v>
      </c>
      <c r="F133" s="6" t="str">
        <f>IFERROR(__xludf.DUMMYFUNCTION("REGEXEXTRACT(E133, "":(.*):"")"),"00")</f>
        <v>00</v>
      </c>
      <c r="G133" s="6" t="str">
        <f>IFERROR(__xludf.DUMMYFUNCTION("REGEXEXTRACT(E133, "":.*:(\d*)(?:.|$)"")"),"00")</f>
        <v>00</v>
      </c>
      <c r="H133" s="6" t="str">
        <f>IFERROR(__xludf.DUMMYFUNCTION("IFNA(REGEXEXTRACT(E133, ""\.(\d{6})""), 0)"),"000086")</f>
        <v>000086</v>
      </c>
      <c r="I133" s="2">
        <f t="shared" si="1"/>
        <v>86</v>
      </c>
      <c r="J133" s="1" t="s">
        <v>17</v>
      </c>
      <c r="K133" s="6"/>
      <c r="L133" s="6"/>
      <c r="M133" s="2"/>
    </row>
    <row r="134">
      <c r="A134" s="1" t="s">
        <v>15</v>
      </c>
      <c r="B134" s="5" t="s">
        <v>637</v>
      </c>
      <c r="C134" s="5" t="s">
        <v>635</v>
      </c>
      <c r="D134" s="5" t="s">
        <v>203</v>
      </c>
      <c r="E134" s="5" t="s">
        <v>657</v>
      </c>
      <c r="F134" s="6" t="str">
        <f>IFERROR(__xludf.DUMMYFUNCTION("REGEXEXTRACT(E134, "":(.*):"")"),"00")</f>
        <v>00</v>
      </c>
      <c r="G134" s="6" t="str">
        <f>IFERROR(__xludf.DUMMYFUNCTION("REGEXEXTRACT(E134, "":.*:(\d*)(?:.|$)"")"),"00")</f>
        <v>00</v>
      </c>
      <c r="H134" s="6" t="str">
        <f>IFERROR(__xludf.DUMMYFUNCTION("IFNA(REGEXEXTRACT(E134, ""\.(\d{6})""), 0)"),"000086")</f>
        <v>000086</v>
      </c>
      <c r="I134" s="2">
        <f t="shared" si="1"/>
        <v>86</v>
      </c>
      <c r="J134" s="1" t="s">
        <v>17</v>
      </c>
      <c r="K134" s="6"/>
      <c r="L134" s="6"/>
      <c r="M134" s="2"/>
    </row>
    <row r="135">
      <c r="A135" s="1" t="s">
        <v>15</v>
      </c>
      <c r="B135" s="5" t="s">
        <v>637</v>
      </c>
      <c r="C135" s="5" t="s">
        <v>635</v>
      </c>
      <c r="D135" s="5" t="s">
        <v>203</v>
      </c>
      <c r="E135" s="5" t="s">
        <v>608</v>
      </c>
      <c r="F135" s="6" t="str">
        <f>IFERROR(__xludf.DUMMYFUNCTION("REGEXEXTRACT(E135, "":(.*):"")"),"00")</f>
        <v>00</v>
      </c>
      <c r="G135" s="6" t="str">
        <f>IFERROR(__xludf.DUMMYFUNCTION("REGEXEXTRACT(E135, "":.*:(\d*)(?:.|$)"")"),"00")</f>
        <v>00</v>
      </c>
      <c r="H135" s="6" t="str">
        <f>IFERROR(__xludf.DUMMYFUNCTION("IFNA(REGEXEXTRACT(E135, ""\.(\d{6})""), 0)"),"000074")</f>
        <v>000074</v>
      </c>
      <c r="I135" s="2">
        <f t="shared" si="1"/>
        <v>74</v>
      </c>
      <c r="J135" s="1" t="s">
        <v>17</v>
      </c>
      <c r="K135" s="6"/>
      <c r="L135" s="6"/>
      <c r="M135" s="2"/>
    </row>
    <row r="136">
      <c r="A136" s="1" t="s">
        <v>15</v>
      </c>
      <c r="B136" s="5" t="s">
        <v>637</v>
      </c>
      <c r="C136" s="5" t="s">
        <v>220</v>
      </c>
      <c r="D136" s="5" t="s">
        <v>203</v>
      </c>
      <c r="E136" s="5" t="s">
        <v>658</v>
      </c>
      <c r="F136" s="6" t="str">
        <f>IFERROR(__xludf.DUMMYFUNCTION("REGEXEXTRACT(E136, "":(.*):"")"),"00")</f>
        <v>00</v>
      </c>
      <c r="G136" s="6" t="str">
        <f>IFERROR(__xludf.DUMMYFUNCTION("REGEXEXTRACT(E136, "":.*:(\d*)(?:.|$)"")"),"00")</f>
        <v>00</v>
      </c>
      <c r="H136" s="6" t="str">
        <f>IFERROR(__xludf.DUMMYFUNCTION("IFNA(REGEXEXTRACT(E136, ""\.(\d{6})""), 0)"),"000070")</f>
        <v>000070</v>
      </c>
      <c r="I136" s="2">
        <f t="shared" si="1"/>
        <v>70</v>
      </c>
      <c r="J136" s="1" t="s">
        <v>17</v>
      </c>
      <c r="K136" s="6"/>
      <c r="L136" s="6"/>
      <c r="M136" s="2"/>
    </row>
    <row r="137">
      <c r="A137" s="1" t="s">
        <v>15</v>
      </c>
      <c r="B137" s="5" t="s">
        <v>637</v>
      </c>
      <c r="C137" s="5" t="s">
        <v>659</v>
      </c>
      <c r="D137" s="5" t="s">
        <v>203</v>
      </c>
      <c r="E137" s="5" t="s">
        <v>660</v>
      </c>
      <c r="F137" s="6" t="str">
        <f>IFERROR(__xludf.DUMMYFUNCTION("REGEXEXTRACT(E137, "":(.*):"")"),"00")</f>
        <v>00</v>
      </c>
      <c r="G137" s="6" t="str">
        <f>IFERROR(__xludf.DUMMYFUNCTION("REGEXEXTRACT(E137, "":.*:(\d*)(?:.|$)"")"),"00")</f>
        <v>00</v>
      </c>
      <c r="H137" s="6" t="str">
        <f>IFERROR(__xludf.DUMMYFUNCTION("IFNA(REGEXEXTRACT(E137, ""\.(\d{6})""), 0)"),"000102")</f>
        <v>000102</v>
      </c>
      <c r="I137" s="2">
        <f t="shared" si="1"/>
        <v>102</v>
      </c>
      <c r="J137" s="1" t="s">
        <v>17</v>
      </c>
      <c r="K137" s="6"/>
      <c r="L137" s="6"/>
      <c r="M137" s="2"/>
    </row>
    <row r="138">
      <c r="A138" s="1" t="s">
        <v>15</v>
      </c>
      <c r="B138" s="5" t="s">
        <v>637</v>
      </c>
      <c r="C138" s="5" t="s">
        <v>635</v>
      </c>
      <c r="D138" s="5" t="s">
        <v>203</v>
      </c>
      <c r="E138" s="5" t="s">
        <v>661</v>
      </c>
      <c r="F138" s="6" t="str">
        <f>IFERROR(__xludf.DUMMYFUNCTION("REGEXEXTRACT(E138, "":(.*):"")"),"00")</f>
        <v>00</v>
      </c>
      <c r="G138" s="6" t="str">
        <f>IFERROR(__xludf.DUMMYFUNCTION("REGEXEXTRACT(E138, "":.*:(\d*)(?:.|$)"")"),"00")</f>
        <v>00</v>
      </c>
      <c r="H138" s="6" t="str">
        <f>IFERROR(__xludf.DUMMYFUNCTION("IFNA(REGEXEXTRACT(E138, ""\.(\d{6})""), 0)"),"000088")</f>
        <v>000088</v>
      </c>
      <c r="I138" s="2">
        <f t="shared" si="1"/>
        <v>88</v>
      </c>
      <c r="J138" s="1" t="s">
        <v>17</v>
      </c>
      <c r="K138" s="6"/>
      <c r="L138" s="6"/>
      <c r="M138" s="2"/>
    </row>
    <row r="139">
      <c r="A139" s="1" t="s">
        <v>15</v>
      </c>
      <c r="B139" s="5" t="s">
        <v>637</v>
      </c>
      <c r="C139" s="5" t="s">
        <v>216</v>
      </c>
      <c r="D139" s="5" t="s">
        <v>203</v>
      </c>
      <c r="E139" s="5" t="s">
        <v>662</v>
      </c>
      <c r="F139" s="6" t="str">
        <f>IFERROR(__xludf.DUMMYFUNCTION("REGEXEXTRACT(E139, "":(.*):"")"),"00")</f>
        <v>00</v>
      </c>
      <c r="G139" s="6" t="str">
        <f>IFERROR(__xludf.DUMMYFUNCTION("REGEXEXTRACT(E139, "":.*:(\d*)(?:.|$)"")"),"00")</f>
        <v>00</v>
      </c>
      <c r="H139" s="6" t="str">
        <f>IFERROR(__xludf.DUMMYFUNCTION("IFNA(REGEXEXTRACT(E139, ""\.(\d{6})""), 0)"),"000089")</f>
        <v>000089</v>
      </c>
      <c r="I139" s="2">
        <f t="shared" si="1"/>
        <v>89</v>
      </c>
      <c r="J139" s="1" t="s">
        <v>17</v>
      </c>
      <c r="K139" s="6"/>
      <c r="L139" s="6"/>
      <c r="M139" s="2"/>
    </row>
    <row r="140">
      <c r="A140" s="1" t="s">
        <v>15</v>
      </c>
      <c r="B140" s="5" t="s">
        <v>637</v>
      </c>
      <c r="C140" s="5" t="s">
        <v>635</v>
      </c>
      <c r="D140" s="5" t="s">
        <v>203</v>
      </c>
      <c r="E140" s="5" t="s">
        <v>663</v>
      </c>
      <c r="F140" s="6" t="str">
        <f>IFERROR(__xludf.DUMMYFUNCTION("REGEXEXTRACT(E140, "":(.*):"")"),"00")</f>
        <v>00</v>
      </c>
      <c r="G140" s="6" t="str">
        <f>IFERROR(__xludf.DUMMYFUNCTION("REGEXEXTRACT(E140, "":.*:(\d*)(?:.|$)"")"),"00")</f>
        <v>00</v>
      </c>
      <c r="H140" s="6" t="str">
        <f>IFERROR(__xludf.DUMMYFUNCTION("IFNA(REGEXEXTRACT(E140, ""\.(\d{6})""), 0)"),"000084")</f>
        <v>000084</v>
      </c>
      <c r="I140" s="2">
        <f t="shared" si="1"/>
        <v>84</v>
      </c>
      <c r="J140" s="1" t="s">
        <v>17</v>
      </c>
      <c r="K140" s="6"/>
      <c r="L140" s="6"/>
      <c r="M140" s="2"/>
    </row>
    <row r="141">
      <c r="A141" s="1" t="s">
        <v>15</v>
      </c>
      <c r="B141" s="5" t="s">
        <v>637</v>
      </c>
      <c r="C141" s="5" t="s">
        <v>635</v>
      </c>
      <c r="D141" s="5" t="s">
        <v>203</v>
      </c>
      <c r="E141" s="5" t="s">
        <v>589</v>
      </c>
      <c r="F141" s="6" t="str">
        <f>IFERROR(__xludf.DUMMYFUNCTION("REGEXEXTRACT(E141, "":(.*):"")"),"00")</f>
        <v>00</v>
      </c>
      <c r="G141" s="6" t="str">
        <f>IFERROR(__xludf.DUMMYFUNCTION("REGEXEXTRACT(E141, "":.*:(\d*)(?:.|$)"")"),"00")</f>
        <v>00</v>
      </c>
      <c r="H141" s="6" t="str">
        <f>IFERROR(__xludf.DUMMYFUNCTION("IFNA(REGEXEXTRACT(E141, ""\.(\d{6})""), 0)"),"000084")</f>
        <v>000084</v>
      </c>
      <c r="I141" s="2">
        <f t="shared" si="1"/>
        <v>84</v>
      </c>
      <c r="J141" s="1" t="s">
        <v>17</v>
      </c>
      <c r="K141" s="6"/>
      <c r="L141" s="6"/>
      <c r="M141" s="2"/>
    </row>
    <row r="142">
      <c r="A142" s="1" t="s">
        <v>15</v>
      </c>
      <c r="B142" s="5" t="s">
        <v>216</v>
      </c>
      <c r="C142" s="5" t="s">
        <v>220</v>
      </c>
      <c r="D142" s="5" t="s">
        <v>203</v>
      </c>
      <c r="E142" s="5" t="s">
        <v>664</v>
      </c>
      <c r="F142" s="6" t="str">
        <f>IFERROR(__xludf.DUMMYFUNCTION("REGEXEXTRACT(E142, "":(.*):"")"),"00")</f>
        <v>00</v>
      </c>
      <c r="G142" s="6" t="str">
        <f>IFERROR(__xludf.DUMMYFUNCTION("REGEXEXTRACT(E142, "":.*:(\d*)(?:.|$)"")"),"00")</f>
        <v>00</v>
      </c>
      <c r="H142" s="6" t="str">
        <f>IFERROR(__xludf.DUMMYFUNCTION("IFNA(REGEXEXTRACT(E142, ""\.(\d{6})""), 0)"),"000091")</f>
        <v>000091</v>
      </c>
      <c r="I142" s="2">
        <f t="shared" si="1"/>
        <v>91</v>
      </c>
      <c r="J142" s="1" t="s">
        <v>17</v>
      </c>
      <c r="K142" s="6"/>
      <c r="L142" s="6"/>
      <c r="M142" s="2"/>
    </row>
    <row r="143">
      <c r="A143" s="1" t="s">
        <v>15</v>
      </c>
      <c r="B143" s="5" t="s">
        <v>216</v>
      </c>
      <c r="C143" s="5" t="s">
        <v>220</v>
      </c>
      <c r="D143" s="5" t="s">
        <v>203</v>
      </c>
      <c r="E143" s="5" t="s">
        <v>665</v>
      </c>
      <c r="F143" s="6" t="str">
        <f>IFERROR(__xludf.DUMMYFUNCTION("REGEXEXTRACT(E143, "":(.*):"")"),"00")</f>
        <v>00</v>
      </c>
      <c r="G143" s="6" t="str">
        <f>IFERROR(__xludf.DUMMYFUNCTION("REGEXEXTRACT(E143, "":.*:(\d*)(?:.|$)"")"),"00")</f>
        <v>00</v>
      </c>
      <c r="H143" s="6" t="str">
        <f>IFERROR(__xludf.DUMMYFUNCTION("IFNA(REGEXEXTRACT(E143, ""\.(\d{6})""), 0)"),"000098")</f>
        <v>000098</v>
      </c>
      <c r="I143" s="2">
        <f t="shared" si="1"/>
        <v>98</v>
      </c>
      <c r="J143" s="1" t="s">
        <v>17</v>
      </c>
      <c r="K143" s="6"/>
      <c r="L143" s="6"/>
      <c r="M143" s="2"/>
    </row>
    <row r="144">
      <c r="A144" s="1" t="s">
        <v>15</v>
      </c>
      <c r="B144" s="5" t="s">
        <v>216</v>
      </c>
      <c r="C144" s="5" t="s">
        <v>635</v>
      </c>
      <c r="D144" s="5" t="s">
        <v>203</v>
      </c>
      <c r="E144" s="5" t="s">
        <v>666</v>
      </c>
      <c r="F144" s="6" t="str">
        <f>IFERROR(__xludf.DUMMYFUNCTION("REGEXEXTRACT(E144, "":(.*):"")"),"00")</f>
        <v>00</v>
      </c>
      <c r="G144" s="6" t="str">
        <f>IFERROR(__xludf.DUMMYFUNCTION("REGEXEXTRACT(E144, "":.*:(\d*)(?:.|$)"")"),"00")</f>
        <v>00</v>
      </c>
      <c r="H144" s="6" t="str">
        <f>IFERROR(__xludf.DUMMYFUNCTION("IFNA(REGEXEXTRACT(E144, ""\.(\d{6})""), 0)"),"000097")</f>
        <v>000097</v>
      </c>
      <c r="I144" s="2">
        <f t="shared" si="1"/>
        <v>97</v>
      </c>
      <c r="J144" s="1" t="s">
        <v>17</v>
      </c>
      <c r="K144" s="6"/>
      <c r="L144" s="6"/>
      <c r="M144" s="2"/>
    </row>
    <row r="145">
      <c r="A145" s="1" t="s">
        <v>15</v>
      </c>
      <c r="B145" s="5" t="s">
        <v>216</v>
      </c>
      <c r="C145" s="5" t="s">
        <v>220</v>
      </c>
      <c r="D145" s="5" t="s">
        <v>203</v>
      </c>
      <c r="E145" s="5" t="s">
        <v>667</v>
      </c>
      <c r="F145" s="6" t="str">
        <f>IFERROR(__xludf.DUMMYFUNCTION("REGEXEXTRACT(E145, "":(.*):"")"),"00")</f>
        <v>00</v>
      </c>
      <c r="G145" s="6" t="str">
        <f>IFERROR(__xludf.DUMMYFUNCTION("REGEXEXTRACT(E145, "":.*:(\d*)(?:.|$)"")"),"00")</f>
        <v>00</v>
      </c>
      <c r="H145" s="6" t="str">
        <f>IFERROR(__xludf.DUMMYFUNCTION("IFNA(REGEXEXTRACT(E145, ""\.(\d{6})""), 0)"),"000090")</f>
        <v>000090</v>
      </c>
      <c r="I145" s="2">
        <f t="shared" si="1"/>
        <v>90</v>
      </c>
      <c r="J145" s="1" t="s">
        <v>17</v>
      </c>
      <c r="K145" s="6"/>
      <c r="L145" s="6"/>
      <c r="M145" s="2"/>
    </row>
    <row r="146">
      <c r="A146" s="1" t="s">
        <v>15</v>
      </c>
      <c r="B146" s="5" t="s">
        <v>216</v>
      </c>
      <c r="C146" s="5" t="s">
        <v>659</v>
      </c>
      <c r="D146" s="5" t="s">
        <v>203</v>
      </c>
      <c r="E146" s="5" t="s">
        <v>668</v>
      </c>
      <c r="F146" s="6" t="str">
        <f>IFERROR(__xludf.DUMMYFUNCTION("REGEXEXTRACT(E146, "":(.*):"")"),"00")</f>
        <v>00</v>
      </c>
      <c r="G146" s="6" t="str">
        <f>IFERROR(__xludf.DUMMYFUNCTION("REGEXEXTRACT(E146, "":.*:(\d*)(?:.|$)"")"),"00")</f>
        <v>00</v>
      </c>
      <c r="H146" s="6" t="str">
        <f>IFERROR(__xludf.DUMMYFUNCTION("IFNA(REGEXEXTRACT(E146, ""\.(\d{6})""), 0)"),"000093")</f>
        <v>000093</v>
      </c>
      <c r="I146" s="2">
        <f t="shared" si="1"/>
        <v>93</v>
      </c>
      <c r="J146" s="1" t="s">
        <v>17</v>
      </c>
      <c r="K146" s="6"/>
      <c r="L146" s="6"/>
      <c r="M146" s="2"/>
    </row>
    <row r="147">
      <c r="A147" s="1" t="s">
        <v>15</v>
      </c>
      <c r="B147" s="5" t="s">
        <v>216</v>
      </c>
      <c r="C147" s="5" t="s">
        <v>218</v>
      </c>
      <c r="D147" s="5" t="s">
        <v>203</v>
      </c>
      <c r="E147" s="5" t="s">
        <v>669</v>
      </c>
      <c r="F147" s="6" t="str">
        <f>IFERROR(__xludf.DUMMYFUNCTION("REGEXEXTRACT(E147, "":(.*):"")"),"00")</f>
        <v>00</v>
      </c>
      <c r="G147" s="6" t="str">
        <f>IFERROR(__xludf.DUMMYFUNCTION("REGEXEXTRACT(E147, "":.*:(\d*)(?:.|$)"")"),"00")</f>
        <v>00</v>
      </c>
      <c r="H147" s="6" t="str">
        <f>IFERROR(__xludf.DUMMYFUNCTION("IFNA(REGEXEXTRACT(E147, ""\.(\d{6})""), 0)"),"001186")</f>
        <v>001186</v>
      </c>
      <c r="I147" s="2">
        <f t="shared" si="1"/>
        <v>1186</v>
      </c>
      <c r="J147" s="1" t="s">
        <v>17</v>
      </c>
      <c r="K147" s="6"/>
      <c r="L147" s="6"/>
      <c r="M147" s="2"/>
    </row>
    <row r="148">
      <c r="A148" s="1" t="s">
        <v>15</v>
      </c>
      <c r="B148" s="5" t="s">
        <v>216</v>
      </c>
      <c r="C148" s="5" t="s">
        <v>659</v>
      </c>
      <c r="D148" s="5" t="s">
        <v>203</v>
      </c>
      <c r="E148" s="5" t="s">
        <v>670</v>
      </c>
      <c r="F148" s="6" t="str">
        <f>IFERROR(__xludf.DUMMYFUNCTION("REGEXEXTRACT(E148, "":(.*):"")"),"00")</f>
        <v>00</v>
      </c>
      <c r="G148" s="6" t="str">
        <f>IFERROR(__xludf.DUMMYFUNCTION("REGEXEXTRACT(E148, "":.*:(\d*)(?:.|$)"")"),"00")</f>
        <v>00</v>
      </c>
      <c r="H148" s="6" t="str">
        <f>IFERROR(__xludf.DUMMYFUNCTION("IFNA(REGEXEXTRACT(E148, ""\.(\d{6})""), 0)"),"000143")</f>
        <v>000143</v>
      </c>
      <c r="I148" s="2">
        <f t="shared" si="1"/>
        <v>143</v>
      </c>
      <c r="J148" s="1" t="s">
        <v>17</v>
      </c>
      <c r="K148" s="6"/>
      <c r="L148" s="6"/>
      <c r="M148" s="2"/>
    </row>
    <row r="149">
      <c r="A149" s="1" t="s">
        <v>15</v>
      </c>
      <c r="B149" s="5" t="s">
        <v>216</v>
      </c>
      <c r="C149" s="5" t="s">
        <v>220</v>
      </c>
      <c r="D149" s="5" t="s">
        <v>203</v>
      </c>
      <c r="E149" s="5" t="s">
        <v>671</v>
      </c>
      <c r="F149" s="6" t="str">
        <f>IFERROR(__xludf.DUMMYFUNCTION("REGEXEXTRACT(E149, "":(.*):"")"),"00")</f>
        <v>00</v>
      </c>
      <c r="G149" s="6" t="str">
        <f>IFERROR(__xludf.DUMMYFUNCTION("REGEXEXTRACT(E149, "":.*:(\d*)(?:.|$)"")"),"00")</f>
        <v>00</v>
      </c>
      <c r="H149" s="6" t="str">
        <f>IFERROR(__xludf.DUMMYFUNCTION("IFNA(REGEXEXTRACT(E149, ""\.(\d{6})""), 0)"),"000148")</f>
        <v>000148</v>
      </c>
      <c r="I149" s="2">
        <f t="shared" si="1"/>
        <v>148</v>
      </c>
      <c r="J149" s="1" t="s">
        <v>17</v>
      </c>
      <c r="K149" s="6"/>
      <c r="L149" s="6"/>
      <c r="M149" s="2"/>
    </row>
    <row r="150">
      <c r="A150" s="1" t="s">
        <v>15</v>
      </c>
      <c r="B150" s="5" t="s">
        <v>216</v>
      </c>
      <c r="C150" s="5" t="s">
        <v>659</v>
      </c>
      <c r="D150" s="5" t="s">
        <v>203</v>
      </c>
      <c r="E150" s="5" t="s">
        <v>672</v>
      </c>
      <c r="F150" s="6" t="str">
        <f>IFERROR(__xludf.DUMMYFUNCTION("REGEXEXTRACT(E150, "":(.*):"")"),"00")</f>
        <v>00</v>
      </c>
      <c r="G150" s="6" t="str">
        <f>IFERROR(__xludf.DUMMYFUNCTION("REGEXEXTRACT(E150, "":.*:(\d*)(?:.|$)"")"),"00")</f>
        <v>00</v>
      </c>
      <c r="H150" s="6" t="str">
        <f>IFERROR(__xludf.DUMMYFUNCTION("IFNA(REGEXEXTRACT(E150, ""\.(\d{6})""), 0)"),"000107")</f>
        <v>000107</v>
      </c>
      <c r="I150" s="2">
        <f t="shared" si="1"/>
        <v>107</v>
      </c>
      <c r="J150" s="1" t="s">
        <v>17</v>
      </c>
      <c r="K150" s="6"/>
      <c r="L150" s="6"/>
      <c r="M150" s="2"/>
    </row>
    <row r="151">
      <c r="A151" s="1" t="s">
        <v>15</v>
      </c>
      <c r="B151" s="5" t="s">
        <v>216</v>
      </c>
      <c r="C151" s="5" t="s">
        <v>220</v>
      </c>
      <c r="D151" s="5" t="s">
        <v>203</v>
      </c>
      <c r="E151" s="5" t="s">
        <v>673</v>
      </c>
      <c r="F151" s="6" t="str">
        <f>IFERROR(__xludf.DUMMYFUNCTION("REGEXEXTRACT(E151, "":(.*):"")"),"00")</f>
        <v>00</v>
      </c>
      <c r="G151" s="6" t="str">
        <f>IFERROR(__xludf.DUMMYFUNCTION("REGEXEXTRACT(E151, "":.*:(\d*)(?:.|$)"")"),"00")</f>
        <v>00</v>
      </c>
      <c r="H151" s="6" t="str">
        <f>IFERROR(__xludf.DUMMYFUNCTION("IFNA(REGEXEXTRACT(E151, ""\.(\d{6})""), 0)"),"000098")</f>
        <v>000098</v>
      </c>
      <c r="I151" s="2">
        <f t="shared" si="1"/>
        <v>98</v>
      </c>
      <c r="J151" s="1" t="s">
        <v>17</v>
      </c>
      <c r="K151" s="6"/>
      <c r="L151" s="6"/>
      <c r="M151" s="2"/>
    </row>
    <row r="152">
      <c r="A152" s="1" t="s">
        <v>15</v>
      </c>
      <c r="B152" s="5" t="s">
        <v>635</v>
      </c>
      <c r="C152" s="5" t="s">
        <v>218</v>
      </c>
      <c r="D152" s="5" t="s">
        <v>203</v>
      </c>
      <c r="E152" s="5" t="s">
        <v>674</v>
      </c>
      <c r="F152" s="6" t="str">
        <f>IFERROR(__xludf.DUMMYFUNCTION("REGEXEXTRACT(E152, "":(.*):"")"),"00")</f>
        <v>00</v>
      </c>
      <c r="G152" s="6" t="str">
        <f>IFERROR(__xludf.DUMMYFUNCTION("REGEXEXTRACT(E152, "":.*:(\d*)(?:.|$)"")"),"00")</f>
        <v>00</v>
      </c>
      <c r="H152" s="6" t="str">
        <f>IFERROR(__xludf.DUMMYFUNCTION("IFNA(REGEXEXTRACT(E152, ""\.(\d{6})""), 0)"),"000105")</f>
        <v>000105</v>
      </c>
      <c r="I152" s="2">
        <f t="shared" si="1"/>
        <v>105</v>
      </c>
      <c r="J152" s="1" t="s">
        <v>17</v>
      </c>
      <c r="K152" s="6"/>
      <c r="L152" s="6"/>
      <c r="M152" s="2"/>
    </row>
    <row r="153">
      <c r="A153" s="1" t="s">
        <v>15</v>
      </c>
      <c r="B153" s="5" t="s">
        <v>635</v>
      </c>
      <c r="C153" s="5" t="s">
        <v>659</v>
      </c>
      <c r="D153" s="5" t="s">
        <v>203</v>
      </c>
      <c r="E153" s="5" t="s">
        <v>675</v>
      </c>
      <c r="F153" s="6" t="str">
        <f>IFERROR(__xludf.DUMMYFUNCTION("REGEXEXTRACT(E153, "":(.*):"")"),"00")</f>
        <v>00</v>
      </c>
      <c r="G153" s="6" t="str">
        <f>IFERROR(__xludf.DUMMYFUNCTION("REGEXEXTRACT(E153, "":.*:(\d*)(?:.|$)"")"),"00")</f>
        <v>00</v>
      </c>
      <c r="H153" s="6" t="str">
        <f>IFERROR(__xludf.DUMMYFUNCTION("IFNA(REGEXEXTRACT(E153, ""\.(\d{6})""), 0)"),"000102")</f>
        <v>000102</v>
      </c>
      <c r="I153" s="2">
        <f t="shared" si="1"/>
        <v>102</v>
      </c>
      <c r="J153" s="1" t="s">
        <v>17</v>
      </c>
    </row>
    <row r="154">
      <c r="A154" s="1" t="s">
        <v>15</v>
      </c>
      <c r="B154" s="5" t="s">
        <v>635</v>
      </c>
      <c r="C154" s="5" t="s">
        <v>228</v>
      </c>
      <c r="D154" s="5" t="s">
        <v>203</v>
      </c>
      <c r="E154" s="5" t="s">
        <v>676</v>
      </c>
      <c r="F154" s="6" t="str">
        <f>IFERROR(__xludf.DUMMYFUNCTION("REGEXEXTRACT(E154, "":(.*):"")"),"00")</f>
        <v>00</v>
      </c>
      <c r="G154" s="6" t="str">
        <f>IFERROR(__xludf.DUMMYFUNCTION("REGEXEXTRACT(E154, "":.*:(\d*)(?:.|$)"")"),"00")</f>
        <v>00</v>
      </c>
      <c r="H154" s="6" t="str">
        <f>IFERROR(__xludf.DUMMYFUNCTION("IFNA(REGEXEXTRACT(E154, ""\.(\d{6})""), 0)"),"000572")</f>
        <v>000572</v>
      </c>
      <c r="I154" s="2">
        <f t="shared" si="1"/>
        <v>572</v>
      </c>
      <c r="J154" s="1" t="s">
        <v>76</v>
      </c>
    </row>
    <row r="155">
      <c r="A155" s="1" t="s">
        <v>15</v>
      </c>
      <c r="B155" s="5" t="s">
        <v>635</v>
      </c>
      <c r="C155" s="5" t="s">
        <v>218</v>
      </c>
      <c r="D155" s="5" t="s">
        <v>203</v>
      </c>
      <c r="E155" s="5" t="s">
        <v>677</v>
      </c>
      <c r="F155" s="6" t="str">
        <f>IFERROR(__xludf.DUMMYFUNCTION("REGEXEXTRACT(E155, "":(.*):"")"),"00")</f>
        <v>00</v>
      </c>
      <c r="G155" s="6" t="str">
        <f>IFERROR(__xludf.DUMMYFUNCTION("REGEXEXTRACT(E155, "":.*:(\d*)(?:.|$)"")"),"00")</f>
        <v>00</v>
      </c>
      <c r="H155" s="6" t="str">
        <f>IFERROR(__xludf.DUMMYFUNCTION("IFNA(REGEXEXTRACT(E155, ""\.(\d{6})""), 0)"),"000122")</f>
        <v>000122</v>
      </c>
      <c r="I155" s="2">
        <f t="shared" si="1"/>
        <v>122</v>
      </c>
      <c r="J155" s="1" t="s">
        <v>17</v>
      </c>
    </row>
    <row r="156">
      <c r="A156" s="1" t="s">
        <v>15</v>
      </c>
      <c r="B156" s="5" t="s">
        <v>635</v>
      </c>
      <c r="C156" s="5" t="s">
        <v>218</v>
      </c>
      <c r="D156" s="5" t="s">
        <v>203</v>
      </c>
      <c r="E156" s="5" t="s">
        <v>678</v>
      </c>
      <c r="F156" s="6" t="str">
        <f>IFERROR(__xludf.DUMMYFUNCTION("REGEXEXTRACT(E156, "":(.*):"")"),"00")</f>
        <v>00</v>
      </c>
      <c r="G156" s="6" t="str">
        <f>IFERROR(__xludf.DUMMYFUNCTION("REGEXEXTRACT(E156, "":.*:(\d*)(?:.|$)"")"),"00")</f>
        <v>00</v>
      </c>
      <c r="H156" s="6" t="str">
        <f>IFERROR(__xludf.DUMMYFUNCTION("IFNA(REGEXEXTRACT(E156, ""\.(\d{6})""), 0)"),"000113")</f>
        <v>000113</v>
      </c>
      <c r="I156" s="2">
        <f t="shared" si="1"/>
        <v>113</v>
      </c>
      <c r="J156" s="1" t="s">
        <v>17</v>
      </c>
    </row>
    <row r="157">
      <c r="A157" s="1" t="s">
        <v>15</v>
      </c>
      <c r="B157" s="5" t="s">
        <v>635</v>
      </c>
      <c r="C157" s="5" t="s">
        <v>221</v>
      </c>
      <c r="D157" s="5" t="s">
        <v>203</v>
      </c>
      <c r="E157" s="5" t="s">
        <v>679</v>
      </c>
      <c r="F157" s="6" t="str">
        <f>IFERROR(__xludf.DUMMYFUNCTION("REGEXEXTRACT(E157, "":(.*):"")"),"00")</f>
        <v>00</v>
      </c>
      <c r="G157" s="6" t="str">
        <f>IFERROR(__xludf.DUMMYFUNCTION("REGEXEXTRACT(E157, "":.*:(\d*)(?:.|$)"")"),"00")</f>
        <v>00</v>
      </c>
      <c r="H157" s="6" t="str">
        <f>IFERROR(__xludf.DUMMYFUNCTION("IFNA(REGEXEXTRACT(E157, ""\.(\d{6})""), 0)"),"000113")</f>
        <v>000113</v>
      </c>
      <c r="I157" s="2">
        <f t="shared" si="1"/>
        <v>113</v>
      </c>
      <c r="J157" s="1" t="s">
        <v>17</v>
      </c>
    </row>
    <row r="158">
      <c r="A158" s="1" t="s">
        <v>15</v>
      </c>
      <c r="B158" s="5" t="s">
        <v>635</v>
      </c>
      <c r="C158" s="5" t="s">
        <v>221</v>
      </c>
      <c r="D158" s="5" t="s">
        <v>203</v>
      </c>
      <c r="E158" s="5" t="s">
        <v>680</v>
      </c>
      <c r="F158" s="6" t="str">
        <f>IFERROR(__xludf.DUMMYFUNCTION("REGEXEXTRACT(E158, "":(.*):"")"),"00")</f>
        <v>00</v>
      </c>
      <c r="G158" s="6" t="str">
        <f>IFERROR(__xludf.DUMMYFUNCTION("REGEXEXTRACT(E158, "":.*:(\d*)(?:.|$)"")"),"00")</f>
        <v>00</v>
      </c>
      <c r="H158" s="6" t="str">
        <f>IFERROR(__xludf.DUMMYFUNCTION("IFNA(REGEXEXTRACT(E158, ""\.(\d{6})""), 0)"),"000114")</f>
        <v>000114</v>
      </c>
      <c r="I158" s="2">
        <f t="shared" si="1"/>
        <v>114</v>
      </c>
      <c r="J158" s="1" t="s">
        <v>17</v>
      </c>
    </row>
    <row r="159">
      <c r="A159" s="1" t="s">
        <v>15</v>
      </c>
      <c r="B159" s="5" t="s">
        <v>635</v>
      </c>
      <c r="C159" s="5" t="s">
        <v>218</v>
      </c>
      <c r="D159" s="5" t="s">
        <v>203</v>
      </c>
      <c r="E159" s="5" t="s">
        <v>681</v>
      </c>
      <c r="F159" s="6" t="str">
        <f>IFERROR(__xludf.DUMMYFUNCTION("REGEXEXTRACT(E159, "":(.*):"")"),"00")</f>
        <v>00</v>
      </c>
      <c r="G159" s="6" t="str">
        <f>IFERROR(__xludf.DUMMYFUNCTION("REGEXEXTRACT(E159, "":.*:(\d*)(?:.|$)"")"),"00")</f>
        <v>00</v>
      </c>
      <c r="H159" s="6" t="str">
        <f>IFERROR(__xludf.DUMMYFUNCTION("IFNA(REGEXEXTRACT(E159, ""\.(\d{6})""), 0)"),"000107")</f>
        <v>000107</v>
      </c>
      <c r="I159" s="2">
        <f t="shared" si="1"/>
        <v>107</v>
      </c>
      <c r="J159" s="1" t="s">
        <v>17</v>
      </c>
    </row>
    <row r="160">
      <c r="A160" s="1" t="s">
        <v>15</v>
      </c>
      <c r="B160" s="5" t="s">
        <v>635</v>
      </c>
      <c r="C160" s="5" t="s">
        <v>225</v>
      </c>
      <c r="D160" s="5" t="s">
        <v>203</v>
      </c>
      <c r="E160" s="5" t="s">
        <v>682</v>
      </c>
      <c r="F160" s="6" t="str">
        <f>IFERROR(__xludf.DUMMYFUNCTION("REGEXEXTRACT(E160, "":(.*):"")"),"00")</f>
        <v>00</v>
      </c>
      <c r="G160" s="6" t="str">
        <f>IFERROR(__xludf.DUMMYFUNCTION("REGEXEXTRACT(E160, "":.*:(\d*)(?:.|$)"")"),"00")</f>
        <v>00</v>
      </c>
      <c r="H160" s="6" t="str">
        <f>IFERROR(__xludf.DUMMYFUNCTION("IFNA(REGEXEXTRACT(E160, ""\.(\d{6})""), 0)"),"000104")</f>
        <v>000104</v>
      </c>
      <c r="I160" s="2">
        <f t="shared" si="1"/>
        <v>104</v>
      </c>
      <c r="J160" s="1" t="s">
        <v>17</v>
      </c>
    </row>
    <row r="161">
      <c r="A161" s="1" t="s">
        <v>15</v>
      </c>
      <c r="B161" s="5" t="s">
        <v>635</v>
      </c>
      <c r="C161" s="5" t="s">
        <v>221</v>
      </c>
      <c r="D161" s="5" t="s">
        <v>203</v>
      </c>
      <c r="E161" s="5" t="s">
        <v>683</v>
      </c>
      <c r="F161" s="6" t="str">
        <f>IFERROR(__xludf.DUMMYFUNCTION("REGEXEXTRACT(E161, "":(.*):"")"),"00")</f>
        <v>00</v>
      </c>
      <c r="G161" s="6" t="str">
        <f>IFERROR(__xludf.DUMMYFUNCTION("REGEXEXTRACT(E161, "":.*:(\d*)(?:.|$)"")"),"00")</f>
        <v>00</v>
      </c>
      <c r="H161" s="6" t="str">
        <f>IFERROR(__xludf.DUMMYFUNCTION("IFNA(REGEXEXTRACT(E161, ""\.(\d{6})""), 0)"),"000127")</f>
        <v>000127</v>
      </c>
      <c r="I161" s="2">
        <f t="shared" si="1"/>
        <v>127</v>
      </c>
      <c r="J161" s="1" t="s">
        <v>17</v>
      </c>
    </row>
    <row r="162">
      <c r="A162" s="1" t="s">
        <v>15</v>
      </c>
      <c r="B162" s="5" t="s">
        <v>220</v>
      </c>
      <c r="C162" s="5" t="s">
        <v>218</v>
      </c>
      <c r="D162" s="5" t="s">
        <v>203</v>
      </c>
      <c r="E162" s="5" t="s">
        <v>684</v>
      </c>
      <c r="F162" s="6" t="str">
        <f>IFERROR(__xludf.DUMMYFUNCTION("REGEXEXTRACT(E162, "":(.*):"")"),"00")</f>
        <v>00</v>
      </c>
      <c r="G162" s="6" t="str">
        <f>IFERROR(__xludf.DUMMYFUNCTION("REGEXEXTRACT(E162, "":.*:(\d*)(?:.|$)"")"),"00")</f>
        <v>00</v>
      </c>
      <c r="H162" s="6" t="str">
        <f>IFERROR(__xludf.DUMMYFUNCTION("IFNA(REGEXEXTRACT(E162, ""\.(\d{6})""), 0)"),"000132")</f>
        <v>000132</v>
      </c>
      <c r="I162" s="2">
        <f t="shared" si="1"/>
        <v>132</v>
      </c>
      <c r="J162" s="1" t="s">
        <v>17</v>
      </c>
    </row>
    <row r="163">
      <c r="A163" s="1" t="s">
        <v>15</v>
      </c>
      <c r="B163" s="5" t="s">
        <v>220</v>
      </c>
      <c r="C163" s="5" t="s">
        <v>218</v>
      </c>
      <c r="D163" s="5" t="s">
        <v>203</v>
      </c>
      <c r="E163" s="5" t="s">
        <v>685</v>
      </c>
      <c r="F163" s="6" t="str">
        <f>IFERROR(__xludf.DUMMYFUNCTION("REGEXEXTRACT(E163, "":(.*):"")"),"00")</f>
        <v>00</v>
      </c>
      <c r="G163" s="6" t="str">
        <f>IFERROR(__xludf.DUMMYFUNCTION("REGEXEXTRACT(E163, "":.*:(\d*)(?:.|$)"")"),"00")</f>
        <v>00</v>
      </c>
      <c r="H163" s="6" t="str">
        <f>IFERROR(__xludf.DUMMYFUNCTION("IFNA(REGEXEXTRACT(E163, ""\.(\d{6})""), 0)"),"000101")</f>
        <v>000101</v>
      </c>
      <c r="I163" s="2">
        <f t="shared" si="1"/>
        <v>101</v>
      </c>
      <c r="J163" s="1" t="s">
        <v>17</v>
      </c>
    </row>
    <row r="164">
      <c r="A164" s="1" t="s">
        <v>15</v>
      </c>
      <c r="B164" s="5" t="s">
        <v>220</v>
      </c>
      <c r="C164" s="5" t="s">
        <v>218</v>
      </c>
      <c r="D164" s="5" t="s">
        <v>203</v>
      </c>
      <c r="E164" s="5" t="s">
        <v>686</v>
      </c>
      <c r="F164" s="6" t="str">
        <f>IFERROR(__xludf.DUMMYFUNCTION("REGEXEXTRACT(E164, "":(.*):"")"),"00")</f>
        <v>00</v>
      </c>
      <c r="G164" s="6" t="str">
        <f>IFERROR(__xludf.DUMMYFUNCTION("REGEXEXTRACT(E164, "":.*:(\d*)(?:.|$)"")"),"00")</f>
        <v>00</v>
      </c>
      <c r="H164" s="6" t="str">
        <f>IFERROR(__xludf.DUMMYFUNCTION("IFNA(REGEXEXTRACT(E164, ""\.(\d{6})""), 0)"),"000104")</f>
        <v>000104</v>
      </c>
      <c r="I164" s="2">
        <f t="shared" si="1"/>
        <v>104</v>
      </c>
      <c r="J164" s="1" t="s">
        <v>17</v>
      </c>
    </row>
    <row r="165">
      <c r="A165" s="1" t="s">
        <v>15</v>
      </c>
      <c r="B165" s="5" t="s">
        <v>220</v>
      </c>
      <c r="C165" s="5" t="s">
        <v>225</v>
      </c>
      <c r="D165" s="5" t="s">
        <v>203</v>
      </c>
      <c r="E165" s="5" t="s">
        <v>687</v>
      </c>
      <c r="F165" s="6" t="str">
        <f>IFERROR(__xludf.DUMMYFUNCTION("REGEXEXTRACT(E165, "":(.*):"")"),"00")</f>
        <v>00</v>
      </c>
      <c r="G165" s="6" t="str">
        <f>IFERROR(__xludf.DUMMYFUNCTION("REGEXEXTRACT(E165, "":.*:(\d*)(?:.|$)"")"),"00")</f>
        <v>00</v>
      </c>
      <c r="H165" s="6" t="str">
        <f>IFERROR(__xludf.DUMMYFUNCTION("IFNA(REGEXEXTRACT(E165, ""\.(\d{6})""), 0)"),"001518")</f>
        <v>001518</v>
      </c>
      <c r="I165" s="2">
        <f t="shared" si="1"/>
        <v>1518</v>
      </c>
      <c r="J165" s="1" t="s">
        <v>17</v>
      </c>
    </row>
    <row r="166">
      <c r="A166" s="1" t="s">
        <v>15</v>
      </c>
      <c r="B166" s="5" t="s">
        <v>220</v>
      </c>
      <c r="C166" s="5" t="s">
        <v>218</v>
      </c>
      <c r="D166" s="5" t="s">
        <v>203</v>
      </c>
      <c r="E166" s="5" t="s">
        <v>611</v>
      </c>
      <c r="F166" s="6" t="str">
        <f>IFERROR(__xludf.DUMMYFUNCTION("REGEXEXTRACT(E166, "":(.*):"")"),"00")</f>
        <v>00</v>
      </c>
      <c r="G166" s="6" t="str">
        <f>IFERROR(__xludf.DUMMYFUNCTION("REGEXEXTRACT(E166, "":.*:(\d*)(?:.|$)"")"),"00")</f>
        <v>00</v>
      </c>
      <c r="H166" s="6" t="str">
        <f>IFERROR(__xludf.DUMMYFUNCTION("IFNA(REGEXEXTRACT(E166, ""\.(\d{6})""), 0)"),"000091")</f>
        <v>000091</v>
      </c>
      <c r="I166" s="2">
        <f t="shared" si="1"/>
        <v>91</v>
      </c>
      <c r="J166" s="1" t="s">
        <v>17</v>
      </c>
    </row>
    <row r="167">
      <c r="A167" s="1" t="s">
        <v>15</v>
      </c>
      <c r="B167" s="5" t="s">
        <v>220</v>
      </c>
      <c r="C167" s="5" t="s">
        <v>218</v>
      </c>
      <c r="D167" s="5" t="s">
        <v>203</v>
      </c>
      <c r="E167" s="5" t="s">
        <v>688</v>
      </c>
      <c r="F167" s="6" t="str">
        <f>IFERROR(__xludf.DUMMYFUNCTION("REGEXEXTRACT(E167, "":(.*):"")"),"00")</f>
        <v>00</v>
      </c>
      <c r="G167" s="6" t="str">
        <f>IFERROR(__xludf.DUMMYFUNCTION("REGEXEXTRACT(E167, "":.*:(\d*)(?:.|$)"")"),"00")</f>
        <v>00</v>
      </c>
      <c r="H167" s="6" t="str">
        <f>IFERROR(__xludf.DUMMYFUNCTION("IFNA(REGEXEXTRACT(E167, ""\.(\d{6})""), 0)"),"000089")</f>
        <v>000089</v>
      </c>
      <c r="I167" s="2">
        <f t="shared" si="1"/>
        <v>89</v>
      </c>
      <c r="J167" s="1" t="s">
        <v>17</v>
      </c>
    </row>
    <row r="168">
      <c r="A168" s="1" t="s">
        <v>15</v>
      </c>
      <c r="B168" s="5" t="s">
        <v>220</v>
      </c>
      <c r="C168" s="5" t="s">
        <v>225</v>
      </c>
      <c r="D168" s="5" t="s">
        <v>203</v>
      </c>
      <c r="E168" s="5" t="s">
        <v>689</v>
      </c>
      <c r="F168" s="6" t="str">
        <f>IFERROR(__xludf.DUMMYFUNCTION("REGEXEXTRACT(E168, "":(.*):"")"),"00")</f>
        <v>00</v>
      </c>
      <c r="G168" s="6" t="str">
        <f>IFERROR(__xludf.DUMMYFUNCTION("REGEXEXTRACT(E168, "":.*:(\d*)(?:.|$)"")"),"00")</f>
        <v>00</v>
      </c>
      <c r="H168" s="6" t="str">
        <f>IFERROR(__xludf.DUMMYFUNCTION("IFNA(REGEXEXTRACT(E168, ""\.(\d{6})""), 0)"),"000102")</f>
        <v>000102</v>
      </c>
      <c r="I168" s="2">
        <f t="shared" si="1"/>
        <v>102</v>
      </c>
      <c r="J168" s="1" t="s">
        <v>17</v>
      </c>
    </row>
    <row r="169">
      <c r="A169" s="1" t="s">
        <v>15</v>
      </c>
      <c r="B169" s="5" t="s">
        <v>220</v>
      </c>
      <c r="C169" s="5" t="s">
        <v>218</v>
      </c>
      <c r="D169" s="5" t="s">
        <v>203</v>
      </c>
      <c r="E169" s="5" t="s">
        <v>690</v>
      </c>
      <c r="F169" s="6" t="str">
        <f>IFERROR(__xludf.DUMMYFUNCTION("REGEXEXTRACT(E169, "":(.*):"")"),"00")</f>
        <v>00</v>
      </c>
      <c r="G169" s="6" t="str">
        <f>IFERROR(__xludf.DUMMYFUNCTION("REGEXEXTRACT(E169, "":.*:(\d*)(?:.|$)"")"),"00")</f>
        <v>00</v>
      </c>
      <c r="H169" s="6" t="str">
        <f>IFERROR(__xludf.DUMMYFUNCTION("IFNA(REGEXEXTRACT(E169, ""\.(\d{6})""), 0)"),"000080")</f>
        <v>000080</v>
      </c>
      <c r="I169" s="2">
        <f t="shared" si="1"/>
        <v>80</v>
      </c>
      <c r="J169" s="1" t="s">
        <v>17</v>
      </c>
    </row>
    <row r="170">
      <c r="A170" s="1" t="s">
        <v>15</v>
      </c>
      <c r="B170" s="5" t="s">
        <v>220</v>
      </c>
      <c r="C170" s="5" t="s">
        <v>225</v>
      </c>
      <c r="D170" s="5" t="s">
        <v>203</v>
      </c>
      <c r="E170" s="5" t="s">
        <v>691</v>
      </c>
      <c r="F170" s="6" t="str">
        <f>IFERROR(__xludf.DUMMYFUNCTION("REGEXEXTRACT(E170, "":(.*):"")"),"00")</f>
        <v>00</v>
      </c>
      <c r="G170" s="6" t="str">
        <f>IFERROR(__xludf.DUMMYFUNCTION("REGEXEXTRACT(E170, "":.*:(\d*)(?:.|$)"")"),"00")</f>
        <v>00</v>
      </c>
      <c r="H170" s="6" t="str">
        <f>IFERROR(__xludf.DUMMYFUNCTION("IFNA(REGEXEXTRACT(E170, ""\.(\d{6})""), 0)"),"000082")</f>
        <v>000082</v>
      </c>
      <c r="I170" s="2">
        <f t="shared" si="1"/>
        <v>82</v>
      </c>
      <c r="J170" s="1" t="s">
        <v>17</v>
      </c>
    </row>
    <row r="171">
      <c r="A171" s="1" t="s">
        <v>15</v>
      </c>
      <c r="B171" s="5" t="s">
        <v>220</v>
      </c>
      <c r="C171" s="5" t="s">
        <v>221</v>
      </c>
      <c r="D171" s="5" t="s">
        <v>203</v>
      </c>
      <c r="E171" s="5" t="s">
        <v>212</v>
      </c>
      <c r="F171" s="6" t="str">
        <f>IFERROR(__xludf.DUMMYFUNCTION("REGEXEXTRACT(E171, "":(.*):"")"),"00")</f>
        <v>00</v>
      </c>
      <c r="G171" s="6" t="str">
        <f>IFERROR(__xludf.DUMMYFUNCTION("REGEXEXTRACT(E171, "":.*:(\d*)(?:.|$)"")"),"00")</f>
        <v>00</v>
      </c>
      <c r="H171" s="6" t="str">
        <f>IFERROR(__xludf.DUMMYFUNCTION("IFNA(REGEXEXTRACT(E171, ""\.(\d{6})""), 0)"),"000078")</f>
        <v>000078</v>
      </c>
      <c r="I171" s="2">
        <f t="shared" si="1"/>
        <v>78</v>
      </c>
      <c r="J171" s="1" t="s">
        <v>17</v>
      </c>
    </row>
    <row r="172">
      <c r="A172" s="1" t="s">
        <v>15</v>
      </c>
      <c r="B172" s="5" t="s">
        <v>659</v>
      </c>
      <c r="C172" s="5" t="s">
        <v>225</v>
      </c>
      <c r="D172" s="5" t="s">
        <v>203</v>
      </c>
      <c r="E172" s="5" t="s">
        <v>692</v>
      </c>
      <c r="F172" s="6" t="str">
        <f>IFERROR(__xludf.DUMMYFUNCTION("REGEXEXTRACT(E172, "":(.*):"")"),"00")</f>
        <v>00</v>
      </c>
      <c r="G172" s="6" t="str">
        <f>IFERROR(__xludf.DUMMYFUNCTION("REGEXEXTRACT(E172, "":.*:(\d*)(?:.|$)"")"),"00")</f>
        <v>00</v>
      </c>
      <c r="H172" s="6" t="str">
        <f>IFERROR(__xludf.DUMMYFUNCTION("IFNA(REGEXEXTRACT(E172, ""\.(\d{6})""), 0)"),"000085")</f>
        <v>000085</v>
      </c>
      <c r="I172" s="2">
        <f t="shared" si="1"/>
        <v>85</v>
      </c>
      <c r="J172" s="1" t="s">
        <v>17</v>
      </c>
    </row>
    <row r="173">
      <c r="A173" s="1" t="s">
        <v>15</v>
      </c>
      <c r="B173" s="5" t="s">
        <v>659</v>
      </c>
      <c r="C173" s="5" t="s">
        <v>225</v>
      </c>
      <c r="D173" s="5" t="s">
        <v>203</v>
      </c>
      <c r="E173" s="5" t="s">
        <v>693</v>
      </c>
      <c r="F173" s="6" t="str">
        <f>IFERROR(__xludf.DUMMYFUNCTION("REGEXEXTRACT(E173, "":(.*):"")"),"00")</f>
        <v>00</v>
      </c>
      <c r="G173" s="6" t="str">
        <f>IFERROR(__xludf.DUMMYFUNCTION("REGEXEXTRACT(E173, "":.*:(\d*)(?:.|$)"")"),"00")</f>
        <v>00</v>
      </c>
      <c r="H173" s="6" t="str">
        <f>IFERROR(__xludf.DUMMYFUNCTION("IFNA(REGEXEXTRACT(E173, ""\.(\d{6})""), 0)"),"000086")</f>
        <v>000086</v>
      </c>
      <c r="I173" s="2">
        <f t="shared" si="1"/>
        <v>86</v>
      </c>
      <c r="J173" s="1" t="s">
        <v>17</v>
      </c>
    </row>
    <row r="174">
      <c r="A174" s="1" t="s">
        <v>15</v>
      </c>
      <c r="B174" s="5" t="s">
        <v>659</v>
      </c>
      <c r="C174" s="5" t="s">
        <v>694</v>
      </c>
      <c r="D174" s="5" t="s">
        <v>203</v>
      </c>
      <c r="E174" s="5" t="s">
        <v>695</v>
      </c>
      <c r="F174" s="6" t="str">
        <f>IFERROR(__xludf.DUMMYFUNCTION("REGEXEXTRACT(E174, "":(.*):"")"),"00")</f>
        <v>00</v>
      </c>
      <c r="G174" s="6" t="str">
        <f>IFERROR(__xludf.DUMMYFUNCTION("REGEXEXTRACT(E174, "":.*:(\d*)(?:.|$)"")"),"00")</f>
        <v>00</v>
      </c>
      <c r="H174" s="6" t="str">
        <f>IFERROR(__xludf.DUMMYFUNCTION("IFNA(REGEXEXTRACT(E174, ""\.(\d{6})""), 0)"),"000675")</f>
        <v>000675</v>
      </c>
      <c r="I174" s="2">
        <f t="shared" si="1"/>
        <v>675</v>
      </c>
      <c r="J174" s="1" t="s">
        <v>17</v>
      </c>
    </row>
    <row r="175">
      <c r="A175" s="1" t="s">
        <v>15</v>
      </c>
      <c r="B175" s="5" t="s">
        <v>659</v>
      </c>
      <c r="C175" s="5" t="s">
        <v>218</v>
      </c>
      <c r="D175" s="5" t="s">
        <v>203</v>
      </c>
      <c r="E175" s="5" t="s">
        <v>696</v>
      </c>
      <c r="F175" s="6" t="str">
        <f>IFERROR(__xludf.DUMMYFUNCTION("REGEXEXTRACT(E175, "":(.*):"")"),"00")</f>
        <v>00</v>
      </c>
      <c r="G175" s="6" t="str">
        <f>IFERROR(__xludf.DUMMYFUNCTION("REGEXEXTRACT(E175, "":.*:(\d*)(?:.|$)"")"),"00")</f>
        <v>00</v>
      </c>
      <c r="H175" s="6" t="str">
        <f>IFERROR(__xludf.DUMMYFUNCTION("IFNA(REGEXEXTRACT(E175, ""\.(\d{6})""), 0)"),"000092")</f>
        <v>000092</v>
      </c>
      <c r="I175" s="2">
        <f t="shared" si="1"/>
        <v>92</v>
      </c>
      <c r="J175" s="1" t="s">
        <v>17</v>
      </c>
    </row>
    <row r="176">
      <c r="A176" s="1" t="s">
        <v>15</v>
      </c>
      <c r="B176" s="5" t="s">
        <v>659</v>
      </c>
      <c r="C176" s="5" t="s">
        <v>694</v>
      </c>
      <c r="D176" s="5" t="s">
        <v>203</v>
      </c>
      <c r="E176" s="5" t="s">
        <v>697</v>
      </c>
      <c r="F176" s="6" t="str">
        <f>IFERROR(__xludf.DUMMYFUNCTION("REGEXEXTRACT(E176, "":(.*):"")"),"00")</f>
        <v>00</v>
      </c>
      <c r="G176" s="6" t="str">
        <f>IFERROR(__xludf.DUMMYFUNCTION("REGEXEXTRACT(E176, "":.*:(\d*)(?:.|$)"")"),"00")</f>
        <v>00</v>
      </c>
      <c r="H176" s="6" t="str">
        <f>IFERROR(__xludf.DUMMYFUNCTION("IFNA(REGEXEXTRACT(E176, ""\.(\d{6})""), 0)"),"000091")</f>
        <v>000091</v>
      </c>
      <c r="I176" s="2">
        <f t="shared" si="1"/>
        <v>91</v>
      </c>
      <c r="J176" s="1" t="s">
        <v>17</v>
      </c>
    </row>
    <row r="177">
      <c r="A177" s="1" t="s">
        <v>15</v>
      </c>
      <c r="B177" s="5" t="s">
        <v>659</v>
      </c>
      <c r="C177" s="5" t="s">
        <v>221</v>
      </c>
      <c r="D177" s="5" t="s">
        <v>203</v>
      </c>
      <c r="E177" s="5" t="s">
        <v>698</v>
      </c>
      <c r="F177" s="6" t="str">
        <f>IFERROR(__xludf.DUMMYFUNCTION("REGEXEXTRACT(E177, "":(.*):"")"),"00")</f>
        <v>00</v>
      </c>
      <c r="G177" s="6" t="str">
        <f>IFERROR(__xludf.DUMMYFUNCTION("REGEXEXTRACT(E177, "":.*:(\d*)(?:.|$)"")"),"00")</f>
        <v>00</v>
      </c>
      <c r="H177" s="6" t="str">
        <f>IFERROR(__xludf.DUMMYFUNCTION("IFNA(REGEXEXTRACT(E177, ""\.(\d{6})""), 0)"),"000083")</f>
        <v>000083</v>
      </c>
      <c r="I177" s="2">
        <f t="shared" si="1"/>
        <v>83</v>
      </c>
      <c r="J177" s="1" t="s">
        <v>17</v>
      </c>
    </row>
    <row r="178">
      <c r="A178" s="1" t="s">
        <v>15</v>
      </c>
      <c r="B178" s="5" t="s">
        <v>659</v>
      </c>
      <c r="C178" s="5" t="s">
        <v>694</v>
      </c>
      <c r="D178" s="5" t="s">
        <v>203</v>
      </c>
      <c r="E178" s="5" t="s">
        <v>699</v>
      </c>
      <c r="F178" s="6" t="str">
        <f>IFERROR(__xludf.DUMMYFUNCTION("REGEXEXTRACT(E178, "":(.*):"")"),"00")</f>
        <v>00</v>
      </c>
      <c r="G178" s="6" t="str">
        <f>IFERROR(__xludf.DUMMYFUNCTION("REGEXEXTRACT(E178, "":.*:(\d*)(?:.|$)"")"),"00")</f>
        <v>00</v>
      </c>
      <c r="H178" s="6" t="str">
        <f>IFERROR(__xludf.DUMMYFUNCTION("IFNA(REGEXEXTRACT(E178, ""\.(\d{6})""), 0)"),"000084")</f>
        <v>000084</v>
      </c>
      <c r="I178" s="2">
        <f t="shared" si="1"/>
        <v>84</v>
      </c>
      <c r="J178" s="1" t="s">
        <v>17</v>
      </c>
    </row>
    <row r="179">
      <c r="A179" s="1" t="s">
        <v>15</v>
      </c>
      <c r="B179" s="5" t="s">
        <v>659</v>
      </c>
      <c r="C179" s="5" t="s">
        <v>221</v>
      </c>
      <c r="D179" s="5" t="s">
        <v>203</v>
      </c>
      <c r="E179" s="5" t="s">
        <v>700</v>
      </c>
      <c r="F179" s="6" t="str">
        <f>IFERROR(__xludf.DUMMYFUNCTION("REGEXEXTRACT(E179, "":(.*):"")"),"00")</f>
        <v>00</v>
      </c>
      <c r="G179" s="6" t="str">
        <f>IFERROR(__xludf.DUMMYFUNCTION("REGEXEXTRACT(E179, "":.*:(\d*)(?:.|$)"")"),"00")</f>
        <v>00</v>
      </c>
      <c r="H179" s="6" t="str">
        <f>IFERROR(__xludf.DUMMYFUNCTION("IFNA(REGEXEXTRACT(E179, ""\.(\d{6})""), 0)"),"000082")</f>
        <v>000082</v>
      </c>
      <c r="I179" s="2">
        <f t="shared" si="1"/>
        <v>82</v>
      </c>
      <c r="J179" s="1" t="s">
        <v>17</v>
      </c>
    </row>
    <row r="180">
      <c r="A180" s="1" t="s">
        <v>15</v>
      </c>
      <c r="B180" s="5" t="s">
        <v>659</v>
      </c>
      <c r="C180" s="5" t="s">
        <v>228</v>
      </c>
      <c r="D180" s="5" t="s">
        <v>203</v>
      </c>
      <c r="E180" s="5" t="s">
        <v>701</v>
      </c>
      <c r="F180" s="6" t="str">
        <f>IFERROR(__xludf.DUMMYFUNCTION("REGEXEXTRACT(E180, "":(.*):"")"),"00")</f>
        <v>00</v>
      </c>
      <c r="G180" s="6" t="str">
        <f>IFERROR(__xludf.DUMMYFUNCTION("REGEXEXTRACT(E180, "":.*:(\d*)(?:.|$)"")"),"00")</f>
        <v>00</v>
      </c>
      <c r="H180" s="6" t="str">
        <f>IFERROR(__xludf.DUMMYFUNCTION("IFNA(REGEXEXTRACT(E180, ""\.(\d{6})""), 0)"),"000089")</f>
        <v>000089</v>
      </c>
      <c r="I180" s="2">
        <f t="shared" si="1"/>
        <v>89</v>
      </c>
      <c r="J180" s="1" t="s">
        <v>17</v>
      </c>
    </row>
    <row r="181">
      <c r="A181" s="1" t="s">
        <v>15</v>
      </c>
      <c r="B181" s="5" t="s">
        <v>659</v>
      </c>
      <c r="C181" s="5" t="s">
        <v>694</v>
      </c>
      <c r="D181" s="5" t="s">
        <v>203</v>
      </c>
      <c r="E181" s="5" t="s">
        <v>702</v>
      </c>
      <c r="F181" s="6" t="str">
        <f>IFERROR(__xludf.DUMMYFUNCTION("REGEXEXTRACT(E181, "":(.*):"")"),"00")</f>
        <v>00</v>
      </c>
      <c r="G181" s="6" t="str">
        <f>IFERROR(__xludf.DUMMYFUNCTION("REGEXEXTRACT(E181, "":.*:(\d*)(?:.|$)"")"),"00")</f>
        <v>00</v>
      </c>
      <c r="H181" s="6" t="str">
        <f>IFERROR(__xludf.DUMMYFUNCTION("IFNA(REGEXEXTRACT(E181, ""\.(\d{6})""), 0)"),"000083")</f>
        <v>000083</v>
      </c>
      <c r="I181" s="2">
        <f t="shared" si="1"/>
        <v>83</v>
      </c>
      <c r="J181" s="1" t="s">
        <v>17</v>
      </c>
    </row>
    <row r="182">
      <c r="A182" s="1" t="s">
        <v>15</v>
      </c>
      <c r="B182" s="5" t="s">
        <v>218</v>
      </c>
      <c r="C182" s="5" t="s">
        <v>703</v>
      </c>
      <c r="D182" s="5" t="s">
        <v>203</v>
      </c>
      <c r="E182" s="5" t="s">
        <v>704</v>
      </c>
      <c r="F182" s="6" t="str">
        <f>IFERROR(__xludf.DUMMYFUNCTION("REGEXEXTRACT(E182, "":(.*):"")"),"00")</f>
        <v>00</v>
      </c>
      <c r="G182" s="6" t="str">
        <f>IFERROR(__xludf.DUMMYFUNCTION("REGEXEXTRACT(E182, "":.*:(\d*)(?:.|$)"")"),"00")</f>
        <v>00</v>
      </c>
      <c r="H182" s="6" t="str">
        <f>IFERROR(__xludf.DUMMYFUNCTION("IFNA(REGEXEXTRACT(E182, ""\.(\d{6})""), 0)"),"000091")</f>
        <v>000091</v>
      </c>
      <c r="I182" s="2">
        <f t="shared" si="1"/>
        <v>91</v>
      </c>
      <c r="J182" s="1" t="s">
        <v>17</v>
      </c>
    </row>
    <row r="183">
      <c r="A183" s="1" t="s">
        <v>15</v>
      </c>
      <c r="B183" s="5" t="s">
        <v>218</v>
      </c>
      <c r="C183" s="5" t="s">
        <v>703</v>
      </c>
      <c r="D183" s="5" t="s">
        <v>203</v>
      </c>
      <c r="E183" s="5" t="s">
        <v>705</v>
      </c>
      <c r="F183" s="6" t="str">
        <f>IFERROR(__xludf.DUMMYFUNCTION("REGEXEXTRACT(E183, "":(.*):"")"),"00")</f>
        <v>00</v>
      </c>
      <c r="G183" s="6" t="str">
        <f>IFERROR(__xludf.DUMMYFUNCTION("REGEXEXTRACT(E183, "":.*:(\d*)(?:.|$)"")"),"00")</f>
        <v>00</v>
      </c>
      <c r="H183" s="6" t="str">
        <f>IFERROR(__xludf.DUMMYFUNCTION("IFNA(REGEXEXTRACT(E183, ""\.(\d{6})""), 0)"),"000089")</f>
        <v>000089</v>
      </c>
      <c r="I183" s="2">
        <f t="shared" si="1"/>
        <v>89</v>
      </c>
      <c r="J183" s="1" t="s">
        <v>17</v>
      </c>
    </row>
    <row r="184">
      <c r="A184" s="1" t="s">
        <v>15</v>
      </c>
      <c r="B184" s="5" t="s">
        <v>218</v>
      </c>
      <c r="C184" s="5" t="s">
        <v>694</v>
      </c>
      <c r="D184" s="5" t="s">
        <v>203</v>
      </c>
      <c r="E184" s="5" t="s">
        <v>706</v>
      </c>
      <c r="F184" s="6" t="str">
        <f>IFERROR(__xludf.DUMMYFUNCTION("REGEXEXTRACT(E184, "":(.*):"")"),"00")</f>
        <v>00</v>
      </c>
      <c r="G184" s="6" t="str">
        <f>IFERROR(__xludf.DUMMYFUNCTION("REGEXEXTRACT(E184, "":.*:(\d*)(?:.|$)"")"),"00")</f>
        <v>00</v>
      </c>
      <c r="H184" s="6" t="str">
        <f>IFERROR(__xludf.DUMMYFUNCTION("IFNA(REGEXEXTRACT(E184, ""\.(\d{6})""), 0)"),"000087")</f>
        <v>000087</v>
      </c>
      <c r="I184" s="2">
        <f t="shared" si="1"/>
        <v>87</v>
      </c>
      <c r="J184" s="1" t="s">
        <v>17</v>
      </c>
    </row>
    <row r="185">
      <c r="A185" s="1" t="s">
        <v>15</v>
      </c>
      <c r="B185" s="5" t="s">
        <v>218</v>
      </c>
      <c r="C185" s="5" t="s">
        <v>228</v>
      </c>
      <c r="D185" s="5" t="s">
        <v>203</v>
      </c>
      <c r="E185" s="5" t="s">
        <v>707</v>
      </c>
      <c r="F185" s="6" t="str">
        <f>IFERROR(__xludf.DUMMYFUNCTION("REGEXEXTRACT(E185, "":(.*):"")"),"00")</f>
        <v>00</v>
      </c>
      <c r="G185" s="6" t="str">
        <f>IFERROR(__xludf.DUMMYFUNCTION("REGEXEXTRACT(E185, "":.*:(\d*)(?:.|$)"")"),"00")</f>
        <v>00</v>
      </c>
      <c r="H185" s="6" t="str">
        <f>IFERROR(__xludf.DUMMYFUNCTION("IFNA(REGEXEXTRACT(E185, ""\.(\d{6})""), 0)"),"000088")</f>
        <v>000088</v>
      </c>
      <c r="I185" s="2">
        <f t="shared" si="1"/>
        <v>88</v>
      </c>
      <c r="J185" s="1" t="s">
        <v>17</v>
      </c>
    </row>
    <row r="186">
      <c r="A186" s="1" t="s">
        <v>15</v>
      </c>
      <c r="B186" s="5" t="s">
        <v>218</v>
      </c>
      <c r="C186" s="5" t="s">
        <v>703</v>
      </c>
      <c r="D186" s="5" t="s">
        <v>203</v>
      </c>
      <c r="E186" s="5" t="s">
        <v>708</v>
      </c>
      <c r="F186" s="6" t="str">
        <f>IFERROR(__xludf.DUMMYFUNCTION("REGEXEXTRACT(E186, "":(.*):"")"),"00")</f>
        <v>00</v>
      </c>
      <c r="G186" s="6" t="str">
        <f>IFERROR(__xludf.DUMMYFUNCTION("REGEXEXTRACT(E186, "":.*:(\d*)(?:.|$)"")"),"00")</f>
        <v>00</v>
      </c>
      <c r="H186" s="6" t="str">
        <f>IFERROR(__xludf.DUMMYFUNCTION("IFNA(REGEXEXTRACT(E186, ""\.(\d{6})""), 0)"),"000089")</f>
        <v>000089</v>
      </c>
      <c r="I186" s="2">
        <f t="shared" si="1"/>
        <v>89</v>
      </c>
      <c r="J186" s="1" t="s">
        <v>17</v>
      </c>
    </row>
    <row r="187">
      <c r="A187" s="1" t="s">
        <v>15</v>
      </c>
      <c r="B187" s="5" t="s">
        <v>218</v>
      </c>
      <c r="C187" s="5" t="s">
        <v>225</v>
      </c>
      <c r="D187" s="5" t="s">
        <v>203</v>
      </c>
      <c r="E187" s="5" t="s">
        <v>688</v>
      </c>
      <c r="F187" s="6" t="str">
        <f>IFERROR(__xludf.DUMMYFUNCTION("REGEXEXTRACT(E187, "":(.*):"")"),"00")</f>
        <v>00</v>
      </c>
      <c r="G187" s="6" t="str">
        <f>IFERROR(__xludf.DUMMYFUNCTION("REGEXEXTRACT(E187, "":.*:(\d*)(?:.|$)"")"),"00")</f>
        <v>00</v>
      </c>
      <c r="H187" s="6" t="str">
        <f>IFERROR(__xludf.DUMMYFUNCTION("IFNA(REGEXEXTRACT(E187, ""\.(\d{6})""), 0)"),"000089")</f>
        <v>000089</v>
      </c>
      <c r="I187" s="2">
        <f t="shared" si="1"/>
        <v>89</v>
      </c>
      <c r="J187" s="1" t="s">
        <v>17</v>
      </c>
    </row>
    <row r="188">
      <c r="A188" s="1" t="s">
        <v>15</v>
      </c>
      <c r="B188" s="5" t="s">
        <v>218</v>
      </c>
      <c r="C188" s="5" t="s">
        <v>228</v>
      </c>
      <c r="D188" s="5" t="s">
        <v>203</v>
      </c>
      <c r="E188" s="5" t="s">
        <v>709</v>
      </c>
      <c r="F188" s="6" t="str">
        <f>IFERROR(__xludf.DUMMYFUNCTION("REGEXEXTRACT(E188, "":(.*):"")"),"00")</f>
        <v>00</v>
      </c>
      <c r="G188" s="6" t="str">
        <f>IFERROR(__xludf.DUMMYFUNCTION("REGEXEXTRACT(E188, "":.*:(\d*)(?:.|$)"")"),"00")</f>
        <v>00</v>
      </c>
      <c r="H188" s="6" t="str">
        <f>IFERROR(__xludf.DUMMYFUNCTION("IFNA(REGEXEXTRACT(E188, ""\.(\d{6})""), 0)"),"000097")</f>
        <v>000097</v>
      </c>
      <c r="I188" s="2">
        <f t="shared" si="1"/>
        <v>97</v>
      </c>
      <c r="J188" s="1" t="s">
        <v>17</v>
      </c>
    </row>
    <row r="189">
      <c r="A189" s="1" t="s">
        <v>15</v>
      </c>
      <c r="B189" s="5" t="s">
        <v>218</v>
      </c>
      <c r="C189" s="5" t="s">
        <v>228</v>
      </c>
      <c r="D189" s="5" t="s">
        <v>203</v>
      </c>
      <c r="E189" s="5" t="s">
        <v>710</v>
      </c>
      <c r="F189" s="6" t="str">
        <f>IFERROR(__xludf.DUMMYFUNCTION("REGEXEXTRACT(E189, "":(.*):"")"),"00")</f>
        <v>00</v>
      </c>
      <c r="G189" s="6" t="str">
        <f>IFERROR(__xludf.DUMMYFUNCTION("REGEXEXTRACT(E189, "":.*:(\d*)(?:.|$)"")"),"00")</f>
        <v>00</v>
      </c>
      <c r="H189" s="6" t="str">
        <f>IFERROR(__xludf.DUMMYFUNCTION("IFNA(REGEXEXTRACT(E189, ""\.(\d{6})""), 0)"),"000124")</f>
        <v>000124</v>
      </c>
      <c r="I189" s="2">
        <f t="shared" si="1"/>
        <v>124</v>
      </c>
      <c r="J189" s="1" t="s">
        <v>17</v>
      </c>
    </row>
    <row r="190">
      <c r="A190" s="1" t="s">
        <v>15</v>
      </c>
      <c r="B190" s="5" t="s">
        <v>218</v>
      </c>
      <c r="C190" s="5" t="s">
        <v>703</v>
      </c>
      <c r="D190" s="5" t="s">
        <v>203</v>
      </c>
      <c r="E190" s="5" t="s">
        <v>711</v>
      </c>
      <c r="F190" s="6" t="str">
        <f>IFERROR(__xludf.DUMMYFUNCTION("REGEXEXTRACT(E190, "":(.*):"")"),"00")</f>
        <v>00</v>
      </c>
      <c r="G190" s="6" t="str">
        <f>IFERROR(__xludf.DUMMYFUNCTION("REGEXEXTRACT(E190, "":.*:(\d*)(?:.|$)"")"),"00")</f>
        <v>00</v>
      </c>
      <c r="H190" s="6" t="str">
        <f>IFERROR(__xludf.DUMMYFUNCTION("IFNA(REGEXEXTRACT(E190, ""\.(\d{6})""), 0)"),"000226")</f>
        <v>000226</v>
      </c>
      <c r="I190" s="2">
        <f t="shared" si="1"/>
        <v>226</v>
      </c>
      <c r="J190" s="1" t="s">
        <v>17</v>
      </c>
    </row>
    <row r="191">
      <c r="A191" s="1" t="s">
        <v>15</v>
      </c>
      <c r="B191" s="5" t="s">
        <v>218</v>
      </c>
      <c r="C191" s="5" t="s">
        <v>228</v>
      </c>
      <c r="D191" s="5" t="s">
        <v>203</v>
      </c>
      <c r="E191" s="5" t="s">
        <v>712</v>
      </c>
      <c r="F191" s="6" t="str">
        <f>IFERROR(__xludf.DUMMYFUNCTION("REGEXEXTRACT(E191, "":(.*):"")"),"00")</f>
        <v>00</v>
      </c>
      <c r="G191" s="6" t="str">
        <f>IFERROR(__xludf.DUMMYFUNCTION("REGEXEXTRACT(E191, "":.*:(\d*)(?:.|$)"")"),"00")</f>
        <v>00</v>
      </c>
      <c r="H191" s="6" t="str">
        <f>IFERROR(__xludf.DUMMYFUNCTION("IFNA(REGEXEXTRACT(E191, ""\.(\d{6})""), 0)"),"000145")</f>
        <v>000145</v>
      </c>
      <c r="I191" s="2">
        <f t="shared" si="1"/>
        <v>145</v>
      </c>
      <c r="J191" s="1" t="s">
        <v>17</v>
      </c>
    </row>
    <row r="192">
      <c r="A192" s="1" t="s">
        <v>15</v>
      </c>
      <c r="B192" s="5" t="s">
        <v>221</v>
      </c>
      <c r="C192" s="5" t="s">
        <v>223</v>
      </c>
      <c r="D192" s="5" t="s">
        <v>203</v>
      </c>
      <c r="E192" s="5" t="s">
        <v>713</v>
      </c>
      <c r="F192" s="6" t="str">
        <f>IFERROR(__xludf.DUMMYFUNCTION("REGEXEXTRACT(E192, "":(.*):"")"),"00")</f>
        <v>00</v>
      </c>
      <c r="G192" s="6" t="str">
        <f>IFERROR(__xludf.DUMMYFUNCTION("REGEXEXTRACT(E192, "":.*:(\d*)(?:.|$)"")"),"00")</f>
        <v>00</v>
      </c>
      <c r="H192" s="6" t="str">
        <f>IFERROR(__xludf.DUMMYFUNCTION("IFNA(REGEXEXTRACT(E192, ""\.(\d{6})""), 0)"),"000127")</f>
        <v>000127</v>
      </c>
      <c r="I192" s="2">
        <f t="shared" si="1"/>
        <v>127</v>
      </c>
      <c r="J192" s="1" t="s">
        <v>76</v>
      </c>
    </row>
    <row r="193">
      <c r="A193" s="1" t="s">
        <v>15</v>
      </c>
      <c r="B193" s="5" t="s">
        <v>221</v>
      </c>
      <c r="C193" s="5" t="s">
        <v>703</v>
      </c>
      <c r="D193" s="5" t="s">
        <v>203</v>
      </c>
      <c r="E193" s="5" t="s">
        <v>714</v>
      </c>
      <c r="F193" s="6" t="str">
        <f>IFERROR(__xludf.DUMMYFUNCTION("REGEXEXTRACT(E193, "":(.*):"")"),"00")</f>
        <v>00</v>
      </c>
      <c r="G193" s="6" t="str">
        <f>IFERROR(__xludf.DUMMYFUNCTION("REGEXEXTRACT(E193, "":.*:(\d*)(?:.|$)"")"),"00")</f>
        <v>00</v>
      </c>
      <c r="H193" s="6" t="str">
        <f>IFERROR(__xludf.DUMMYFUNCTION("IFNA(REGEXEXTRACT(E193, ""\.(\d{6})""), 0)"),"000100")</f>
        <v>000100</v>
      </c>
      <c r="I193" s="2">
        <f t="shared" si="1"/>
        <v>100</v>
      </c>
      <c r="J193" s="1" t="s">
        <v>17</v>
      </c>
    </row>
    <row r="194">
      <c r="A194" s="1" t="s">
        <v>15</v>
      </c>
      <c r="B194" s="5" t="s">
        <v>221</v>
      </c>
      <c r="C194" s="5" t="s">
        <v>715</v>
      </c>
      <c r="D194" s="5" t="s">
        <v>203</v>
      </c>
      <c r="E194" s="5" t="s">
        <v>716</v>
      </c>
      <c r="F194" s="6" t="str">
        <f>IFERROR(__xludf.DUMMYFUNCTION("REGEXEXTRACT(E194, "":(.*):"")"),"00")</f>
        <v>00</v>
      </c>
      <c r="G194" s="6" t="str">
        <f>IFERROR(__xludf.DUMMYFUNCTION("REGEXEXTRACT(E194, "":.*:(\d*)(?:.|$)"")"),"00")</f>
        <v>00</v>
      </c>
      <c r="H194" s="6" t="str">
        <f>IFERROR(__xludf.DUMMYFUNCTION("IFNA(REGEXEXTRACT(E194, ""\.(\d{6})""), 0)"),"000103")</f>
        <v>000103</v>
      </c>
      <c r="I194" s="2">
        <f t="shared" si="1"/>
        <v>103</v>
      </c>
      <c r="J194" s="1" t="s">
        <v>17</v>
      </c>
    </row>
    <row r="195">
      <c r="A195" s="1" t="s">
        <v>15</v>
      </c>
      <c r="B195" s="5" t="s">
        <v>221</v>
      </c>
      <c r="C195" s="5" t="s">
        <v>228</v>
      </c>
      <c r="D195" s="5" t="s">
        <v>203</v>
      </c>
      <c r="E195" s="5" t="s">
        <v>717</v>
      </c>
      <c r="F195" s="6" t="str">
        <f>IFERROR(__xludf.DUMMYFUNCTION("REGEXEXTRACT(E195, "":(.*):"")"),"00")</f>
        <v>00</v>
      </c>
      <c r="G195" s="6" t="str">
        <f>IFERROR(__xludf.DUMMYFUNCTION("REGEXEXTRACT(E195, "":.*:(\d*)(?:.|$)"")"),"00")</f>
        <v>00</v>
      </c>
      <c r="H195" s="6" t="str">
        <f>IFERROR(__xludf.DUMMYFUNCTION("IFNA(REGEXEXTRACT(E195, ""\.(\d{6})""), 0)"),"000089")</f>
        <v>000089</v>
      </c>
      <c r="I195" s="2">
        <f t="shared" si="1"/>
        <v>89</v>
      </c>
      <c r="J195" s="1" t="s">
        <v>17</v>
      </c>
    </row>
    <row r="196">
      <c r="A196" s="1" t="s">
        <v>15</v>
      </c>
      <c r="B196" s="5" t="s">
        <v>221</v>
      </c>
      <c r="C196" s="5" t="s">
        <v>703</v>
      </c>
      <c r="D196" s="5" t="s">
        <v>203</v>
      </c>
      <c r="E196" s="5" t="s">
        <v>718</v>
      </c>
      <c r="F196" s="6" t="str">
        <f>IFERROR(__xludf.DUMMYFUNCTION("REGEXEXTRACT(E196, "":(.*):"")"),"00")</f>
        <v>00</v>
      </c>
      <c r="G196" s="6" t="str">
        <f>IFERROR(__xludf.DUMMYFUNCTION("REGEXEXTRACT(E196, "":.*:(\d*)(?:.|$)"")"),"00")</f>
        <v>00</v>
      </c>
      <c r="H196" s="6" t="str">
        <f>IFERROR(__xludf.DUMMYFUNCTION("IFNA(REGEXEXTRACT(E196, ""\.(\d{6})""), 0)"),"000095")</f>
        <v>000095</v>
      </c>
      <c r="I196" s="2">
        <f t="shared" si="1"/>
        <v>95</v>
      </c>
      <c r="J196" s="1" t="s">
        <v>17</v>
      </c>
    </row>
    <row r="197">
      <c r="A197" s="1" t="s">
        <v>15</v>
      </c>
      <c r="B197" s="5" t="s">
        <v>221</v>
      </c>
      <c r="C197" s="5" t="s">
        <v>694</v>
      </c>
      <c r="D197" s="5" t="s">
        <v>203</v>
      </c>
      <c r="E197" s="5" t="s">
        <v>719</v>
      </c>
      <c r="F197" s="6" t="str">
        <f>IFERROR(__xludf.DUMMYFUNCTION("REGEXEXTRACT(E197, "":(.*):"")"),"00")</f>
        <v>00</v>
      </c>
      <c r="G197" s="6" t="str">
        <f>IFERROR(__xludf.DUMMYFUNCTION("REGEXEXTRACT(E197, "":.*:(\d*)(?:.|$)"")"),"00")</f>
        <v>00</v>
      </c>
      <c r="H197" s="6" t="str">
        <f>IFERROR(__xludf.DUMMYFUNCTION("IFNA(REGEXEXTRACT(E197, ""\.(\d{6})""), 0)"),"000090")</f>
        <v>000090</v>
      </c>
      <c r="I197" s="2">
        <f t="shared" si="1"/>
        <v>90</v>
      </c>
      <c r="J197" s="1" t="s">
        <v>17</v>
      </c>
    </row>
    <row r="198">
      <c r="A198" s="1" t="s">
        <v>15</v>
      </c>
      <c r="B198" s="5" t="s">
        <v>221</v>
      </c>
      <c r="C198" s="5" t="s">
        <v>231</v>
      </c>
      <c r="D198" s="5" t="s">
        <v>203</v>
      </c>
      <c r="E198" s="5" t="s">
        <v>720</v>
      </c>
      <c r="F198" s="6" t="str">
        <f>IFERROR(__xludf.DUMMYFUNCTION("REGEXEXTRACT(E198, "":(.*):"")"),"00")</f>
        <v>00</v>
      </c>
      <c r="G198" s="6" t="str">
        <f>IFERROR(__xludf.DUMMYFUNCTION("REGEXEXTRACT(E198, "":.*:(\d*)(?:.|$)"")"),"00")</f>
        <v>00</v>
      </c>
      <c r="H198" s="6" t="str">
        <f>IFERROR(__xludf.DUMMYFUNCTION("IFNA(REGEXEXTRACT(E198, ""\.(\d{6})""), 0)"),"000094")</f>
        <v>000094</v>
      </c>
      <c r="I198" s="2">
        <f t="shared" si="1"/>
        <v>94</v>
      </c>
      <c r="J198" s="1" t="s">
        <v>17</v>
      </c>
    </row>
    <row r="199">
      <c r="A199" s="1" t="s">
        <v>15</v>
      </c>
      <c r="B199" s="5" t="s">
        <v>221</v>
      </c>
      <c r="C199" s="5" t="s">
        <v>228</v>
      </c>
      <c r="D199" s="5" t="s">
        <v>203</v>
      </c>
      <c r="E199" s="5" t="s">
        <v>668</v>
      </c>
      <c r="F199" s="6" t="str">
        <f>IFERROR(__xludf.DUMMYFUNCTION("REGEXEXTRACT(E199, "":(.*):"")"),"00")</f>
        <v>00</v>
      </c>
      <c r="G199" s="6" t="str">
        <f>IFERROR(__xludf.DUMMYFUNCTION("REGEXEXTRACT(E199, "":.*:(\d*)(?:.|$)"")"),"00")</f>
        <v>00</v>
      </c>
      <c r="H199" s="6" t="str">
        <f>IFERROR(__xludf.DUMMYFUNCTION("IFNA(REGEXEXTRACT(E199, ""\.(\d{6})""), 0)"),"000093")</f>
        <v>000093</v>
      </c>
      <c r="I199" s="2">
        <f t="shared" si="1"/>
        <v>93</v>
      </c>
      <c r="J199" s="1" t="s">
        <v>17</v>
      </c>
    </row>
    <row r="200">
      <c r="A200" s="1" t="s">
        <v>15</v>
      </c>
      <c r="B200" s="5" t="s">
        <v>221</v>
      </c>
      <c r="C200" s="5" t="s">
        <v>223</v>
      </c>
      <c r="D200" s="5" t="s">
        <v>203</v>
      </c>
      <c r="E200" s="5" t="s">
        <v>721</v>
      </c>
      <c r="F200" s="6" t="str">
        <f>IFERROR(__xludf.DUMMYFUNCTION("REGEXEXTRACT(E200, "":(.*):"")"),"00")</f>
        <v>00</v>
      </c>
      <c r="G200" s="6" t="str">
        <f>IFERROR(__xludf.DUMMYFUNCTION("REGEXEXTRACT(E200, "":.*:(\d*)(?:.|$)"")"),"00")</f>
        <v>00</v>
      </c>
      <c r="H200" s="6" t="str">
        <f>IFERROR(__xludf.DUMMYFUNCTION("IFNA(REGEXEXTRACT(E200, ""\.(\d{6})""), 0)"),"000155")</f>
        <v>000155</v>
      </c>
      <c r="I200" s="2">
        <f t="shared" si="1"/>
        <v>155</v>
      </c>
      <c r="J200" s="1" t="s">
        <v>17</v>
      </c>
    </row>
    <row r="201">
      <c r="A201" s="1" t="s">
        <v>15</v>
      </c>
      <c r="B201" s="5" t="s">
        <v>221</v>
      </c>
      <c r="C201" s="5" t="s">
        <v>231</v>
      </c>
      <c r="D201" s="5" t="s">
        <v>203</v>
      </c>
      <c r="E201" s="5" t="s">
        <v>722</v>
      </c>
      <c r="F201" s="6" t="str">
        <f>IFERROR(__xludf.DUMMYFUNCTION("REGEXEXTRACT(E201, "":(.*):"")"),"00")</f>
        <v>00</v>
      </c>
      <c r="G201" s="6" t="str">
        <f>IFERROR(__xludf.DUMMYFUNCTION("REGEXEXTRACT(E201, "":.*:(\d*)(?:.|$)"")"),"00")</f>
        <v>00</v>
      </c>
      <c r="H201" s="6" t="str">
        <f>IFERROR(__xludf.DUMMYFUNCTION("IFNA(REGEXEXTRACT(E201, ""\.(\d{6})""), 0)"),"000161")</f>
        <v>000161</v>
      </c>
      <c r="I201" s="2">
        <f t="shared" si="1"/>
        <v>161</v>
      </c>
      <c r="J201" s="1" t="s">
        <v>17</v>
      </c>
    </row>
    <row r="202">
      <c r="A202" s="1" t="s">
        <v>15</v>
      </c>
      <c r="B202" s="5" t="s">
        <v>225</v>
      </c>
      <c r="C202" s="5" t="s">
        <v>234</v>
      </c>
      <c r="D202" s="5" t="s">
        <v>203</v>
      </c>
      <c r="E202" s="5" t="s">
        <v>723</v>
      </c>
      <c r="F202" s="6" t="str">
        <f>IFERROR(__xludf.DUMMYFUNCTION("REGEXEXTRACT(E202, "":(.*):"")"),"00")</f>
        <v>00</v>
      </c>
      <c r="G202" s="6" t="str">
        <f>IFERROR(__xludf.DUMMYFUNCTION("REGEXEXTRACT(E202, "":.*:(\d*)(?:.|$)"")"),"00")</f>
        <v>00</v>
      </c>
      <c r="H202" s="6" t="str">
        <f>IFERROR(__xludf.DUMMYFUNCTION("IFNA(REGEXEXTRACT(E202, ""\.(\d{6})""), 0)"),"000173")</f>
        <v>000173</v>
      </c>
      <c r="I202" s="2">
        <f t="shared" si="1"/>
        <v>173</v>
      </c>
      <c r="J202" s="1" t="s">
        <v>76</v>
      </c>
    </row>
    <row r="203">
      <c r="A203" s="1" t="s">
        <v>15</v>
      </c>
      <c r="B203" s="5" t="s">
        <v>225</v>
      </c>
      <c r="C203" s="5" t="s">
        <v>231</v>
      </c>
      <c r="D203" s="5" t="s">
        <v>203</v>
      </c>
      <c r="E203" s="5" t="s">
        <v>724</v>
      </c>
      <c r="F203" s="6" t="str">
        <f>IFERROR(__xludf.DUMMYFUNCTION("REGEXEXTRACT(E203, "":(.*):"")"),"00")</f>
        <v>00</v>
      </c>
      <c r="G203" s="6" t="str">
        <f>IFERROR(__xludf.DUMMYFUNCTION("REGEXEXTRACT(E203, "":.*:(\d*)(?:.|$)"")"),"00")</f>
        <v>00</v>
      </c>
      <c r="H203" s="6" t="str">
        <f>IFERROR(__xludf.DUMMYFUNCTION("IFNA(REGEXEXTRACT(E203, ""\.(\d{6})""), 0)"),"000208")</f>
        <v>000208</v>
      </c>
      <c r="I203" s="2">
        <f t="shared" si="1"/>
        <v>208</v>
      </c>
      <c r="J203" s="1" t="s">
        <v>17</v>
      </c>
    </row>
    <row r="204">
      <c r="A204" s="1" t="s">
        <v>15</v>
      </c>
      <c r="B204" s="5" t="s">
        <v>225</v>
      </c>
      <c r="C204" s="5" t="s">
        <v>223</v>
      </c>
      <c r="D204" s="5" t="s">
        <v>203</v>
      </c>
      <c r="E204" s="5" t="s">
        <v>725</v>
      </c>
      <c r="F204" s="6" t="str">
        <f>IFERROR(__xludf.DUMMYFUNCTION("REGEXEXTRACT(E204, "":(.*):"")"),"00")</f>
        <v>00</v>
      </c>
      <c r="G204" s="6" t="str">
        <f>IFERROR(__xludf.DUMMYFUNCTION("REGEXEXTRACT(E204, "":.*:(\d*)(?:.|$)"")"),"00")</f>
        <v>00</v>
      </c>
      <c r="H204" s="6" t="str">
        <f>IFERROR(__xludf.DUMMYFUNCTION("IFNA(REGEXEXTRACT(E204, ""\.(\d{6})""), 0)"),"000176")</f>
        <v>000176</v>
      </c>
      <c r="I204" s="2">
        <f t="shared" si="1"/>
        <v>176</v>
      </c>
      <c r="J204" s="1" t="s">
        <v>17</v>
      </c>
    </row>
    <row r="205">
      <c r="A205" s="1" t="s">
        <v>15</v>
      </c>
      <c r="B205" s="5" t="s">
        <v>225</v>
      </c>
      <c r="C205" s="5" t="s">
        <v>231</v>
      </c>
      <c r="D205" s="5" t="s">
        <v>203</v>
      </c>
      <c r="E205" s="5" t="s">
        <v>726</v>
      </c>
      <c r="F205" s="6" t="str">
        <f>IFERROR(__xludf.DUMMYFUNCTION("REGEXEXTRACT(E205, "":(.*):"")"),"00")</f>
        <v>00</v>
      </c>
      <c r="G205" s="6" t="str">
        <f>IFERROR(__xludf.DUMMYFUNCTION("REGEXEXTRACT(E205, "":.*:(\d*)(?:.|$)"")"),"00")</f>
        <v>00</v>
      </c>
      <c r="H205" s="6" t="str">
        <f>IFERROR(__xludf.DUMMYFUNCTION("IFNA(REGEXEXTRACT(E205, ""\.(\d{6})""), 0)"),"000188")</f>
        <v>000188</v>
      </c>
      <c r="I205" s="2">
        <f t="shared" si="1"/>
        <v>188</v>
      </c>
      <c r="J205" s="1" t="s">
        <v>17</v>
      </c>
    </row>
    <row r="206">
      <c r="A206" s="1" t="s">
        <v>15</v>
      </c>
      <c r="B206" s="5" t="s">
        <v>225</v>
      </c>
      <c r="C206" s="5" t="s">
        <v>223</v>
      </c>
      <c r="D206" s="5" t="s">
        <v>203</v>
      </c>
      <c r="E206" s="5" t="s">
        <v>727</v>
      </c>
      <c r="F206" s="6" t="str">
        <f>IFERROR(__xludf.DUMMYFUNCTION("REGEXEXTRACT(E206, "":(.*):"")"),"00")</f>
        <v>00</v>
      </c>
      <c r="G206" s="6" t="str">
        <f>IFERROR(__xludf.DUMMYFUNCTION("REGEXEXTRACT(E206, "":.*:(\d*)(?:.|$)"")"),"00")</f>
        <v>00</v>
      </c>
      <c r="H206" s="6" t="str">
        <f>IFERROR(__xludf.DUMMYFUNCTION("IFNA(REGEXEXTRACT(E206, ""\.(\d{6})""), 0)"),"000186")</f>
        <v>000186</v>
      </c>
      <c r="I206" s="2">
        <f t="shared" si="1"/>
        <v>186</v>
      </c>
      <c r="J206" s="1" t="s">
        <v>17</v>
      </c>
    </row>
    <row r="207">
      <c r="A207" s="1" t="s">
        <v>15</v>
      </c>
      <c r="B207" s="5" t="s">
        <v>225</v>
      </c>
      <c r="C207" s="5" t="s">
        <v>231</v>
      </c>
      <c r="D207" s="5" t="s">
        <v>203</v>
      </c>
      <c r="E207" s="5" t="s">
        <v>728</v>
      </c>
      <c r="F207" s="6" t="str">
        <f>IFERROR(__xludf.DUMMYFUNCTION("REGEXEXTRACT(E207, "":(.*):"")"),"00")</f>
        <v>00</v>
      </c>
      <c r="G207" s="6" t="str">
        <f>IFERROR(__xludf.DUMMYFUNCTION("REGEXEXTRACT(E207, "":.*:(\d*)(?:.|$)"")"),"00")</f>
        <v>00</v>
      </c>
      <c r="H207" s="6" t="str">
        <f>IFERROR(__xludf.DUMMYFUNCTION("IFNA(REGEXEXTRACT(E207, ""\.(\d{6})""), 0)"),"000240")</f>
        <v>000240</v>
      </c>
      <c r="I207" s="2">
        <f t="shared" si="1"/>
        <v>240</v>
      </c>
      <c r="J207" s="1" t="s">
        <v>17</v>
      </c>
    </row>
    <row r="208">
      <c r="A208" s="1" t="s">
        <v>15</v>
      </c>
      <c r="B208" s="5" t="s">
        <v>225</v>
      </c>
      <c r="C208" s="5" t="s">
        <v>228</v>
      </c>
      <c r="D208" s="5" t="s">
        <v>203</v>
      </c>
      <c r="E208" s="5" t="s">
        <v>729</v>
      </c>
      <c r="F208" s="6" t="str">
        <f>IFERROR(__xludf.DUMMYFUNCTION("REGEXEXTRACT(E208, "":(.*):"")"),"00")</f>
        <v>00</v>
      </c>
      <c r="G208" s="6" t="str">
        <f>IFERROR(__xludf.DUMMYFUNCTION("REGEXEXTRACT(E208, "":.*:(\d*)(?:.|$)"")"),"00")</f>
        <v>00</v>
      </c>
      <c r="H208" s="6" t="str">
        <f>IFERROR(__xludf.DUMMYFUNCTION("IFNA(REGEXEXTRACT(E208, ""\.(\d{6})""), 0)"),"000185")</f>
        <v>000185</v>
      </c>
      <c r="I208" s="2">
        <f t="shared" si="1"/>
        <v>185</v>
      </c>
      <c r="J208" s="1" t="s">
        <v>17</v>
      </c>
    </row>
    <row r="209">
      <c r="A209" s="1" t="s">
        <v>15</v>
      </c>
      <c r="B209" s="5" t="s">
        <v>225</v>
      </c>
      <c r="C209" s="5" t="s">
        <v>234</v>
      </c>
      <c r="D209" s="5" t="s">
        <v>203</v>
      </c>
      <c r="E209" s="5" t="s">
        <v>730</v>
      </c>
      <c r="F209" s="6" t="str">
        <f>IFERROR(__xludf.DUMMYFUNCTION("REGEXEXTRACT(E209, "":(.*):"")"),"00")</f>
        <v>00</v>
      </c>
      <c r="G209" s="6" t="str">
        <f>IFERROR(__xludf.DUMMYFUNCTION("REGEXEXTRACT(E209, "":.*:(\d*)(?:.|$)"")"),"00")</f>
        <v>00</v>
      </c>
      <c r="H209" s="6" t="str">
        <f>IFERROR(__xludf.DUMMYFUNCTION("IFNA(REGEXEXTRACT(E209, ""\.(\d{6})""), 0)"),"000167")</f>
        <v>000167</v>
      </c>
      <c r="I209" s="2">
        <f t="shared" si="1"/>
        <v>167</v>
      </c>
      <c r="J209" s="1" t="s">
        <v>17</v>
      </c>
    </row>
    <row r="210">
      <c r="A210" s="1" t="s">
        <v>15</v>
      </c>
      <c r="B210" s="5" t="s">
        <v>225</v>
      </c>
      <c r="C210" s="5" t="s">
        <v>703</v>
      </c>
      <c r="D210" s="5" t="s">
        <v>203</v>
      </c>
      <c r="E210" s="5" t="s">
        <v>731</v>
      </c>
      <c r="F210" s="6" t="str">
        <f>IFERROR(__xludf.DUMMYFUNCTION("REGEXEXTRACT(E210, "":(.*):"")"),"00")</f>
        <v>00</v>
      </c>
      <c r="G210" s="6" t="str">
        <f>IFERROR(__xludf.DUMMYFUNCTION("REGEXEXTRACT(E210, "":.*:(\d*)(?:.|$)"")"),"00")</f>
        <v>00</v>
      </c>
      <c r="H210" s="6" t="str">
        <f>IFERROR(__xludf.DUMMYFUNCTION("IFNA(REGEXEXTRACT(E210, ""\.(\d{6})""), 0)"),"000192")</f>
        <v>000192</v>
      </c>
      <c r="I210" s="2">
        <f t="shared" si="1"/>
        <v>192</v>
      </c>
      <c r="J210" s="1" t="s">
        <v>17</v>
      </c>
    </row>
    <row r="211">
      <c r="A211" s="1" t="s">
        <v>15</v>
      </c>
      <c r="B211" s="5" t="s">
        <v>225</v>
      </c>
      <c r="C211" s="5" t="s">
        <v>231</v>
      </c>
      <c r="D211" s="5" t="s">
        <v>203</v>
      </c>
      <c r="E211" s="5" t="s">
        <v>732</v>
      </c>
      <c r="F211" s="6" t="str">
        <f>IFERROR(__xludf.DUMMYFUNCTION("REGEXEXTRACT(E211, "":(.*):"")"),"00")</f>
        <v>00</v>
      </c>
      <c r="G211" s="6" t="str">
        <f>IFERROR(__xludf.DUMMYFUNCTION("REGEXEXTRACT(E211, "":.*:(\d*)(?:.|$)"")"),"00")</f>
        <v>00</v>
      </c>
      <c r="H211" s="6" t="str">
        <f>IFERROR(__xludf.DUMMYFUNCTION("IFNA(REGEXEXTRACT(E211, ""\.(\d{6})""), 0)"),"000179")</f>
        <v>000179</v>
      </c>
      <c r="I211" s="2">
        <f t="shared" si="1"/>
        <v>179</v>
      </c>
      <c r="J211" s="1" t="s">
        <v>17</v>
      </c>
    </row>
    <row r="212">
      <c r="A212" s="1" t="s">
        <v>15</v>
      </c>
      <c r="B212" s="5" t="s">
        <v>694</v>
      </c>
      <c r="C212" s="5" t="s">
        <v>234</v>
      </c>
      <c r="D212" s="5" t="s">
        <v>203</v>
      </c>
      <c r="E212" s="5" t="s">
        <v>733</v>
      </c>
      <c r="F212" s="6" t="str">
        <f>IFERROR(__xludf.DUMMYFUNCTION("REGEXEXTRACT(E212, "":(.*):"")"),"00")</f>
        <v>00</v>
      </c>
      <c r="G212" s="6" t="str">
        <f>IFERROR(__xludf.DUMMYFUNCTION("REGEXEXTRACT(E212, "":.*:(\d*)(?:.|$)"")"),"00")</f>
        <v>00</v>
      </c>
      <c r="H212" s="6" t="str">
        <f>IFERROR(__xludf.DUMMYFUNCTION("IFNA(REGEXEXTRACT(E212, ""\.(\d{6})""), 0)"),"000154")</f>
        <v>000154</v>
      </c>
      <c r="I212" s="2">
        <f t="shared" si="1"/>
        <v>154</v>
      </c>
      <c r="J212" s="1" t="s">
        <v>17</v>
      </c>
    </row>
    <row r="213">
      <c r="A213" s="1" t="s">
        <v>15</v>
      </c>
      <c r="B213" s="5" t="s">
        <v>694</v>
      </c>
      <c r="C213" s="5" t="s">
        <v>734</v>
      </c>
      <c r="D213" s="5" t="s">
        <v>203</v>
      </c>
      <c r="E213" s="5" t="s">
        <v>735</v>
      </c>
      <c r="F213" s="6" t="str">
        <f>IFERROR(__xludf.DUMMYFUNCTION("REGEXEXTRACT(E213, "":(.*):"")"),"00")</f>
        <v>00</v>
      </c>
      <c r="G213" s="6" t="str">
        <f>IFERROR(__xludf.DUMMYFUNCTION("REGEXEXTRACT(E213, "":.*:(\d*)(?:.|$)"")"),"00")</f>
        <v>00</v>
      </c>
      <c r="H213" s="6" t="str">
        <f>IFERROR(__xludf.DUMMYFUNCTION("IFNA(REGEXEXTRACT(E213, ""\.(\d{6})""), 0)"),"000209")</f>
        <v>000209</v>
      </c>
      <c r="I213" s="2">
        <f t="shared" si="1"/>
        <v>209</v>
      </c>
      <c r="J213" s="1" t="s">
        <v>17</v>
      </c>
    </row>
    <row r="214">
      <c r="A214" s="1" t="s">
        <v>15</v>
      </c>
      <c r="B214" s="5" t="s">
        <v>694</v>
      </c>
      <c r="C214" s="5" t="s">
        <v>226</v>
      </c>
      <c r="D214" s="5" t="s">
        <v>203</v>
      </c>
      <c r="E214" s="5" t="s">
        <v>736</v>
      </c>
      <c r="F214" s="6" t="str">
        <f>IFERROR(__xludf.DUMMYFUNCTION("REGEXEXTRACT(E214, "":(.*):"")"),"00")</f>
        <v>00</v>
      </c>
      <c r="G214" s="6" t="str">
        <f>IFERROR(__xludf.DUMMYFUNCTION("REGEXEXTRACT(E214, "":.*:(\d*)(?:.|$)"")"),"00")</f>
        <v>00</v>
      </c>
      <c r="H214" s="6" t="str">
        <f>IFERROR(__xludf.DUMMYFUNCTION("IFNA(REGEXEXTRACT(E214, ""\.(\d{6})""), 0)"),"000177")</f>
        <v>000177</v>
      </c>
      <c r="I214" s="2">
        <f t="shared" si="1"/>
        <v>177</v>
      </c>
      <c r="J214" s="1" t="s">
        <v>17</v>
      </c>
    </row>
    <row r="215">
      <c r="A215" s="1" t="s">
        <v>15</v>
      </c>
      <c r="B215" s="5" t="s">
        <v>694</v>
      </c>
      <c r="C215" s="5" t="s">
        <v>231</v>
      </c>
      <c r="D215" s="5" t="s">
        <v>203</v>
      </c>
      <c r="E215" s="5" t="s">
        <v>737</v>
      </c>
      <c r="F215" s="6" t="str">
        <f>IFERROR(__xludf.DUMMYFUNCTION("REGEXEXTRACT(E215, "":(.*):"")"),"00")</f>
        <v>00</v>
      </c>
      <c r="G215" s="6" t="str">
        <f>IFERROR(__xludf.DUMMYFUNCTION("REGEXEXTRACT(E215, "":.*:(\d*)(?:.|$)"")"),"00")</f>
        <v>00</v>
      </c>
      <c r="H215" s="6" t="str">
        <f>IFERROR(__xludf.DUMMYFUNCTION("IFNA(REGEXEXTRACT(E215, ""\.(\d{6})""), 0)"),"000177")</f>
        <v>000177</v>
      </c>
      <c r="I215" s="2">
        <f t="shared" si="1"/>
        <v>177</v>
      </c>
      <c r="J215" s="1" t="s">
        <v>17</v>
      </c>
    </row>
    <row r="216">
      <c r="A216" s="1" t="s">
        <v>15</v>
      </c>
      <c r="B216" s="5" t="s">
        <v>694</v>
      </c>
      <c r="C216" s="5" t="s">
        <v>229</v>
      </c>
      <c r="D216" s="5" t="s">
        <v>203</v>
      </c>
      <c r="E216" s="5" t="s">
        <v>738</v>
      </c>
      <c r="F216" s="6" t="str">
        <f>IFERROR(__xludf.DUMMYFUNCTION("REGEXEXTRACT(E216, "":(.*):"")"),"00")</f>
        <v>00</v>
      </c>
      <c r="G216" s="6" t="str">
        <f>IFERROR(__xludf.DUMMYFUNCTION("REGEXEXTRACT(E216, "":.*:(\d*)(?:.|$)"")"),"00")</f>
        <v>00</v>
      </c>
      <c r="H216" s="6" t="str">
        <f>IFERROR(__xludf.DUMMYFUNCTION("IFNA(REGEXEXTRACT(E216, ""\.(\d{6})""), 0)"),"000325")</f>
        <v>000325</v>
      </c>
      <c r="I216" s="2">
        <f t="shared" si="1"/>
        <v>325</v>
      </c>
      <c r="J216" s="1" t="s">
        <v>76</v>
      </c>
    </row>
    <row r="217">
      <c r="A217" s="1" t="s">
        <v>15</v>
      </c>
      <c r="B217" s="5" t="s">
        <v>694</v>
      </c>
      <c r="C217" s="5" t="s">
        <v>223</v>
      </c>
      <c r="D217" s="5" t="s">
        <v>203</v>
      </c>
      <c r="E217" s="5" t="s">
        <v>739</v>
      </c>
      <c r="F217" s="6" t="str">
        <f>IFERROR(__xludf.DUMMYFUNCTION("REGEXEXTRACT(E217, "":(.*):"")"),"00")</f>
        <v>00</v>
      </c>
      <c r="G217" s="6" t="str">
        <f>IFERROR(__xludf.DUMMYFUNCTION("REGEXEXTRACT(E217, "":.*:(\d*)(?:.|$)"")"),"00")</f>
        <v>00</v>
      </c>
      <c r="H217" s="6" t="str">
        <f>IFERROR(__xludf.DUMMYFUNCTION("IFNA(REGEXEXTRACT(E217, ""\.(\d{6})""), 0)"),"000137")</f>
        <v>000137</v>
      </c>
      <c r="I217" s="2">
        <f t="shared" si="1"/>
        <v>137</v>
      </c>
      <c r="J217" s="1" t="s">
        <v>17</v>
      </c>
    </row>
    <row r="218">
      <c r="A218" s="1" t="s">
        <v>15</v>
      </c>
      <c r="B218" s="5" t="s">
        <v>694</v>
      </c>
      <c r="C218" s="5" t="s">
        <v>226</v>
      </c>
      <c r="D218" s="5" t="s">
        <v>203</v>
      </c>
      <c r="E218" s="5" t="s">
        <v>740</v>
      </c>
      <c r="F218" s="6" t="str">
        <f>IFERROR(__xludf.DUMMYFUNCTION("REGEXEXTRACT(E218, "":(.*):"")"),"00")</f>
        <v>00</v>
      </c>
      <c r="G218" s="6" t="str">
        <f>IFERROR(__xludf.DUMMYFUNCTION("REGEXEXTRACT(E218, "":.*:(\d*)(?:.|$)"")"),"00")</f>
        <v>00</v>
      </c>
      <c r="H218" s="6" t="str">
        <f>IFERROR(__xludf.DUMMYFUNCTION("IFNA(REGEXEXTRACT(E218, ""\.(\d{6})""), 0)"),"000170")</f>
        <v>000170</v>
      </c>
      <c r="I218" s="2">
        <f t="shared" si="1"/>
        <v>170</v>
      </c>
      <c r="J218" s="1" t="s">
        <v>17</v>
      </c>
    </row>
    <row r="219">
      <c r="A219" s="1" t="s">
        <v>15</v>
      </c>
      <c r="B219" s="5" t="s">
        <v>694</v>
      </c>
      <c r="C219" s="5" t="s">
        <v>734</v>
      </c>
      <c r="D219" s="5" t="s">
        <v>203</v>
      </c>
      <c r="E219" s="5" t="s">
        <v>741</v>
      </c>
      <c r="F219" s="6" t="str">
        <f>IFERROR(__xludf.DUMMYFUNCTION("REGEXEXTRACT(E219, "":(.*):"")"),"00")</f>
        <v>00</v>
      </c>
      <c r="G219" s="6" t="str">
        <f>IFERROR(__xludf.DUMMYFUNCTION("REGEXEXTRACT(E219, "":.*:(\d*)(?:.|$)"")"),"00")</f>
        <v>00</v>
      </c>
      <c r="H219" s="6" t="str">
        <f>IFERROR(__xludf.DUMMYFUNCTION("IFNA(REGEXEXTRACT(E219, ""\.(\d{6})""), 0)"),"000234")</f>
        <v>000234</v>
      </c>
      <c r="I219" s="2">
        <f t="shared" si="1"/>
        <v>234</v>
      </c>
      <c r="J219" s="1" t="s">
        <v>76</v>
      </c>
    </row>
    <row r="220">
      <c r="A220" s="1" t="s">
        <v>15</v>
      </c>
      <c r="B220" s="5" t="s">
        <v>694</v>
      </c>
      <c r="C220" s="5" t="s">
        <v>703</v>
      </c>
      <c r="D220" s="5" t="s">
        <v>203</v>
      </c>
      <c r="E220" s="5" t="s">
        <v>742</v>
      </c>
      <c r="F220" s="6" t="str">
        <f>IFERROR(__xludf.DUMMYFUNCTION("REGEXEXTRACT(E220, "":(.*):"")"),"00")</f>
        <v>00</v>
      </c>
      <c r="G220" s="6" t="str">
        <f>IFERROR(__xludf.DUMMYFUNCTION("REGEXEXTRACT(E220, "":.*:(\d*)(?:.|$)"")"),"00")</f>
        <v>00</v>
      </c>
      <c r="H220" s="6" t="str">
        <f>IFERROR(__xludf.DUMMYFUNCTION("IFNA(REGEXEXTRACT(E220, ""\.(\d{6})""), 0)"),"000488")</f>
        <v>000488</v>
      </c>
      <c r="I220" s="2">
        <f t="shared" si="1"/>
        <v>488</v>
      </c>
      <c r="J220" s="1" t="s">
        <v>17</v>
      </c>
    </row>
    <row r="221">
      <c r="A221" s="1" t="s">
        <v>15</v>
      </c>
      <c r="B221" s="5" t="s">
        <v>694</v>
      </c>
      <c r="C221" s="5" t="s">
        <v>226</v>
      </c>
      <c r="D221" s="5" t="s">
        <v>203</v>
      </c>
      <c r="E221" s="5" t="s">
        <v>743</v>
      </c>
      <c r="F221" s="6" t="str">
        <f>IFERROR(__xludf.DUMMYFUNCTION("REGEXEXTRACT(E221, "":(.*):"")"),"00")</f>
        <v>00</v>
      </c>
      <c r="G221" s="6" t="str">
        <f>IFERROR(__xludf.DUMMYFUNCTION("REGEXEXTRACT(E221, "":.*:(\d*)(?:.|$)"")"),"00")</f>
        <v>00</v>
      </c>
      <c r="H221" s="6" t="str">
        <f>IFERROR(__xludf.DUMMYFUNCTION("IFNA(REGEXEXTRACT(E221, ""\.(\d{6})""), 0)"),"000155")</f>
        <v>000155</v>
      </c>
      <c r="I221" s="2">
        <f t="shared" si="1"/>
        <v>155</v>
      </c>
      <c r="J221" s="1" t="s">
        <v>17</v>
      </c>
    </row>
    <row r="222">
      <c r="A222" s="1" t="s">
        <v>15</v>
      </c>
      <c r="B222" s="5" t="s">
        <v>228</v>
      </c>
      <c r="C222" s="5" t="s">
        <v>734</v>
      </c>
      <c r="D222" s="5" t="s">
        <v>203</v>
      </c>
      <c r="E222" s="5" t="s">
        <v>744</v>
      </c>
      <c r="F222" s="6" t="str">
        <f>IFERROR(__xludf.DUMMYFUNCTION("REGEXEXTRACT(E222, "":(.*):"")"),"00")</f>
        <v>00</v>
      </c>
      <c r="G222" s="6" t="str">
        <f>IFERROR(__xludf.DUMMYFUNCTION("REGEXEXTRACT(E222, "":.*:(\d*)(?:.|$)"")"),"00")</f>
        <v>00</v>
      </c>
      <c r="H222" s="6" t="str">
        <f>IFERROR(__xludf.DUMMYFUNCTION("IFNA(REGEXEXTRACT(E222, ""\.(\d{6})""), 0)"),"000142")</f>
        <v>000142</v>
      </c>
      <c r="I222" s="2">
        <f t="shared" si="1"/>
        <v>142</v>
      </c>
      <c r="J222" s="1" t="s">
        <v>17</v>
      </c>
    </row>
    <row r="223">
      <c r="A223" s="1" t="s">
        <v>15</v>
      </c>
      <c r="B223" s="5" t="s">
        <v>228</v>
      </c>
      <c r="C223" s="5" t="s">
        <v>229</v>
      </c>
      <c r="D223" s="5" t="s">
        <v>203</v>
      </c>
      <c r="E223" s="5" t="s">
        <v>745</v>
      </c>
      <c r="F223" s="6" t="str">
        <f>IFERROR(__xludf.DUMMYFUNCTION("REGEXEXTRACT(E223, "":(.*):"")"),"00")</f>
        <v>00</v>
      </c>
      <c r="G223" s="6" t="str">
        <f>IFERROR(__xludf.DUMMYFUNCTION("REGEXEXTRACT(E223, "":.*:(\d*)(?:.|$)"")"),"00")</f>
        <v>00</v>
      </c>
      <c r="H223" s="6" t="str">
        <f>IFERROR(__xludf.DUMMYFUNCTION("IFNA(REGEXEXTRACT(E223, ""\.(\d{6})""), 0)"),"000123")</f>
        <v>000123</v>
      </c>
      <c r="I223" s="2">
        <f t="shared" si="1"/>
        <v>123</v>
      </c>
      <c r="J223" s="1" t="s">
        <v>17</v>
      </c>
    </row>
    <row r="224">
      <c r="A224" s="1" t="s">
        <v>15</v>
      </c>
      <c r="B224" s="5" t="s">
        <v>228</v>
      </c>
      <c r="C224" s="5" t="s">
        <v>715</v>
      </c>
      <c r="D224" s="5" t="s">
        <v>203</v>
      </c>
      <c r="E224" s="5" t="s">
        <v>746</v>
      </c>
      <c r="F224" s="6" t="str">
        <f>IFERROR(__xludf.DUMMYFUNCTION("REGEXEXTRACT(E224, "":(.*):"")"),"00")</f>
        <v>00</v>
      </c>
      <c r="G224" s="6" t="str">
        <f>IFERROR(__xludf.DUMMYFUNCTION("REGEXEXTRACT(E224, "":.*:(\d*)(?:.|$)"")"),"00")</f>
        <v>00</v>
      </c>
      <c r="H224" s="6" t="str">
        <f>IFERROR(__xludf.DUMMYFUNCTION("IFNA(REGEXEXTRACT(E224, ""\.(\d{6})""), 0)"),"000158")</f>
        <v>000158</v>
      </c>
      <c r="I224" s="2">
        <f t="shared" si="1"/>
        <v>158</v>
      </c>
      <c r="J224" s="1" t="s">
        <v>17</v>
      </c>
    </row>
    <row r="225">
      <c r="A225" s="1" t="s">
        <v>15</v>
      </c>
      <c r="B225" s="5" t="s">
        <v>228</v>
      </c>
      <c r="C225" s="5" t="s">
        <v>234</v>
      </c>
      <c r="D225" s="5" t="s">
        <v>203</v>
      </c>
      <c r="E225" s="5" t="s">
        <v>747</v>
      </c>
      <c r="F225" s="6" t="str">
        <f>IFERROR(__xludf.DUMMYFUNCTION("REGEXEXTRACT(E225, "":(.*):"")"),"00")</f>
        <v>00</v>
      </c>
      <c r="G225" s="6" t="str">
        <f>IFERROR(__xludf.DUMMYFUNCTION("REGEXEXTRACT(E225, "":.*:(\d*)(?:.|$)"")"),"00")</f>
        <v>00</v>
      </c>
      <c r="H225" s="6" t="str">
        <f>IFERROR(__xludf.DUMMYFUNCTION("IFNA(REGEXEXTRACT(E225, ""\.(\d{6})""), 0)"),"000137")</f>
        <v>000137</v>
      </c>
      <c r="I225" s="2">
        <f t="shared" si="1"/>
        <v>137</v>
      </c>
      <c r="J225" s="1" t="s">
        <v>17</v>
      </c>
    </row>
    <row r="226">
      <c r="A226" s="1" t="s">
        <v>15</v>
      </c>
      <c r="B226" s="5" t="s">
        <v>228</v>
      </c>
      <c r="C226" s="5" t="s">
        <v>715</v>
      </c>
      <c r="D226" s="5" t="s">
        <v>203</v>
      </c>
      <c r="E226" s="5" t="s">
        <v>748</v>
      </c>
      <c r="F226" s="6" t="str">
        <f>IFERROR(__xludf.DUMMYFUNCTION("REGEXEXTRACT(E226, "":(.*):"")"),"00")</f>
        <v>00</v>
      </c>
      <c r="G226" s="6" t="str">
        <f>IFERROR(__xludf.DUMMYFUNCTION("REGEXEXTRACT(E226, "":.*:(\d*)(?:.|$)"")"),"00")</f>
        <v>00</v>
      </c>
      <c r="H226" s="6" t="str">
        <f>IFERROR(__xludf.DUMMYFUNCTION("IFNA(REGEXEXTRACT(E226, ""\.(\d{6})""), 0)"),"000141")</f>
        <v>000141</v>
      </c>
      <c r="I226" s="2">
        <f t="shared" si="1"/>
        <v>141</v>
      </c>
      <c r="J226" s="1" t="s">
        <v>17</v>
      </c>
    </row>
    <row r="227">
      <c r="A227" s="1" t="s">
        <v>15</v>
      </c>
      <c r="B227" s="5" t="s">
        <v>228</v>
      </c>
      <c r="C227" s="5" t="s">
        <v>229</v>
      </c>
      <c r="D227" s="5" t="s">
        <v>203</v>
      </c>
      <c r="E227" s="5" t="s">
        <v>749</v>
      </c>
      <c r="F227" s="6" t="str">
        <f>IFERROR(__xludf.DUMMYFUNCTION("REGEXEXTRACT(E227, "":(.*):"")"),"00")</f>
        <v>00</v>
      </c>
      <c r="G227" s="6" t="str">
        <f>IFERROR(__xludf.DUMMYFUNCTION("REGEXEXTRACT(E227, "":.*:(\d*)(?:.|$)"")"),"00")</f>
        <v>00</v>
      </c>
      <c r="H227" s="6" t="str">
        <f>IFERROR(__xludf.DUMMYFUNCTION("IFNA(REGEXEXTRACT(E227, ""\.(\d{6})""), 0)"),"000128")</f>
        <v>000128</v>
      </c>
      <c r="I227" s="2">
        <f t="shared" si="1"/>
        <v>128</v>
      </c>
      <c r="J227" s="1" t="s">
        <v>17</v>
      </c>
    </row>
    <row r="228">
      <c r="A228" s="1" t="s">
        <v>15</v>
      </c>
      <c r="B228" s="5" t="s">
        <v>228</v>
      </c>
      <c r="C228" s="5" t="s">
        <v>234</v>
      </c>
      <c r="D228" s="5" t="s">
        <v>203</v>
      </c>
      <c r="E228" s="5" t="s">
        <v>750</v>
      </c>
      <c r="F228" s="6" t="str">
        <f>IFERROR(__xludf.DUMMYFUNCTION("REGEXEXTRACT(E228, "":(.*):"")"),"00")</f>
        <v>00</v>
      </c>
      <c r="G228" s="6" t="str">
        <f>IFERROR(__xludf.DUMMYFUNCTION("REGEXEXTRACT(E228, "":.*:(\d*)(?:.|$)"")"),"00")</f>
        <v>00</v>
      </c>
      <c r="H228" s="6" t="str">
        <f>IFERROR(__xludf.DUMMYFUNCTION("IFNA(REGEXEXTRACT(E228, ""\.(\d{6})""), 0)"),"000140")</f>
        <v>000140</v>
      </c>
      <c r="I228" s="2">
        <f t="shared" si="1"/>
        <v>140</v>
      </c>
      <c r="J228" s="1" t="s">
        <v>17</v>
      </c>
    </row>
    <row r="229">
      <c r="A229" s="1" t="s">
        <v>15</v>
      </c>
      <c r="B229" s="5" t="s">
        <v>228</v>
      </c>
      <c r="C229" s="5" t="s">
        <v>734</v>
      </c>
      <c r="D229" s="5" t="s">
        <v>203</v>
      </c>
      <c r="E229" s="5" t="s">
        <v>751</v>
      </c>
      <c r="F229" s="6" t="str">
        <f>IFERROR(__xludf.DUMMYFUNCTION("REGEXEXTRACT(E229, "":(.*):"")"),"00")</f>
        <v>00</v>
      </c>
      <c r="G229" s="6" t="str">
        <f>IFERROR(__xludf.DUMMYFUNCTION("REGEXEXTRACT(E229, "":.*:(\d*)(?:.|$)"")"),"00")</f>
        <v>00</v>
      </c>
      <c r="H229" s="6" t="str">
        <f>IFERROR(__xludf.DUMMYFUNCTION("IFNA(REGEXEXTRACT(E229, ""\.(\d{6})""), 0)"),"000118")</f>
        <v>000118</v>
      </c>
      <c r="I229" s="2">
        <f t="shared" si="1"/>
        <v>118</v>
      </c>
      <c r="J229" s="1" t="s">
        <v>17</v>
      </c>
    </row>
    <row r="230">
      <c r="A230" s="1" t="s">
        <v>15</v>
      </c>
      <c r="B230" s="5" t="s">
        <v>228</v>
      </c>
      <c r="C230" s="5" t="s">
        <v>715</v>
      </c>
      <c r="D230" s="5" t="s">
        <v>203</v>
      </c>
      <c r="E230" s="5" t="s">
        <v>752</v>
      </c>
      <c r="F230" s="6" t="str">
        <f>IFERROR(__xludf.DUMMYFUNCTION("REGEXEXTRACT(E230, "":(.*):"")"),"00")</f>
        <v>00</v>
      </c>
      <c r="G230" s="6" t="str">
        <f>IFERROR(__xludf.DUMMYFUNCTION("REGEXEXTRACT(E230, "":.*:(\d*)(?:.|$)"")"),"00")</f>
        <v>00</v>
      </c>
      <c r="H230" s="6" t="str">
        <f>IFERROR(__xludf.DUMMYFUNCTION("IFNA(REGEXEXTRACT(E230, ""\.(\d{6})""), 0)"),"000129")</f>
        <v>000129</v>
      </c>
      <c r="I230" s="2">
        <f t="shared" si="1"/>
        <v>129</v>
      </c>
      <c r="J230" s="1" t="s">
        <v>17</v>
      </c>
    </row>
    <row r="231">
      <c r="A231" s="1" t="s">
        <v>15</v>
      </c>
      <c r="B231" s="5" t="s">
        <v>228</v>
      </c>
      <c r="C231" s="5" t="s">
        <v>226</v>
      </c>
      <c r="D231" s="5" t="s">
        <v>203</v>
      </c>
      <c r="E231" s="5" t="s">
        <v>753</v>
      </c>
      <c r="F231" s="6" t="str">
        <f>IFERROR(__xludf.DUMMYFUNCTION("REGEXEXTRACT(E231, "":(.*):"")"),"00")</f>
        <v>00</v>
      </c>
      <c r="G231" s="6" t="str">
        <f>IFERROR(__xludf.DUMMYFUNCTION("REGEXEXTRACT(E231, "":.*:(\d*)(?:.|$)"")"),"00")</f>
        <v>00</v>
      </c>
      <c r="H231" s="6" t="str">
        <f>IFERROR(__xludf.DUMMYFUNCTION("IFNA(REGEXEXTRACT(E231, ""\.(\d{6})""), 0)"),"000166")</f>
        <v>000166</v>
      </c>
      <c r="I231" s="2">
        <f t="shared" si="1"/>
        <v>166</v>
      </c>
      <c r="J231" s="1" t="s">
        <v>17</v>
      </c>
    </row>
    <row r="232">
      <c r="A232" s="1" t="s">
        <v>15</v>
      </c>
      <c r="B232" s="5" t="s">
        <v>703</v>
      </c>
      <c r="C232" s="5" t="s">
        <v>234</v>
      </c>
      <c r="D232" s="5" t="s">
        <v>203</v>
      </c>
      <c r="E232" s="5" t="s">
        <v>754</v>
      </c>
      <c r="F232" s="6" t="str">
        <f>IFERROR(__xludf.DUMMYFUNCTION("REGEXEXTRACT(E232, "":(.*):"")"),"00")</f>
        <v>00</v>
      </c>
      <c r="G232" s="6" t="str">
        <f>IFERROR(__xludf.DUMMYFUNCTION("REGEXEXTRACT(E232, "":.*:(\d*)(?:.|$)"")"),"00")</f>
        <v>00</v>
      </c>
      <c r="H232" s="6" t="str">
        <f>IFERROR(__xludf.DUMMYFUNCTION("IFNA(REGEXEXTRACT(E232, ""\.(\d{6})""), 0)"),"000153")</f>
        <v>000153</v>
      </c>
      <c r="I232" s="2">
        <f t="shared" si="1"/>
        <v>153</v>
      </c>
      <c r="J232" s="1" t="s">
        <v>17</v>
      </c>
    </row>
    <row r="233">
      <c r="A233" s="1" t="s">
        <v>15</v>
      </c>
      <c r="B233" s="5" t="s">
        <v>703</v>
      </c>
      <c r="C233" s="5" t="s">
        <v>755</v>
      </c>
      <c r="D233" s="5" t="s">
        <v>203</v>
      </c>
      <c r="E233" s="5" t="s">
        <v>756</v>
      </c>
      <c r="F233" s="6" t="str">
        <f>IFERROR(__xludf.DUMMYFUNCTION("REGEXEXTRACT(E233, "":(.*):"")"),"00")</f>
        <v>00</v>
      </c>
      <c r="G233" s="6" t="str">
        <f>IFERROR(__xludf.DUMMYFUNCTION("REGEXEXTRACT(E233, "":.*:(\d*)(?:.|$)"")"),"00")</f>
        <v>00</v>
      </c>
      <c r="H233" s="6" t="str">
        <f>IFERROR(__xludf.DUMMYFUNCTION("IFNA(REGEXEXTRACT(E233, ""\.(\d{6})""), 0)"),"000272")</f>
        <v>000272</v>
      </c>
      <c r="I233" s="2">
        <f t="shared" si="1"/>
        <v>272</v>
      </c>
      <c r="J233" s="1" t="s">
        <v>76</v>
      </c>
    </row>
    <row r="234">
      <c r="A234" s="1" t="s">
        <v>15</v>
      </c>
      <c r="B234" s="5" t="s">
        <v>703</v>
      </c>
      <c r="C234" s="5" t="s">
        <v>226</v>
      </c>
      <c r="D234" s="5" t="s">
        <v>203</v>
      </c>
      <c r="E234" s="5" t="s">
        <v>757</v>
      </c>
      <c r="F234" s="6" t="str">
        <f>IFERROR(__xludf.DUMMYFUNCTION("REGEXEXTRACT(E234, "":(.*):"")"),"00")</f>
        <v>00</v>
      </c>
      <c r="G234" s="6" t="str">
        <f>IFERROR(__xludf.DUMMYFUNCTION("REGEXEXTRACT(E234, "":.*:(\d*)(?:.|$)"")"),"00")</f>
        <v>00</v>
      </c>
      <c r="H234" s="6" t="str">
        <f>IFERROR(__xludf.DUMMYFUNCTION("IFNA(REGEXEXTRACT(E234, ""\.(\d{6})""), 0)"),"000141")</f>
        <v>000141</v>
      </c>
      <c r="I234" s="2">
        <f t="shared" si="1"/>
        <v>141</v>
      </c>
      <c r="J234" s="1" t="s">
        <v>17</v>
      </c>
    </row>
    <row r="235">
      <c r="A235" s="1" t="s">
        <v>15</v>
      </c>
      <c r="B235" s="5" t="s">
        <v>703</v>
      </c>
      <c r="C235" s="5" t="s">
        <v>755</v>
      </c>
      <c r="D235" s="5" t="s">
        <v>203</v>
      </c>
      <c r="E235" s="5" t="s">
        <v>758</v>
      </c>
      <c r="F235" s="6" t="str">
        <f>IFERROR(__xludf.DUMMYFUNCTION("REGEXEXTRACT(E235, "":(.*):"")"),"00")</f>
        <v>00</v>
      </c>
      <c r="G235" s="6" t="str">
        <f>IFERROR(__xludf.DUMMYFUNCTION("REGEXEXTRACT(E235, "":.*:(\d*)(?:.|$)"")"),"00")</f>
        <v>00</v>
      </c>
      <c r="H235" s="6" t="str">
        <f>IFERROR(__xludf.DUMMYFUNCTION("IFNA(REGEXEXTRACT(E235, ""\.(\d{6})""), 0)"),"000137")</f>
        <v>000137</v>
      </c>
      <c r="I235" s="2">
        <f t="shared" si="1"/>
        <v>137</v>
      </c>
      <c r="J235" s="1" t="s">
        <v>17</v>
      </c>
    </row>
    <row r="236">
      <c r="A236" s="1" t="s">
        <v>15</v>
      </c>
      <c r="B236" s="5" t="s">
        <v>703</v>
      </c>
      <c r="C236" s="5" t="s">
        <v>755</v>
      </c>
      <c r="D236" s="5" t="s">
        <v>203</v>
      </c>
      <c r="E236" s="5" t="s">
        <v>759</v>
      </c>
      <c r="F236" s="6" t="str">
        <f>IFERROR(__xludf.DUMMYFUNCTION("REGEXEXTRACT(E236, "":(.*):"")"),"00")</f>
        <v>00</v>
      </c>
      <c r="G236" s="6" t="str">
        <f>IFERROR(__xludf.DUMMYFUNCTION("REGEXEXTRACT(E236, "":.*:(\d*)(?:.|$)"")"),"00")</f>
        <v>00</v>
      </c>
      <c r="H236" s="6" t="str">
        <f>IFERROR(__xludf.DUMMYFUNCTION("IFNA(REGEXEXTRACT(E236, ""\.(\d{6})""), 0)"),"000148")</f>
        <v>000148</v>
      </c>
      <c r="I236" s="2">
        <f t="shared" si="1"/>
        <v>148</v>
      </c>
      <c r="J236" s="1" t="s">
        <v>17</v>
      </c>
    </row>
    <row r="237">
      <c r="A237" s="1" t="s">
        <v>15</v>
      </c>
      <c r="B237" s="5" t="s">
        <v>703</v>
      </c>
      <c r="C237" s="5" t="s">
        <v>234</v>
      </c>
      <c r="D237" s="5" t="s">
        <v>203</v>
      </c>
      <c r="E237" s="5" t="s">
        <v>760</v>
      </c>
      <c r="F237" s="6" t="str">
        <f>IFERROR(__xludf.DUMMYFUNCTION("REGEXEXTRACT(E237, "":(.*):"")"),"00")</f>
        <v>00</v>
      </c>
      <c r="G237" s="6" t="str">
        <f>IFERROR(__xludf.DUMMYFUNCTION("REGEXEXTRACT(E237, "":.*:(\d*)(?:.|$)"")"),"00")</f>
        <v>00</v>
      </c>
      <c r="H237" s="6" t="str">
        <f>IFERROR(__xludf.DUMMYFUNCTION("IFNA(REGEXEXTRACT(E237, ""\.(\d{6})""), 0)"),"000131")</f>
        <v>000131</v>
      </c>
      <c r="I237" s="2">
        <f t="shared" si="1"/>
        <v>131</v>
      </c>
      <c r="J237" s="1" t="s">
        <v>17</v>
      </c>
    </row>
    <row r="238">
      <c r="A238" s="1" t="s">
        <v>15</v>
      </c>
      <c r="B238" s="5" t="s">
        <v>703</v>
      </c>
      <c r="C238" s="5" t="s">
        <v>226</v>
      </c>
      <c r="D238" s="5" t="s">
        <v>203</v>
      </c>
      <c r="E238" s="5" t="s">
        <v>761</v>
      </c>
      <c r="F238" s="6" t="str">
        <f>IFERROR(__xludf.DUMMYFUNCTION("REGEXEXTRACT(E238, "":(.*):"")"),"00")</f>
        <v>00</v>
      </c>
      <c r="G238" s="6" t="str">
        <f>IFERROR(__xludf.DUMMYFUNCTION("REGEXEXTRACT(E238, "":.*:(\d*)(?:.|$)"")"),"00")</f>
        <v>00</v>
      </c>
      <c r="H238" s="6" t="str">
        <f>IFERROR(__xludf.DUMMYFUNCTION("IFNA(REGEXEXTRACT(E238, ""\.(\d{6})""), 0)"),"000136")</f>
        <v>000136</v>
      </c>
      <c r="I238" s="2">
        <f t="shared" si="1"/>
        <v>136</v>
      </c>
      <c r="J238" s="1" t="s">
        <v>17</v>
      </c>
    </row>
    <row r="239">
      <c r="A239" s="1" t="s">
        <v>15</v>
      </c>
      <c r="B239" s="5" t="s">
        <v>703</v>
      </c>
      <c r="C239" s="5" t="s">
        <v>232</v>
      </c>
      <c r="D239" s="5" t="s">
        <v>203</v>
      </c>
      <c r="E239" s="5" t="s">
        <v>762</v>
      </c>
      <c r="F239" s="6" t="str">
        <f>IFERROR(__xludf.DUMMYFUNCTION("REGEXEXTRACT(E239, "":(.*):"")"),"00")</f>
        <v>00</v>
      </c>
      <c r="G239" s="6" t="str">
        <f>IFERROR(__xludf.DUMMYFUNCTION("REGEXEXTRACT(E239, "":.*:(\d*)(?:.|$)"")"),"00")</f>
        <v>00</v>
      </c>
      <c r="H239" s="6" t="str">
        <f>IFERROR(__xludf.DUMMYFUNCTION("IFNA(REGEXEXTRACT(E239, ""\.(\d{6})""), 0)"),"000133")</f>
        <v>000133</v>
      </c>
      <c r="I239" s="2">
        <f t="shared" si="1"/>
        <v>133</v>
      </c>
      <c r="J239" s="1" t="s">
        <v>17</v>
      </c>
    </row>
    <row r="240">
      <c r="A240" s="1" t="s">
        <v>15</v>
      </c>
      <c r="B240" s="5" t="s">
        <v>703</v>
      </c>
      <c r="C240" s="5" t="s">
        <v>232</v>
      </c>
      <c r="D240" s="5" t="s">
        <v>203</v>
      </c>
      <c r="E240" s="5" t="s">
        <v>763</v>
      </c>
      <c r="F240" s="6" t="str">
        <f>IFERROR(__xludf.DUMMYFUNCTION("REGEXEXTRACT(E240, "":(.*):"")"),"00")</f>
        <v>00</v>
      </c>
      <c r="G240" s="6" t="str">
        <f>IFERROR(__xludf.DUMMYFUNCTION("REGEXEXTRACT(E240, "":.*:(\d*)(?:.|$)"")"),"00")</f>
        <v>00</v>
      </c>
      <c r="H240" s="6" t="str">
        <f>IFERROR(__xludf.DUMMYFUNCTION("IFNA(REGEXEXTRACT(E240, ""\.(\d{6})""), 0)"),"000131")</f>
        <v>000131</v>
      </c>
      <c r="I240" s="2">
        <f t="shared" si="1"/>
        <v>131</v>
      </c>
      <c r="J240" s="1" t="s">
        <v>17</v>
      </c>
    </row>
    <row r="241">
      <c r="A241" s="1" t="s">
        <v>15</v>
      </c>
      <c r="B241" s="5" t="s">
        <v>703</v>
      </c>
      <c r="C241" s="5" t="s">
        <v>715</v>
      </c>
      <c r="D241" s="5" t="s">
        <v>203</v>
      </c>
      <c r="E241" s="5" t="s">
        <v>764</v>
      </c>
      <c r="F241" s="6" t="str">
        <f>IFERROR(__xludf.DUMMYFUNCTION("REGEXEXTRACT(E241, "":(.*):"")"),"00")</f>
        <v>00</v>
      </c>
      <c r="G241" s="6" t="str">
        <f>IFERROR(__xludf.DUMMYFUNCTION("REGEXEXTRACT(E241, "":.*:(\d*)(?:.|$)"")"),"00")</f>
        <v>00</v>
      </c>
      <c r="H241" s="6" t="str">
        <f>IFERROR(__xludf.DUMMYFUNCTION("IFNA(REGEXEXTRACT(E241, ""\.(\d{6})""), 0)"),"000124")</f>
        <v>000124</v>
      </c>
      <c r="I241" s="2">
        <f t="shared" si="1"/>
        <v>124</v>
      </c>
      <c r="J241" s="1" t="s">
        <v>17</v>
      </c>
    </row>
    <row r="242">
      <c r="A242" s="1" t="s">
        <v>15</v>
      </c>
      <c r="B242" s="5" t="s">
        <v>231</v>
      </c>
      <c r="C242" s="5" t="s">
        <v>232</v>
      </c>
      <c r="D242" s="5" t="s">
        <v>203</v>
      </c>
      <c r="E242" s="5" t="s">
        <v>765</v>
      </c>
      <c r="F242" s="6" t="str">
        <f>IFERROR(__xludf.DUMMYFUNCTION("REGEXEXTRACT(E242, "":(.*):"")"),"00")</f>
        <v>00</v>
      </c>
      <c r="G242" s="6" t="str">
        <f>IFERROR(__xludf.DUMMYFUNCTION("REGEXEXTRACT(E242, "":.*:(\d*)(?:.|$)"")"),"00")</f>
        <v>00</v>
      </c>
      <c r="H242" s="6" t="str">
        <f>IFERROR(__xludf.DUMMYFUNCTION("IFNA(REGEXEXTRACT(E242, ""\.(\d{6})""), 0)"),"000137")</f>
        <v>000137</v>
      </c>
      <c r="I242" s="2">
        <f t="shared" si="1"/>
        <v>137</v>
      </c>
      <c r="J242" s="1" t="s">
        <v>17</v>
      </c>
    </row>
    <row r="243">
      <c r="A243" s="1" t="s">
        <v>15</v>
      </c>
      <c r="B243" s="5" t="s">
        <v>231</v>
      </c>
      <c r="C243" s="5" t="s">
        <v>226</v>
      </c>
      <c r="D243" s="5" t="s">
        <v>203</v>
      </c>
      <c r="E243" s="5" t="s">
        <v>766</v>
      </c>
      <c r="F243" s="6" t="str">
        <f>IFERROR(__xludf.DUMMYFUNCTION("REGEXEXTRACT(E243, "":(.*):"")"),"00")</f>
        <v>00</v>
      </c>
      <c r="G243" s="6" t="str">
        <f>IFERROR(__xludf.DUMMYFUNCTION("REGEXEXTRACT(E243, "":.*:(\d*)(?:.|$)"")"),"00")</f>
        <v>00</v>
      </c>
      <c r="H243" s="6" t="str">
        <f>IFERROR(__xludf.DUMMYFUNCTION("IFNA(REGEXEXTRACT(E243, ""\.(\d{6})""), 0)"),"000127")</f>
        <v>000127</v>
      </c>
      <c r="I243" s="2">
        <f t="shared" si="1"/>
        <v>127</v>
      </c>
      <c r="J243" s="1" t="s">
        <v>17</v>
      </c>
    </row>
    <row r="244">
      <c r="A244" s="1" t="s">
        <v>15</v>
      </c>
      <c r="B244" s="5" t="s">
        <v>231</v>
      </c>
      <c r="C244" s="5" t="s">
        <v>755</v>
      </c>
      <c r="D244" s="5" t="s">
        <v>203</v>
      </c>
      <c r="E244" s="5" t="s">
        <v>767</v>
      </c>
      <c r="F244" s="6" t="str">
        <f>IFERROR(__xludf.DUMMYFUNCTION("REGEXEXTRACT(E244, "":(.*):"")"),"00")</f>
        <v>00</v>
      </c>
      <c r="G244" s="6" t="str">
        <f>IFERROR(__xludf.DUMMYFUNCTION("REGEXEXTRACT(E244, "":.*:(\d*)(?:.|$)"")"),"00")</f>
        <v>00</v>
      </c>
      <c r="H244" s="6" t="str">
        <f>IFERROR(__xludf.DUMMYFUNCTION("IFNA(REGEXEXTRACT(E244, ""\.(\d{6})""), 0)"),"000128")</f>
        <v>000128</v>
      </c>
      <c r="I244" s="2">
        <f t="shared" si="1"/>
        <v>128</v>
      </c>
      <c r="J244" s="1" t="s">
        <v>17</v>
      </c>
    </row>
    <row r="245">
      <c r="A245" s="1" t="s">
        <v>15</v>
      </c>
      <c r="B245" s="5" t="s">
        <v>231</v>
      </c>
      <c r="C245" s="5" t="s">
        <v>715</v>
      </c>
      <c r="D245" s="5" t="s">
        <v>203</v>
      </c>
      <c r="E245" s="5" t="s">
        <v>768</v>
      </c>
      <c r="F245" s="6" t="str">
        <f>IFERROR(__xludf.DUMMYFUNCTION("REGEXEXTRACT(E245, "":(.*):"")"),"00")</f>
        <v>00</v>
      </c>
      <c r="G245" s="6" t="str">
        <f>IFERROR(__xludf.DUMMYFUNCTION("REGEXEXTRACT(E245, "":.*:(\d*)(?:.|$)"")"),"00")</f>
        <v>00</v>
      </c>
      <c r="H245" s="6" t="str">
        <f>IFERROR(__xludf.DUMMYFUNCTION("IFNA(REGEXEXTRACT(E245, ""\.(\d{6})""), 0)"),"000120")</f>
        <v>000120</v>
      </c>
      <c r="I245" s="2">
        <f t="shared" si="1"/>
        <v>120</v>
      </c>
      <c r="J245" s="1" t="s">
        <v>17</v>
      </c>
    </row>
    <row r="246">
      <c r="A246" s="1" t="s">
        <v>15</v>
      </c>
      <c r="B246" s="5" t="s">
        <v>231</v>
      </c>
      <c r="C246" s="5" t="s">
        <v>229</v>
      </c>
      <c r="D246" s="5" t="s">
        <v>203</v>
      </c>
      <c r="E246" s="5" t="s">
        <v>769</v>
      </c>
      <c r="F246" s="6" t="str">
        <f>IFERROR(__xludf.DUMMYFUNCTION("REGEXEXTRACT(E246, "":(.*):"")"),"00")</f>
        <v>00</v>
      </c>
      <c r="G246" s="6" t="str">
        <f>IFERROR(__xludf.DUMMYFUNCTION("REGEXEXTRACT(E246, "":.*:(\d*)(?:.|$)"")"),"00")</f>
        <v>00</v>
      </c>
      <c r="H246" s="6" t="str">
        <f>IFERROR(__xludf.DUMMYFUNCTION("IFNA(REGEXEXTRACT(E246, ""\.(\d{6})""), 0)"),"000129")</f>
        <v>000129</v>
      </c>
      <c r="I246" s="2">
        <f t="shared" si="1"/>
        <v>129</v>
      </c>
      <c r="J246" s="1" t="s">
        <v>17</v>
      </c>
    </row>
    <row r="247">
      <c r="A247" s="1" t="s">
        <v>15</v>
      </c>
      <c r="B247" s="5" t="s">
        <v>231</v>
      </c>
      <c r="C247" s="5" t="s">
        <v>232</v>
      </c>
      <c r="D247" s="5" t="s">
        <v>203</v>
      </c>
      <c r="E247" s="5" t="s">
        <v>770</v>
      </c>
      <c r="F247" s="6" t="str">
        <f>IFERROR(__xludf.DUMMYFUNCTION("REGEXEXTRACT(E247, "":(.*):"")"),"00")</f>
        <v>00</v>
      </c>
      <c r="G247" s="6" t="str">
        <f>IFERROR(__xludf.DUMMYFUNCTION("REGEXEXTRACT(E247, "":.*:(\d*)(?:.|$)"")"),"00")</f>
        <v>00</v>
      </c>
      <c r="H247" s="6" t="str">
        <f>IFERROR(__xludf.DUMMYFUNCTION("IFNA(REGEXEXTRACT(E247, ""\.(\d{6})""), 0)"),"000131")</f>
        <v>000131</v>
      </c>
      <c r="I247" s="2">
        <f t="shared" si="1"/>
        <v>131</v>
      </c>
      <c r="J247" s="1" t="s">
        <v>17</v>
      </c>
    </row>
    <row r="248">
      <c r="A248" s="1" t="s">
        <v>15</v>
      </c>
      <c r="B248" s="5" t="s">
        <v>231</v>
      </c>
      <c r="C248" s="5" t="s">
        <v>755</v>
      </c>
      <c r="D248" s="5" t="s">
        <v>203</v>
      </c>
      <c r="E248" s="5" t="s">
        <v>771</v>
      </c>
      <c r="F248" s="6" t="str">
        <f>IFERROR(__xludf.DUMMYFUNCTION("REGEXEXTRACT(E248, "":(.*):"")"),"00")</f>
        <v>00</v>
      </c>
      <c r="G248" s="6" t="str">
        <f>IFERROR(__xludf.DUMMYFUNCTION("REGEXEXTRACT(E248, "":.*:(\d*)(?:.|$)"")"),"00")</f>
        <v>00</v>
      </c>
      <c r="H248" s="6" t="str">
        <f>IFERROR(__xludf.DUMMYFUNCTION("IFNA(REGEXEXTRACT(E248, ""\.(\d{6})""), 0)"),"026546")</f>
        <v>026546</v>
      </c>
      <c r="I248" s="2">
        <f t="shared" si="1"/>
        <v>26546</v>
      </c>
      <c r="J248" s="1" t="s">
        <v>76</v>
      </c>
    </row>
    <row r="249">
      <c r="A249" s="1" t="s">
        <v>15</v>
      </c>
      <c r="B249" s="5" t="s">
        <v>231</v>
      </c>
      <c r="C249" s="5" t="s">
        <v>232</v>
      </c>
      <c r="D249" s="5" t="s">
        <v>203</v>
      </c>
      <c r="E249" s="5" t="s">
        <v>772</v>
      </c>
      <c r="F249" s="6" t="str">
        <f>IFERROR(__xludf.DUMMYFUNCTION("REGEXEXTRACT(E249, "":(.*):"")"),"00")</f>
        <v>00</v>
      </c>
      <c r="G249" s="6" t="str">
        <f>IFERROR(__xludf.DUMMYFUNCTION("REGEXEXTRACT(E249, "":.*:(\d*)(?:.|$)"")"),"00")</f>
        <v>00</v>
      </c>
      <c r="H249" s="6" t="str">
        <f>IFERROR(__xludf.DUMMYFUNCTION("IFNA(REGEXEXTRACT(E249, ""\.(\d{6})""), 0)"),"000204")</f>
        <v>000204</v>
      </c>
      <c r="I249" s="2">
        <f t="shared" si="1"/>
        <v>204</v>
      </c>
      <c r="J249" s="1" t="s">
        <v>17</v>
      </c>
    </row>
    <row r="250">
      <c r="A250" s="1" t="s">
        <v>15</v>
      </c>
      <c r="B250" s="5" t="s">
        <v>231</v>
      </c>
      <c r="C250" s="5" t="s">
        <v>232</v>
      </c>
      <c r="D250" s="5" t="s">
        <v>203</v>
      </c>
      <c r="E250" s="5" t="s">
        <v>773</v>
      </c>
      <c r="F250" s="6" t="str">
        <f>IFERROR(__xludf.DUMMYFUNCTION("REGEXEXTRACT(E250, "":(.*):"")"),"00")</f>
        <v>00</v>
      </c>
      <c r="G250" s="6" t="str">
        <f>IFERROR(__xludf.DUMMYFUNCTION("REGEXEXTRACT(E250, "":.*:(\d*)(?:.|$)"")"),"00")</f>
        <v>00</v>
      </c>
      <c r="H250" s="6" t="str">
        <f>IFERROR(__xludf.DUMMYFUNCTION("IFNA(REGEXEXTRACT(E250, ""\.(\d{6})""), 0)"),"000182")</f>
        <v>000182</v>
      </c>
      <c r="I250" s="2">
        <f t="shared" si="1"/>
        <v>182</v>
      </c>
      <c r="J250" s="1" t="s">
        <v>17</v>
      </c>
    </row>
    <row r="251">
      <c r="A251" s="1" t="s">
        <v>15</v>
      </c>
      <c r="B251" s="5" t="s">
        <v>231</v>
      </c>
      <c r="C251" s="5" t="s">
        <v>232</v>
      </c>
      <c r="D251" s="5" t="s">
        <v>203</v>
      </c>
      <c r="E251" s="5" t="s">
        <v>774</v>
      </c>
      <c r="F251" s="6" t="str">
        <f>IFERROR(__xludf.DUMMYFUNCTION("REGEXEXTRACT(E251, "":(.*):"")"),"00")</f>
        <v>00</v>
      </c>
      <c r="G251" s="6" t="str">
        <f>IFERROR(__xludf.DUMMYFUNCTION("REGEXEXTRACT(E251, "":.*:(\d*)(?:.|$)"")"),"00")</f>
        <v>00</v>
      </c>
      <c r="H251" s="6" t="str">
        <f>IFERROR(__xludf.DUMMYFUNCTION("IFNA(REGEXEXTRACT(E251, ""\.(\d{6})""), 0)"),"214837")</f>
        <v>214837</v>
      </c>
      <c r="I251" s="2">
        <f t="shared" si="1"/>
        <v>214837</v>
      </c>
      <c r="J251" s="1" t="s">
        <v>76</v>
      </c>
    </row>
    <row r="252">
      <c r="A252" s="1" t="s">
        <v>15</v>
      </c>
      <c r="B252" s="5" t="s">
        <v>223</v>
      </c>
      <c r="C252" s="5" t="s">
        <v>775</v>
      </c>
      <c r="D252" s="5" t="s">
        <v>203</v>
      </c>
      <c r="E252" s="5" t="s">
        <v>776</v>
      </c>
      <c r="F252" s="6" t="str">
        <f>IFERROR(__xludf.DUMMYFUNCTION("REGEXEXTRACT(E252, "":(.*):"")"),"00")</f>
        <v>00</v>
      </c>
      <c r="G252" s="6" t="str">
        <f>IFERROR(__xludf.DUMMYFUNCTION("REGEXEXTRACT(E252, "":.*:(\d*)(?:.|$)"")"),"00")</f>
        <v>00</v>
      </c>
      <c r="H252" s="6" t="str">
        <f>IFERROR(__xludf.DUMMYFUNCTION("IFNA(REGEXEXTRACT(E252, ""\.(\d{6})""), 0)"),"000733")</f>
        <v>000733</v>
      </c>
      <c r="I252" s="2">
        <f t="shared" si="1"/>
        <v>733</v>
      </c>
      <c r="J252" s="1" t="s">
        <v>17</v>
      </c>
    </row>
    <row r="253">
      <c r="A253" s="1" t="s">
        <v>15</v>
      </c>
      <c r="B253" s="5" t="s">
        <v>223</v>
      </c>
      <c r="C253" s="5" t="s">
        <v>229</v>
      </c>
      <c r="D253" s="5" t="s">
        <v>203</v>
      </c>
      <c r="E253" s="5" t="s">
        <v>777</v>
      </c>
      <c r="F253" s="6" t="str">
        <f>IFERROR(__xludf.DUMMYFUNCTION("REGEXEXTRACT(E253, "":(.*):"")"),"00")</f>
        <v>00</v>
      </c>
      <c r="G253" s="6" t="str">
        <f>IFERROR(__xludf.DUMMYFUNCTION("REGEXEXTRACT(E253, "":.*:(\d*)(?:.|$)"")"),"00")</f>
        <v>00</v>
      </c>
      <c r="H253" s="6" t="str">
        <f>IFERROR(__xludf.DUMMYFUNCTION("IFNA(REGEXEXTRACT(E253, ""\.(\d{6})""), 0)"),"000392")</f>
        <v>000392</v>
      </c>
      <c r="I253" s="2">
        <f t="shared" si="1"/>
        <v>392</v>
      </c>
      <c r="J253" s="1" t="s">
        <v>17</v>
      </c>
    </row>
    <row r="254">
      <c r="A254" s="1" t="s">
        <v>15</v>
      </c>
      <c r="B254" s="5" t="s">
        <v>223</v>
      </c>
      <c r="C254" s="5" t="s">
        <v>755</v>
      </c>
      <c r="D254" s="5" t="s">
        <v>203</v>
      </c>
      <c r="E254" s="5" t="s">
        <v>778</v>
      </c>
      <c r="F254" s="6" t="str">
        <f>IFERROR(__xludf.DUMMYFUNCTION("REGEXEXTRACT(E254, "":(.*):"")"),"00")</f>
        <v>00</v>
      </c>
      <c r="G254" s="6" t="str">
        <f>IFERROR(__xludf.DUMMYFUNCTION("REGEXEXTRACT(E254, "":.*:(\d*)(?:.|$)"")"),"00")</f>
        <v>00</v>
      </c>
      <c r="H254" s="6" t="str">
        <f>IFERROR(__xludf.DUMMYFUNCTION("IFNA(REGEXEXTRACT(E254, ""\.(\d{6})""), 0)"),"000361")</f>
        <v>000361</v>
      </c>
      <c r="I254" s="2">
        <f t="shared" si="1"/>
        <v>361</v>
      </c>
      <c r="J254" s="1" t="s">
        <v>17</v>
      </c>
    </row>
    <row r="255">
      <c r="A255" s="1" t="s">
        <v>15</v>
      </c>
      <c r="B255" s="5" t="s">
        <v>223</v>
      </c>
      <c r="C255" s="5" t="s">
        <v>229</v>
      </c>
      <c r="D255" s="5" t="s">
        <v>203</v>
      </c>
      <c r="E255" s="5" t="s">
        <v>779</v>
      </c>
      <c r="F255" s="6" t="str">
        <f>IFERROR(__xludf.DUMMYFUNCTION("REGEXEXTRACT(E255, "":(.*):"")"),"00")</f>
        <v>00</v>
      </c>
      <c r="G255" s="6" t="str">
        <f>IFERROR(__xludf.DUMMYFUNCTION("REGEXEXTRACT(E255, "":.*:(\d*)(?:.|$)"")"),"00")</f>
        <v>00</v>
      </c>
      <c r="H255" s="6" t="str">
        <f>IFERROR(__xludf.DUMMYFUNCTION("IFNA(REGEXEXTRACT(E255, ""\.(\d{6})""), 0)"),"000346")</f>
        <v>000346</v>
      </c>
      <c r="I255" s="2">
        <f t="shared" si="1"/>
        <v>346</v>
      </c>
      <c r="J255" s="1" t="s">
        <v>17</v>
      </c>
    </row>
    <row r="256">
      <c r="A256" s="1" t="s">
        <v>15</v>
      </c>
      <c r="B256" s="5" t="s">
        <v>223</v>
      </c>
      <c r="C256" s="5" t="s">
        <v>232</v>
      </c>
      <c r="D256" s="5" t="s">
        <v>203</v>
      </c>
      <c r="E256" s="5" t="s">
        <v>780</v>
      </c>
      <c r="F256" s="6" t="str">
        <f>IFERROR(__xludf.DUMMYFUNCTION("REGEXEXTRACT(E256, "":(.*):"")"),"00")</f>
        <v>00</v>
      </c>
      <c r="G256" s="6" t="str">
        <f>IFERROR(__xludf.DUMMYFUNCTION("REGEXEXTRACT(E256, "":.*:(\d*)(?:.|$)"")"),"00")</f>
        <v>00</v>
      </c>
      <c r="H256" s="6" t="str">
        <f>IFERROR(__xludf.DUMMYFUNCTION("IFNA(REGEXEXTRACT(E256, ""\.(\d{6})""), 0)"),"000342")</f>
        <v>000342</v>
      </c>
      <c r="I256" s="2">
        <f t="shared" si="1"/>
        <v>342</v>
      </c>
      <c r="J256" s="1" t="s">
        <v>17</v>
      </c>
    </row>
    <row r="257">
      <c r="A257" s="1" t="s">
        <v>15</v>
      </c>
      <c r="B257" s="5" t="s">
        <v>223</v>
      </c>
      <c r="C257" s="5" t="s">
        <v>235</v>
      </c>
      <c r="D257" s="5" t="s">
        <v>203</v>
      </c>
      <c r="E257" s="5" t="s">
        <v>781</v>
      </c>
      <c r="F257" s="6" t="str">
        <f>IFERROR(__xludf.DUMMYFUNCTION("REGEXEXTRACT(E257, "":(.*):"")"),"00")</f>
        <v>00</v>
      </c>
      <c r="G257" s="6" t="str">
        <f>IFERROR(__xludf.DUMMYFUNCTION("REGEXEXTRACT(E257, "":.*:(\d*)(?:.|$)"")"),"00")</f>
        <v>00</v>
      </c>
      <c r="H257" s="6" t="str">
        <f>IFERROR(__xludf.DUMMYFUNCTION("IFNA(REGEXEXTRACT(E257, ""\.(\d{6})""), 0)"),"000703")</f>
        <v>000703</v>
      </c>
      <c r="I257" s="2">
        <f t="shared" si="1"/>
        <v>703</v>
      </c>
      <c r="J257" s="1" t="s">
        <v>17</v>
      </c>
    </row>
    <row r="258">
      <c r="A258" s="1" t="s">
        <v>15</v>
      </c>
      <c r="B258" s="5" t="s">
        <v>223</v>
      </c>
      <c r="C258" s="5" t="s">
        <v>232</v>
      </c>
      <c r="D258" s="5" t="s">
        <v>203</v>
      </c>
      <c r="E258" s="5" t="s">
        <v>782</v>
      </c>
      <c r="F258" s="6" t="str">
        <f>IFERROR(__xludf.DUMMYFUNCTION("REGEXEXTRACT(E258, "":(.*):"")"),"00")</f>
        <v>00</v>
      </c>
      <c r="G258" s="6" t="str">
        <f>IFERROR(__xludf.DUMMYFUNCTION("REGEXEXTRACT(E258, "":.*:(\d*)(?:.|$)"")"),"00")</f>
        <v>00</v>
      </c>
      <c r="H258" s="6" t="str">
        <f>IFERROR(__xludf.DUMMYFUNCTION("IFNA(REGEXEXTRACT(E258, ""\.(\d{6})""), 0)"),"001084")</f>
        <v>001084</v>
      </c>
      <c r="I258" s="2">
        <f t="shared" si="1"/>
        <v>1084</v>
      </c>
      <c r="J258" s="1" t="s">
        <v>76</v>
      </c>
    </row>
    <row r="259">
      <c r="A259" s="1" t="s">
        <v>15</v>
      </c>
      <c r="B259" s="5" t="s">
        <v>223</v>
      </c>
      <c r="C259" s="5" t="s">
        <v>235</v>
      </c>
      <c r="D259" s="5" t="s">
        <v>203</v>
      </c>
      <c r="E259" s="5" t="s">
        <v>267</v>
      </c>
      <c r="F259" s="6" t="str">
        <f>IFERROR(__xludf.DUMMYFUNCTION("REGEXEXTRACT(E259, "":(.*):"")"),"00")</f>
        <v>00</v>
      </c>
      <c r="G259" s="6" t="str">
        <f>IFERROR(__xludf.DUMMYFUNCTION("REGEXEXTRACT(E259, "":.*:(\d*)(?:.|$)"")"),"00")</f>
        <v>00</v>
      </c>
      <c r="H259" s="6" t="str">
        <f>IFERROR(__xludf.DUMMYFUNCTION("IFNA(REGEXEXTRACT(E259, ""\.(\d{6})""), 0)"),"000316")</f>
        <v>000316</v>
      </c>
      <c r="I259" s="2">
        <f t="shared" si="1"/>
        <v>316</v>
      </c>
      <c r="J259" s="1" t="s">
        <v>17</v>
      </c>
    </row>
    <row r="260">
      <c r="A260" s="1" t="s">
        <v>15</v>
      </c>
      <c r="B260" s="5" t="s">
        <v>223</v>
      </c>
      <c r="C260" s="5" t="s">
        <v>235</v>
      </c>
      <c r="D260" s="5" t="s">
        <v>203</v>
      </c>
      <c r="E260" s="5" t="s">
        <v>783</v>
      </c>
      <c r="F260" s="6" t="str">
        <f>IFERROR(__xludf.DUMMYFUNCTION("REGEXEXTRACT(E260, "":(.*):"")"),"00")</f>
        <v>00</v>
      </c>
      <c r="G260" s="6" t="str">
        <f>IFERROR(__xludf.DUMMYFUNCTION("REGEXEXTRACT(E260, "":.*:(\d*)(?:.|$)"")"),"00")</f>
        <v>00</v>
      </c>
      <c r="H260" s="6" t="str">
        <f>IFERROR(__xludf.DUMMYFUNCTION("IFNA(REGEXEXTRACT(E260, ""\.(\d{6})""), 0)"),"000356")</f>
        <v>000356</v>
      </c>
      <c r="I260" s="2">
        <f t="shared" si="1"/>
        <v>356</v>
      </c>
      <c r="J260" s="1" t="s">
        <v>17</v>
      </c>
    </row>
    <row r="261">
      <c r="A261" s="1" t="s">
        <v>15</v>
      </c>
      <c r="B261" s="5" t="s">
        <v>223</v>
      </c>
      <c r="C261" s="5" t="s">
        <v>775</v>
      </c>
      <c r="D261" s="5" t="s">
        <v>203</v>
      </c>
      <c r="E261" s="5" t="s">
        <v>784</v>
      </c>
      <c r="F261" s="6" t="str">
        <f>IFERROR(__xludf.DUMMYFUNCTION("REGEXEXTRACT(E261, "":(.*):"")"),"00")</f>
        <v>00</v>
      </c>
      <c r="G261" s="6" t="str">
        <f>IFERROR(__xludf.DUMMYFUNCTION("REGEXEXTRACT(E261, "":.*:(\d*)(?:.|$)"")"),"00")</f>
        <v>00</v>
      </c>
      <c r="H261" s="6" t="str">
        <f>IFERROR(__xludf.DUMMYFUNCTION("IFNA(REGEXEXTRACT(E261, ""\.(\d{6})""), 0)"),"000696")</f>
        <v>000696</v>
      </c>
      <c r="I261" s="2">
        <f t="shared" si="1"/>
        <v>696</v>
      </c>
      <c r="J261" s="1" t="s">
        <v>76</v>
      </c>
    </row>
    <row r="262">
      <c r="A262" s="1" t="s">
        <v>15</v>
      </c>
      <c r="B262" s="5" t="s">
        <v>234</v>
      </c>
      <c r="C262" s="5" t="s">
        <v>755</v>
      </c>
      <c r="D262" s="5" t="s">
        <v>203</v>
      </c>
      <c r="E262" s="5" t="s">
        <v>785</v>
      </c>
      <c r="F262" s="6" t="str">
        <f>IFERROR(__xludf.DUMMYFUNCTION("REGEXEXTRACT(E262, "":(.*):"")"),"00")</f>
        <v>00</v>
      </c>
      <c r="G262" s="6" t="str">
        <f>IFERROR(__xludf.DUMMYFUNCTION("REGEXEXTRACT(E262, "":.*:(\d*)(?:.|$)"")"),"00")</f>
        <v>00</v>
      </c>
      <c r="H262" s="6" t="str">
        <f>IFERROR(__xludf.DUMMYFUNCTION("IFNA(REGEXEXTRACT(E262, ""\.(\d{6})""), 0)"),"000265")</f>
        <v>000265</v>
      </c>
      <c r="I262" s="2">
        <f t="shared" si="1"/>
        <v>265</v>
      </c>
      <c r="J262" s="1" t="s">
        <v>17</v>
      </c>
    </row>
    <row r="263">
      <c r="A263" s="1" t="s">
        <v>15</v>
      </c>
      <c r="B263" s="5" t="s">
        <v>234</v>
      </c>
      <c r="C263" s="5" t="s">
        <v>243</v>
      </c>
      <c r="D263" s="5" t="s">
        <v>203</v>
      </c>
      <c r="E263" s="5" t="s">
        <v>786</v>
      </c>
      <c r="F263" s="6" t="str">
        <f>IFERROR(__xludf.DUMMYFUNCTION("REGEXEXTRACT(E263, "":(.*):"")"),"00")</f>
        <v>00</v>
      </c>
      <c r="G263" s="6" t="str">
        <f>IFERROR(__xludf.DUMMYFUNCTION("REGEXEXTRACT(E263, "":.*:(\d*)(?:.|$)"")"),"00")</f>
        <v>00</v>
      </c>
      <c r="H263" s="6" t="str">
        <f>IFERROR(__xludf.DUMMYFUNCTION("IFNA(REGEXEXTRACT(E263, ""\.(\d{6})""), 0)"),"000496")</f>
        <v>000496</v>
      </c>
      <c r="I263" s="2">
        <f t="shared" si="1"/>
        <v>496</v>
      </c>
      <c r="J263" s="1" t="s">
        <v>17</v>
      </c>
    </row>
    <row r="264">
      <c r="A264" s="1" t="s">
        <v>15</v>
      </c>
      <c r="B264" s="5" t="s">
        <v>234</v>
      </c>
      <c r="C264" s="5" t="s">
        <v>235</v>
      </c>
      <c r="D264" s="5" t="s">
        <v>203</v>
      </c>
      <c r="E264" s="5" t="s">
        <v>787</v>
      </c>
      <c r="F264" s="6" t="str">
        <f>IFERROR(__xludf.DUMMYFUNCTION("REGEXEXTRACT(E264, "":(.*):"")"),"00")</f>
        <v>00</v>
      </c>
      <c r="G264" s="6" t="str">
        <f>IFERROR(__xludf.DUMMYFUNCTION("REGEXEXTRACT(E264, "":.*:(\d*)(?:.|$)"")"),"00")</f>
        <v>00</v>
      </c>
      <c r="H264" s="6" t="str">
        <f>IFERROR(__xludf.DUMMYFUNCTION("IFNA(REGEXEXTRACT(E264, ""\.(\d{6})""), 0)"),"000275")</f>
        <v>000275</v>
      </c>
      <c r="I264" s="2">
        <f t="shared" si="1"/>
        <v>275</v>
      </c>
      <c r="J264" s="1" t="s">
        <v>17</v>
      </c>
    </row>
    <row r="265">
      <c r="A265" s="1" t="s">
        <v>15</v>
      </c>
      <c r="B265" s="5" t="s">
        <v>234</v>
      </c>
      <c r="C265" s="5" t="s">
        <v>755</v>
      </c>
      <c r="D265" s="5" t="s">
        <v>203</v>
      </c>
      <c r="E265" s="5" t="s">
        <v>788</v>
      </c>
      <c r="F265" s="6" t="str">
        <f>IFERROR(__xludf.DUMMYFUNCTION("REGEXEXTRACT(E265, "":(.*):"")"),"00")</f>
        <v>00</v>
      </c>
      <c r="G265" s="6" t="str">
        <f>IFERROR(__xludf.DUMMYFUNCTION("REGEXEXTRACT(E265, "":.*:(\d*)(?:.|$)"")"),"00")</f>
        <v>00</v>
      </c>
      <c r="H265" s="6" t="str">
        <f>IFERROR(__xludf.DUMMYFUNCTION("IFNA(REGEXEXTRACT(E265, ""\.(\d{6})""), 0)"),"000308")</f>
        <v>000308</v>
      </c>
      <c r="I265" s="2">
        <f t="shared" si="1"/>
        <v>308</v>
      </c>
      <c r="J265" s="1" t="s">
        <v>17</v>
      </c>
    </row>
    <row r="266">
      <c r="A266" s="1" t="s">
        <v>15</v>
      </c>
      <c r="B266" s="5" t="s">
        <v>234</v>
      </c>
      <c r="C266" s="5" t="s">
        <v>232</v>
      </c>
      <c r="D266" s="5" t="s">
        <v>203</v>
      </c>
      <c r="E266" s="5" t="s">
        <v>789</v>
      </c>
      <c r="F266" s="6" t="str">
        <f>IFERROR(__xludf.DUMMYFUNCTION("REGEXEXTRACT(E266, "":(.*):"")"),"00")</f>
        <v>00</v>
      </c>
      <c r="G266" s="6" t="str">
        <f>IFERROR(__xludf.DUMMYFUNCTION("REGEXEXTRACT(E266, "":.*:(\d*)(?:.|$)"")"),"00")</f>
        <v>00</v>
      </c>
      <c r="H266" s="6" t="str">
        <f>IFERROR(__xludf.DUMMYFUNCTION("IFNA(REGEXEXTRACT(E266, ""\.(\d{6})""), 0)"),"000446")</f>
        <v>000446</v>
      </c>
      <c r="I266" s="2">
        <f t="shared" si="1"/>
        <v>446</v>
      </c>
      <c r="J266" s="1" t="s">
        <v>17</v>
      </c>
    </row>
    <row r="267">
      <c r="A267" s="1" t="s">
        <v>15</v>
      </c>
      <c r="B267" s="5" t="s">
        <v>234</v>
      </c>
      <c r="C267" s="5" t="s">
        <v>775</v>
      </c>
      <c r="D267" s="5" t="s">
        <v>203</v>
      </c>
      <c r="E267" s="5" t="s">
        <v>224</v>
      </c>
      <c r="F267" s="6" t="str">
        <f>IFERROR(__xludf.DUMMYFUNCTION("REGEXEXTRACT(E267, "":(.*):"")"),"00")</f>
        <v>00</v>
      </c>
      <c r="G267" s="6" t="str">
        <f>IFERROR(__xludf.DUMMYFUNCTION("REGEXEXTRACT(E267, "":.*:(\d*)(?:.|$)"")"),"00")</f>
        <v>00</v>
      </c>
      <c r="H267" s="6" t="str">
        <f>IFERROR(__xludf.DUMMYFUNCTION("IFNA(REGEXEXTRACT(E267, ""\.(\d{6})""), 0)"),"000227")</f>
        <v>000227</v>
      </c>
      <c r="I267" s="2">
        <f t="shared" si="1"/>
        <v>227</v>
      </c>
      <c r="J267" s="1" t="s">
        <v>17</v>
      </c>
    </row>
    <row r="268">
      <c r="A268" s="1" t="s">
        <v>15</v>
      </c>
      <c r="B268" s="5" t="s">
        <v>234</v>
      </c>
      <c r="C268" s="5" t="s">
        <v>755</v>
      </c>
      <c r="D268" s="5" t="s">
        <v>203</v>
      </c>
      <c r="E268" s="5" t="s">
        <v>790</v>
      </c>
      <c r="F268" s="6" t="str">
        <f>IFERROR(__xludf.DUMMYFUNCTION("REGEXEXTRACT(E268, "":(.*):"")"),"00")</f>
        <v>00</v>
      </c>
      <c r="G268" s="6" t="str">
        <f>IFERROR(__xludf.DUMMYFUNCTION("REGEXEXTRACT(E268, "":.*:(\d*)(?:.|$)"")"),"00")</f>
        <v>00</v>
      </c>
      <c r="H268" s="6" t="str">
        <f>IFERROR(__xludf.DUMMYFUNCTION("IFNA(REGEXEXTRACT(E268, ""\.(\d{6})""), 0)"),"000310")</f>
        <v>000310</v>
      </c>
      <c r="I268" s="2">
        <f t="shared" si="1"/>
        <v>310</v>
      </c>
      <c r="J268" s="1" t="s">
        <v>17</v>
      </c>
    </row>
    <row r="269">
      <c r="A269" s="1" t="s">
        <v>15</v>
      </c>
      <c r="B269" s="5" t="s">
        <v>234</v>
      </c>
      <c r="C269" s="5" t="s">
        <v>243</v>
      </c>
      <c r="D269" s="5" t="s">
        <v>203</v>
      </c>
      <c r="E269" s="5" t="s">
        <v>791</v>
      </c>
      <c r="F269" s="6" t="str">
        <f>IFERROR(__xludf.DUMMYFUNCTION("REGEXEXTRACT(E269, "":(.*):"")"),"00")</f>
        <v>00</v>
      </c>
      <c r="G269" s="6" t="str">
        <f>IFERROR(__xludf.DUMMYFUNCTION("REGEXEXTRACT(E269, "":.*:(\d*)(?:.|$)"")"),"00")</f>
        <v>00</v>
      </c>
      <c r="H269" s="6" t="str">
        <f>IFERROR(__xludf.DUMMYFUNCTION("IFNA(REGEXEXTRACT(E269, ""\.(\d{6})""), 0)"),"000422")</f>
        <v>000422</v>
      </c>
      <c r="I269" s="2">
        <f t="shared" si="1"/>
        <v>422</v>
      </c>
      <c r="J269" s="1" t="s">
        <v>17</v>
      </c>
    </row>
    <row r="270">
      <c r="A270" s="1" t="s">
        <v>15</v>
      </c>
      <c r="B270" s="5" t="s">
        <v>234</v>
      </c>
      <c r="C270" s="5" t="s">
        <v>232</v>
      </c>
      <c r="D270" s="5" t="s">
        <v>203</v>
      </c>
      <c r="E270" s="5" t="s">
        <v>792</v>
      </c>
      <c r="F270" s="6" t="str">
        <f>IFERROR(__xludf.DUMMYFUNCTION("REGEXEXTRACT(E270, "":(.*):"")"),"00")</f>
        <v>00</v>
      </c>
      <c r="G270" s="6" t="str">
        <f>IFERROR(__xludf.DUMMYFUNCTION("REGEXEXTRACT(E270, "":.*:(\d*)(?:.|$)"")"),"00")</f>
        <v>00</v>
      </c>
      <c r="H270" s="6" t="str">
        <f>IFERROR(__xludf.DUMMYFUNCTION("IFNA(REGEXEXTRACT(E270, ""\.(\d{6})""), 0)"),"000366")</f>
        <v>000366</v>
      </c>
      <c r="I270" s="2">
        <f t="shared" si="1"/>
        <v>366</v>
      </c>
      <c r="J270" s="1" t="s">
        <v>17</v>
      </c>
    </row>
    <row r="271">
      <c r="A271" s="1" t="s">
        <v>15</v>
      </c>
      <c r="B271" s="5" t="s">
        <v>234</v>
      </c>
      <c r="C271" s="5" t="s">
        <v>246</v>
      </c>
      <c r="D271" s="5" t="s">
        <v>203</v>
      </c>
      <c r="E271" s="5" t="s">
        <v>793</v>
      </c>
      <c r="F271" s="6" t="str">
        <f>IFERROR(__xludf.DUMMYFUNCTION("REGEXEXTRACT(E271, "":(.*):"")"),"00")</f>
        <v>00</v>
      </c>
      <c r="G271" s="6" t="str">
        <f>IFERROR(__xludf.DUMMYFUNCTION("REGEXEXTRACT(E271, "":.*:(\d*)(?:.|$)"")"),"00")</f>
        <v>00</v>
      </c>
      <c r="H271" s="6" t="str">
        <f>IFERROR(__xludf.DUMMYFUNCTION("IFNA(REGEXEXTRACT(E271, ""\.(\d{6})""), 0)"),"001256")</f>
        <v>001256</v>
      </c>
      <c r="I271" s="2">
        <f t="shared" si="1"/>
        <v>1256</v>
      </c>
      <c r="J271" s="1" t="s">
        <v>76</v>
      </c>
    </row>
    <row r="272">
      <c r="A272" s="1" t="s">
        <v>15</v>
      </c>
      <c r="B272" s="5" t="s">
        <v>734</v>
      </c>
      <c r="C272" s="5" t="s">
        <v>235</v>
      </c>
      <c r="D272" s="5" t="s">
        <v>203</v>
      </c>
      <c r="E272" s="5" t="s">
        <v>794</v>
      </c>
      <c r="F272" s="6" t="str">
        <f>IFERROR(__xludf.DUMMYFUNCTION("REGEXEXTRACT(E272, "":(.*):"")"),"00")</f>
        <v>00</v>
      </c>
      <c r="G272" s="6" t="str">
        <f>IFERROR(__xludf.DUMMYFUNCTION("REGEXEXTRACT(E272, "":.*:(\d*)(?:.|$)"")"),"00")</f>
        <v>00</v>
      </c>
      <c r="H272" s="6" t="str">
        <f>IFERROR(__xludf.DUMMYFUNCTION("IFNA(REGEXEXTRACT(E272, ""\.(\d{6})""), 0)"),"000602")</f>
        <v>000602</v>
      </c>
      <c r="I272" s="2">
        <f t="shared" si="1"/>
        <v>602</v>
      </c>
      <c r="J272" s="1" t="s">
        <v>17</v>
      </c>
    </row>
    <row r="273">
      <c r="A273" s="1" t="s">
        <v>15</v>
      </c>
      <c r="B273" s="5" t="s">
        <v>734</v>
      </c>
      <c r="C273" s="5" t="s">
        <v>232</v>
      </c>
      <c r="D273" s="5" t="s">
        <v>203</v>
      </c>
      <c r="E273" s="5" t="s">
        <v>795</v>
      </c>
      <c r="F273" s="6" t="str">
        <f>IFERROR(__xludf.DUMMYFUNCTION("REGEXEXTRACT(E273, "":(.*):"")"),"00")</f>
        <v>00</v>
      </c>
      <c r="G273" s="6" t="str">
        <f>IFERROR(__xludf.DUMMYFUNCTION("REGEXEXTRACT(E273, "":.*:(\d*)(?:.|$)"")"),"00")</f>
        <v>00</v>
      </c>
      <c r="H273" s="6" t="str">
        <f>IFERROR(__xludf.DUMMYFUNCTION("IFNA(REGEXEXTRACT(E273, ""\.(\d{6})""), 0)"),"003165")</f>
        <v>003165</v>
      </c>
      <c r="I273" s="2">
        <f t="shared" si="1"/>
        <v>3165</v>
      </c>
      <c r="J273" s="1" t="s">
        <v>17</v>
      </c>
    </row>
    <row r="274">
      <c r="A274" s="1" t="s">
        <v>15</v>
      </c>
      <c r="B274" s="5" t="s">
        <v>734</v>
      </c>
      <c r="C274" s="5" t="s">
        <v>796</v>
      </c>
      <c r="D274" s="5" t="s">
        <v>203</v>
      </c>
      <c r="E274" s="5" t="s">
        <v>797</v>
      </c>
      <c r="F274" s="6" t="str">
        <f>IFERROR(__xludf.DUMMYFUNCTION("REGEXEXTRACT(E274, "":(.*):"")"),"00")</f>
        <v>00</v>
      </c>
      <c r="G274" s="6" t="str">
        <f>IFERROR(__xludf.DUMMYFUNCTION("REGEXEXTRACT(E274, "":.*:(\d*)(?:.|$)"")"),"00")</f>
        <v>00</v>
      </c>
      <c r="H274" s="6" t="str">
        <f>IFERROR(__xludf.DUMMYFUNCTION("IFNA(REGEXEXTRACT(E274, ""\.(\d{6})""), 0)"),"000898")</f>
        <v>000898</v>
      </c>
      <c r="I274" s="2">
        <f t="shared" si="1"/>
        <v>898</v>
      </c>
      <c r="J274" s="1" t="s">
        <v>17</v>
      </c>
    </row>
    <row r="275">
      <c r="A275" s="1" t="s">
        <v>15</v>
      </c>
      <c r="B275" s="5" t="s">
        <v>734</v>
      </c>
      <c r="C275" s="5" t="s">
        <v>775</v>
      </c>
      <c r="D275" s="5" t="s">
        <v>203</v>
      </c>
      <c r="E275" s="5" t="s">
        <v>798</v>
      </c>
      <c r="F275" s="6" t="str">
        <f>IFERROR(__xludf.DUMMYFUNCTION("REGEXEXTRACT(E275, "":(.*):"")"),"00")</f>
        <v>00</v>
      </c>
      <c r="G275" s="6" t="str">
        <f>IFERROR(__xludf.DUMMYFUNCTION("REGEXEXTRACT(E275, "":.*:(\d*)(?:.|$)"")"),"00")</f>
        <v>00</v>
      </c>
      <c r="H275" s="6" t="str">
        <f>IFERROR(__xludf.DUMMYFUNCTION("IFNA(REGEXEXTRACT(E275, ""\.(\d{6})""), 0)"),"008572")</f>
        <v>008572</v>
      </c>
      <c r="I275" s="2">
        <f t="shared" si="1"/>
        <v>8572</v>
      </c>
      <c r="J275" s="1" t="s">
        <v>17</v>
      </c>
    </row>
    <row r="276">
      <c r="A276" s="1" t="s">
        <v>15</v>
      </c>
      <c r="B276" s="5" t="s">
        <v>734</v>
      </c>
      <c r="C276" s="5" t="s">
        <v>243</v>
      </c>
      <c r="D276" s="5" t="s">
        <v>203</v>
      </c>
      <c r="E276" s="5" t="s">
        <v>799</v>
      </c>
      <c r="F276" s="6" t="str">
        <f>IFERROR(__xludf.DUMMYFUNCTION("REGEXEXTRACT(E276, "":(.*):"")"),"00")</f>
        <v>00</v>
      </c>
      <c r="G276" s="6" t="str">
        <f>IFERROR(__xludf.DUMMYFUNCTION("REGEXEXTRACT(E276, "":.*:(\d*)(?:.|$)"")"),"00")</f>
        <v>00</v>
      </c>
      <c r="H276" s="6" t="str">
        <f>IFERROR(__xludf.DUMMYFUNCTION("IFNA(REGEXEXTRACT(E276, ""\.(\d{6})""), 0)"),"000406")</f>
        <v>000406</v>
      </c>
      <c r="I276" s="2">
        <f t="shared" si="1"/>
        <v>406</v>
      </c>
      <c r="J276" s="1" t="s">
        <v>17</v>
      </c>
    </row>
    <row r="277">
      <c r="A277" s="1" t="s">
        <v>15</v>
      </c>
      <c r="B277" s="5" t="s">
        <v>734</v>
      </c>
      <c r="C277" s="5" t="s">
        <v>237</v>
      </c>
      <c r="D277" s="5" t="s">
        <v>203</v>
      </c>
      <c r="E277" s="5" t="s">
        <v>800</v>
      </c>
      <c r="F277" s="6" t="str">
        <f>IFERROR(__xludf.DUMMYFUNCTION("REGEXEXTRACT(E277, "":(.*):"")"),"00")</f>
        <v>00</v>
      </c>
      <c r="G277" s="6" t="str">
        <f>IFERROR(__xludf.DUMMYFUNCTION("REGEXEXTRACT(E277, "":.*:(\d*)(?:.|$)"")"),"00")</f>
        <v>00</v>
      </c>
      <c r="H277" s="6" t="str">
        <f>IFERROR(__xludf.DUMMYFUNCTION("IFNA(REGEXEXTRACT(E277, ""\.(\d{6})""), 0)"),"000343")</f>
        <v>000343</v>
      </c>
      <c r="I277" s="2">
        <f t="shared" si="1"/>
        <v>343</v>
      </c>
      <c r="J277" s="1" t="s">
        <v>17</v>
      </c>
    </row>
    <row r="278">
      <c r="A278" s="1" t="s">
        <v>15</v>
      </c>
      <c r="B278" s="5" t="s">
        <v>734</v>
      </c>
      <c r="C278" s="5" t="s">
        <v>775</v>
      </c>
      <c r="D278" s="5" t="s">
        <v>203</v>
      </c>
      <c r="E278" s="5" t="s">
        <v>801</v>
      </c>
      <c r="F278" s="6" t="str">
        <f>IFERROR(__xludf.DUMMYFUNCTION("REGEXEXTRACT(E278, "":(.*):"")"),"00")</f>
        <v>00</v>
      </c>
      <c r="G278" s="6" t="str">
        <f>IFERROR(__xludf.DUMMYFUNCTION("REGEXEXTRACT(E278, "":.*:(\d*)(?:.|$)"")"),"00")</f>
        <v>00</v>
      </c>
      <c r="H278" s="6" t="str">
        <f>IFERROR(__xludf.DUMMYFUNCTION("IFNA(REGEXEXTRACT(E278, ""\.(\d{6})""), 0)"),"000386")</f>
        <v>000386</v>
      </c>
      <c r="I278" s="2">
        <f t="shared" si="1"/>
        <v>386</v>
      </c>
      <c r="J278" s="1" t="s">
        <v>17</v>
      </c>
    </row>
    <row r="279">
      <c r="A279" s="1" t="s">
        <v>15</v>
      </c>
      <c r="B279" s="5" t="s">
        <v>734</v>
      </c>
      <c r="C279" s="5" t="s">
        <v>243</v>
      </c>
      <c r="D279" s="5" t="s">
        <v>203</v>
      </c>
      <c r="E279" s="5" t="s">
        <v>802</v>
      </c>
      <c r="F279" s="6" t="str">
        <f>IFERROR(__xludf.DUMMYFUNCTION("REGEXEXTRACT(E279, "":(.*):"")"),"00")</f>
        <v>00</v>
      </c>
      <c r="G279" s="6" t="str">
        <f>IFERROR(__xludf.DUMMYFUNCTION("REGEXEXTRACT(E279, "":.*:(\d*)(?:.|$)"")"),"00")</f>
        <v>00</v>
      </c>
      <c r="H279" s="6" t="str">
        <f>IFERROR(__xludf.DUMMYFUNCTION("IFNA(REGEXEXTRACT(E279, ""\.(\d{6})""), 0)"),"000275")</f>
        <v>000275</v>
      </c>
      <c r="I279" s="2">
        <f t="shared" si="1"/>
        <v>275</v>
      </c>
      <c r="J279" s="1" t="s">
        <v>17</v>
      </c>
    </row>
    <row r="280">
      <c r="A280" s="1" t="s">
        <v>15</v>
      </c>
      <c r="B280" s="5" t="s">
        <v>734</v>
      </c>
      <c r="C280" s="5" t="s">
        <v>246</v>
      </c>
      <c r="D280" s="5" t="s">
        <v>203</v>
      </c>
      <c r="E280" s="5" t="s">
        <v>803</v>
      </c>
      <c r="F280" s="6" t="str">
        <f>IFERROR(__xludf.DUMMYFUNCTION("REGEXEXTRACT(E280, "":(.*):"")"),"00")</f>
        <v>00</v>
      </c>
      <c r="G280" s="6" t="str">
        <f>IFERROR(__xludf.DUMMYFUNCTION("REGEXEXTRACT(E280, "":.*:(\d*)(?:.|$)"")"),"00")</f>
        <v>00</v>
      </c>
      <c r="H280" s="6" t="str">
        <f>IFERROR(__xludf.DUMMYFUNCTION("IFNA(REGEXEXTRACT(E280, ""\.(\d{6})""), 0)"),"000297")</f>
        <v>000297</v>
      </c>
      <c r="I280" s="2">
        <f t="shared" si="1"/>
        <v>297</v>
      </c>
      <c r="J280" s="1" t="s">
        <v>17</v>
      </c>
    </row>
    <row r="281">
      <c r="A281" s="1" t="s">
        <v>15</v>
      </c>
      <c r="B281" s="5" t="s">
        <v>734</v>
      </c>
      <c r="C281" s="5" t="s">
        <v>246</v>
      </c>
      <c r="D281" s="5" t="s">
        <v>203</v>
      </c>
      <c r="E281" s="5" t="s">
        <v>245</v>
      </c>
      <c r="F281" s="6" t="str">
        <f>IFERROR(__xludf.DUMMYFUNCTION("REGEXEXTRACT(E281, "":(.*):"")"),"00")</f>
        <v>00</v>
      </c>
      <c r="G281" s="6" t="str">
        <f>IFERROR(__xludf.DUMMYFUNCTION("REGEXEXTRACT(E281, "":.*:(\d*)(?:.|$)"")"),"00")</f>
        <v>00</v>
      </c>
      <c r="H281" s="6" t="str">
        <f>IFERROR(__xludf.DUMMYFUNCTION("IFNA(REGEXEXTRACT(E281, ""\.(\d{6})""), 0)"),"000273")</f>
        <v>000273</v>
      </c>
      <c r="I281" s="2">
        <f t="shared" si="1"/>
        <v>273</v>
      </c>
      <c r="J281" s="1" t="s">
        <v>76</v>
      </c>
    </row>
    <row r="282">
      <c r="A282" s="1" t="s">
        <v>15</v>
      </c>
      <c r="B282" s="5" t="s">
        <v>226</v>
      </c>
      <c r="C282" s="5" t="s">
        <v>775</v>
      </c>
      <c r="D282" s="5" t="s">
        <v>203</v>
      </c>
      <c r="E282" s="5" t="s">
        <v>804</v>
      </c>
      <c r="F282" s="6" t="str">
        <f>IFERROR(__xludf.DUMMYFUNCTION("REGEXEXTRACT(E282, "":(.*):"")"),"00")</f>
        <v>00</v>
      </c>
      <c r="G282" s="6" t="str">
        <f>IFERROR(__xludf.DUMMYFUNCTION("REGEXEXTRACT(E282, "":.*:(\d*)(?:.|$)"")"),"00")</f>
        <v>00</v>
      </c>
      <c r="H282" s="6" t="str">
        <f>IFERROR(__xludf.DUMMYFUNCTION("IFNA(REGEXEXTRACT(E282, ""\.(\d{6})""), 0)"),"000467")</f>
        <v>000467</v>
      </c>
      <c r="I282" s="2">
        <f t="shared" si="1"/>
        <v>467</v>
      </c>
      <c r="J282" s="1" t="s">
        <v>17</v>
      </c>
    </row>
    <row r="283">
      <c r="A283" s="1" t="s">
        <v>15</v>
      </c>
      <c r="B283" s="5" t="s">
        <v>226</v>
      </c>
      <c r="C283" s="5" t="s">
        <v>246</v>
      </c>
      <c r="D283" s="5" t="s">
        <v>203</v>
      </c>
      <c r="E283" s="5" t="s">
        <v>805</v>
      </c>
      <c r="F283" s="6" t="str">
        <f>IFERROR(__xludf.DUMMYFUNCTION("REGEXEXTRACT(E283, "":(.*):"")"),"00")</f>
        <v>00</v>
      </c>
      <c r="G283" s="6" t="str">
        <f>IFERROR(__xludf.DUMMYFUNCTION("REGEXEXTRACT(E283, "":.*:(\d*)(?:.|$)"")"),"00")</f>
        <v>00</v>
      </c>
      <c r="H283" s="6" t="str">
        <f>IFERROR(__xludf.DUMMYFUNCTION("IFNA(REGEXEXTRACT(E283, ""\.(\d{6})""), 0)"),"000331")</f>
        <v>000331</v>
      </c>
      <c r="I283" s="2">
        <f t="shared" si="1"/>
        <v>331</v>
      </c>
      <c r="J283" s="1" t="s">
        <v>17</v>
      </c>
    </row>
    <row r="284">
      <c r="A284" s="1" t="s">
        <v>15</v>
      </c>
      <c r="B284" s="5" t="s">
        <v>226</v>
      </c>
      <c r="C284" s="5" t="s">
        <v>775</v>
      </c>
      <c r="D284" s="5" t="s">
        <v>203</v>
      </c>
      <c r="E284" s="5" t="s">
        <v>806</v>
      </c>
      <c r="F284" s="6" t="str">
        <f>IFERROR(__xludf.DUMMYFUNCTION("REGEXEXTRACT(E284, "":(.*):"")"),"00")</f>
        <v>00</v>
      </c>
      <c r="G284" s="6" t="str">
        <f>IFERROR(__xludf.DUMMYFUNCTION("REGEXEXTRACT(E284, "":.*:(\d*)(?:.|$)"")"),"00")</f>
        <v>00</v>
      </c>
      <c r="H284" s="6" t="str">
        <f>IFERROR(__xludf.DUMMYFUNCTION("IFNA(REGEXEXTRACT(E284, ""\.(\d{6})""), 0)"),"000409")</f>
        <v>000409</v>
      </c>
      <c r="I284" s="2">
        <f t="shared" si="1"/>
        <v>409</v>
      </c>
      <c r="J284" s="1" t="s">
        <v>17</v>
      </c>
    </row>
    <row r="285">
      <c r="A285" s="1" t="s">
        <v>15</v>
      </c>
      <c r="B285" s="5" t="s">
        <v>226</v>
      </c>
      <c r="C285" s="5" t="s">
        <v>249</v>
      </c>
      <c r="D285" s="5" t="s">
        <v>203</v>
      </c>
      <c r="E285" s="5" t="s">
        <v>807</v>
      </c>
      <c r="F285" s="6" t="str">
        <f>IFERROR(__xludf.DUMMYFUNCTION("REGEXEXTRACT(E285, "":(.*):"")"),"00")</f>
        <v>00</v>
      </c>
      <c r="G285" s="6" t="str">
        <f>IFERROR(__xludf.DUMMYFUNCTION("REGEXEXTRACT(E285, "":.*:(\d*)(?:.|$)"")"),"00")</f>
        <v>00</v>
      </c>
      <c r="H285" s="6" t="str">
        <f>IFERROR(__xludf.DUMMYFUNCTION("IFNA(REGEXEXTRACT(E285, ""\.(\d{6})""), 0)"),"000311")</f>
        <v>000311</v>
      </c>
      <c r="I285" s="2">
        <f t="shared" si="1"/>
        <v>311</v>
      </c>
      <c r="J285" s="1" t="s">
        <v>17</v>
      </c>
    </row>
    <row r="286">
      <c r="A286" s="1" t="s">
        <v>15</v>
      </c>
      <c r="B286" s="5" t="s">
        <v>226</v>
      </c>
      <c r="C286" s="5" t="s">
        <v>249</v>
      </c>
      <c r="D286" s="5" t="s">
        <v>203</v>
      </c>
      <c r="E286" s="5" t="s">
        <v>808</v>
      </c>
      <c r="F286" s="6" t="str">
        <f>IFERROR(__xludf.DUMMYFUNCTION("REGEXEXTRACT(E286, "":(.*):"")"),"00")</f>
        <v>00</v>
      </c>
      <c r="G286" s="6" t="str">
        <f>IFERROR(__xludf.DUMMYFUNCTION("REGEXEXTRACT(E286, "":.*:(\d*)(?:.|$)"")"),"00")</f>
        <v>00</v>
      </c>
      <c r="H286" s="6" t="str">
        <f>IFERROR(__xludf.DUMMYFUNCTION("IFNA(REGEXEXTRACT(E286, ""\.(\d{6})""), 0)"),"000378")</f>
        <v>000378</v>
      </c>
      <c r="I286" s="2">
        <f t="shared" si="1"/>
        <v>378</v>
      </c>
      <c r="J286" s="1" t="s">
        <v>17</v>
      </c>
    </row>
    <row r="287">
      <c r="A287" s="1" t="s">
        <v>15</v>
      </c>
      <c r="B287" s="5" t="s">
        <v>226</v>
      </c>
      <c r="C287" s="5" t="s">
        <v>775</v>
      </c>
      <c r="D287" s="5" t="s">
        <v>203</v>
      </c>
      <c r="E287" s="5" t="s">
        <v>809</v>
      </c>
      <c r="F287" s="6" t="str">
        <f>IFERROR(__xludf.DUMMYFUNCTION("REGEXEXTRACT(E287, "":(.*):"")"),"00")</f>
        <v>00</v>
      </c>
      <c r="G287" s="6" t="str">
        <f>IFERROR(__xludf.DUMMYFUNCTION("REGEXEXTRACT(E287, "":.*:(\d*)(?:.|$)"")"),"00")</f>
        <v>00</v>
      </c>
      <c r="H287" s="6" t="str">
        <f>IFERROR(__xludf.DUMMYFUNCTION("IFNA(REGEXEXTRACT(E287, ""\.(\d{6})""), 0)"),"001249")</f>
        <v>001249</v>
      </c>
      <c r="I287" s="2">
        <f t="shared" si="1"/>
        <v>1249</v>
      </c>
      <c r="J287" s="1" t="s">
        <v>17</v>
      </c>
    </row>
    <row r="288">
      <c r="A288" s="1" t="s">
        <v>15</v>
      </c>
      <c r="B288" s="5" t="s">
        <v>226</v>
      </c>
      <c r="C288" s="5" t="s">
        <v>237</v>
      </c>
      <c r="D288" s="5" t="s">
        <v>203</v>
      </c>
      <c r="E288" s="5" t="s">
        <v>810</v>
      </c>
      <c r="F288" s="6" t="str">
        <f>IFERROR(__xludf.DUMMYFUNCTION("REGEXEXTRACT(E288, "":(.*):"")"),"00")</f>
        <v>00</v>
      </c>
      <c r="G288" s="6" t="str">
        <f>IFERROR(__xludf.DUMMYFUNCTION("REGEXEXTRACT(E288, "":.*:(\d*)(?:.|$)"")"),"00")</f>
        <v>00</v>
      </c>
      <c r="H288" s="6" t="str">
        <f>IFERROR(__xludf.DUMMYFUNCTION("IFNA(REGEXEXTRACT(E288, ""\.(\d{6})""), 0)"),"003821")</f>
        <v>003821</v>
      </c>
      <c r="I288" s="2">
        <f t="shared" si="1"/>
        <v>3821</v>
      </c>
      <c r="J288" s="1" t="s">
        <v>17</v>
      </c>
    </row>
    <row r="289">
      <c r="A289" s="1" t="s">
        <v>15</v>
      </c>
      <c r="B289" s="5" t="s">
        <v>226</v>
      </c>
      <c r="C289" s="5" t="s">
        <v>246</v>
      </c>
      <c r="D289" s="5" t="s">
        <v>203</v>
      </c>
      <c r="E289" s="5" t="s">
        <v>811</v>
      </c>
      <c r="F289" s="6" t="str">
        <f>IFERROR(__xludf.DUMMYFUNCTION("REGEXEXTRACT(E289, "":(.*):"")"),"00")</f>
        <v>00</v>
      </c>
      <c r="G289" s="6" t="str">
        <f>IFERROR(__xludf.DUMMYFUNCTION("REGEXEXTRACT(E289, "":.*:(\d*)(?:.|$)"")"),"00")</f>
        <v>00</v>
      </c>
      <c r="H289" s="6" t="str">
        <f>IFERROR(__xludf.DUMMYFUNCTION("IFNA(REGEXEXTRACT(E289, ""\.(\d{6})""), 0)"),"000932")</f>
        <v>000932</v>
      </c>
      <c r="I289" s="2">
        <f t="shared" si="1"/>
        <v>932</v>
      </c>
      <c r="J289" s="1" t="s">
        <v>17</v>
      </c>
    </row>
    <row r="290">
      <c r="A290" s="1" t="s">
        <v>15</v>
      </c>
      <c r="B290" s="5" t="s">
        <v>226</v>
      </c>
      <c r="C290" s="5" t="s">
        <v>796</v>
      </c>
      <c r="D290" s="5" t="s">
        <v>203</v>
      </c>
      <c r="E290" s="5" t="s">
        <v>812</v>
      </c>
      <c r="F290" s="6" t="str">
        <f>IFERROR(__xludf.DUMMYFUNCTION("REGEXEXTRACT(E290, "":(.*):"")"),"00")</f>
        <v>00</v>
      </c>
      <c r="G290" s="6" t="str">
        <f>IFERROR(__xludf.DUMMYFUNCTION("REGEXEXTRACT(E290, "":.*:(\d*)(?:.|$)"")"),"00")</f>
        <v>00</v>
      </c>
      <c r="H290" s="6" t="str">
        <f>IFERROR(__xludf.DUMMYFUNCTION("IFNA(REGEXEXTRACT(E290, ""\.(\d{6})""), 0)"),"000616")</f>
        <v>000616</v>
      </c>
      <c r="I290" s="2">
        <f t="shared" si="1"/>
        <v>616</v>
      </c>
      <c r="J290" s="1" t="s">
        <v>17</v>
      </c>
    </row>
    <row r="291">
      <c r="A291" s="1" t="s">
        <v>15</v>
      </c>
      <c r="B291" s="5" t="s">
        <v>226</v>
      </c>
      <c r="C291" s="5" t="s">
        <v>246</v>
      </c>
      <c r="D291" s="5" t="s">
        <v>203</v>
      </c>
      <c r="E291" s="5" t="s">
        <v>813</v>
      </c>
      <c r="F291" s="6" t="str">
        <f>IFERROR(__xludf.DUMMYFUNCTION("REGEXEXTRACT(E291, "":(.*):"")"),"00")</f>
        <v>00</v>
      </c>
      <c r="G291" s="6" t="str">
        <f>IFERROR(__xludf.DUMMYFUNCTION("REGEXEXTRACT(E291, "":.*:(\d*)(?:.|$)"")"),"00")</f>
        <v>00</v>
      </c>
      <c r="H291" s="6" t="str">
        <f>IFERROR(__xludf.DUMMYFUNCTION("IFNA(REGEXEXTRACT(E291, ""\.(\d{6})""), 0)"),"000659")</f>
        <v>000659</v>
      </c>
      <c r="I291" s="2">
        <f t="shared" si="1"/>
        <v>659</v>
      </c>
      <c r="J291" s="1" t="s">
        <v>17</v>
      </c>
    </row>
    <row r="292">
      <c r="A292" s="1" t="s">
        <v>15</v>
      </c>
      <c r="B292" s="5" t="s">
        <v>715</v>
      </c>
      <c r="C292" s="5" t="s">
        <v>246</v>
      </c>
      <c r="D292" s="5" t="s">
        <v>203</v>
      </c>
      <c r="E292" s="5" t="s">
        <v>814</v>
      </c>
      <c r="F292" s="6" t="str">
        <f>IFERROR(__xludf.DUMMYFUNCTION("REGEXEXTRACT(E292, "":(.*):"")"),"00")</f>
        <v>00</v>
      </c>
      <c r="G292" s="6" t="str">
        <f>IFERROR(__xludf.DUMMYFUNCTION("REGEXEXTRACT(E292, "":.*:(\d*)(?:.|$)"")"),"00")</f>
        <v>00</v>
      </c>
      <c r="H292" s="6" t="str">
        <f>IFERROR(__xludf.DUMMYFUNCTION("IFNA(REGEXEXTRACT(E292, ""\.(\d{6})""), 0)"),"000291")</f>
        <v>000291</v>
      </c>
      <c r="I292" s="2">
        <f t="shared" si="1"/>
        <v>291</v>
      </c>
      <c r="J292" s="1" t="s">
        <v>17</v>
      </c>
    </row>
    <row r="293">
      <c r="A293" s="1" t="s">
        <v>15</v>
      </c>
      <c r="B293" s="5" t="s">
        <v>715</v>
      </c>
      <c r="C293" s="5" t="s">
        <v>796</v>
      </c>
      <c r="D293" s="5" t="s">
        <v>203</v>
      </c>
      <c r="E293" s="5" t="s">
        <v>815</v>
      </c>
      <c r="F293" s="6" t="str">
        <f>IFERROR(__xludf.DUMMYFUNCTION("REGEXEXTRACT(E293, "":(.*):"")"),"00")</f>
        <v>00</v>
      </c>
      <c r="G293" s="6" t="str">
        <f>IFERROR(__xludf.DUMMYFUNCTION("REGEXEXTRACT(E293, "":.*:(\d*)(?:.|$)"")"),"00")</f>
        <v>00</v>
      </c>
      <c r="H293" s="6" t="str">
        <f>IFERROR(__xludf.DUMMYFUNCTION("IFNA(REGEXEXTRACT(E293, ""\.(\d{6})""), 0)"),"000442")</f>
        <v>000442</v>
      </c>
      <c r="I293" s="2">
        <f t="shared" si="1"/>
        <v>442</v>
      </c>
      <c r="J293" s="1" t="s">
        <v>17</v>
      </c>
    </row>
    <row r="294">
      <c r="A294" s="1" t="s">
        <v>15</v>
      </c>
      <c r="B294" s="5" t="s">
        <v>715</v>
      </c>
      <c r="C294" s="5" t="s">
        <v>246</v>
      </c>
      <c r="D294" s="5" t="s">
        <v>203</v>
      </c>
      <c r="E294" s="5" t="s">
        <v>816</v>
      </c>
      <c r="F294" s="6" t="str">
        <f>IFERROR(__xludf.DUMMYFUNCTION("REGEXEXTRACT(E294, "":(.*):"")"),"00")</f>
        <v>00</v>
      </c>
      <c r="G294" s="6" t="str">
        <f>IFERROR(__xludf.DUMMYFUNCTION("REGEXEXTRACT(E294, "":.*:(\d*)(?:.|$)"")"),"00")</f>
        <v>00</v>
      </c>
      <c r="H294" s="6" t="str">
        <f>IFERROR(__xludf.DUMMYFUNCTION("IFNA(REGEXEXTRACT(E294, ""\.(\d{6})""), 0)"),"000417")</f>
        <v>000417</v>
      </c>
      <c r="I294" s="2">
        <f t="shared" si="1"/>
        <v>417</v>
      </c>
      <c r="J294" s="1" t="s">
        <v>17</v>
      </c>
    </row>
    <row r="295">
      <c r="A295" s="1" t="s">
        <v>15</v>
      </c>
      <c r="B295" s="5" t="s">
        <v>715</v>
      </c>
      <c r="C295" s="5" t="s">
        <v>249</v>
      </c>
      <c r="D295" s="5" t="s">
        <v>203</v>
      </c>
      <c r="E295" s="5" t="s">
        <v>817</v>
      </c>
      <c r="F295" s="6" t="str">
        <f>IFERROR(__xludf.DUMMYFUNCTION("REGEXEXTRACT(E295, "":(.*):"")"),"00")</f>
        <v>00</v>
      </c>
      <c r="G295" s="6" t="str">
        <f>IFERROR(__xludf.DUMMYFUNCTION("REGEXEXTRACT(E295, "":.*:(\d*)(?:.|$)"")"),"00")</f>
        <v>00</v>
      </c>
      <c r="H295" s="6" t="str">
        <f>IFERROR(__xludf.DUMMYFUNCTION("IFNA(REGEXEXTRACT(E295, ""\.(\d{6})""), 0)"),"000474")</f>
        <v>000474</v>
      </c>
      <c r="I295" s="2">
        <f t="shared" si="1"/>
        <v>474</v>
      </c>
      <c r="J295" s="1" t="s">
        <v>17</v>
      </c>
    </row>
    <row r="296">
      <c r="A296" s="1" t="s">
        <v>15</v>
      </c>
      <c r="B296" s="5" t="s">
        <v>715</v>
      </c>
      <c r="C296" s="5" t="s">
        <v>246</v>
      </c>
      <c r="D296" s="5" t="s">
        <v>203</v>
      </c>
      <c r="E296" s="5" t="s">
        <v>818</v>
      </c>
      <c r="F296" s="6" t="str">
        <f>IFERROR(__xludf.DUMMYFUNCTION("REGEXEXTRACT(E296, "":(.*):"")"),"00")</f>
        <v>00</v>
      </c>
      <c r="G296" s="6" t="str">
        <f>IFERROR(__xludf.DUMMYFUNCTION("REGEXEXTRACT(E296, "":.*:(\d*)(?:.|$)"")"),"00")</f>
        <v>00</v>
      </c>
      <c r="H296" s="6" t="str">
        <f>IFERROR(__xludf.DUMMYFUNCTION("IFNA(REGEXEXTRACT(E296, ""\.(\d{6})""), 0)"),"000329")</f>
        <v>000329</v>
      </c>
      <c r="I296" s="2">
        <f t="shared" si="1"/>
        <v>329</v>
      </c>
      <c r="J296" s="1" t="s">
        <v>17</v>
      </c>
    </row>
    <row r="297">
      <c r="A297" s="1" t="s">
        <v>15</v>
      </c>
      <c r="B297" s="5" t="s">
        <v>715</v>
      </c>
      <c r="C297" s="5" t="s">
        <v>249</v>
      </c>
      <c r="D297" s="5" t="s">
        <v>203</v>
      </c>
      <c r="E297" s="5" t="s">
        <v>819</v>
      </c>
      <c r="F297" s="6" t="str">
        <f>IFERROR(__xludf.DUMMYFUNCTION("REGEXEXTRACT(E297, "":(.*):"")"),"00")</f>
        <v>00</v>
      </c>
      <c r="G297" s="6" t="str">
        <f>IFERROR(__xludf.DUMMYFUNCTION("REGEXEXTRACT(E297, "":.*:(\d*)(?:.|$)"")"),"00")</f>
        <v>00</v>
      </c>
      <c r="H297" s="6" t="str">
        <f>IFERROR(__xludf.DUMMYFUNCTION("IFNA(REGEXEXTRACT(E297, ""\.(\d{6})""), 0)"),"000297")</f>
        <v>000297</v>
      </c>
      <c r="I297" s="2">
        <f t="shared" si="1"/>
        <v>297</v>
      </c>
      <c r="J297" s="1" t="s">
        <v>17</v>
      </c>
    </row>
    <row r="298">
      <c r="A298" s="1" t="s">
        <v>15</v>
      </c>
      <c r="B298" s="5" t="s">
        <v>715</v>
      </c>
      <c r="C298" s="5" t="s">
        <v>246</v>
      </c>
      <c r="D298" s="5" t="s">
        <v>203</v>
      </c>
      <c r="E298" s="5" t="s">
        <v>820</v>
      </c>
      <c r="F298" s="6" t="str">
        <f>IFERROR(__xludf.DUMMYFUNCTION("REGEXEXTRACT(E298, "":(.*):"")"),"00")</f>
        <v>00</v>
      </c>
      <c r="G298" s="6" t="str">
        <f>IFERROR(__xludf.DUMMYFUNCTION("REGEXEXTRACT(E298, "":.*:(\d*)(?:.|$)"")"),"00")</f>
        <v>00</v>
      </c>
      <c r="H298" s="6" t="str">
        <f>IFERROR(__xludf.DUMMYFUNCTION("IFNA(REGEXEXTRACT(E298, ""\.(\d{6})""), 0)"),"001123")</f>
        <v>001123</v>
      </c>
      <c r="I298" s="2">
        <f t="shared" si="1"/>
        <v>1123</v>
      </c>
      <c r="J298" s="1" t="s">
        <v>17</v>
      </c>
    </row>
    <row r="299">
      <c r="A299" s="1" t="s">
        <v>15</v>
      </c>
      <c r="B299" s="5" t="s">
        <v>715</v>
      </c>
      <c r="C299" s="5" t="s">
        <v>249</v>
      </c>
      <c r="D299" s="5" t="s">
        <v>203</v>
      </c>
      <c r="E299" s="5" t="s">
        <v>821</v>
      </c>
      <c r="F299" s="6" t="str">
        <f>IFERROR(__xludf.DUMMYFUNCTION("REGEXEXTRACT(E299, "":(.*):"")"),"00")</f>
        <v>00</v>
      </c>
      <c r="G299" s="6" t="str">
        <f>IFERROR(__xludf.DUMMYFUNCTION("REGEXEXTRACT(E299, "":.*:(\d*)(?:.|$)"")"),"00")</f>
        <v>00</v>
      </c>
      <c r="H299" s="6" t="str">
        <f>IFERROR(__xludf.DUMMYFUNCTION("IFNA(REGEXEXTRACT(E299, ""\.(\d{6})""), 0)"),"000566")</f>
        <v>000566</v>
      </c>
      <c r="I299" s="2">
        <f t="shared" si="1"/>
        <v>566</v>
      </c>
      <c r="J299" s="1" t="s">
        <v>17</v>
      </c>
    </row>
    <row r="300">
      <c r="A300" s="1" t="s">
        <v>15</v>
      </c>
      <c r="B300" s="5" t="s">
        <v>715</v>
      </c>
      <c r="C300" s="5" t="s">
        <v>775</v>
      </c>
      <c r="D300" s="5" t="s">
        <v>203</v>
      </c>
      <c r="E300" s="5" t="s">
        <v>822</v>
      </c>
      <c r="F300" s="6" t="str">
        <f>IFERROR(__xludf.DUMMYFUNCTION("REGEXEXTRACT(E300, "":(.*):"")"),"00")</f>
        <v>00</v>
      </c>
      <c r="G300" s="6" t="str">
        <f>IFERROR(__xludf.DUMMYFUNCTION("REGEXEXTRACT(E300, "":.*:(\d*)(?:.|$)"")"),"00")</f>
        <v>00</v>
      </c>
      <c r="H300" s="6" t="str">
        <f>IFERROR(__xludf.DUMMYFUNCTION("IFNA(REGEXEXTRACT(E300, ""\.(\d{6})""), 0)"),"001063")</f>
        <v>001063</v>
      </c>
      <c r="I300" s="2">
        <f t="shared" si="1"/>
        <v>1063</v>
      </c>
      <c r="J300" s="1" t="s">
        <v>17</v>
      </c>
    </row>
    <row r="301">
      <c r="A301" s="1" t="s">
        <v>15</v>
      </c>
      <c r="B301" s="5" t="s">
        <v>715</v>
      </c>
      <c r="C301" s="5" t="s">
        <v>249</v>
      </c>
      <c r="D301" s="5" t="s">
        <v>203</v>
      </c>
      <c r="E301" s="5" t="s">
        <v>823</v>
      </c>
      <c r="F301" s="6" t="str">
        <f>IFERROR(__xludf.DUMMYFUNCTION("REGEXEXTRACT(E301, "":(.*):"")"),"00")</f>
        <v>00</v>
      </c>
      <c r="G301" s="6" t="str">
        <f>IFERROR(__xludf.DUMMYFUNCTION("REGEXEXTRACT(E301, "":.*:(\d*)(?:.|$)"")"),"00")</f>
        <v>00</v>
      </c>
      <c r="H301" s="6" t="str">
        <f>IFERROR(__xludf.DUMMYFUNCTION("IFNA(REGEXEXTRACT(E301, ""\.(\d{6})""), 0)"),"001026")</f>
        <v>001026</v>
      </c>
      <c r="I301" s="2">
        <f t="shared" si="1"/>
        <v>1026</v>
      </c>
      <c r="J301" s="1" t="s">
        <v>17</v>
      </c>
    </row>
    <row r="302">
      <c r="A302" s="1" t="s">
        <v>15</v>
      </c>
      <c r="B302" s="5" t="s">
        <v>229</v>
      </c>
      <c r="C302" s="5" t="s">
        <v>246</v>
      </c>
      <c r="D302" s="5" t="s">
        <v>203</v>
      </c>
      <c r="E302" s="5" t="s">
        <v>824</v>
      </c>
      <c r="F302" s="6" t="str">
        <f>IFERROR(__xludf.DUMMYFUNCTION("REGEXEXTRACT(E302, "":(.*):"")"),"00")</f>
        <v>00</v>
      </c>
      <c r="G302" s="6" t="str">
        <f>IFERROR(__xludf.DUMMYFUNCTION("REGEXEXTRACT(E302, "":.*:(\d*)(?:.|$)"")"),"00")</f>
        <v>00</v>
      </c>
      <c r="H302" s="6" t="str">
        <f>IFERROR(__xludf.DUMMYFUNCTION("IFNA(REGEXEXTRACT(E302, ""\.(\d{6})""), 0)"),"001202")</f>
        <v>001202</v>
      </c>
      <c r="I302" s="2">
        <f t="shared" si="1"/>
        <v>1202</v>
      </c>
      <c r="J302" s="1" t="s">
        <v>17</v>
      </c>
    </row>
    <row r="303">
      <c r="A303" s="1" t="s">
        <v>15</v>
      </c>
      <c r="B303" s="5" t="s">
        <v>229</v>
      </c>
      <c r="C303" s="5" t="s">
        <v>237</v>
      </c>
      <c r="D303" s="5" t="s">
        <v>203</v>
      </c>
      <c r="E303" s="5" t="s">
        <v>825</v>
      </c>
      <c r="F303" s="6" t="str">
        <f>IFERROR(__xludf.DUMMYFUNCTION("REGEXEXTRACT(E303, "":(.*):"")"),"00")</f>
        <v>00</v>
      </c>
      <c r="G303" s="6" t="str">
        <f>IFERROR(__xludf.DUMMYFUNCTION("REGEXEXTRACT(E303, "":.*:(\d*)(?:.|$)"")"),"00")</f>
        <v>00</v>
      </c>
      <c r="H303" s="6" t="str">
        <f>IFERROR(__xludf.DUMMYFUNCTION("IFNA(REGEXEXTRACT(E303, ""\.(\d{6})""), 0)"),"000960")</f>
        <v>000960</v>
      </c>
      <c r="I303" s="2">
        <f t="shared" si="1"/>
        <v>960</v>
      </c>
      <c r="J303" s="1" t="s">
        <v>17</v>
      </c>
    </row>
    <row r="304">
      <c r="A304" s="1" t="s">
        <v>15</v>
      </c>
      <c r="B304" s="5" t="s">
        <v>229</v>
      </c>
      <c r="C304" s="5" t="s">
        <v>249</v>
      </c>
      <c r="D304" s="5" t="s">
        <v>203</v>
      </c>
      <c r="E304" s="5" t="s">
        <v>826</v>
      </c>
      <c r="F304" s="6" t="str">
        <f>IFERROR(__xludf.DUMMYFUNCTION("REGEXEXTRACT(E304, "":(.*):"")"),"00")</f>
        <v>00</v>
      </c>
      <c r="G304" s="6" t="str">
        <f>IFERROR(__xludf.DUMMYFUNCTION("REGEXEXTRACT(E304, "":.*:(\d*)(?:.|$)"")"),"00")</f>
        <v>00</v>
      </c>
      <c r="H304" s="6" t="str">
        <f>IFERROR(__xludf.DUMMYFUNCTION("IFNA(REGEXEXTRACT(E304, ""\.(\d{6})""), 0)"),"004360")</f>
        <v>004360</v>
      </c>
      <c r="I304" s="2">
        <f t="shared" si="1"/>
        <v>4360</v>
      </c>
      <c r="J304" s="1" t="s">
        <v>17</v>
      </c>
    </row>
    <row r="305">
      <c r="A305" s="1" t="s">
        <v>15</v>
      </c>
      <c r="B305" s="5" t="s">
        <v>229</v>
      </c>
      <c r="C305" s="5" t="s">
        <v>249</v>
      </c>
      <c r="D305" s="5" t="s">
        <v>203</v>
      </c>
      <c r="E305" s="5" t="s">
        <v>827</v>
      </c>
      <c r="F305" s="6" t="str">
        <f>IFERROR(__xludf.DUMMYFUNCTION("REGEXEXTRACT(E305, "":(.*):"")"),"00")</f>
        <v>00</v>
      </c>
      <c r="G305" s="6" t="str">
        <f>IFERROR(__xludf.DUMMYFUNCTION("REGEXEXTRACT(E305, "":.*:(\d*)(?:.|$)"")"),"00")</f>
        <v>00</v>
      </c>
      <c r="H305" s="6" t="str">
        <f>IFERROR(__xludf.DUMMYFUNCTION("IFNA(REGEXEXTRACT(E305, ""\.(\d{6})""), 0)"),"000981")</f>
        <v>000981</v>
      </c>
      <c r="I305" s="2">
        <f t="shared" si="1"/>
        <v>981</v>
      </c>
      <c r="J305" s="1" t="s">
        <v>17</v>
      </c>
    </row>
    <row r="306">
      <c r="A306" s="1" t="s">
        <v>15</v>
      </c>
      <c r="B306" s="5" t="s">
        <v>229</v>
      </c>
      <c r="C306" s="5" t="s">
        <v>251</v>
      </c>
      <c r="D306" s="5" t="s">
        <v>203</v>
      </c>
      <c r="E306" s="5" t="s">
        <v>828</v>
      </c>
      <c r="F306" s="6" t="str">
        <f>IFERROR(__xludf.DUMMYFUNCTION("REGEXEXTRACT(E306, "":(.*):"")"),"00")</f>
        <v>00</v>
      </c>
      <c r="G306" s="6" t="str">
        <f>IFERROR(__xludf.DUMMYFUNCTION("REGEXEXTRACT(E306, "":.*:(\d*)(?:.|$)"")"),"00")</f>
        <v>00</v>
      </c>
      <c r="H306" s="6" t="str">
        <f>IFERROR(__xludf.DUMMYFUNCTION("IFNA(REGEXEXTRACT(E306, ""\.(\d{6})""), 0)"),"000598")</f>
        <v>000598</v>
      </c>
      <c r="I306" s="2">
        <f t="shared" si="1"/>
        <v>598</v>
      </c>
      <c r="J306" s="1" t="s">
        <v>17</v>
      </c>
    </row>
    <row r="307">
      <c r="A307" s="1" t="s">
        <v>15</v>
      </c>
      <c r="B307" s="5" t="s">
        <v>229</v>
      </c>
      <c r="C307" s="5" t="s">
        <v>796</v>
      </c>
      <c r="D307" s="5" t="s">
        <v>203</v>
      </c>
      <c r="E307" s="5" t="s">
        <v>829</v>
      </c>
      <c r="F307" s="6" t="str">
        <f>IFERROR(__xludf.DUMMYFUNCTION("REGEXEXTRACT(E307, "":(.*):"")"),"00")</f>
        <v>00</v>
      </c>
      <c r="G307" s="6" t="str">
        <f>IFERROR(__xludf.DUMMYFUNCTION("REGEXEXTRACT(E307, "":.*:(\d*)(?:.|$)"")"),"00")</f>
        <v>00</v>
      </c>
      <c r="H307" s="6" t="str">
        <f>IFERROR(__xludf.DUMMYFUNCTION("IFNA(REGEXEXTRACT(E307, ""\.(\d{6})""), 0)"),"000315")</f>
        <v>000315</v>
      </c>
      <c r="I307" s="2">
        <f t="shared" si="1"/>
        <v>315</v>
      </c>
      <c r="J307" s="1" t="s">
        <v>17</v>
      </c>
    </row>
    <row r="308">
      <c r="A308" s="1" t="s">
        <v>15</v>
      </c>
      <c r="B308" s="5" t="s">
        <v>229</v>
      </c>
      <c r="C308" s="5" t="s">
        <v>246</v>
      </c>
      <c r="D308" s="5" t="s">
        <v>203</v>
      </c>
      <c r="E308" s="5" t="s">
        <v>830</v>
      </c>
      <c r="F308" s="6" t="str">
        <f>IFERROR(__xludf.DUMMYFUNCTION("REGEXEXTRACT(E308, "":(.*):"")"),"00")</f>
        <v>00</v>
      </c>
      <c r="G308" s="6" t="str">
        <f>IFERROR(__xludf.DUMMYFUNCTION("REGEXEXTRACT(E308, "":.*:(\d*)(?:.|$)"")"),"00")</f>
        <v>00</v>
      </c>
      <c r="H308" s="6" t="str">
        <f>IFERROR(__xludf.DUMMYFUNCTION("IFNA(REGEXEXTRACT(E308, ""\.(\d{6})""), 0)"),"000269")</f>
        <v>000269</v>
      </c>
      <c r="I308" s="2">
        <f t="shared" si="1"/>
        <v>269</v>
      </c>
      <c r="J308" s="1" t="s">
        <v>17</v>
      </c>
    </row>
    <row r="309">
      <c r="A309" s="1" t="s">
        <v>15</v>
      </c>
      <c r="B309" s="5" t="s">
        <v>229</v>
      </c>
      <c r="C309" s="5" t="s">
        <v>249</v>
      </c>
      <c r="D309" s="5" t="s">
        <v>203</v>
      </c>
      <c r="E309" s="5" t="s">
        <v>831</v>
      </c>
      <c r="F309" s="6" t="str">
        <f>IFERROR(__xludf.DUMMYFUNCTION("REGEXEXTRACT(E309, "":(.*):"")"),"00")</f>
        <v>00</v>
      </c>
      <c r="G309" s="6" t="str">
        <f>IFERROR(__xludf.DUMMYFUNCTION("REGEXEXTRACT(E309, "":.*:(\d*)(?:.|$)"")"),"00")</f>
        <v>00</v>
      </c>
      <c r="H309" s="6" t="str">
        <f>IFERROR(__xludf.DUMMYFUNCTION("IFNA(REGEXEXTRACT(E309, ""\.(\d{6})""), 0)"),"000391")</f>
        <v>000391</v>
      </c>
      <c r="I309" s="2">
        <f t="shared" si="1"/>
        <v>391</v>
      </c>
      <c r="J309" s="1" t="s">
        <v>17</v>
      </c>
    </row>
    <row r="310">
      <c r="A310" s="1" t="s">
        <v>15</v>
      </c>
      <c r="B310" s="5" t="s">
        <v>229</v>
      </c>
      <c r="C310" s="5" t="s">
        <v>251</v>
      </c>
      <c r="D310" s="5" t="s">
        <v>203</v>
      </c>
      <c r="E310" s="5" t="s">
        <v>832</v>
      </c>
      <c r="F310" s="6" t="str">
        <f>IFERROR(__xludf.DUMMYFUNCTION("REGEXEXTRACT(E310, "":(.*):"")"),"00")</f>
        <v>00</v>
      </c>
      <c r="G310" s="6" t="str">
        <f>IFERROR(__xludf.DUMMYFUNCTION("REGEXEXTRACT(E310, "":.*:(\d*)(?:.|$)"")"),"00")</f>
        <v>00</v>
      </c>
      <c r="H310" s="6" t="str">
        <f>IFERROR(__xludf.DUMMYFUNCTION("IFNA(REGEXEXTRACT(E310, ""\.(\d{6})""), 0)"),"001058")</f>
        <v>001058</v>
      </c>
      <c r="I310" s="2">
        <f t="shared" si="1"/>
        <v>1058</v>
      </c>
      <c r="J310" s="1" t="s">
        <v>17</v>
      </c>
    </row>
    <row r="311">
      <c r="A311" s="1" t="s">
        <v>15</v>
      </c>
      <c r="B311" s="5" t="s">
        <v>229</v>
      </c>
      <c r="C311" s="5" t="s">
        <v>237</v>
      </c>
      <c r="D311" s="5" t="s">
        <v>203</v>
      </c>
      <c r="E311" s="5" t="s">
        <v>833</v>
      </c>
      <c r="F311" s="6" t="str">
        <f>IFERROR(__xludf.DUMMYFUNCTION("REGEXEXTRACT(E311, "":(.*):"")"),"00")</f>
        <v>00</v>
      </c>
      <c r="G311" s="6" t="str">
        <f>IFERROR(__xludf.DUMMYFUNCTION("REGEXEXTRACT(E311, "":.*:(\d*)(?:.|$)"")"),"00")</f>
        <v>00</v>
      </c>
      <c r="H311" s="6" t="str">
        <f>IFERROR(__xludf.DUMMYFUNCTION("IFNA(REGEXEXTRACT(E311, ""\.(\d{6})""), 0)"),"001341")</f>
        <v>001341</v>
      </c>
      <c r="I311" s="2">
        <f t="shared" si="1"/>
        <v>1341</v>
      </c>
      <c r="J311" s="1" t="s">
        <v>17</v>
      </c>
    </row>
    <row r="312">
      <c r="A312" s="1" t="s">
        <v>15</v>
      </c>
      <c r="B312" s="5" t="s">
        <v>755</v>
      </c>
      <c r="C312" s="5" t="s">
        <v>244</v>
      </c>
      <c r="D312" s="5" t="s">
        <v>203</v>
      </c>
      <c r="E312" s="5" t="s">
        <v>834</v>
      </c>
      <c r="F312" s="6" t="str">
        <f>IFERROR(__xludf.DUMMYFUNCTION("REGEXEXTRACT(E312, "":(.*):"")"),"00")</f>
        <v>00</v>
      </c>
      <c r="G312" s="6" t="str">
        <f>IFERROR(__xludf.DUMMYFUNCTION("REGEXEXTRACT(E312, "":.*:(\d*)(?:.|$)"")"),"00")</f>
        <v>00</v>
      </c>
      <c r="H312" s="6" t="str">
        <f>IFERROR(__xludf.DUMMYFUNCTION("IFNA(REGEXEXTRACT(E312, ""\.(\d{6})""), 0)"),"001141")</f>
        <v>001141</v>
      </c>
      <c r="I312" s="2">
        <f t="shared" si="1"/>
        <v>1141</v>
      </c>
      <c r="J312" s="1" t="s">
        <v>17</v>
      </c>
    </row>
    <row r="313">
      <c r="A313" s="1" t="s">
        <v>15</v>
      </c>
      <c r="B313" s="5" t="s">
        <v>755</v>
      </c>
      <c r="C313" s="5" t="s">
        <v>237</v>
      </c>
      <c r="D313" s="5" t="s">
        <v>203</v>
      </c>
      <c r="E313" s="5" t="s">
        <v>835</v>
      </c>
      <c r="F313" s="6" t="str">
        <f>IFERROR(__xludf.DUMMYFUNCTION("REGEXEXTRACT(E313, "":(.*):"")"),"00")</f>
        <v>00</v>
      </c>
      <c r="G313" s="6" t="str">
        <f>IFERROR(__xludf.DUMMYFUNCTION("REGEXEXTRACT(E313, "":.*:(\d*)(?:.|$)"")"),"00")</f>
        <v>00</v>
      </c>
      <c r="H313" s="6" t="str">
        <f>IFERROR(__xludf.DUMMYFUNCTION("IFNA(REGEXEXTRACT(E313, ""\.(\d{6})""), 0)"),"000434")</f>
        <v>000434</v>
      </c>
      <c r="I313" s="2">
        <f t="shared" si="1"/>
        <v>434</v>
      </c>
      <c r="J313" s="1" t="s">
        <v>17</v>
      </c>
    </row>
    <row r="314">
      <c r="A314" s="1" t="s">
        <v>15</v>
      </c>
      <c r="B314" s="5" t="s">
        <v>755</v>
      </c>
      <c r="C314" s="5" t="s">
        <v>239</v>
      </c>
      <c r="D314" s="5" t="s">
        <v>203</v>
      </c>
      <c r="E314" s="5" t="s">
        <v>836</v>
      </c>
      <c r="F314" s="6" t="str">
        <f>IFERROR(__xludf.DUMMYFUNCTION("REGEXEXTRACT(E314, "":(.*):"")"),"00")</f>
        <v>00</v>
      </c>
      <c r="G314" s="6" t="str">
        <f>IFERROR(__xludf.DUMMYFUNCTION("REGEXEXTRACT(E314, "":.*:(\d*)(?:.|$)"")"),"00")</f>
        <v>00</v>
      </c>
      <c r="H314" s="6" t="str">
        <f>IFERROR(__xludf.DUMMYFUNCTION("IFNA(REGEXEXTRACT(E314, ""\.(\d{6})""), 0)"),"000325")</f>
        <v>000325</v>
      </c>
      <c r="I314" s="2">
        <f t="shared" si="1"/>
        <v>325</v>
      </c>
      <c r="J314" s="1" t="s">
        <v>17</v>
      </c>
    </row>
    <row r="315">
      <c r="A315" s="1" t="s">
        <v>15</v>
      </c>
      <c r="B315" s="5" t="s">
        <v>755</v>
      </c>
      <c r="C315" s="5" t="s">
        <v>246</v>
      </c>
      <c r="D315" s="5" t="s">
        <v>203</v>
      </c>
      <c r="E315" s="5" t="s">
        <v>837</v>
      </c>
      <c r="F315" s="6" t="str">
        <f>IFERROR(__xludf.DUMMYFUNCTION("REGEXEXTRACT(E315, "":(.*):"")"),"00")</f>
        <v>00</v>
      </c>
      <c r="G315" s="6" t="str">
        <f>IFERROR(__xludf.DUMMYFUNCTION("REGEXEXTRACT(E315, "":.*:(\d*)(?:.|$)"")"),"00")</f>
        <v>00</v>
      </c>
      <c r="H315" s="6" t="str">
        <f>IFERROR(__xludf.DUMMYFUNCTION("IFNA(REGEXEXTRACT(E315, ""\.(\d{6})""), 0)"),"000417")</f>
        <v>000417</v>
      </c>
      <c r="I315" s="2">
        <f t="shared" si="1"/>
        <v>417</v>
      </c>
      <c r="J315" s="1" t="s">
        <v>17</v>
      </c>
    </row>
    <row r="316">
      <c r="A316" s="1" t="s">
        <v>15</v>
      </c>
      <c r="B316" s="5" t="s">
        <v>755</v>
      </c>
      <c r="C316" s="5" t="s">
        <v>251</v>
      </c>
      <c r="D316" s="5" t="s">
        <v>203</v>
      </c>
      <c r="E316" s="5" t="s">
        <v>838</v>
      </c>
      <c r="F316" s="6" t="str">
        <f>IFERROR(__xludf.DUMMYFUNCTION("REGEXEXTRACT(E316, "":(.*):"")"),"00")</f>
        <v>00</v>
      </c>
      <c r="G316" s="6" t="str">
        <f>IFERROR(__xludf.DUMMYFUNCTION("REGEXEXTRACT(E316, "":.*:(\d*)(?:.|$)"")"),"00")</f>
        <v>00</v>
      </c>
      <c r="H316" s="6" t="str">
        <f>IFERROR(__xludf.DUMMYFUNCTION("IFNA(REGEXEXTRACT(E316, ""\.(\d{6})""), 0)"),"000614")</f>
        <v>000614</v>
      </c>
      <c r="I316" s="2">
        <f t="shared" si="1"/>
        <v>614</v>
      </c>
      <c r="J316" s="1" t="s">
        <v>17</v>
      </c>
    </row>
    <row r="317">
      <c r="A317" s="1" t="s">
        <v>15</v>
      </c>
      <c r="B317" s="5" t="s">
        <v>755</v>
      </c>
      <c r="C317" s="5" t="s">
        <v>237</v>
      </c>
      <c r="D317" s="5" t="s">
        <v>203</v>
      </c>
      <c r="E317" s="5" t="s">
        <v>839</v>
      </c>
      <c r="F317" s="6" t="str">
        <f>IFERROR(__xludf.DUMMYFUNCTION("REGEXEXTRACT(E317, "":(.*):"")"),"00")</f>
        <v>00</v>
      </c>
      <c r="G317" s="6" t="str">
        <f>IFERROR(__xludf.DUMMYFUNCTION("REGEXEXTRACT(E317, "":.*:(\d*)(?:.|$)"")"),"00")</f>
        <v>00</v>
      </c>
      <c r="H317" s="6" t="str">
        <f>IFERROR(__xludf.DUMMYFUNCTION("IFNA(REGEXEXTRACT(E317, ""\.(\d{6})""), 0)"),"000642")</f>
        <v>000642</v>
      </c>
      <c r="I317" s="2">
        <f t="shared" si="1"/>
        <v>642</v>
      </c>
      <c r="J317" s="1" t="s">
        <v>17</v>
      </c>
    </row>
    <row r="318">
      <c r="A318" s="1" t="s">
        <v>15</v>
      </c>
      <c r="B318" s="5" t="s">
        <v>755</v>
      </c>
      <c r="C318" s="5" t="s">
        <v>239</v>
      </c>
      <c r="D318" s="5" t="s">
        <v>203</v>
      </c>
      <c r="E318" s="5" t="s">
        <v>840</v>
      </c>
      <c r="F318" s="6" t="str">
        <f>IFERROR(__xludf.DUMMYFUNCTION("REGEXEXTRACT(E318, "":(.*):"")"),"00")</f>
        <v>00</v>
      </c>
      <c r="G318" s="6" t="str">
        <f>IFERROR(__xludf.DUMMYFUNCTION("REGEXEXTRACT(E318, "":.*:(\d*)(?:.|$)"")"),"00")</f>
        <v>00</v>
      </c>
      <c r="H318" s="6" t="str">
        <f>IFERROR(__xludf.DUMMYFUNCTION("IFNA(REGEXEXTRACT(E318, ""\.(\d{6})""), 0)"),"001053")</f>
        <v>001053</v>
      </c>
      <c r="I318" s="2">
        <f t="shared" si="1"/>
        <v>1053</v>
      </c>
      <c r="J318" s="1" t="s">
        <v>17</v>
      </c>
    </row>
    <row r="319">
      <c r="A319" s="1" t="s">
        <v>15</v>
      </c>
      <c r="B319" s="5" t="s">
        <v>755</v>
      </c>
      <c r="C319" s="5" t="s">
        <v>841</v>
      </c>
      <c r="D319" s="5" t="s">
        <v>203</v>
      </c>
      <c r="E319" s="5" t="s">
        <v>808</v>
      </c>
      <c r="F319" s="6" t="str">
        <f>IFERROR(__xludf.DUMMYFUNCTION("REGEXEXTRACT(E319, "":(.*):"")"),"00")</f>
        <v>00</v>
      </c>
      <c r="G319" s="6" t="str">
        <f>IFERROR(__xludf.DUMMYFUNCTION("REGEXEXTRACT(E319, "":.*:(\d*)(?:.|$)"")"),"00")</f>
        <v>00</v>
      </c>
      <c r="H319" s="6" t="str">
        <f>IFERROR(__xludf.DUMMYFUNCTION("IFNA(REGEXEXTRACT(E319, ""\.(\d{6})""), 0)"),"000378")</f>
        <v>000378</v>
      </c>
      <c r="I319" s="2">
        <f t="shared" si="1"/>
        <v>378</v>
      </c>
      <c r="J319" s="1" t="s">
        <v>17</v>
      </c>
    </row>
    <row r="320">
      <c r="A320" s="1" t="s">
        <v>15</v>
      </c>
      <c r="B320" s="5" t="s">
        <v>755</v>
      </c>
      <c r="C320" s="5" t="s">
        <v>842</v>
      </c>
      <c r="D320" s="5" t="s">
        <v>203</v>
      </c>
      <c r="E320" s="5" t="s">
        <v>843</v>
      </c>
      <c r="F320" s="6" t="str">
        <f>IFERROR(__xludf.DUMMYFUNCTION("REGEXEXTRACT(E320, "":(.*):"")"),"00")</f>
        <v>00</v>
      </c>
      <c r="G320" s="6" t="str">
        <f>IFERROR(__xludf.DUMMYFUNCTION("REGEXEXTRACT(E320, "":.*:(\d*)(?:.|$)"")"),"00")</f>
        <v>00</v>
      </c>
      <c r="H320" s="6" t="str">
        <f>IFERROR(__xludf.DUMMYFUNCTION("IFNA(REGEXEXTRACT(E320, ""\.(\d{6})""), 0)"),"000422")</f>
        <v>000422</v>
      </c>
      <c r="I320" s="2">
        <f t="shared" si="1"/>
        <v>422</v>
      </c>
      <c r="J320" s="1" t="s">
        <v>17</v>
      </c>
    </row>
    <row r="321">
      <c r="A321" s="1" t="s">
        <v>15</v>
      </c>
      <c r="B321" s="5" t="s">
        <v>755</v>
      </c>
      <c r="C321" s="5" t="s">
        <v>237</v>
      </c>
      <c r="D321" s="5" t="s">
        <v>203</v>
      </c>
      <c r="E321" s="5" t="s">
        <v>844</v>
      </c>
      <c r="F321" s="6" t="str">
        <f>IFERROR(__xludf.DUMMYFUNCTION("REGEXEXTRACT(E321, "":(.*):"")"),"00")</f>
        <v>00</v>
      </c>
      <c r="G321" s="6" t="str">
        <f>IFERROR(__xludf.DUMMYFUNCTION("REGEXEXTRACT(E321, "":.*:(\d*)(?:.|$)"")"),"00")</f>
        <v>00</v>
      </c>
      <c r="H321" s="6" t="str">
        <f>IFERROR(__xludf.DUMMYFUNCTION("IFNA(REGEXEXTRACT(E321, ""\.(\d{6})""), 0)"),"000403")</f>
        <v>000403</v>
      </c>
      <c r="I321" s="2">
        <f t="shared" si="1"/>
        <v>403</v>
      </c>
      <c r="J321" s="1" t="s">
        <v>17</v>
      </c>
    </row>
    <row r="322">
      <c r="A322" s="1" t="s">
        <v>15</v>
      </c>
      <c r="B322" s="5" t="s">
        <v>232</v>
      </c>
      <c r="C322" s="5" t="s">
        <v>244</v>
      </c>
      <c r="D322" s="5" t="s">
        <v>203</v>
      </c>
      <c r="E322" s="5" t="s">
        <v>845</v>
      </c>
      <c r="F322" s="6" t="str">
        <f>IFERROR(__xludf.DUMMYFUNCTION("REGEXEXTRACT(E322, "":(.*):"")"),"00")</f>
        <v>00</v>
      </c>
      <c r="G322" s="6" t="str">
        <f>IFERROR(__xludf.DUMMYFUNCTION("REGEXEXTRACT(E322, "":.*:(\d*)(?:.|$)"")"),"00")</f>
        <v>00</v>
      </c>
      <c r="H322" s="6" t="str">
        <f>IFERROR(__xludf.DUMMYFUNCTION("IFNA(REGEXEXTRACT(E322, ""\.(\d{6})""), 0)"),"001261")</f>
        <v>001261</v>
      </c>
      <c r="I322" s="2">
        <f t="shared" si="1"/>
        <v>1261</v>
      </c>
      <c r="J322" s="1" t="s">
        <v>76</v>
      </c>
    </row>
    <row r="323">
      <c r="A323" s="1" t="s">
        <v>15</v>
      </c>
      <c r="B323" s="5" t="s">
        <v>232</v>
      </c>
      <c r="C323" s="5" t="s">
        <v>841</v>
      </c>
      <c r="D323" s="5" t="s">
        <v>203</v>
      </c>
      <c r="E323" s="5" t="s">
        <v>846</v>
      </c>
      <c r="F323" s="6" t="str">
        <f>IFERROR(__xludf.DUMMYFUNCTION("REGEXEXTRACT(E323, "":(.*):"")"),"00")</f>
        <v>00</v>
      </c>
      <c r="G323" s="6" t="str">
        <f>IFERROR(__xludf.DUMMYFUNCTION("REGEXEXTRACT(E323, "":.*:(\d*)(?:.|$)"")"),"00")</f>
        <v>00</v>
      </c>
      <c r="H323" s="6" t="str">
        <f>IFERROR(__xludf.DUMMYFUNCTION("IFNA(REGEXEXTRACT(E323, ""\.(\d{6})""), 0)"),"000914")</f>
        <v>000914</v>
      </c>
      <c r="I323" s="2">
        <f t="shared" si="1"/>
        <v>914</v>
      </c>
      <c r="J323" s="1" t="s">
        <v>17</v>
      </c>
    </row>
    <row r="324">
      <c r="A324" s="1" t="s">
        <v>15</v>
      </c>
      <c r="B324" s="5" t="s">
        <v>232</v>
      </c>
      <c r="C324" s="5" t="s">
        <v>249</v>
      </c>
      <c r="D324" s="5" t="s">
        <v>203</v>
      </c>
      <c r="E324" s="5" t="s">
        <v>847</v>
      </c>
      <c r="F324" s="6" t="str">
        <f>IFERROR(__xludf.DUMMYFUNCTION("REGEXEXTRACT(E324, "":(.*):"")"),"00")</f>
        <v>00</v>
      </c>
      <c r="G324" s="6" t="str">
        <f>IFERROR(__xludf.DUMMYFUNCTION("REGEXEXTRACT(E324, "":.*:(\d*)(?:.|$)"")"),"00")</f>
        <v>00</v>
      </c>
      <c r="H324" s="6" t="str">
        <f>IFERROR(__xludf.DUMMYFUNCTION("IFNA(REGEXEXTRACT(E324, ""\.(\d{6})""), 0)"),"000376")</f>
        <v>000376</v>
      </c>
      <c r="I324" s="2">
        <f t="shared" si="1"/>
        <v>376</v>
      </c>
      <c r="J324" s="1" t="s">
        <v>17</v>
      </c>
    </row>
    <row r="325">
      <c r="A325" s="1" t="s">
        <v>15</v>
      </c>
      <c r="B325" s="5" t="s">
        <v>232</v>
      </c>
      <c r="C325" s="5" t="s">
        <v>239</v>
      </c>
      <c r="D325" s="5" t="s">
        <v>203</v>
      </c>
      <c r="E325" s="5" t="s">
        <v>848</v>
      </c>
      <c r="F325" s="6" t="str">
        <f>IFERROR(__xludf.DUMMYFUNCTION("REGEXEXTRACT(E325, "":(.*):"")"),"00")</f>
        <v>00</v>
      </c>
      <c r="G325" s="6" t="str">
        <f>IFERROR(__xludf.DUMMYFUNCTION("REGEXEXTRACT(E325, "":.*:(\d*)(?:.|$)"")"),"00")</f>
        <v>00</v>
      </c>
      <c r="H325" s="6" t="str">
        <f>IFERROR(__xludf.DUMMYFUNCTION("IFNA(REGEXEXTRACT(E325, ""\.(\d{6})""), 0)"),"000298")</f>
        <v>000298</v>
      </c>
      <c r="I325" s="2">
        <f t="shared" si="1"/>
        <v>298</v>
      </c>
      <c r="J325" s="1" t="s">
        <v>17</v>
      </c>
    </row>
    <row r="326">
      <c r="A326" s="1" t="s">
        <v>15</v>
      </c>
      <c r="B326" s="5" t="s">
        <v>232</v>
      </c>
      <c r="C326" s="5" t="s">
        <v>841</v>
      </c>
      <c r="D326" s="5" t="s">
        <v>203</v>
      </c>
      <c r="E326" s="5" t="s">
        <v>849</v>
      </c>
      <c r="F326" s="6" t="str">
        <f>IFERROR(__xludf.DUMMYFUNCTION("REGEXEXTRACT(E326, "":(.*):"")"),"00")</f>
        <v>00</v>
      </c>
      <c r="G326" s="6" t="str">
        <f>IFERROR(__xludf.DUMMYFUNCTION("REGEXEXTRACT(E326, "":.*:(\d*)(?:.|$)"")"),"00")</f>
        <v>00</v>
      </c>
      <c r="H326" s="6" t="str">
        <f>IFERROR(__xludf.DUMMYFUNCTION("IFNA(REGEXEXTRACT(E326, ""\.(\d{6})""), 0)"),"000614")</f>
        <v>000614</v>
      </c>
      <c r="I326" s="2">
        <f t="shared" si="1"/>
        <v>614</v>
      </c>
      <c r="J326" s="1" t="s">
        <v>17</v>
      </c>
    </row>
    <row r="327">
      <c r="A327" s="1" t="s">
        <v>15</v>
      </c>
      <c r="B327" s="5" t="s">
        <v>232</v>
      </c>
      <c r="C327" s="5" t="s">
        <v>244</v>
      </c>
      <c r="D327" s="5" t="s">
        <v>203</v>
      </c>
      <c r="E327" s="5" t="s">
        <v>850</v>
      </c>
      <c r="F327" s="6" t="str">
        <f>IFERROR(__xludf.DUMMYFUNCTION("REGEXEXTRACT(E327, "":(.*):"")"),"00")</f>
        <v>00</v>
      </c>
      <c r="G327" s="6" t="str">
        <f>IFERROR(__xludf.DUMMYFUNCTION("REGEXEXTRACT(E327, "":.*:(\d*)(?:.|$)"")"),"00")</f>
        <v>00</v>
      </c>
      <c r="H327" s="6" t="str">
        <f>IFERROR(__xludf.DUMMYFUNCTION("IFNA(REGEXEXTRACT(E327, ""\.(\d{6})""), 0)"),"000328")</f>
        <v>000328</v>
      </c>
      <c r="I327" s="2">
        <f t="shared" si="1"/>
        <v>328</v>
      </c>
      <c r="J327" s="1" t="s">
        <v>17</v>
      </c>
    </row>
    <row r="328">
      <c r="A328" s="1" t="s">
        <v>15</v>
      </c>
      <c r="B328" s="5" t="s">
        <v>232</v>
      </c>
      <c r="C328" s="5" t="s">
        <v>841</v>
      </c>
      <c r="D328" s="5" t="s">
        <v>203</v>
      </c>
      <c r="E328" s="5" t="s">
        <v>851</v>
      </c>
      <c r="F328" s="6" t="str">
        <f>IFERROR(__xludf.DUMMYFUNCTION("REGEXEXTRACT(E328, "":(.*):"")"),"00")</f>
        <v>00</v>
      </c>
      <c r="G328" s="6" t="str">
        <f>IFERROR(__xludf.DUMMYFUNCTION("REGEXEXTRACT(E328, "":.*:(\d*)(?:.|$)"")"),"00")</f>
        <v>00</v>
      </c>
      <c r="H328" s="6" t="str">
        <f>IFERROR(__xludf.DUMMYFUNCTION("IFNA(REGEXEXTRACT(E328, ""\.(\d{6})""), 0)"),"000613")</f>
        <v>000613</v>
      </c>
      <c r="I328" s="2">
        <f t="shared" si="1"/>
        <v>613</v>
      </c>
      <c r="J328" s="1" t="s">
        <v>17</v>
      </c>
    </row>
    <row r="329">
      <c r="A329" s="1" t="s">
        <v>15</v>
      </c>
      <c r="B329" s="5" t="s">
        <v>232</v>
      </c>
      <c r="C329" s="5" t="s">
        <v>251</v>
      </c>
      <c r="D329" s="5" t="s">
        <v>203</v>
      </c>
      <c r="E329" s="5" t="s">
        <v>852</v>
      </c>
      <c r="F329" s="6" t="str">
        <f>IFERROR(__xludf.DUMMYFUNCTION("REGEXEXTRACT(E329, "":(.*):"")"),"00")</f>
        <v>00</v>
      </c>
      <c r="G329" s="6" t="str">
        <f>IFERROR(__xludf.DUMMYFUNCTION("REGEXEXTRACT(E329, "":.*:(\d*)(?:.|$)"")"),"00")</f>
        <v>00</v>
      </c>
      <c r="H329" s="6" t="str">
        <f>IFERROR(__xludf.DUMMYFUNCTION("IFNA(REGEXEXTRACT(E329, ""\.(\d{6})""), 0)"),"001215")</f>
        <v>001215</v>
      </c>
      <c r="I329" s="2">
        <f t="shared" si="1"/>
        <v>1215</v>
      </c>
      <c r="J329" s="1" t="s">
        <v>17</v>
      </c>
    </row>
    <row r="330">
      <c r="A330" s="1" t="s">
        <v>15</v>
      </c>
      <c r="B330" s="5" t="s">
        <v>232</v>
      </c>
      <c r="C330" s="5" t="s">
        <v>841</v>
      </c>
      <c r="D330" s="5" t="s">
        <v>203</v>
      </c>
      <c r="E330" s="5" t="s">
        <v>853</v>
      </c>
      <c r="F330" s="6" t="str">
        <f>IFERROR(__xludf.DUMMYFUNCTION("REGEXEXTRACT(E330, "":(.*):"")"),"00")</f>
        <v>00</v>
      </c>
      <c r="G330" s="6" t="str">
        <f>IFERROR(__xludf.DUMMYFUNCTION("REGEXEXTRACT(E330, "":.*:(\d*)(?:.|$)"")"),"00")</f>
        <v>00</v>
      </c>
      <c r="H330" s="6" t="str">
        <f>IFERROR(__xludf.DUMMYFUNCTION("IFNA(REGEXEXTRACT(E330, ""\.(\d{6})""), 0)"),"000839")</f>
        <v>000839</v>
      </c>
      <c r="I330" s="2">
        <f t="shared" si="1"/>
        <v>839</v>
      </c>
      <c r="J330" s="1" t="s">
        <v>17</v>
      </c>
    </row>
    <row r="331">
      <c r="A331" s="1" t="s">
        <v>15</v>
      </c>
      <c r="B331" s="5" t="s">
        <v>232</v>
      </c>
      <c r="C331" s="5" t="s">
        <v>854</v>
      </c>
      <c r="D331" s="5" t="s">
        <v>203</v>
      </c>
      <c r="E331" s="5" t="s">
        <v>299</v>
      </c>
      <c r="F331" s="6" t="str">
        <f>IFERROR(__xludf.DUMMYFUNCTION("REGEXEXTRACT(E331, "":(.*):"")"),"00")</f>
        <v>00</v>
      </c>
      <c r="G331" s="6" t="str">
        <f>IFERROR(__xludf.DUMMYFUNCTION("REGEXEXTRACT(E331, "":.*:(\d*)(?:.|$)"")"),"10")</f>
        <v>10</v>
      </c>
      <c r="H331" s="6">
        <f>IFERROR(__xludf.DUMMYFUNCTION("IFNA(REGEXEXTRACT(E331, ""\.(\d{6})""), 0)"),0.0)</f>
        <v>0</v>
      </c>
      <c r="I331" s="2">
        <f t="shared" si="1"/>
        <v>10000000</v>
      </c>
      <c r="J331" s="1" t="s">
        <v>74</v>
      </c>
    </row>
    <row r="332">
      <c r="A332" s="1" t="s">
        <v>15</v>
      </c>
      <c r="B332" s="5" t="s">
        <v>235</v>
      </c>
      <c r="C332" s="5" t="s">
        <v>241</v>
      </c>
      <c r="D332" s="5" t="s">
        <v>203</v>
      </c>
      <c r="E332" s="5" t="s">
        <v>728</v>
      </c>
      <c r="F332" s="6" t="str">
        <f>IFERROR(__xludf.DUMMYFUNCTION("REGEXEXTRACT(E332, "":(.*):"")"),"00")</f>
        <v>00</v>
      </c>
      <c r="G332" s="6" t="str">
        <f>IFERROR(__xludf.DUMMYFUNCTION("REGEXEXTRACT(E332, "":.*:(\d*)(?:.|$)"")"),"00")</f>
        <v>00</v>
      </c>
      <c r="H332" s="6" t="str">
        <f>IFERROR(__xludf.DUMMYFUNCTION("IFNA(REGEXEXTRACT(E332, ""\.(\d{6})""), 0)"),"000240")</f>
        <v>000240</v>
      </c>
      <c r="I332" s="2">
        <f t="shared" si="1"/>
        <v>240</v>
      </c>
      <c r="J332" s="1" t="s">
        <v>76</v>
      </c>
    </row>
    <row r="333">
      <c r="A333" s="1" t="s">
        <v>15</v>
      </c>
      <c r="B333" s="5" t="s">
        <v>235</v>
      </c>
      <c r="C333" s="5" t="s">
        <v>854</v>
      </c>
      <c r="D333" s="5" t="s">
        <v>203</v>
      </c>
      <c r="E333" s="5" t="s">
        <v>855</v>
      </c>
      <c r="F333" s="6" t="str">
        <f>IFERROR(__xludf.DUMMYFUNCTION("REGEXEXTRACT(E333, "":(.*):"")"),"00")</f>
        <v>00</v>
      </c>
      <c r="G333" s="6" t="str">
        <f>IFERROR(__xludf.DUMMYFUNCTION("REGEXEXTRACT(E333, "":.*:(\d*)(?:.|$)"")"),"00")</f>
        <v>00</v>
      </c>
      <c r="H333" s="6" t="str">
        <f>IFERROR(__xludf.DUMMYFUNCTION("IFNA(REGEXEXTRACT(E333, ""\.(\d{6})""), 0)"),"000255")</f>
        <v>000255</v>
      </c>
      <c r="I333" s="2">
        <f t="shared" si="1"/>
        <v>255</v>
      </c>
      <c r="J333" s="1" t="s">
        <v>17</v>
      </c>
    </row>
    <row r="334">
      <c r="A334" s="1" t="s">
        <v>15</v>
      </c>
      <c r="B334" s="5" t="s">
        <v>235</v>
      </c>
      <c r="C334" s="5" t="s">
        <v>854</v>
      </c>
      <c r="D334" s="5" t="s">
        <v>203</v>
      </c>
      <c r="E334" s="5" t="s">
        <v>856</v>
      </c>
      <c r="F334" s="6" t="str">
        <f>IFERROR(__xludf.DUMMYFUNCTION("REGEXEXTRACT(E334, "":(.*):"")"),"00")</f>
        <v>00</v>
      </c>
      <c r="G334" s="6" t="str">
        <f>IFERROR(__xludf.DUMMYFUNCTION("REGEXEXTRACT(E334, "":.*:(\d*)(?:.|$)"")"),"00")</f>
        <v>00</v>
      </c>
      <c r="H334" s="6" t="str">
        <f>IFERROR(__xludf.DUMMYFUNCTION("IFNA(REGEXEXTRACT(E334, ""\.(\d{6})""), 0)"),"000232")</f>
        <v>000232</v>
      </c>
      <c r="I334" s="2">
        <f t="shared" si="1"/>
        <v>232</v>
      </c>
      <c r="J334" s="1" t="s">
        <v>17</v>
      </c>
    </row>
    <row r="335">
      <c r="A335" s="1" t="s">
        <v>15</v>
      </c>
      <c r="B335" s="5" t="s">
        <v>235</v>
      </c>
      <c r="C335" s="5" t="s">
        <v>854</v>
      </c>
      <c r="D335" s="5" t="s">
        <v>203</v>
      </c>
      <c r="E335" s="5" t="s">
        <v>857</v>
      </c>
      <c r="F335" s="6" t="str">
        <f>IFERROR(__xludf.DUMMYFUNCTION("REGEXEXTRACT(E335, "":(.*):"")"),"00")</f>
        <v>00</v>
      </c>
      <c r="G335" s="6" t="str">
        <f>IFERROR(__xludf.DUMMYFUNCTION("REGEXEXTRACT(E335, "":.*:(\d*)(?:.|$)"")"),"00")</f>
        <v>00</v>
      </c>
      <c r="H335" s="6" t="str">
        <f>IFERROR(__xludf.DUMMYFUNCTION("IFNA(REGEXEXTRACT(E335, ""\.(\d{6})""), 0)"),"000236")</f>
        <v>000236</v>
      </c>
      <c r="I335" s="2">
        <f t="shared" si="1"/>
        <v>236</v>
      </c>
      <c r="J335" s="1" t="s">
        <v>17</v>
      </c>
    </row>
    <row r="336">
      <c r="A336" s="1" t="s">
        <v>15</v>
      </c>
      <c r="B336" s="5" t="s">
        <v>235</v>
      </c>
      <c r="C336" s="5" t="s">
        <v>237</v>
      </c>
      <c r="D336" s="5" t="s">
        <v>203</v>
      </c>
      <c r="E336" s="5" t="s">
        <v>858</v>
      </c>
      <c r="F336" s="6" t="str">
        <f>IFERROR(__xludf.DUMMYFUNCTION("REGEXEXTRACT(E336, "":(.*):"")"),"00")</f>
        <v>00</v>
      </c>
      <c r="G336" s="6" t="str">
        <f>IFERROR(__xludf.DUMMYFUNCTION("REGEXEXTRACT(E336, "":.*:(\d*)(?:.|$)"")"),"00")</f>
        <v>00</v>
      </c>
      <c r="H336" s="6" t="str">
        <f>IFERROR(__xludf.DUMMYFUNCTION("IFNA(REGEXEXTRACT(E336, ""\.(\d{6})""), 0)"),"000255")</f>
        <v>000255</v>
      </c>
      <c r="I336" s="2">
        <f t="shared" si="1"/>
        <v>255</v>
      </c>
      <c r="J336" s="1" t="s">
        <v>17</v>
      </c>
    </row>
    <row r="337">
      <c r="A337" s="1" t="s">
        <v>15</v>
      </c>
      <c r="B337" s="5" t="s">
        <v>235</v>
      </c>
      <c r="C337" s="5" t="s">
        <v>854</v>
      </c>
      <c r="D337" s="5" t="s">
        <v>203</v>
      </c>
      <c r="E337" s="5" t="s">
        <v>859</v>
      </c>
      <c r="F337" s="6" t="str">
        <f>IFERROR(__xludf.DUMMYFUNCTION("REGEXEXTRACT(E337, "":(.*):"")"),"00")</f>
        <v>00</v>
      </c>
      <c r="G337" s="6" t="str">
        <f>IFERROR(__xludf.DUMMYFUNCTION("REGEXEXTRACT(E337, "":.*:(\d*)(?:.|$)"")"),"00")</f>
        <v>00</v>
      </c>
      <c r="H337" s="6" t="str">
        <f>IFERROR(__xludf.DUMMYFUNCTION("IFNA(REGEXEXTRACT(E337, ""\.(\d{6})""), 0)"),"000249")</f>
        <v>000249</v>
      </c>
      <c r="I337" s="2">
        <f t="shared" si="1"/>
        <v>249</v>
      </c>
      <c r="J337" s="1" t="s">
        <v>17</v>
      </c>
    </row>
    <row r="338">
      <c r="A338" s="1" t="s">
        <v>15</v>
      </c>
      <c r="B338" s="5" t="s">
        <v>235</v>
      </c>
      <c r="C338" s="5" t="s">
        <v>260</v>
      </c>
      <c r="D338" s="5" t="s">
        <v>203</v>
      </c>
      <c r="E338" s="5" t="s">
        <v>860</v>
      </c>
      <c r="F338" s="6" t="str">
        <f>IFERROR(__xludf.DUMMYFUNCTION("REGEXEXTRACT(E338, "":(.*):"")"),"00")</f>
        <v>00</v>
      </c>
      <c r="G338" s="6" t="str">
        <f>IFERROR(__xludf.DUMMYFUNCTION("REGEXEXTRACT(E338, "":.*:(\d*)(?:.|$)"")"),"00")</f>
        <v>00</v>
      </c>
      <c r="H338" s="6" t="str">
        <f>IFERROR(__xludf.DUMMYFUNCTION("IFNA(REGEXEXTRACT(E338, ""\.(\d{6})""), 0)"),"000202")</f>
        <v>000202</v>
      </c>
      <c r="I338" s="2">
        <f t="shared" si="1"/>
        <v>202</v>
      </c>
      <c r="J338" s="1" t="s">
        <v>76</v>
      </c>
    </row>
    <row r="339">
      <c r="A339" s="1" t="s">
        <v>15</v>
      </c>
      <c r="B339" s="5" t="s">
        <v>235</v>
      </c>
      <c r="C339" s="5" t="s">
        <v>841</v>
      </c>
      <c r="D339" s="5" t="s">
        <v>203</v>
      </c>
      <c r="E339" s="5" t="s">
        <v>861</v>
      </c>
      <c r="F339" s="6" t="str">
        <f>IFERROR(__xludf.DUMMYFUNCTION("REGEXEXTRACT(E339, "":(.*):"")"),"00")</f>
        <v>00</v>
      </c>
      <c r="G339" s="6" t="str">
        <f>IFERROR(__xludf.DUMMYFUNCTION("REGEXEXTRACT(E339, "":.*:(\d*)(?:.|$)"")"),"00")</f>
        <v>00</v>
      </c>
      <c r="H339" s="6" t="str">
        <f>IFERROR(__xludf.DUMMYFUNCTION("IFNA(REGEXEXTRACT(E339, ""\.(\d{6})""), 0)"),"000199")</f>
        <v>000199</v>
      </c>
      <c r="I339" s="2">
        <f t="shared" si="1"/>
        <v>199</v>
      </c>
      <c r="J339" s="1" t="s">
        <v>17</v>
      </c>
    </row>
    <row r="340">
      <c r="A340" s="1" t="s">
        <v>15</v>
      </c>
      <c r="B340" s="5" t="s">
        <v>235</v>
      </c>
      <c r="C340" s="5" t="s">
        <v>862</v>
      </c>
      <c r="D340" s="5" t="s">
        <v>203</v>
      </c>
      <c r="E340" s="5" t="s">
        <v>863</v>
      </c>
      <c r="F340" s="6" t="str">
        <f>IFERROR(__xludf.DUMMYFUNCTION("REGEXEXTRACT(E340, "":(.*):"")"),"00")</f>
        <v>00</v>
      </c>
      <c r="G340" s="6" t="str">
        <f>IFERROR(__xludf.DUMMYFUNCTION("REGEXEXTRACT(E340, "":.*:(\d*)(?:.|$)"")"),"00")</f>
        <v>00</v>
      </c>
      <c r="H340" s="6" t="str">
        <f>IFERROR(__xludf.DUMMYFUNCTION("IFNA(REGEXEXTRACT(E340, ""\.(\d{6})""), 0)"),"000275")</f>
        <v>000275</v>
      </c>
      <c r="I340" s="2">
        <f t="shared" si="1"/>
        <v>275</v>
      </c>
      <c r="J340" s="1" t="s">
        <v>17</v>
      </c>
    </row>
    <row r="341">
      <c r="A341" s="1" t="s">
        <v>15</v>
      </c>
      <c r="B341" s="5" t="s">
        <v>235</v>
      </c>
      <c r="C341" s="5" t="s">
        <v>854</v>
      </c>
      <c r="D341" s="5" t="s">
        <v>203</v>
      </c>
      <c r="E341" s="5" t="s">
        <v>864</v>
      </c>
      <c r="F341" s="6" t="str">
        <f>IFERROR(__xludf.DUMMYFUNCTION("REGEXEXTRACT(E341, "":(.*):"")"),"00")</f>
        <v>00</v>
      </c>
      <c r="G341" s="6" t="str">
        <f>IFERROR(__xludf.DUMMYFUNCTION("REGEXEXTRACT(E341, "":.*:(\d*)(?:.|$)"")"),"00")</f>
        <v>00</v>
      </c>
      <c r="H341" s="6" t="str">
        <f>IFERROR(__xludf.DUMMYFUNCTION("IFNA(REGEXEXTRACT(E341, ""\.(\d{6})""), 0)"),"000243")</f>
        <v>000243</v>
      </c>
      <c r="I341" s="2">
        <f t="shared" si="1"/>
        <v>243</v>
      </c>
      <c r="J341" s="1" t="s">
        <v>17</v>
      </c>
    </row>
    <row r="342">
      <c r="A342" s="1" t="s">
        <v>15</v>
      </c>
      <c r="B342" s="5" t="s">
        <v>243</v>
      </c>
      <c r="C342" s="5" t="s">
        <v>842</v>
      </c>
      <c r="D342" s="5" t="s">
        <v>203</v>
      </c>
      <c r="E342" s="5" t="s">
        <v>865</v>
      </c>
      <c r="F342" s="6" t="str">
        <f>IFERROR(__xludf.DUMMYFUNCTION("REGEXEXTRACT(E342, "":(.*):"")"),"00")</f>
        <v>00</v>
      </c>
      <c r="G342" s="6" t="str">
        <f>IFERROR(__xludf.DUMMYFUNCTION("REGEXEXTRACT(E342, "":.*:(\d*)(?:.|$)"")"),"00")</f>
        <v>00</v>
      </c>
      <c r="H342" s="6" t="str">
        <f>IFERROR(__xludf.DUMMYFUNCTION("IFNA(REGEXEXTRACT(E342, ""\.(\d{6})""), 0)"),"000276")</f>
        <v>000276</v>
      </c>
      <c r="I342" s="2">
        <f t="shared" si="1"/>
        <v>276</v>
      </c>
      <c r="J342" s="1" t="s">
        <v>17</v>
      </c>
    </row>
    <row r="343">
      <c r="A343" s="1" t="s">
        <v>15</v>
      </c>
      <c r="B343" s="5" t="s">
        <v>243</v>
      </c>
      <c r="C343" s="5" t="s">
        <v>241</v>
      </c>
      <c r="D343" s="5" t="s">
        <v>203</v>
      </c>
      <c r="E343" s="5" t="s">
        <v>866</v>
      </c>
      <c r="F343" s="6" t="str">
        <f>IFERROR(__xludf.DUMMYFUNCTION("REGEXEXTRACT(E343, "":(.*):"")"),"00")</f>
        <v>00</v>
      </c>
      <c r="G343" s="6" t="str">
        <f>IFERROR(__xludf.DUMMYFUNCTION("REGEXEXTRACT(E343, "":.*:(\d*)(?:.|$)"")"),"00")</f>
        <v>00</v>
      </c>
      <c r="H343" s="6" t="str">
        <f>IFERROR(__xludf.DUMMYFUNCTION("IFNA(REGEXEXTRACT(E343, ""\.(\d{6})""), 0)"),"035829")</f>
        <v>035829</v>
      </c>
      <c r="I343" s="2">
        <f t="shared" si="1"/>
        <v>35829</v>
      </c>
      <c r="J343" s="1" t="s">
        <v>76</v>
      </c>
    </row>
    <row r="344">
      <c r="A344" s="1" t="s">
        <v>15</v>
      </c>
      <c r="B344" s="5" t="s">
        <v>243</v>
      </c>
      <c r="C344" s="5" t="s">
        <v>244</v>
      </c>
      <c r="D344" s="5" t="s">
        <v>203</v>
      </c>
      <c r="E344" s="5" t="s">
        <v>867</v>
      </c>
      <c r="F344" s="6" t="str">
        <f>IFERROR(__xludf.DUMMYFUNCTION("REGEXEXTRACT(E344, "":(.*):"")"),"00")</f>
        <v>00</v>
      </c>
      <c r="G344" s="6" t="str">
        <f>IFERROR(__xludf.DUMMYFUNCTION("REGEXEXTRACT(E344, "":.*:(\d*)(?:.|$)"")"),"00")</f>
        <v>00</v>
      </c>
      <c r="H344" s="6" t="str">
        <f>IFERROR(__xludf.DUMMYFUNCTION("IFNA(REGEXEXTRACT(E344, ""\.(\d{6})""), 0)"),"000241")</f>
        <v>000241</v>
      </c>
      <c r="I344" s="2">
        <f t="shared" si="1"/>
        <v>241</v>
      </c>
      <c r="J344" s="1" t="s">
        <v>17</v>
      </c>
    </row>
    <row r="345">
      <c r="A345" s="1" t="s">
        <v>15</v>
      </c>
      <c r="B345" s="5" t="s">
        <v>243</v>
      </c>
      <c r="C345" s="5" t="s">
        <v>260</v>
      </c>
      <c r="D345" s="5" t="s">
        <v>203</v>
      </c>
      <c r="E345" s="5" t="s">
        <v>868</v>
      </c>
      <c r="F345" s="6" t="str">
        <f>IFERROR(__xludf.DUMMYFUNCTION("REGEXEXTRACT(E345, "":(.*):"")"),"00")</f>
        <v>00</v>
      </c>
      <c r="G345" s="6" t="str">
        <f>IFERROR(__xludf.DUMMYFUNCTION("REGEXEXTRACT(E345, "":.*:(\d*)(?:.|$)"")"),"00")</f>
        <v>00</v>
      </c>
      <c r="H345" s="6" t="str">
        <f>IFERROR(__xludf.DUMMYFUNCTION("IFNA(REGEXEXTRACT(E345, ""\.(\d{6})""), 0)"),"096282")</f>
        <v>096282</v>
      </c>
      <c r="I345" s="2">
        <f t="shared" si="1"/>
        <v>96282</v>
      </c>
      <c r="J345" s="1" t="s">
        <v>76</v>
      </c>
    </row>
    <row r="346">
      <c r="A346" s="1" t="s">
        <v>15</v>
      </c>
      <c r="B346" s="5" t="s">
        <v>243</v>
      </c>
      <c r="C346" s="5" t="s">
        <v>241</v>
      </c>
      <c r="D346" s="5" t="s">
        <v>203</v>
      </c>
      <c r="E346" s="5" t="s">
        <v>869</v>
      </c>
      <c r="F346" s="6" t="str">
        <f>IFERROR(__xludf.DUMMYFUNCTION("REGEXEXTRACT(E346, "":(.*):"")"),"00")</f>
        <v>00</v>
      </c>
      <c r="G346" s="6" t="str">
        <f>IFERROR(__xludf.DUMMYFUNCTION("REGEXEXTRACT(E346, "":.*:(\d*)(?:.|$)"")"),"00")</f>
        <v>00</v>
      </c>
      <c r="H346" s="6" t="str">
        <f>IFERROR(__xludf.DUMMYFUNCTION("IFNA(REGEXEXTRACT(E346, ""\.(\d{6})""), 0)"),"000180")</f>
        <v>000180</v>
      </c>
      <c r="I346" s="2">
        <f t="shared" si="1"/>
        <v>180</v>
      </c>
      <c r="J346" s="1" t="s">
        <v>17</v>
      </c>
    </row>
    <row r="347">
      <c r="A347" s="1" t="s">
        <v>15</v>
      </c>
      <c r="B347" s="5" t="s">
        <v>243</v>
      </c>
      <c r="C347" s="5" t="s">
        <v>260</v>
      </c>
      <c r="D347" s="5" t="s">
        <v>203</v>
      </c>
      <c r="E347" s="5" t="s">
        <v>870</v>
      </c>
      <c r="F347" s="6" t="str">
        <f>IFERROR(__xludf.DUMMYFUNCTION("REGEXEXTRACT(E347, "":(.*):"")"),"00")</f>
        <v>00</v>
      </c>
      <c r="G347" s="6" t="str">
        <f>IFERROR(__xludf.DUMMYFUNCTION("REGEXEXTRACT(E347, "":.*:(\d*)(?:.|$)"")"),"00")</f>
        <v>00</v>
      </c>
      <c r="H347" s="6" t="str">
        <f>IFERROR(__xludf.DUMMYFUNCTION("IFNA(REGEXEXTRACT(E347, ""\.(\d{6})""), 0)"),"000242")</f>
        <v>000242</v>
      </c>
      <c r="I347" s="2">
        <f t="shared" si="1"/>
        <v>242</v>
      </c>
      <c r="J347" s="1" t="s">
        <v>17</v>
      </c>
    </row>
    <row r="348">
      <c r="A348" s="1" t="s">
        <v>15</v>
      </c>
      <c r="B348" s="5" t="s">
        <v>243</v>
      </c>
      <c r="C348" s="5" t="s">
        <v>841</v>
      </c>
      <c r="D348" s="5" t="s">
        <v>203</v>
      </c>
      <c r="E348" s="5" t="s">
        <v>871</v>
      </c>
      <c r="F348" s="6" t="str">
        <f>IFERROR(__xludf.DUMMYFUNCTION("REGEXEXTRACT(E348, "":(.*):"")"),"00")</f>
        <v>00</v>
      </c>
      <c r="G348" s="6" t="str">
        <f>IFERROR(__xludf.DUMMYFUNCTION("REGEXEXTRACT(E348, "":.*:(\d*)(?:.|$)"")"),"00")</f>
        <v>00</v>
      </c>
      <c r="H348" s="6" t="str">
        <f>IFERROR(__xludf.DUMMYFUNCTION("IFNA(REGEXEXTRACT(E348, ""\.(\d{6})""), 0)"),"000184")</f>
        <v>000184</v>
      </c>
      <c r="I348" s="2">
        <f t="shared" si="1"/>
        <v>184</v>
      </c>
      <c r="J348" s="1" t="s">
        <v>17</v>
      </c>
    </row>
    <row r="349">
      <c r="A349" s="1" t="s">
        <v>15</v>
      </c>
      <c r="B349" s="5" t="s">
        <v>243</v>
      </c>
      <c r="C349" s="5" t="s">
        <v>842</v>
      </c>
      <c r="D349" s="5" t="s">
        <v>203</v>
      </c>
      <c r="E349" s="5" t="s">
        <v>872</v>
      </c>
      <c r="F349" s="6" t="str">
        <f>IFERROR(__xludf.DUMMYFUNCTION("REGEXEXTRACT(E349, "":(.*):"")"),"00")</f>
        <v>00</v>
      </c>
      <c r="G349" s="6" t="str">
        <f>IFERROR(__xludf.DUMMYFUNCTION("REGEXEXTRACT(E349, "":.*:(\d*)(?:.|$)"")"),"00")</f>
        <v>00</v>
      </c>
      <c r="H349" s="6" t="str">
        <f>IFERROR(__xludf.DUMMYFUNCTION("IFNA(REGEXEXTRACT(E349, ""\.(\d{6})""), 0)"),"000196")</f>
        <v>000196</v>
      </c>
      <c r="I349" s="2">
        <f t="shared" si="1"/>
        <v>196</v>
      </c>
      <c r="J349" s="1" t="s">
        <v>17</v>
      </c>
    </row>
    <row r="350">
      <c r="A350" s="1" t="s">
        <v>15</v>
      </c>
      <c r="B350" s="5" t="s">
        <v>243</v>
      </c>
      <c r="C350" s="5" t="s">
        <v>268</v>
      </c>
      <c r="D350" s="5" t="s">
        <v>203</v>
      </c>
      <c r="E350" s="5" t="s">
        <v>873</v>
      </c>
      <c r="F350" s="6" t="str">
        <f>IFERROR(__xludf.DUMMYFUNCTION("REGEXEXTRACT(E350, "":(.*):"")"),"00")</f>
        <v>00</v>
      </c>
      <c r="G350" s="6" t="str">
        <f>IFERROR(__xludf.DUMMYFUNCTION("REGEXEXTRACT(E350, "":.*:(\d*)(?:.|$)"")"),"00")</f>
        <v>00</v>
      </c>
      <c r="H350" s="6" t="str">
        <f>IFERROR(__xludf.DUMMYFUNCTION("IFNA(REGEXEXTRACT(E350, ""\.(\d{6})""), 0)"),"000636")</f>
        <v>000636</v>
      </c>
      <c r="I350" s="2">
        <f t="shared" si="1"/>
        <v>636</v>
      </c>
      <c r="J350" s="1" t="s">
        <v>76</v>
      </c>
    </row>
    <row r="351">
      <c r="A351" s="1" t="s">
        <v>15</v>
      </c>
      <c r="B351" s="5" t="s">
        <v>243</v>
      </c>
      <c r="C351" s="5" t="s">
        <v>854</v>
      </c>
      <c r="D351" s="5" t="s">
        <v>203</v>
      </c>
      <c r="E351" s="5" t="s">
        <v>874</v>
      </c>
      <c r="F351" s="6" t="str">
        <f>IFERROR(__xludf.DUMMYFUNCTION("REGEXEXTRACT(E351, "":(.*):"")"),"00")</f>
        <v>00</v>
      </c>
      <c r="G351" s="6" t="str">
        <f>IFERROR(__xludf.DUMMYFUNCTION("REGEXEXTRACT(E351, "":.*:(\d*)(?:.|$)"")"),"00")</f>
        <v>00</v>
      </c>
      <c r="H351" s="6" t="str">
        <f>IFERROR(__xludf.DUMMYFUNCTION("IFNA(REGEXEXTRACT(E351, ""\.(\d{6})""), 0)"),"000229")</f>
        <v>000229</v>
      </c>
      <c r="I351" s="2">
        <f t="shared" si="1"/>
        <v>229</v>
      </c>
      <c r="J351" s="1" t="s">
        <v>17</v>
      </c>
    </row>
    <row r="352">
      <c r="A352" s="1" t="s">
        <v>15</v>
      </c>
      <c r="B352" s="5" t="s">
        <v>775</v>
      </c>
      <c r="C352" s="5" t="s">
        <v>262</v>
      </c>
      <c r="D352" s="5" t="s">
        <v>203</v>
      </c>
      <c r="E352" s="5" t="s">
        <v>875</v>
      </c>
      <c r="F352" s="6" t="str">
        <f>IFERROR(__xludf.DUMMYFUNCTION("REGEXEXTRACT(E352, "":(.*):"")"),"00")</f>
        <v>00</v>
      </c>
      <c r="G352" s="6" t="str">
        <f>IFERROR(__xludf.DUMMYFUNCTION("REGEXEXTRACT(E352, "":.*:(\d*)(?:.|$)"")"),"00")</f>
        <v>00</v>
      </c>
      <c r="H352" s="6" t="str">
        <f>IFERROR(__xludf.DUMMYFUNCTION("IFNA(REGEXEXTRACT(E352, ""\.(\d{6})""), 0)"),"018053")</f>
        <v>018053</v>
      </c>
      <c r="I352" s="2">
        <f t="shared" si="1"/>
        <v>18053</v>
      </c>
      <c r="J352" s="1" t="s">
        <v>76</v>
      </c>
    </row>
    <row r="353">
      <c r="A353" s="1" t="s">
        <v>15</v>
      </c>
      <c r="B353" s="5" t="s">
        <v>775</v>
      </c>
      <c r="C353" s="5" t="s">
        <v>260</v>
      </c>
      <c r="D353" s="5" t="s">
        <v>203</v>
      </c>
      <c r="E353" s="5" t="s">
        <v>876</v>
      </c>
      <c r="F353" s="6" t="str">
        <f>IFERROR(__xludf.DUMMYFUNCTION("REGEXEXTRACT(E353, "":(.*):"")"),"00")</f>
        <v>00</v>
      </c>
      <c r="G353" s="6" t="str">
        <f>IFERROR(__xludf.DUMMYFUNCTION("REGEXEXTRACT(E353, "":.*:(\d*)(?:.|$)"")"),"00")</f>
        <v>00</v>
      </c>
      <c r="H353" s="6" t="str">
        <f>IFERROR(__xludf.DUMMYFUNCTION("IFNA(REGEXEXTRACT(E353, ""\.(\d{6})""), 0)"),"000242")</f>
        <v>000242</v>
      </c>
      <c r="I353" s="2">
        <f t="shared" si="1"/>
        <v>242</v>
      </c>
      <c r="J353" s="1" t="s">
        <v>17</v>
      </c>
    </row>
    <row r="354">
      <c r="A354" s="1" t="s">
        <v>15</v>
      </c>
      <c r="B354" s="5" t="s">
        <v>775</v>
      </c>
      <c r="C354" s="5" t="s">
        <v>244</v>
      </c>
      <c r="D354" s="5" t="s">
        <v>203</v>
      </c>
      <c r="E354" s="5" t="s">
        <v>877</v>
      </c>
      <c r="F354" s="6" t="str">
        <f>IFERROR(__xludf.DUMMYFUNCTION("REGEXEXTRACT(E354, "":(.*):"")"),"00")</f>
        <v>00</v>
      </c>
      <c r="G354" s="6" t="str">
        <f>IFERROR(__xludf.DUMMYFUNCTION("REGEXEXTRACT(E354, "":.*:(\d*)(?:.|$)"")"),"00")</f>
        <v>00</v>
      </c>
      <c r="H354" s="6" t="str">
        <f>IFERROR(__xludf.DUMMYFUNCTION("IFNA(REGEXEXTRACT(E354, ""\.(\d{6})""), 0)"),"000562")</f>
        <v>000562</v>
      </c>
      <c r="I354" s="2">
        <f t="shared" si="1"/>
        <v>562</v>
      </c>
      <c r="J354" s="1" t="s">
        <v>17</v>
      </c>
    </row>
    <row r="355">
      <c r="A355" s="1" t="s">
        <v>15</v>
      </c>
      <c r="B355" s="5" t="s">
        <v>775</v>
      </c>
      <c r="C355" s="5" t="s">
        <v>241</v>
      </c>
      <c r="D355" s="5" t="s">
        <v>203</v>
      </c>
      <c r="E355" s="5" t="s">
        <v>878</v>
      </c>
      <c r="F355" s="6" t="str">
        <f>IFERROR(__xludf.DUMMYFUNCTION("REGEXEXTRACT(E355, "":(.*):"")"),"00")</f>
        <v>00</v>
      </c>
      <c r="G355" s="6" t="str">
        <f>IFERROR(__xludf.DUMMYFUNCTION("REGEXEXTRACT(E355, "":.*:(\d*)(?:.|$)"")"),"00")</f>
        <v>00</v>
      </c>
      <c r="H355" s="6" t="str">
        <f>IFERROR(__xludf.DUMMYFUNCTION("IFNA(REGEXEXTRACT(E355, ""\.(\d{6})""), 0)"),"000269")</f>
        <v>000269</v>
      </c>
      <c r="I355" s="2">
        <f t="shared" si="1"/>
        <v>269</v>
      </c>
      <c r="J355" s="1" t="s">
        <v>17</v>
      </c>
    </row>
    <row r="356">
      <c r="A356" s="1" t="s">
        <v>15</v>
      </c>
      <c r="B356" s="5" t="s">
        <v>775</v>
      </c>
      <c r="C356" s="5" t="s">
        <v>241</v>
      </c>
      <c r="D356" s="5" t="s">
        <v>203</v>
      </c>
      <c r="E356" s="5" t="s">
        <v>879</v>
      </c>
      <c r="F356" s="6" t="str">
        <f>IFERROR(__xludf.DUMMYFUNCTION("REGEXEXTRACT(E356, "":(.*):"")"),"00")</f>
        <v>00</v>
      </c>
      <c r="G356" s="6" t="str">
        <f>IFERROR(__xludf.DUMMYFUNCTION("REGEXEXTRACT(E356, "":.*:(\d*)(?:.|$)"")"),"00")</f>
        <v>00</v>
      </c>
      <c r="H356" s="6" t="str">
        <f>IFERROR(__xludf.DUMMYFUNCTION("IFNA(REGEXEXTRACT(E356, ""\.(\d{6})""), 0)"),"000246")</f>
        <v>000246</v>
      </c>
      <c r="I356" s="2">
        <f t="shared" si="1"/>
        <v>246</v>
      </c>
      <c r="J356" s="1" t="s">
        <v>17</v>
      </c>
    </row>
    <row r="357">
      <c r="A357" s="1" t="s">
        <v>15</v>
      </c>
      <c r="B357" s="5" t="s">
        <v>775</v>
      </c>
      <c r="C357" s="5" t="s">
        <v>244</v>
      </c>
      <c r="D357" s="5" t="s">
        <v>203</v>
      </c>
      <c r="E357" s="5" t="s">
        <v>880</v>
      </c>
      <c r="F357" s="6" t="str">
        <f>IFERROR(__xludf.DUMMYFUNCTION("REGEXEXTRACT(E357, "":(.*):"")"),"00")</f>
        <v>00</v>
      </c>
      <c r="G357" s="6" t="str">
        <f>IFERROR(__xludf.DUMMYFUNCTION("REGEXEXTRACT(E357, "":.*:(\d*)(?:.|$)"")"),"00")</f>
        <v>00</v>
      </c>
      <c r="H357" s="6" t="str">
        <f>IFERROR(__xludf.DUMMYFUNCTION("IFNA(REGEXEXTRACT(E357, ""\.(\d{6})""), 0)"),"000259")</f>
        <v>000259</v>
      </c>
      <c r="I357" s="2">
        <f t="shared" si="1"/>
        <v>259</v>
      </c>
      <c r="J357" s="1" t="s">
        <v>17</v>
      </c>
    </row>
    <row r="358">
      <c r="A358" s="1" t="s">
        <v>15</v>
      </c>
      <c r="B358" s="5" t="s">
        <v>775</v>
      </c>
      <c r="C358" s="5" t="s">
        <v>842</v>
      </c>
      <c r="D358" s="5" t="s">
        <v>203</v>
      </c>
      <c r="E358" s="5" t="s">
        <v>881</v>
      </c>
      <c r="F358" s="6" t="str">
        <f>IFERROR(__xludf.DUMMYFUNCTION("REGEXEXTRACT(E358, "":(.*):"")"),"00")</f>
        <v>00</v>
      </c>
      <c r="G358" s="6" t="str">
        <f>IFERROR(__xludf.DUMMYFUNCTION("REGEXEXTRACT(E358, "":.*:(\d*)(?:.|$)"")"),"00")</f>
        <v>00</v>
      </c>
      <c r="H358" s="6" t="str">
        <f>IFERROR(__xludf.DUMMYFUNCTION("IFNA(REGEXEXTRACT(E358, ""\.(\d{6})""), 0)"),"000274")</f>
        <v>000274</v>
      </c>
      <c r="I358" s="2">
        <f t="shared" si="1"/>
        <v>274</v>
      </c>
      <c r="J358" s="1" t="s">
        <v>17</v>
      </c>
    </row>
    <row r="359">
      <c r="A359" s="1" t="s">
        <v>15</v>
      </c>
      <c r="B359" s="5" t="s">
        <v>775</v>
      </c>
      <c r="C359" s="5" t="s">
        <v>241</v>
      </c>
      <c r="D359" s="5" t="s">
        <v>203</v>
      </c>
      <c r="E359" s="5" t="s">
        <v>882</v>
      </c>
      <c r="F359" s="6" t="str">
        <f>IFERROR(__xludf.DUMMYFUNCTION("REGEXEXTRACT(E359, "":(.*):"")"),"00")</f>
        <v>00</v>
      </c>
      <c r="G359" s="6" t="str">
        <f>IFERROR(__xludf.DUMMYFUNCTION("REGEXEXTRACT(E359, "":.*:(\d*)(?:.|$)"")"),"00")</f>
        <v>00</v>
      </c>
      <c r="H359" s="6" t="str">
        <f>IFERROR(__xludf.DUMMYFUNCTION("IFNA(REGEXEXTRACT(E359, ""\.(\d{6})""), 0)"),"000243")</f>
        <v>000243</v>
      </c>
      <c r="I359" s="2">
        <f t="shared" si="1"/>
        <v>243</v>
      </c>
      <c r="J359" s="1" t="s">
        <v>17</v>
      </c>
    </row>
    <row r="360">
      <c r="A360" s="1" t="s">
        <v>15</v>
      </c>
      <c r="B360" s="5" t="s">
        <v>775</v>
      </c>
      <c r="C360" s="5" t="s">
        <v>260</v>
      </c>
      <c r="D360" s="5" t="s">
        <v>203</v>
      </c>
      <c r="E360" s="5" t="s">
        <v>883</v>
      </c>
      <c r="F360" s="6" t="str">
        <f>IFERROR(__xludf.DUMMYFUNCTION("REGEXEXTRACT(E360, "":(.*):"")"),"00")</f>
        <v>00</v>
      </c>
      <c r="G360" s="6" t="str">
        <f>IFERROR(__xludf.DUMMYFUNCTION("REGEXEXTRACT(E360, "":.*:(\d*)(?:.|$)"")"),"00")</f>
        <v>00</v>
      </c>
      <c r="H360" s="6" t="str">
        <f>IFERROR(__xludf.DUMMYFUNCTION("IFNA(REGEXEXTRACT(E360, ""\.(\d{6})""), 0)"),"000237")</f>
        <v>000237</v>
      </c>
      <c r="I360" s="2">
        <f t="shared" si="1"/>
        <v>237</v>
      </c>
      <c r="J360" s="1" t="s">
        <v>17</v>
      </c>
    </row>
    <row r="361">
      <c r="A361" s="1" t="s">
        <v>15</v>
      </c>
      <c r="B361" s="5" t="s">
        <v>775</v>
      </c>
      <c r="C361" s="5" t="s">
        <v>241</v>
      </c>
      <c r="D361" s="5" t="s">
        <v>203</v>
      </c>
      <c r="E361" s="5" t="s">
        <v>884</v>
      </c>
      <c r="F361" s="6" t="str">
        <f>IFERROR(__xludf.DUMMYFUNCTION("REGEXEXTRACT(E361, "":(.*):"")"),"00")</f>
        <v>00</v>
      </c>
      <c r="G361" s="6" t="str">
        <f>IFERROR(__xludf.DUMMYFUNCTION("REGEXEXTRACT(E361, "":.*:(\d*)(?:.|$)"")"),"00")</f>
        <v>00</v>
      </c>
      <c r="H361" s="6" t="str">
        <f>IFERROR(__xludf.DUMMYFUNCTION("IFNA(REGEXEXTRACT(E361, ""\.(\d{6})""), 0)"),"000411")</f>
        <v>000411</v>
      </c>
      <c r="I361" s="2">
        <f t="shared" si="1"/>
        <v>411</v>
      </c>
      <c r="J361" s="1" t="s">
        <v>17</v>
      </c>
    </row>
    <row r="362">
      <c r="A362" s="1" t="s">
        <v>15</v>
      </c>
      <c r="B362" s="5" t="s">
        <v>246</v>
      </c>
      <c r="C362" s="5" t="s">
        <v>262</v>
      </c>
      <c r="D362" s="5" t="s">
        <v>203</v>
      </c>
      <c r="E362" s="5" t="s">
        <v>885</v>
      </c>
      <c r="F362" s="6" t="str">
        <f>IFERROR(__xludf.DUMMYFUNCTION("REGEXEXTRACT(E362, "":(.*):"")"),"00")</f>
        <v>00</v>
      </c>
      <c r="G362" s="6" t="str">
        <f>IFERROR(__xludf.DUMMYFUNCTION("REGEXEXTRACT(E362, "":.*:(\d*)(?:.|$)"")"),"00")</f>
        <v>00</v>
      </c>
      <c r="H362" s="6" t="str">
        <f>IFERROR(__xludf.DUMMYFUNCTION("IFNA(REGEXEXTRACT(E362, ""\.(\d{6})""), 0)"),"000218")</f>
        <v>000218</v>
      </c>
      <c r="I362" s="2">
        <f t="shared" si="1"/>
        <v>218</v>
      </c>
      <c r="J362" s="1" t="s">
        <v>17</v>
      </c>
    </row>
    <row r="363">
      <c r="A363" s="1" t="s">
        <v>15</v>
      </c>
      <c r="B363" s="5" t="s">
        <v>246</v>
      </c>
      <c r="C363" s="5" t="s">
        <v>241</v>
      </c>
      <c r="D363" s="5" t="s">
        <v>203</v>
      </c>
      <c r="E363" s="5" t="s">
        <v>886</v>
      </c>
      <c r="F363" s="6" t="str">
        <f>IFERROR(__xludf.DUMMYFUNCTION("REGEXEXTRACT(E363, "":(.*):"")"),"00")</f>
        <v>00</v>
      </c>
      <c r="G363" s="6" t="str">
        <f>IFERROR(__xludf.DUMMYFUNCTION("REGEXEXTRACT(E363, "":.*:(\d*)(?:.|$)"")"),"00")</f>
        <v>00</v>
      </c>
      <c r="H363" s="6" t="str">
        <f>IFERROR(__xludf.DUMMYFUNCTION("IFNA(REGEXEXTRACT(E363, ""\.(\d{6})""), 0)"),"000250")</f>
        <v>000250</v>
      </c>
      <c r="I363" s="2">
        <f t="shared" si="1"/>
        <v>250</v>
      </c>
      <c r="J363" s="1" t="s">
        <v>17</v>
      </c>
    </row>
    <row r="364">
      <c r="A364" s="1" t="s">
        <v>15</v>
      </c>
      <c r="B364" s="5" t="s">
        <v>246</v>
      </c>
      <c r="C364" s="5" t="s">
        <v>241</v>
      </c>
      <c r="D364" s="5" t="s">
        <v>203</v>
      </c>
      <c r="E364" s="5" t="s">
        <v>879</v>
      </c>
      <c r="F364" s="6" t="str">
        <f>IFERROR(__xludf.DUMMYFUNCTION("REGEXEXTRACT(E364, "":(.*):"")"),"00")</f>
        <v>00</v>
      </c>
      <c r="G364" s="6" t="str">
        <f>IFERROR(__xludf.DUMMYFUNCTION("REGEXEXTRACT(E364, "":.*:(\d*)(?:.|$)"")"),"00")</f>
        <v>00</v>
      </c>
      <c r="H364" s="6" t="str">
        <f>IFERROR(__xludf.DUMMYFUNCTION("IFNA(REGEXEXTRACT(E364, ""\.(\d{6})""), 0)"),"000246")</f>
        <v>000246</v>
      </c>
      <c r="I364" s="2">
        <f t="shared" si="1"/>
        <v>246</v>
      </c>
      <c r="J364" s="1" t="s">
        <v>17</v>
      </c>
    </row>
    <row r="365">
      <c r="A365" s="1" t="s">
        <v>15</v>
      </c>
      <c r="B365" s="5" t="s">
        <v>246</v>
      </c>
      <c r="C365" s="5" t="s">
        <v>260</v>
      </c>
      <c r="D365" s="5" t="s">
        <v>203</v>
      </c>
      <c r="E365" s="5" t="s">
        <v>887</v>
      </c>
      <c r="F365" s="6" t="str">
        <f>IFERROR(__xludf.DUMMYFUNCTION("REGEXEXTRACT(E365, "":(.*):"")"),"00")</f>
        <v>00</v>
      </c>
      <c r="G365" s="6" t="str">
        <f>IFERROR(__xludf.DUMMYFUNCTION("REGEXEXTRACT(E365, "":.*:(\d*)(?:.|$)"")"),"00")</f>
        <v>00</v>
      </c>
      <c r="H365" s="6" t="str">
        <f>IFERROR(__xludf.DUMMYFUNCTION("IFNA(REGEXEXTRACT(E365, ""\.(\d{6})""), 0)"),"000253")</f>
        <v>000253</v>
      </c>
      <c r="I365" s="2">
        <f t="shared" si="1"/>
        <v>253</v>
      </c>
      <c r="J365" s="1" t="s">
        <v>17</v>
      </c>
    </row>
    <row r="366">
      <c r="A366" s="1" t="s">
        <v>15</v>
      </c>
      <c r="B366" s="5" t="s">
        <v>246</v>
      </c>
      <c r="C366" s="5" t="s">
        <v>265</v>
      </c>
      <c r="D366" s="5" t="s">
        <v>203</v>
      </c>
      <c r="E366" s="5" t="s">
        <v>888</v>
      </c>
      <c r="F366" s="6" t="str">
        <f>IFERROR(__xludf.DUMMYFUNCTION("REGEXEXTRACT(E366, "":(.*):"")"),"00")</f>
        <v>00</v>
      </c>
      <c r="G366" s="6" t="str">
        <f>IFERROR(__xludf.DUMMYFUNCTION("REGEXEXTRACT(E366, "":.*:(\d*)(?:.|$)"")"),"00")</f>
        <v>00</v>
      </c>
      <c r="H366" s="6" t="str">
        <f>IFERROR(__xludf.DUMMYFUNCTION("IFNA(REGEXEXTRACT(E366, ""\.(\d{6})""), 0)"),"000231")</f>
        <v>000231</v>
      </c>
      <c r="I366" s="2">
        <f t="shared" si="1"/>
        <v>231</v>
      </c>
      <c r="J366" s="1" t="s">
        <v>17</v>
      </c>
    </row>
    <row r="367">
      <c r="A367" s="1" t="s">
        <v>15</v>
      </c>
      <c r="B367" s="5" t="s">
        <v>246</v>
      </c>
      <c r="C367" s="5" t="s">
        <v>244</v>
      </c>
      <c r="D367" s="5" t="s">
        <v>203</v>
      </c>
      <c r="E367" s="5" t="s">
        <v>889</v>
      </c>
      <c r="F367" s="6" t="str">
        <f>IFERROR(__xludf.DUMMYFUNCTION("REGEXEXTRACT(E367, "":(.*):"")"),"00")</f>
        <v>00</v>
      </c>
      <c r="G367" s="6" t="str">
        <f>IFERROR(__xludf.DUMMYFUNCTION("REGEXEXTRACT(E367, "":.*:(\d*)(?:.|$)"")"),"00")</f>
        <v>00</v>
      </c>
      <c r="H367" s="6" t="str">
        <f>IFERROR(__xludf.DUMMYFUNCTION("IFNA(REGEXEXTRACT(E367, ""\.(\d{6})""), 0)"),"000218")</f>
        <v>000218</v>
      </c>
      <c r="I367" s="2">
        <f t="shared" si="1"/>
        <v>218</v>
      </c>
      <c r="J367" s="1" t="s">
        <v>17</v>
      </c>
    </row>
    <row r="368">
      <c r="A368" s="1" t="s">
        <v>15</v>
      </c>
      <c r="B368" s="5" t="s">
        <v>246</v>
      </c>
      <c r="C368" s="5" t="s">
        <v>247</v>
      </c>
      <c r="D368" s="5" t="s">
        <v>203</v>
      </c>
      <c r="E368" s="5" t="s">
        <v>890</v>
      </c>
      <c r="F368" s="6" t="str">
        <f>IFERROR(__xludf.DUMMYFUNCTION("REGEXEXTRACT(E368, "":(.*):"")"),"00")</f>
        <v>00</v>
      </c>
      <c r="G368" s="6" t="str">
        <f>IFERROR(__xludf.DUMMYFUNCTION("REGEXEXTRACT(E368, "":.*:(\d*)(?:.|$)"")"),"00")</f>
        <v>00</v>
      </c>
      <c r="H368" s="6" t="str">
        <f>IFERROR(__xludf.DUMMYFUNCTION("IFNA(REGEXEXTRACT(E368, ""\.(\d{6})""), 0)"),"000189")</f>
        <v>000189</v>
      </c>
      <c r="I368" s="2">
        <f t="shared" si="1"/>
        <v>189</v>
      </c>
      <c r="J368" s="1" t="s">
        <v>17</v>
      </c>
    </row>
    <row r="369">
      <c r="A369" s="1" t="s">
        <v>15</v>
      </c>
      <c r="B369" s="5" t="s">
        <v>246</v>
      </c>
      <c r="C369" s="5" t="s">
        <v>891</v>
      </c>
      <c r="D369" s="5" t="s">
        <v>203</v>
      </c>
      <c r="E369" s="5" t="s">
        <v>892</v>
      </c>
      <c r="F369" s="6" t="str">
        <f>IFERROR(__xludf.DUMMYFUNCTION("REGEXEXTRACT(E369, "":(.*):"")"),"00")</f>
        <v>00</v>
      </c>
      <c r="G369" s="6" t="str">
        <f>IFERROR(__xludf.DUMMYFUNCTION("REGEXEXTRACT(E369, "":.*:(\d*)(?:.|$)"")"),"00")</f>
        <v>00</v>
      </c>
      <c r="H369" s="6" t="str">
        <f>IFERROR(__xludf.DUMMYFUNCTION("IFNA(REGEXEXTRACT(E369, ""\.(\d{6})""), 0)"),"000232")</f>
        <v>000232</v>
      </c>
      <c r="I369" s="2">
        <f t="shared" si="1"/>
        <v>232</v>
      </c>
      <c r="J369" s="1" t="s">
        <v>17</v>
      </c>
    </row>
    <row r="370">
      <c r="A370" s="1" t="s">
        <v>15</v>
      </c>
      <c r="B370" s="5" t="s">
        <v>246</v>
      </c>
      <c r="C370" s="5" t="s">
        <v>247</v>
      </c>
      <c r="D370" s="5" t="s">
        <v>203</v>
      </c>
      <c r="E370" s="5" t="s">
        <v>893</v>
      </c>
      <c r="F370" s="6" t="str">
        <f>IFERROR(__xludf.DUMMYFUNCTION("REGEXEXTRACT(E370, "":(.*):"")"),"00")</f>
        <v>00</v>
      </c>
      <c r="G370" s="6" t="str">
        <f>IFERROR(__xludf.DUMMYFUNCTION("REGEXEXTRACT(E370, "":.*:(\d*)(?:.|$)"")"),"00")</f>
        <v>00</v>
      </c>
      <c r="H370" s="6" t="str">
        <f>IFERROR(__xludf.DUMMYFUNCTION("IFNA(REGEXEXTRACT(E370, ""\.(\d{6})""), 0)"),"000245")</f>
        <v>000245</v>
      </c>
      <c r="I370" s="2">
        <f t="shared" si="1"/>
        <v>245</v>
      </c>
      <c r="J370" s="1" t="s">
        <v>17</v>
      </c>
    </row>
    <row r="371">
      <c r="A371" s="1" t="s">
        <v>15</v>
      </c>
      <c r="B371" s="5" t="s">
        <v>246</v>
      </c>
      <c r="C371" s="5" t="s">
        <v>262</v>
      </c>
      <c r="D371" s="5" t="s">
        <v>203</v>
      </c>
      <c r="E371" s="5" t="s">
        <v>894</v>
      </c>
      <c r="F371" s="6" t="str">
        <f>IFERROR(__xludf.DUMMYFUNCTION("REGEXEXTRACT(E371, "":(.*):"")"),"00")</f>
        <v>00</v>
      </c>
      <c r="G371" s="6" t="str">
        <f>IFERROR(__xludf.DUMMYFUNCTION("REGEXEXTRACT(E371, "":.*:(\d*)(?:.|$)"")"),"00")</f>
        <v>00</v>
      </c>
      <c r="H371" s="6" t="str">
        <f>IFERROR(__xludf.DUMMYFUNCTION("IFNA(REGEXEXTRACT(E371, ""\.(\d{6})""), 0)"),"000216")</f>
        <v>000216</v>
      </c>
      <c r="I371" s="2">
        <f t="shared" si="1"/>
        <v>216</v>
      </c>
      <c r="J371" s="1" t="s">
        <v>17</v>
      </c>
    </row>
    <row r="372">
      <c r="A372" s="1" t="s">
        <v>15</v>
      </c>
      <c r="B372" s="5" t="s">
        <v>796</v>
      </c>
      <c r="C372" s="5" t="s">
        <v>842</v>
      </c>
      <c r="D372" s="5" t="s">
        <v>203</v>
      </c>
      <c r="E372" s="5" t="s">
        <v>895</v>
      </c>
      <c r="F372" s="6" t="str">
        <f>IFERROR(__xludf.DUMMYFUNCTION("REGEXEXTRACT(E372, "":(.*):"")"),"00")</f>
        <v>00</v>
      </c>
      <c r="G372" s="6" t="str">
        <f>IFERROR(__xludf.DUMMYFUNCTION("REGEXEXTRACT(E372, "":.*:(\d*)(?:.|$)"")"),"00")</f>
        <v>00</v>
      </c>
      <c r="H372" s="6" t="str">
        <f>IFERROR(__xludf.DUMMYFUNCTION("IFNA(REGEXEXTRACT(E372, ""\.(\d{6})""), 0)"),"000205")</f>
        <v>000205</v>
      </c>
      <c r="I372" s="2">
        <f t="shared" si="1"/>
        <v>205</v>
      </c>
      <c r="J372" s="1" t="s">
        <v>17</v>
      </c>
    </row>
    <row r="373">
      <c r="A373" s="1" t="s">
        <v>15</v>
      </c>
      <c r="B373" s="5" t="s">
        <v>796</v>
      </c>
      <c r="C373" s="5" t="s">
        <v>247</v>
      </c>
      <c r="D373" s="5" t="s">
        <v>203</v>
      </c>
      <c r="E373" s="5" t="s">
        <v>896</v>
      </c>
      <c r="F373" s="6" t="str">
        <f>IFERROR(__xludf.DUMMYFUNCTION("REGEXEXTRACT(E373, "":(.*):"")"),"00")</f>
        <v>00</v>
      </c>
      <c r="G373" s="6" t="str">
        <f>IFERROR(__xludf.DUMMYFUNCTION("REGEXEXTRACT(E373, "":.*:(\d*)(?:.|$)"")"),"00")</f>
        <v>00</v>
      </c>
      <c r="H373" s="6" t="str">
        <f>IFERROR(__xludf.DUMMYFUNCTION("IFNA(REGEXEXTRACT(E373, ""\.(\d{6})""), 0)"),"000240")</f>
        <v>000240</v>
      </c>
      <c r="I373" s="2">
        <f t="shared" si="1"/>
        <v>240</v>
      </c>
      <c r="J373" s="1" t="s">
        <v>17</v>
      </c>
    </row>
    <row r="374">
      <c r="A374" s="1" t="s">
        <v>15</v>
      </c>
      <c r="B374" s="5" t="s">
        <v>796</v>
      </c>
      <c r="C374" s="5" t="s">
        <v>241</v>
      </c>
      <c r="D374" s="5" t="s">
        <v>203</v>
      </c>
      <c r="E374" s="5" t="s">
        <v>897</v>
      </c>
      <c r="F374" s="6" t="str">
        <f>IFERROR(__xludf.DUMMYFUNCTION("REGEXEXTRACT(E374, "":(.*):"")"),"00")</f>
        <v>00</v>
      </c>
      <c r="G374" s="6" t="str">
        <f>IFERROR(__xludf.DUMMYFUNCTION("REGEXEXTRACT(E374, "":.*:(\d*)(?:.|$)"")"),"00")</f>
        <v>00</v>
      </c>
      <c r="H374" s="6" t="str">
        <f>IFERROR(__xludf.DUMMYFUNCTION("IFNA(REGEXEXTRACT(E374, ""\.(\d{6})""), 0)"),"000185")</f>
        <v>000185</v>
      </c>
      <c r="I374" s="2">
        <f t="shared" si="1"/>
        <v>185</v>
      </c>
      <c r="J374" s="1" t="s">
        <v>17</v>
      </c>
    </row>
    <row r="375">
      <c r="A375" s="1" t="s">
        <v>15</v>
      </c>
      <c r="B375" s="5" t="s">
        <v>796</v>
      </c>
      <c r="C375" s="5" t="s">
        <v>891</v>
      </c>
      <c r="D375" s="5" t="s">
        <v>203</v>
      </c>
      <c r="E375" s="5" t="s">
        <v>898</v>
      </c>
      <c r="F375" s="6" t="str">
        <f>IFERROR(__xludf.DUMMYFUNCTION("REGEXEXTRACT(E375, "":(.*):"")"),"00")</f>
        <v>00</v>
      </c>
      <c r="G375" s="6" t="str">
        <f>IFERROR(__xludf.DUMMYFUNCTION("REGEXEXTRACT(E375, "":.*:(\d*)(?:.|$)"")"),"00")</f>
        <v>00</v>
      </c>
      <c r="H375" s="6" t="str">
        <f>IFERROR(__xludf.DUMMYFUNCTION("IFNA(REGEXEXTRACT(E375, ""\.(\d{6})""), 0)"),"000170")</f>
        <v>000170</v>
      </c>
      <c r="I375" s="2">
        <f t="shared" si="1"/>
        <v>170</v>
      </c>
      <c r="J375" s="1" t="s">
        <v>17</v>
      </c>
    </row>
    <row r="376">
      <c r="A376" s="1" t="s">
        <v>15</v>
      </c>
      <c r="B376" s="5" t="s">
        <v>796</v>
      </c>
      <c r="C376" s="5" t="s">
        <v>260</v>
      </c>
      <c r="D376" s="5" t="s">
        <v>203</v>
      </c>
      <c r="E376" s="5" t="s">
        <v>899</v>
      </c>
      <c r="F376" s="6" t="str">
        <f>IFERROR(__xludf.DUMMYFUNCTION("REGEXEXTRACT(E376, "":(.*):"")"),"00")</f>
        <v>00</v>
      </c>
      <c r="G376" s="6" t="str">
        <f>IFERROR(__xludf.DUMMYFUNCTION("REGEXEXTRACT(E376, "":.*:(\d*)(?:.|$)"")"),"00")</f>
        <v>00</v>
      </c>
      <c r="H376" s="6" t="str">
        <f>IFERROR(__xludf.DUMMYFUNCTION("IFNA(REGEXEXTRACT(E376, ""\.(\d{6})""), 0)"),"000186")</f>
        <v>000186</v>
      </c>
      <c r="I376" s="2">
        <f t="shared" si="1"/>
        <v>186</v>
      </c>
      <c r="J376" s="1" t="s">
        <v>17</v>
      </c>
    </row>
    <row r="377">
      <c r="A377" s="1" t="s">
        <v>15</v>
      </c>
      <c r="B377" s="5" t="s">
        <v>796</v>
      </c>
      <c r="C377" s="5" t="s">
        <v>862</v>
      </c>
      <c r="D377" s="5" t="s">
        <v>203</v>
      </c>
      <c r="E377" s="5" t="s">
        <v>900</v>
      </c>
      <c r="F377" s="6" t="str">
        <f>IFERROR(__xludf.DUMMYFUNCTION("REGEXEXTRACT(E377, "":(.*):"")"),"00")</f>
        <v>00</v>
      </c>
      <c r="G377" s="6" t="str">
        <f>IFERROR(__xludf.DUMMYFUNCTION("REGEXEXTRACT(E377, "":.*:(\d*)(?:.|$)"")"),"00")</f>
        <v>00</v>
      </c>
      <c r="H377" s="6" t="str">
        <f>IFERROR(__xludf.DUMMYFUNCTION("IFNA(REGEXEXTRACT(E377, ""\.(\d{6})""), 0)"),"000202")</f>
        <v>000202</v>
      </c>
      <c r="I377" s="2">
        <f t="shared" si="1"/>
        <v>202</v>
      </c>
      <c r="J377" s="1" t="s">
        <v>76</v>
      </c>
    </row>
    <row r="378">
      <c r="A378" s="1" t="s">
        <v>15</v>
      </c>
      <c r="B378" s="5" t="s">
        <v>796</v>
      </c>
      <c r="C378" s="5" t="s">
        <v>265</v>
      </c>
      <c r="D378" s="5" t="s">
        <v>203</v>
      </c>
      <c r="E378" s="5" t="s">
        <v>901</v>
      </c>
      <c r="F378" s="6" t="str">
        <f>IFERROR(__xludf.DUMMYFUNCTION("REGEXEXTRACT(E378, "":(.*):"")"),"00")</f>
        <v>00</v>
      </c>
      <c r="G378" s="6" t="str">
        <f>IFERROR(__xludf.DUMMYFUNCTION("REGEXEXTRACT(E378, "":.*:(\d*)(?:.|$)"")"),"00")</f>
        <v>00</v>
      </c>
      <c r="H378" s="6" t="str">
        <f>IFERROR(__xludf.DUMMYFUNCTION("IFNA(REGEXEXTRACT(E378, ""\.(\d{6})""), 0)"),"000562")</f>
        <v>000562</v>
      </c>
      <c r="I378" s="2">
        <f t="shared" si="1"/>
        <v>562</v>
      </c>
      <c r="J378" s="1" t="s">
        <v>76</v>
      </c>
    </row>
    <row r="379">
      <c r="A379" s="1" t="s">
        <v>15</v>
      </c>
      <c r="B379" s="5" t="s">
        <v>796</v>
      </c>
      <c r="C379" s="5" t="s">
        <v>260</v>
      </c>
      <c r="D379" s="5" t="s">
        <v>203</v>
      </c>
      <c r="E379" s="5" t="s">
        <v>902</v>
      </c>
      <c r="F379" s="6" t="str">
        <f>IFERROR(__xludf.DUMMYFUNCTION("REGEXEXTRACT(E379, "":(.*):"")"),"00")</f>
        <v>00</v>
      </c>
      <c r="G379" s="6" t="str">
        <f>IFERROR(__xludf.DUMMYFUNCTION("REGEXEXTRACT(E379, "":.*:(\d*)(?:.|$)"")"),"00")</f>
        <v>00</v>
      </c>
      <c r="H379" s="6" t="str">
        <f>IFERROR(__xludf.DUMMYFUNCTION("IFNA(REGEXEXTRACT(E379, ""\.(\d{6})""), 0)"),"000251")</f>
        <v>000251</v>
      </c>
      <c r="I379" s="2">
        <f t="shared" si="1"/>
        <v>251</v>
      </c>
      <c r="J379" s="1" t="s">
        <v>17</v>
      </c>
    </row>
    <row r="380">
      <c r="A380" s="1" t="s">
        <v>15</v>
      </c>
      <c r="B380" s="5" t="s">
        <v>796</v>
      </c>
      <c r="C380" s="5" t="s">
        <v>903</v>
      </c>
      <c r="D380" s="5" t="s">
        <v>203</v>
      </c>
      <c r="E380" s="5" t="s">
        <v>904</v>
      </c>
      <c r="F380" s="6" t="str">
        <f>IFERROR(__xludf.DUMMYFUNCTION("REGEXEXTRACT(E380, "":(.*):"")"),"00")</f>
        <v>00</v>
      </c>
      <c r="G380" s="6" t="str">
        <f>IFERROR(__xludf.DUMMYFUNCTION("REGEXEXTRACT(E380, "":.*:(\d*)(?:.|$)"")"),"00")</f>
        <v>00</v>
      </c>
      <c r="H380" s="6" t="str">
        <f>IFERROR(__xludf.DUMMYFUNCTION("IFNA(REGEXEXTRACT(E380, ""\.(\d{6})""), 0)"),"000190")</f>
        <v>000190</v>
      </c>
      <c r="I380" s="2">
        <f t="shared" si="1"/>
        <v>190</v>
      </c>
      <c r="J380" s="1" t="s">
        <v>17</v>
      </c>
    </row>
    <row r="381">
      <c r="A381" s="1" t="s">
        <v>15</v>
      </c>
      <c r="B381" s="5" t="s">
        <v>796</v>
      </c>
      <c r="C381" s="5" t="s">
        <v>262</v>
      </c>
      <c r="D381" s="5" t="s">
        <v>203</v>
      </c>
      <c r="E381" s="5" t="s">
        <v>905</v>
      </c>
      <c r="F381" s="6" t="str">
        <f>IFERROR(__xludf.DUMMYFUNCTION("REGEXEXTRACT(E381, "":(.*):"")"),"00")</f>
        <v>00</v>
      </c>
      <c r="G381" s="6" t="str">
        <f>IFERROR(__xludf.DUMMYFUNCTION("REGEXEXTRACT(E381, "":.*:(\d*)(?:.|$)"")"),"00")</f>
        <v>00</v>
      </c>
      <c r="H381" s="6" t="str">
        <f>IFERROR(__xludf.DUMMYFUNCTION("IFNA(REGEXEXTRACT(E381, ""\.(\d{6})""), 0)"),"000558")</f>
        <v>000558</v>
      </c>
      <c r="I381" s="2">
        <f t="shared" si="1"/>
        <v>558</v>
      </c>
      <c r="J381" s="1" t="s">
        <v>17</v>
      </c>
    </row>
    <row r="382">
      <c r="A382" s="1" t="s">
        <v>15</v>
      </c>
      <c r="B382" s="5" t="s">
        <v>249</v>
      </c>
      <c r="C382" s="5" t="s">
        <v>260</v>
      </c>
      <c r="D382" s="5" t="s">
        <v>203</v>
      </c>
      <c r="E382" s="5" t="s">
        <v>906</v>
      </c>
      <c r="F382" s="6" t="str">
        <f>IFERROR(__xludf.DUMMYFUNCTION("REGEXEXTRACT(E382, "":(.*):"")"),"00")</f>
        <v>00</v>
      </c>
      <c r="G382" s="6" t="str">
        <f>IFERROR(__xludf.DUMMYFUNCTION("REGEXEXTRACT(E382, "":.*:(\d*)(?:.|$)"")"),"00")</f>
        <v>00</v>
      </c>
      <c r="H382" s="6" t="str">
        <f>IFERROR(__xludf.DUMMYFUNCTION("IFNA(REGEXEXTRACT(E382, ""\.(\d{6})""), 0)"),"000516")</f>
        <v>000516</v>
      </c>
      <c r="I382" s="2">
        <f t="shared" si="1"/>
        <v>516</v>
      </c>
      <c r="J382" s="1" t="s">
        <v>76</v>
      </c>
    </row>
    <row r="383">
      <c r="A383" s="1" t="s">
        <v>15</v>
      </c>
      <c r="B383" s="5" t="s">
        <v>249</v>
      </c>
      <c r="C383" s="5" t="s">
        <v>265</v>
      </c>
      <c r="D383" s="5" t="s">
        <v>203</v>
      </c>
      <c r="E383" s="5" t="s">
        <v>907</v>
      </c>
      <c r="F383" s="6" t="str">
        <f>IFERROR(__xludf.DUMMYFUNCTION("REGEXEXTRACT(E383, "":(.*):"")"),"00")</f>
        <v>00</v>
      </c>
      <c r="G383" s="6" t="str">
        <f>IFERROR(__xludf.DUMMYFUNCTION("REGEXEXTRACT(E383, "":.*:(\d*)(?:.|$)"")"),"00")</f>
        <v>00</v>
      </c>
      <c r="H383" s="6" t="str">
        <f>IFERROR(__xludf.DUMMYFUNCTION("IFNA(REGEXEXTRACT(E383, ""\.(\d{6})""), 0)"),"000614")</f>
        <v>000614</v>
      </c>
      <c r="I383" s="2">
        <f t="shared" si="1"/>
        <v>614</v>
      </c>
      <c r="J383" s="1" t="s">
        <v>76</v>
      </c>
    </row>
    <row r="384">
      <c r="A384" s="1" t="s">
        <v>15</v>
      </c>
      <c r="B384" s="5" t="s">
        <v>249</v>
      </c>
      <c r="C384" s="5" t="s">
        <v>262</v>
      </c>
      <c r="D384" s="5" t="s">
        <v>203</v>
      </c>
      <c r="E384" s="5" t="s">
        <v>908</v>
      </c>
      <c r="F384" s="6" t="str">
        <f>IFERROR(__xludf.DUMMYFUNCTION("REGEXEXTRACT(E384, "":(.*):"")"),"00")</f>
        <v>00</v>
      </c>
      <c r="G384" s="6" t="str">
        <f>IFERROR(__xludf.DUMMYFUNCTION("REGEXEXTRACT(E384, "":.*:(\d*)(?:.|$)"")"),"00")</f>
        <v>00</v>
      </c>
      <c r="H384" s="6" t="str">
        <f>IFERROR(__xludf.DUMMYFUNCTION("IFNA(REGEXEXTRACT(E384, ""\.(\d{6})""), 0)"),"000195")</f>
        <v>000195</v>
      </c>
      <c r="I384" s="2">
        <f t="shared" si="1"/>
        <v>195</v>
      </c>
      <c r="J384" s="1" t="s">
        <v>17</v>
      </c>
    </row>
    <row r="385">
      <c r="A385" s="1" t="s">
        <v>15</v>
      </c>
      <c r="B385" s="5" t="s">
        <v>249</v>
      </c>
      <c r="C385" s="5" t="s">
        <v>903</v>
      </c>
      <c r="D385" s="5" t="s">
        <v>203</v>
      </c>
      <c r="E385" s="5" t="s">
        <v>909</v>
      </c>
      <c r="F385" s="6" t="str">
        <f>IFERROR(__xludf.DUMMYFUNCTION("REGEXEXTRACT(E385, "":(.*):"")"),"00")</f>
        <v>00</v>
      </c>
      <c r="G385" s="6" t="str">
        <f>IFERROR(__xludf.DUMMYFUNCTION("REGEXEXTRACT(E385, "":.*:(\d*)(?:.|$)"")"),"00")</f>
        <v>00</v>
      </c>
      <c r="H385" s="6" t="str">
        <f>IFERROR(__xludf.DUMMYFUNCTION("IFNA(REGEXEXTRACT(E385, ""\.(\d{6})""), 0)"),"000262")</f>
        <v>000262</v>
      </c>
      <c r="I385" s="2">
        <f t="shared" si="1"/>
        <v>262</v>
      </c>
      <c r="J385" s="1" t="s">
        <v>17</v>
      </c>
    </row>
    <row r="386">
      <c r="A386" s="1" t="s">
        <v>15</v>
      </c>
      <c r="B386" s="5" t="s">
        <v>249</v>
      </c>
      <c r="C386" s="5" t="s">
        <v>891</v>
      </c>
      <c r="D386" s="5" t="s">
        <v>203</v>
      </c>
      <c r="E386" s="5" t="s">
        <v>910</v>
      </c>
      <c r="F386" s="6" t="str">
        <f>IFERROR(__xludf.DUMMYFUNCTION("REGEXEXTRACT(E386, "":(.*):"")"),"00")</f>
        <v>00</v>
      </c>
      <c r="G386" s="6" t="str">
        <f>IFERROR(__xludf.DUMMYFUNCTION("REGEXEXTRACT(E386, "":.*:(\d*)(?:.|$)"")"),"00")</f>
        <v>00</v>
      </c>
      <c r="H386" s="6" t="str">
        <f>IFERROR(__xludf.DUMMYFUNCTION("IFNA(REGEXEXTRACT(E386, ""\.(\d{6})""), 0)"),"000169")</f>
        <v>000169</v>
      </c>
      <c r="I386" s="2">
        <f t="shared" si="1"/>
        <v>169</v>
      </c>
      <c r="J386" s="1" t="s">
        <v>17</v>
      </c>
    </row>
    <row r="387">
      <c r="A387" s="1" t="s">
        <v>15</v>
      </c>
      <c r="B387" s="5" t="s">
        <v>249</v>
      </c>
      <c r="C387" s="5" t="s">
        <v>891</v>
      </c>
      <c r="D387" s="5" t="s">
        <v>203</v>
      </c>
      <c r="E387" s="5" t="s">
        <v>911</v>
      </c>
      <c r="F387" s="6" t="str">
        <f>IFERROR(__xludf.DUMMYFUNCTION("REGEXEXTRACT(E387, "":(.*):"")"),"00")</f>
        <v>00</v>
      </c>
      <c r="G387" s="6" t="str">
        <f>IFERROR(__xludf.DUMMYFUNCTION("REGEXEXTRACT(E387, "":.*:(\d*)(?:.|$)"")"),"00")</f>
        <v>00</v>
      </c>
      <c r="H387" s="6" t="str">
        <f>IFERROR(__xludf.DUMMYFUNCTION("IFNA(REGEXEXTRACT(E387, ""\.(\d{6})""), 0)"),"000148")</f>
        <v>000148</v>
      </c>
      <c r="I387" s="2">
        <f t="shared" si="1"/>
        <v>148</v>
      </c>
      <c r="J387" s="1" t="s">
        <v>17</v>
      </c>
    </row>
    <row r="388">
      <c r="A388" s="1" t="s">
        <v>15</v>
      </c>
      <c r="B388" s="5" t="s">
        <v>249</v>
      </c>
      <c r="C388" s="5" t="s">
        <v>891</v>
      </c>
      <c r="D388" s="5" t="s">
        <v>203</v>
      </c>
      <c r="E388" s="5" t="s">
        <v>912</v>
      </c>
      <c r="F388" s="6" t="str">
        <f>IFERROR(__xludf.DUMMYFUNCTION("REGEXEXTRACT(E388, "":(.*):"")"),"00")</f>
        <v>00</v>
      </c>
      <c r="G388" s="6" t="str">
        <f>IFERROR(__xludf.DUMMYFUNCTION("REGEXEXTRACT(E388, "":.*:(\d*)(?:.|$)"")"),"00")</f>
        <v>00</v>
      </c>
      <c r="H388" s="6" t="str">
        <f>IFERROR(__xludf.DUMMYFUNCTION("IFNA(REGEXEXTRACT(E388, ""\.(\d{6})""), 0)"),"000168")</f>
        <v>000168</v>
      </c>
      <c r="I388" s="2">
        <f t="shared" si="1"/>
        <v>168</v>
      </c>
      <c r="J388" s="1" t="s">
        <v>17</v>
      </c>
    </row>
    <row r="389">
      <c r="A389" s="1" t="s">
        <v>15</v>
      </c>
      <c r="B389" s="5" t="s">
        <v>249</v>
      </c>
      <c r="C389" s="5" t="s">
        <v>260</v>
      </c>
      <c r="D389" s="5" t="s">
        <v>203</v>
      </c>
      <c r="E389" s="5" t="s">
        <v>913</v>
      </c>
      <c r="F389" s="6" t="str">
        <f>IFERROR(__xludf.DUMMYFUNCTION("REGEXEXTRACT(E389, "":(.*):"")"),"00")</f>
        <v>00</v>
      </c>
      <c r="G389" s="6" t="str">
        <f>IFERROR(__xludf.DUMMYFUNCTION("REGEXEXTRACT(E389, "":.*:(\d*)(?:.|$)"")"),"00")</f>
        <v>00</v>
      </c>
      <c r="H389" s="6" t="str">
        <f>IFERROR(__xludf.DUMMYFUNCTION("IFNA(REGEXEXTRACT(E389, ""\.(\d{6})""), 0)"),"000152")</f>
        <v>000152</v>
      </c>
      <c r="I389" s="2">
        <f t="shared" si="1"/>
        <v>152</v>
      </c>
      <c r="J389" s="1" t="s">
        <v>17</v>
      </c>
    </row>
    <row r="390">
      <c r="A390" s="1" t="s">
        <v>15</v>
      </c>
      <c r="B390" s="5" t="s">
        <v>249</v>
      </c>
      <c r="C390" s="5" t="s">
        <v>262</v>
      </c>
      <c r="D390" s="5" t="s">
        <v>203</v>
      </c>
      <c r="E390" s="5" t="s">
        <v>914</v>
      </c>
      <c r="F390" s="6" t="str">
        <f>IFERROR(__xludf.DUMMYFUNCTION("REGEXEXTRACT(E390, "":(.*):"")"),"00")</f>
        <v>00</v>
      </c>
      <c r="G390" s="6" t="str">
        <f>IFERROR(__xludf.DUMMYFUNCTION("REGEXEXTRACT(E390, "":.*:(\d*)(?:.|$)"")"),"00")</f>
        <v>00</v>
      </c>
      <c r="H390" s="6" t="str">
        <f>IFERROR(__xludf.DUMMYFUNCTION("IFNA(REGEXEXTRACT(E390, ""\.(\d{6})""), 0)"),"000156")</f>
        <v>000156</v>
      </c>
      <c r="I390" s="2">
        <f t="shared" si="1"/>
        <v>156</v>
      </c>
      <c r="J390" s="1" t="s">
        <v>17</v>
      </c>
    </row>
    <row r="391">
      <c r="A391" s="1" t="s">
        <v>15</v>
      </c>
      <c r="B391" s="5" t="s">
        <v>249</v>
      </c>
      <c r="C391" s="5" t="s">
        <v>891</v>
      </c>
      <c r="D391" s="5" t="s">
        <v>203</v>
      </c>
      <c r="E391" s="5" t="s">
        <v>915</v>
      </c>
      <c r="F391" s="6" t="str">
        <f>IFERROR(__xludf.DUMMYFUNCTION("REGEXEXTRACT(E391, "":(.*):"")"),"00")</f>
        <v>00</v>
      </c>
      <c r="G391" s="6" t="str">
        <f>IFERROR(__xludf.DUMMYFUNCTION("REGEXEXTRACT(E391, "":.*:(\d*)(?:.|$)"")"),"00")</f>
        <v>00</v>
      </c>
      <c r="H391" s="6" t="str">
        <f>IFERROR(__xludf.DUMMYFUNCTION("IFNA(REGEXEXTRACT(E391, ""\.(\d{6})""), 0)"),"000157")</f>
        <v>000157</v>
      </c>
      <c r="I391" s="2">
        <f t="shared" si="1"/>
        <v>157</v>
      </c>
      <c r="J391" s="1" t="s">
        <v>17</v>
      </c>
    </row>
    <row r="392">
      <c r="A392" s="1" t="s">
        <v>15</v>
      </c>
      <c r="B392" s="5" t="s">
        <v>237</v>
      </c>
      <c r="C392" s="5" t="s">
        <v>265</v>
      </c>
      <c r="D392" s="5" t="s">
        <v>203</v>
      </c>
      <c r="E392" s="5" t="s">
        <v>916</v>
      </c>
      <c r="F392" s="6" t="str">
        <f>IFERROR(__xludf.DUMMYFUNCTION("REGEXEXTRACT(E392, "":(.*):"")"),"00")</f>
        <v>00</v>
      </c>
      <c r="G392" s="6" t="str">
        <f>IFERROR(__xludf.DUMMYFUNCTION("REGEXEXTRACT(E392, "":.*:(\d*)(?:.|$)"")"),"00")</f>
        <v>00</v>
      </c>
      <c r="H392" s="6" t="str">
        <f>IFERROR(__xludf.DUMMYFUNCTION("IFNA(REGEXEXTRACT(E392, ""\.(\d{6})""), 0)"),"000157")</f>
        <v>000157</v>
      </c>
      <c r="I392" s="2">
        <f t="shared" si="1"/>
        <v>157</v>
      </c>
      <c r="J392" s="1" t="s">
        <v>17</v>
      </c>
    </row>
    <row r="393">
      <c r="A393" s="1" t="s">
        <v>15</v>
      </c>
      <c r="B393" s="5" t="s">
        <v>237</v>
      </c>
      <c r="C393" s="5" t="s">
        <v>903</v>
      </c>
      <c r="D393" s="5" t="s">
        <v>203</v>
      </c>
      <c r="E393" s="5" t="s">
        <v>917</v>
      </c>
      <c r="F393" s="6" t="str">
        <f>IFERROR(__xludf.DUMMYFUNCTION("REGEXEXTRACT(E393, "":(.*):"")"),"00")</f>
        <v>00</v>
      </c>
      <c r="G393" s="6" t="str">
        <f>IFERROR(__xludf.DUMMYFUNCTION("REGEXEXTRACT(E393, "":.*:(\d*)(?:.|$)"")"),"00")</f>
        <v>00</v>
      </c>
      <c r="H393" s="6" t="str">
        <f>IFERROR(__xludf.DUMMYFUNCTION("IFNA(REGEXEXTRACT(E393, ""\.(\d{6})""), 0)"),"018149")</f>
        <v>018149</v>
      </c>
      <c r="I393" s="2">
        <f t="shared" si="1"/>
        <v>18149</v>
      </c>
      <c r="J393" s="1" t="s">
        <v>76</v>
      </c>
    </row>
    <row r="394">
      <c r="A394" s="1" t="s">
        <v>15</v>
      </c>
      <c r="B394" s="5" t="s">
        <v>237</v>
      </c>
      <c r="C394" s="5" t="s">
        <v>254</v>
      </c>
      <c r="D394" s="5" t="s">
        <v>203</v>
      </c>
      <c r="E394" s="5" t="s">
        <v>918</v>
      </c>
      <c r="F394" s="6" t="str">
        <f>IFERROR(__xludf.DUMMYFUNCTION("REGEXEXTRACT(E394, "":(.*):"")"),"00")</f>
        <v>00</v>
      </c>
      <c r="G394" s="6" t="str">
        <f>IFERROR(__xludf.DUMMYFUNCTION("REGEXEXTRACT(E394, "":.*:(\d*)(?:.|$)"")"),"00")</f>
        <v>00</v>
      </c>
      <c r="H394" s="6" t="str">
        <f>IFERROR(__xludf.DUMMYFUNCTION("IFNA(REGEXEXTRACT(E394, ""\.(\d{6})""), 0)"),"000229")</f>
        <v>000229</v>
      </c>
      <c r="I394" s="2">
        <f t="shared" si="1"/>
        <v>229</v>
      </c>
      <c r="J394" s="1" t="s">
        <v>17</v>
      </c>
    </row>
    <row r="395">
      <c r="A395" s="1" t="s">
        <v>15</v>
      </c>
      <c r="B395" s="5" t="s">
        <v>237</v>
      </c>
      <c r="C395" s="5" t="s">
        <v>262</v>
      </c>
      <c r="D395" s="5" t="s">
        <v>203</v>
      </c>
      <c r="E395" s="5" t="s">
        <v>919</v>
      </c>
      <c r="F395" s="6" t="str">
        <f>IFERROR(__xludf.DUMMYFUNCTION("REGEXEXTRACT(E395, "":(.*):"")"),"00")</f>
        <v>00</v>
      </c>
      <c r="G395" s="6" t="str">
        <f>IFERROR(__xludf.DUMMYFUNCTION("REGEXEXTRACT(E395, "":.*:(\d*)(?:.|$)"")"),"00")</f>
        <v>00</v>
      </c>
      <c r="H395" s="6" t="str">
        <f>IFERROR(__xludf.DUMMYFUNCTION("IFNA(REGEXEXTRACT(E395, ""\.(\d{6})""), 0)"),"000348")</f>
        <v>000348</v>
      </c>
      <c r="I395" s="2">
        <f t="shared" si="1"/>
        <v>348</v>
      </c>
      <c r="J395" s="1" t="s">
        <v>76</v>
      </c>
    </row>
    <row r="396">
      <c r="A396" s="1" t="s">
        <v>15</v>
      </c>
      <c r="B396" s="5" t="s">
        <v>237</v>
      </c>
      <c r="C396" s="5" t="s">
        <v>265</v>
      </c>
      <c r="D396" s="5" t="s">
        <v>203</v>
      </c>
      <c r="E396" s="5" t="s">
        <v>920</v>
      </c>
      <c r="F396" s="6" t="str">
        <f>IFERROR(__xludf.DUMMYFUNCTION("REGEXEXTRACT(E396, "":(.*):"")"),"00")</f>
        <v>00</v>
      </c>
      <c r="G396" s="6" t="str">
        <f>IFERROR(__xludf.DUMMYFUNCTION("REGEXEXTRACT(E396, "":.*:(\d*)(?:.|$)"")"),"00")</f>
        <v>00</v>
      </c>
      <c r="H396" s="6" t="str">
        <f>IFERROR(__xludf.DUMMYFUNCTION("IFNA(REGEXEXTRACT(E396, ""\.(\d{6})""), 0)"),"000292")</f>
        <v>000292</v>
      </c>
      <c r="I396" s="2">
        <f t="shared" si="1"/>
        <v>292</v>
      </c>
      <c r="J396" s="1" t="s">
        <v>17</v>
      </c>
    </row>
    <row r="397">
      <c r="A397" s="1" t="s">
        <v>15</v>
      </c>
      <c r="B397" s="5" t="s">
        <v>237</v>
      </c>
      <c r="C397" s="5" t="s">
        <v>891</v>
      </c>
      <c r="D397" s="5" t="s">
        <v>203</v>
      </c>
      <c r="E397" s="5" t="s">
        <v>921</v>
      </c>
      <c r="F397" s="6" t="str">
        <f>IFERROR(__xludf.DUMMYFUNCTION("REGEXEXTRACT(E397, "":(.*):"")"),"00")</f>
        <v>00</v>
      </c>
      <c r="G397" s="6" t="str">
        <f>IFERROR(__xludf.DUMMYFUNCTION("REGEXEXTRACT(E397, "":.*:(\d*)(?:.|$)"")"),"00")</f>
        <v>00</v>
      </c>
      <c r="H397" s="6" t="str">
        <f>IFERROR(__xludf.DUMMYFUNCTION("IFNA(REGEXEXTRACT(E397, ""\.(\d{6})""), 0)"),"000263")</f>
        <v>000263</v>
      </c>
      <c r="I397" s="2">
        <f t="shared" si="1"/>
        <v>263</v>
      </c>
      <c r="J397" s="1" t="s">
        <v>17</v>
      </c>
    </row>
    <row r="398">
      <c r="A398" s="1" t="s">
        <v>15</v>
      </c>
      <c r="B398" s="5" t="s">
        <v>237</v>
      </c>
      <c r="C398" s="5" t="s">
        <v>265</v>
      </c>
      <c r="D398" s="5" t="s">
        <v>203</v>
      </c>
      <c r="E398" s="5" t="s">
        <v>922</v>
      </c>
      <c r="F398" s="6" t="str">
        <f>IFERROR(__xludf.DUMMYFUNCTION("REGEXEXTRACT(E398, "":(.*):"")"),"00")</f>
        <v>00</v>
      </c>
      <c r="G398" s="6" t="str">
        <f>IFERROR(__xludf.DUMMYFUNCTION("REGEXEXTRACT(E398, "":.*:(\d*)(?:.|$)"")"),"00")</f>
        <v>00</v>
      </c>
      <c r="H398" s="6" t="str">
        <f>IFERROR(__xludf.DUMMYFUNCTION("IFNA(REGEXEXTRACT(E398, ""\.(\d{6})""), 0)"),"000433")</f>
        <v>000433</v>
      </c>
      <c r="I398" s="2">
        <f t="shared" si="1"/>
        <v>433</v>
      </c>
      <c r="J398" s="1" t="s">
        <v>76</v>
      </c>
    </row>
    <row r="399">
      <c r="A399" s="1" t="s">
        <v>15</v>
      </c>
      <c r="B399" s="5" t="s">
        <v>237</v>
      </c>
      <c r="C399" s="5" t="s">
        <v>903</v>
      </c>
      <c r="D399" s="5" t="s">
        <v>203</v>
      </c>
      <c r="E399" s="5" t="s">
        <v>923</v>
      </c>
      <c r="F399" s="6" t="str">
        <f>IFERROR(__xludf.DUMMYFUNCTION("REGEXEXTRACT(E399, "":(.*):"")"),"00")</f>
        <v>00</v>
      </c>
      <c r="G399" s="6" t="str">
        <f>IFERROR(__xludf.DUMMYFUNCTION("REGEXEXTRACT(E399, "":.*:(\d*)(?:.|$)"")"),"00")</f>
        <v>00</v>
      </c>
      <c r="H399" s="6" t="str">
        <f>IFERROR(__xludf.DUMMYFUNCTION("IFNA(REGEXEXTRACT(E399, ""\.(\d{6})""), 0)"),"000220")</f>
        <v>000220</v>
      </c>
      <c r="I399" s="2">
        <f t="shared" si="1"/>
        <v>220</v>
      </c>
      <c r="J399" s="1" t="s">
        <v>17</v>
      </c>
    </row>
    <row r="400">
      <c r="A400" s="1" t="s">
        <v>15</v>
      </c>
      <c r="B400" s="5" t="s">
        <v>237</v>
      </c>
      <c r="C400" s="5" t="s">
        <v>862</v>
      </c>
      <c r="D400" s="5" t="s">
        <v>203</v>
      </c>
      <c r="E400" s="5" t="s">
        <v>924</v>
      </c>
      <c r="F400" s="6" t="str">
        <f>IFERROR(__xludf.DUMMYFUNCTION("REGEXEXTRACT(E400, "":(.*):"")"),"00")</f>
        <v>00</v>
      </c>
      <c r="G400" s="6" t="str">
        <f>IFERROR(__xludf.DUMMYFUNCTION("REGEXEXTRACT(E400, "":.*:(\d*)(?:.|$)"")"),"00")</f>
        <v>00</v>
      </c>
      <c r="H400" s="6" t="str">
        <f>IFERROR(__xludf.DUMMYFUNCTION("IFNA(REGEXEXTRACT(E400, ""\.(\d{6})""), 0)"),"000202")</f>
        <v>000202</v>
      </c>
      <c r="I400" s="2">
        <f t="shared" si="1"/>
        <v>202</v>
      </c>
      <c r="J400" s="1" t="s">
        <v>17</v>
      </c>
    </row>
    <row r="401">
      <c r="A401" s="1" t="s">
        <v>15</v>
      </c>
      <c r="B401" s="5" t="s">
        <v>237</v>
      </c>
      <c r="C401" s="5" t="s">
        <v>271</v>
      </c>
      <c r="D401" s="5" t="s">
        <v>203</v>
      </c>
      <c r="E401" s="5" t="s">
        <v>925</v>
      </c>
      <c r="F401" s="6" t="str">
        <f>IFERROR(__xludf.DUMMYFUNCTION("REGEXEXTRACT(E401, "":(.*):"")"),"00")</f>
        <v>00</v>
      </c>
      <c r="G401" s="6" t="str">
        <f>IFERROR(__xludf.DUMMYFUNCTION("REGEXEXTRACT(E401, "":.*:(\d*)(?:.|$)"")"),"00")</f>
        <v>00</v>
      </c>
      <c r="H401" s="6" t="str">
        <f>IFERROR(__xludf.DUMMYFUNCTION("IFNA(REGEXEXTRACT(E401, ""\.(\d{6})""), 0)"),"000206")</f>
        <v>000206</v>
      </c>
      <c r="I401" s="2">
        <f t="shared" si="1"/>
        <v>206</v>
      </c>
      <c r="J401" s="1" t="s">
        <v>17</v>
      </c>
    </row>
    <row r="402">
      <c r="A402" s="1" t="s">
        <v>15</v>
      </c>
      <c r="B402" s="5" t="s">
        <v>251</v>
      </c>
      <c r="C402" s="5" t="s">
        <v>891</v>
      </c>
      <c r="D402" s="5" t="s">
        <v>203</v>
      </c>
      <c r="E402" s="5" t="s">
        <v>926</v>
      </c>
      <c r="F402" s="6" t="str">
        <f>IFERROR(__xludf.DUMMYFUNCTION("REGEXEXTRACT(E402, "":(.*):"")"),"00")</f>
        <v>00</v>
      </c>
      <c r="G402" s="6" t="str">
        <f>IFERROR(__xludf.DUMMYFUNCTION("REGEXEXTRACT(E402, "":.*:(\d*)(?:.|$)"")"),"00")</f>
        <v>00</v>
      </c>
      <c r="H402" s="6" t="str">
        <f>IFERROR(__xludf.DUMMYFUNCTION("IFNA(REGEXEXTRACT(E402, ""\.(\d{6})""), 0)"),"000184")</f>
        <v>000184</v>
      </c>
      <c r="I402" s="2">
        <f t="shared" si="1"/>
        <v>184</v>
      </c>
      <c r="J402" s="1" t="s">
        <v>17</v>
      </c>
    </row>
    <row r="403">
      <c r="A403" s="1" t="s">
        <v>15</v>
      </c>
      <c r="B403" s="5" t="s">
        <v>251</v>
      </c>
      <c r="C403" s="5" t="s">
        <v>274</v>
      </c>
      <c r="D403" s="5" t="s">
        <v>203</v>
      </c>
      <c r="E403" s="5" t="s">
        <v>927</v>
      </c>
      <c r="F403" s="6" t="str">
        <f>IFERROR(__xludf.DUMMYFUNCTION("REGEXEXTRACT(E403, "":(.*):"")"),"00")</f>
        <v>00</v>
      </c>
      <c r="G403" s="6" t="str">
        <f>IFERROR(__xludf.DUMMYFUNCTION("REGEXEXTRACT(E403, "":.*:(\d*)(?:.|$)"")"),"00")</f>
        <v>00</v>
      </c>
      <c r="H403" s="6" t="str">
        <f>IFERROR(__xludf.DUMMYFUNCTION("IFNA(REGEXEXTRACT(E403, ""\.(\d{6})""), 0)"),"000295")</f>
        <v>000295</v>
      </c>
      <c r="I403" s="2">
        <f t="shared" si="1"/>
        <v>295</v>
      </c>
      <c r="J403" s="1" t="s">
        <v>17</v>
      </c>
    </row>
    <row r="404">
      <c r="A404" s="1" t="s">
        <v>15</v>
      </c>
      <c r="B404" s="5" t="s">
        <v>251</v>
      </c>
      <c r="C404" s="5" t="s">
        <v>274</v>
      </c>
      <c r="D404" s="5" t="s">
        <v>203</v>
      </c>
      <c r="E404" s="5" t="s">
        <v>928</v>
      </c>
      <c r="F404" s="6" t="str">
        <f>IFERROR(__xludf.DUMMYFUNCTION("REGEXEXTRACT(E404, "":(.*):"")"),"00")</f>
        <v>00</v>
      </c>
      <c r="G404" s="6" t="str">
        <f>IFERROR(__xludf.DUMMYFUNCTION("REGEXEXTRACT(E404, "":.*:(\d*)(?:.|$)"")"),"00")</f>
        <v>00</v>
      </c>
      <c r="H404" s="6" t="str">
        <f>IFERROR(__xludf.DUMMYFUNCTION("IFNA(REGEXEXTRACT(E404, ""\.(\d{6})""), 0)"),"000185")</f>
        <v>000185</v>
      </c>
      <c r="I404" s="2">
        <f t="shared" si="1"/>
        <v>185</v>
      </c>
      <c r="J404" s="1" t="s">
        <v>17</v>
      </c>
    </row>
    <row r="405">
      <c r="A405" s="1" t="s">
        <v>15</v>
      </c>
      <c r="B405" s="5" t="s">
        <v>251</v>
      </c>
      <c r="C405" s="5" t="s">
        <v>265</v>
      </c>
      <c r="D405" s="5" t="s">
        <v>203</v>
      </c>
      <c r="E405" s="5" t="s">
        <v>929</v>
      </c>
      <c r="F405" s="6" t="str">
        <f>IFERROR(__xludf.DUMMYFUNCTION("REGEXEXTRACT(E405, "":(.*):"")"),"00")</f>
        <v>00</v>
      </c>
      <c r="G405" s="6" t="str">
        <f>IFERROR(__xludf.DUMMYFUNCTION("REGEXEXTRACT(E405, "":.*:(\d*)(?:.|$)"")"),"00")</f>
        <v>00</v>
      </c>
      <c r="H405" s="6" t="str">
        <f>IFERROR(__xludf.DUMMYFUNCTION("IFNA(REGEXEXTRACT(E405, ""\.(\d{6})""), 0)"),"000210")</f>
        <v>000210</v>
      </c>
      <c r="I405" s="2">
        <f t="shared" si="1"/>
        <v>210</v>
      </c>
      <c r="J405" s="1" t="s">
        <v>17</v>
      </c>
    </row>
    <row r="406">
      <c r="A406" s="1" t="s">
        <v>15</v>
      </c>
      <c r="B406" s="5" t="s">
        <v>251</v>
      </c>
      <c r="C406" s="5" t="s">
        <v>262</v>
      </c>
      <c r="D406" s="5" t="s">
        <v>203</v>
      </c>
      <c r="E406" s="5" t="s">
        <v>930</v>
      </c>
      <c r="F406" s="6" t="str">
        <f>IFERROR(__xludf.DUMMYFUNCTION("REGEXEXTRACT(E406, "":(.*):"")"),"00")</f>
        <v>00</v>
      </c>
      <c r="G406" s="6" t="str">
        <f>IFERROR(__xludf.DUMMYFUNCTION("REGEXEXTRACT(E406, "":.*:(\d*)(?:.|$)"")"),"00")</f>
        <v>00</v>
      </c>
      <c r="H406" s="6" t="str">
        <f>IFERROR(__xludf.DUMMYFUNCTION("IFNA(REGEXEXTRACT(E406, ""\.(\d{6})""), 0)"),"000156")</f>
        <v>000156</v>
      </c>
      <c r="I406" s="2">
        <f t="shared" si="1"/>
        <v>156</v>
      </c>
      <c r="J406" s="1" t="s">
        <v>17</v>
      </c>
    </row>
    <row r="407">
      <c r="A407" s="1" t="s">
        <v>15</v>
      </c>
      <c r="B407" s="5" t="s">
        <v>251</v>
      </c>
      <c r="C407" s="5" t="s">
        <v>268</v>
      </c>
      <c r="D407" s="5" t="s">
        <v>203</v>
      </c>
      <c r="E407" s="5" t="s">
        <v>931</v>
      </c>
      <c r="F407" s="6" t="str">
        <f>IFERROR(__xludf.DUMMYFUNCTION("REGEXEXTRACT(E407, "":(.*):"")"),"00")</f>
        <v>00</v>
      </c>
      <c r="G407" s="6" t="str">
        <f>IFERROR(__xludf.DUMMYFUNCTION("REGEXEXTRACT(E407, "":.*:(\d*)(?:.|$)"")"),"00")</f>
        <v>00</v>
      </c>
      <c r="H407" s="6" t="str">
        <f>IFERROR(__xludf.DUMMYFUNCTION("IFNA(REGEXEXTRACT(E407, ""\.(\d{6})""), 0)"),"000201")</f>
        <v>000201</v>
      </c>
      <c r="I407" s="2">
        <f t="shared" si="1"/>
        <v>201</v>
      </c>
      <c r="J407" s="1" t="s">
        <v>17</v>
      </c>
    </row>
    <row r="408">
      <c r="A408" s="1" t="s">
        <v>15</v>
      </c>
      <c r="B408" s="5" t="s">
        <v>251</v>
      </c>
      <c r="C408" s="5" t="s">
        <v>862</v>
      </c>
      <c r="D408" s="5" t="s">
        <v>203</v>
      </c>
      <c r="E408" s="5" t="s">
        <v>932</v>
      </c>
      <c r="F408" s="6" t="str">
        <f>IFERROR(__xludf.DUMMYFUNCTION("REGEXEXTRACT(E408, "":(.*):"")"),"00")</f>
        <v>00</v>
      </c>
      <c r="G408" s="6" t="str">
        <f>IFERROR(__xludf.DUMMYFUNCTION("REGEXEXTRACT(E408, "":.*:(\d*)(?:.|$)"")"),"00")</f>
        <v>00</v>
      </c>
      <c r="H408" s="6" t="str">
        <f>IFERROR(__xludf.DUMMYFUNCTION("IFNA(REGEXEXTRACT(E408, ""\.(\d{6})""), 0)"),"000193")</f>
        <v>000193</v>
      </c>
      <c r="I408" s="2">
        <f t="shared" si="1"/>
        <v>193</v>
      </c>
      <c r="J408" s="1" t="s">
        <v>76</v>
      </c>
    </row>
    <row r="409">
      <c r="A409" s="1" t="s">
        <v>15</v>
      </c>
      <c r="B409" s="5" t="s">
        <v>251</v>
      </c>
      <c r="C409" s="5" t="s">
        <v>891</v>
      </c>
      <c r="D409" s="5" t="s">
        <v>203</v>
      </c>
      <c r="E409" s="5" t="s">
        <v>933</v>
      </c>
      <c r="F409" s="6" t="str">
        <f>IFERROR(__xludf.DUMMYFUNCTION("REGEXEXTRACT(E409, "":(.*):"")"),"00")</f>
        <v>00</v>
      </c>
      <c r="G409" s="6" t="str">
        <f>IFERROR(__xludf.DUMMYFUNCTION("REGEXEXTRACT(E409, "":.*:(\d*)(?:.|$)"")"),"00")</f>
        <v>00</v>
      </c>
      <c r="H409" s="6" t="str">
        <f>IFERROR(__xludf.DUMMYFUNCTION("IFNA(REGEXEXTRACT(E409, ""\.(\d{6})""), 0)"),"000176")</f>
        <v>000176</v>
      </c>
      <c r="I409" s="2">
        <f t="shared" si="1"/>
        <v>176</v>
      </c>
      <c r="J409" s="1" t="s">
        <v>17</v>
      </c>
    </row>
    <row r="410">
      <c r="A410" s="1" t="s">
        <v>15</v>
      </c>
      <c r="B410" s="5" t="s">
        <v>251</v>
      </c>
      <c r="C410" s="5" t="s">
        <v>265</v>
      </c>
      <c r="D410" s="5" t="s">
        <v>203</v>
      </c>
      <c r="E410" s="5" t="s">
        <v>934</v>
      </c>
      <c r="F410" s="6" t="str">
        <f>IFERROR(__xludf.DUMMYFUNCTION("REGEXEXTRACT(E410, "":(.*):"")"),"00")</f>
        <v>00</v>
      </c>
      <c r="G410" s="6" t="str">
        <f>IFERROR(__xludf.DUMMYFUNCTION("REGEXEXTRACT(E410, "":.*:(\d*)(?:.|$)"")"),"00")</f>
        <v>00</v>
      </c>
      <c r="H410" s="6" t="str">
        <f>IFERROR(__xludf.DUMMYFUNCTION("IFNA(REGEXEXTRACT(E410, ""\.(\d{6})""), 0)"),"014074")</f>
        <v>014074</v>
      </c>
      <c r="I410" s="2">
        <f t="shared" si="1"/>
        <v>14074</v>
      </c>
      <c r="J410" s="1" t="s">
        <v>76</v>
      </c>
    </row>
    <row r="411">
      <c r="A411" s="1" t="s">
        <v>15</v>
      </c>
      <c r="B411" s="5" t="s">
        <v>251</v>
      </c>
      <c r="C411" s="5" t="s">
        <v>271</v>
      </c>
      <c r="D411" s="5" t="s">
        <v>203</v>
      </c>
      <c r="E411" s="5" t="s">
        <v>935</v>
      </c>
      <c r="F411" s="6" t="str">
        <f>IFERROR(__xludf.DUMMYFUNCTION("REGEXEXTRACT(E411, "":(.*):"")"),"00")</f>
        <v>00</v>
      </c>
      <c r="G411" s="6" t="str">
        <f>IFERROR(__xludf.DUMMYFUNCTION("REGEXEXTRACT(E411, "":.*:(\d*)(?:.|$)"")"),"00")</f>
        <v>00</v>
      </c>
      <c r="H411" s="6" t="str">
        <f>IFERROR(__xludf.DUMMYFUNCTION("IFNA(REGEXEXTRACT(E411, ""\.(\d{6})""), 0)"),"000370")</f>
        <v>000370</v>
      </c>
      <c r="I411" s="2">
        <f t="shared" si="1"/>
        <v>370</v>
      </c>
      <c r="J411" s="1" t="s">
        <v>17</v>
      </c>
    </row>
    <row r="412">
      <c r="A412" s="1" t="s">
        <v>15</v>
      </c>
      <c r="B412" s="5" t="s">
        <v>841</v>
      </c>
      <c r="C412" s="5" t="s">
        <v>252</v>
      </c>
      <c r="D412" s="5" t="s">
        <v>203</v>
      </c>
      <c r="E412" s="5" t="s">
        <v>936</v>
      </c>
      <c r="F412" s="6" t="str">
        <f>IFERROR(__xludf.DUMMYFUNCTION("REGEXEXTRACT(E412, "":(.*):"")"),"00")</f>
        <v>00</v>
      </c>
      <c r="G412" s="6" t="str">
        <f>IFERROR(__xludf.DUMMYFUNCTION("REGEXEXTRACT(E412, "":.*:(\d*)(?:.|$)"")"),"00")</f>
        <v>00</v>
      </c>
      <c r="H412" s="6" t="str">
        <f>IFERROR(__xludf.DUMMYFUNCTION("IFNA(REGEXEXTRACT(E412, ""\.(\d{6})""), 0)"),"000264")</f>
        <v>000264</v>
      </c>
      <c r="I412" s="2">
        <f t="shared" si="1"/>
        <v>264</v>
      </c>
      <c r="J412" s="1" t="s">
        <v>17</v>
      </c>
    </row>
    <row r="413">
      <c r="A413" s="1" t="s">
        <v>15</v>
      </c>
      <c r="B413" s="5" t="s">
        <v>841</v>
      </c>
      <c r="C413" s="5" t="s">
        <v>268</v>
      </c>
      <c r="D413" s="5" t="s">
        <v>203</v>
      </c>
      <c r="E413" s="5" t="s">
        <v>937</v>
      </c>
      <c r="F413" s="6" t="str">
        <f>IFERROR(__xludf.DUMMYFUNCTION("REGEXEXTRACT(E413, "":(.*):"")"),"00")</f>
        <v>00</v>
      </c>
      <c r="G413" s="6" t="str">
        <f>IFERROR(__xludf.DUMMYFUNCTION("REGEXEXTRACT(E413, "":.*:(\d*)(?:.|$)"")"),"00")</f>
        <v>00</v>
      </c>
      <c r="H413" s="6" t="str">
        <f>IFERROR(__xludf.DUMMYFUNCTION("IFNA(REGEXEXTRACT(E413, ""\.(\d{6})""), 0)"),"000240")</f>
        <v>000240</v>
      </c>
      <c r="I413" s="2">
        <f t="shared" si="1"/>
        <v>240</v>
      </c>
      <c r="J413" s="1" t="s">
        <v>17</v>
      </c>
    </row>
    <row r="414">
      <c r="A414" s="1" t="s">
        <v>15</v>
      </c>
      <c r="B414" s="5" t="s">
        <v>841</v>
      </c>
      <c r="C414" s="5" t="s">
        <v>265</v>
      </c>
      <c r="D414" s="5" t="s">
        <v>203</v>
      </c>
      <c r="E414" s="5" t="s">
        <v>938</v>
      </c>
      <c r="F414" s="6" t="str">
        <f>IFERROR(__xludf.DUMMYFUNCTION("REGEXEXTRACT(E414, "":(.*):"")"),"00")</f>
        <v>00</v>
      </c>
      <c r="G414" s="6" t="str">
        <f>IFERROR(__xludf.DUMMYFUNCTION("REGEXEXTRACT(E414, "":.*:(\d*)(?:.|$)"")"),"00")</f>
        <v>00</v>
      </c>
      <c r="H414" s="6" t="str">
        <f>IFERROR(__xludf.DUMMYFUNCTION("IFNA(REGEXEXTRACT(E414, ""\.(\d{6})""), 0)"),"001636")</f>
        <v>001636</v>
      </c>
      <c r="I414" s="2">
        <f t="shared" si="1"/>
        <v>1636</v>
      </c>
      <c r="J414" s="1" t="s">
        <v>76</v>
      </c>
    </row>
    <row r="415">
      <c r="A415" s="1" t="s">
        <v>15</v>
      </c>
      <c r="B415" s="5" t="s">
        <v>841</v>
      </c>
      <c r="C415" s="5" t="s">
        <v>268</v>
      </c>
      <c r="D415" s="5" t="s">
        <v>203</v>
      </c>
      <c r="E415" s="5" t="s">
        <v>939</v>
      </c>
      <c r="F415" s="6" t="str">
        <f>IFERROR(__xludf.DUMMYFUNCTION("REGEXEXTRACT(E415, "":(.*):"")"),"00")</f>
        <v>00</v>
      </c>
      <c r="G415" s="6" t="str">
        <f>IFERROR(__xludf.DUMMYFUNCTION("REGEXEXTRACT(E415, "":.*:(\d*)(?:.|$)"")"),"00")</f>
        <v>00</v>
      </c>
      <c r="H415" s="6" t="str">
        <f>IFERROR(__xludf.DUMMYFUNCTION("IFNA(REGEXEXTRACT(E415, ""\.(\d{6})""), 0)"),"000233")</f>
        <v>000233</v>
      </c>
      <c r="I415" s="2">
        <f t="shared" si="1"/>
        <v>233</v>
      </c>
      <c r="J415" s="1" t="s">
        <v>17</v>
      </c>
    </row>
    <row r="416">
      <c r="A416" s="1" t="s">
        <v>15</v>
      </c>
      <c r="B416" s="5" t="s">
        <v>841</v>
      </c>
      <c r="C416" s="5" t="s">
        <v>254</v>
      </c>
      <c r="D416" s="5" t="s">
        <v>203</v>
      </c>
      <c r="E416" s="5" t="s">
        <v>940</v>
      </c>
      <c r="F416" s="6" t="str">
        <f>IFERROR(__xludf.DUMMYFUNCTION("REGEXEXTRACT(E416, "":(.*):"")"),"00")</f>
        <v>00</v>
      </c>
      <c r="G416" s="6" t="str">
        <f>IFERROR(__xludf.DUMMYFUNCTION("REGEXEXTRACT(E416, "":.*:(\d*)(?:.|$)"")"),"00")</f>
        <v>00</v>
      </c>
      <c r="H416" s="6" t="str">
        <f>IFERROR(__xludf.DUMMYFUNCTION("IFNA(REGEXEXTRACT(E416, ""\.(\d{6})""), 0)"),"000313")</f>
        <v>000313</v>
      </c>
      <c r="I416" s="2">
        <f t="shared" si="1"/>
        <v>313</v>
      </c>
      <c r="J416" s="1" t="s">
        <v>17</v>
      </c>
    </row>
    <row r="417">
      <c r="A417" s="1" t="s">
        <v>15</v>
      </c>
      <c r="B417" s="5" t="s">
        <v>841</v>
      </c>
      <c r="C417" s="5" t="s">
        <v>252</v>
      </c>
      <c r="D417" s="5" t="s">
        <v>203</v>
      </c>
      <c r="E417" s="5" t="s">
        <v>941</v>
      </c>
      <c r="F417" s="6" t="str">
        <f>IFERROR(__xludf.DUMMYFUNCTION("REGEXEXTRACT(E417, "":(.*):"")"),"00")</f>
        <v>00</v>
      </c>
      <c r="G417" s="6" t="str">
        <f>IFERROR(__xludf.DUMMYFUNCTION("REGEXEXTRACT(E417, "":.*:(\d*)(?:.|$)"")"),"00")</f>
        <v>00</v>
      </c>
      <c r="H417" s="6" t="str">
        <f>IFERROR(__xludf.DUMMYFUNCTION("IFNA(REGEXEXTRACT(E417, ""\.(\d{6})""), 0)"),"000257")</f>
        <v>000257</v>
      </c>
      <c r="I417" s="2">
        <f t="shared" si="1"/>
        <v>257</v>
      </c>
      <c r="J417" s="1" t="s">
        <v>17</v>
      </c>
    </row>
    <row r="418">
      <c r="A418" s="1" t="s">
        <v>15</v>
      </c>
      <c r="B418" s="5" t="s">
        <v>841</v>
      </c>
      <c r="C418" s="5" t="s">
        <v>903</v>
      </c>
      <c r="D418" s="5" t="s">
        <v>203</v>
      </c>
      <c r="E418" s="5" t="s">
        <v>942</v>
      </c>
      <c r="F418" s="6" t="str">
        <f>IFERROR(__xludf.DUMMYFUNCTION("REGEXEXTRACT(E418, "":(.*):"")"),"00")</f>
        <v>00</v>
      </c>
      <c r="G418" s="6" t="str">
        <f>IFERROR(__xludf.DUMMYFUNCTION("REGEXEXTRACT(E418, "":.*:(\d*)(?:.|$)"")"),"05")</f>
        <v>05</v>
      </c>
      <c r="H418" s="6" t="str">
        <f>IFERROR(__xludf.DUMMYFUNCTION("IFNA(REGEXEXTRACT(E418, ""\.(\d{6})""), 0)"),"537345")</f>
        <v>537345</v>
      </c>
      <c r="I418" s="2">
        <f t="shared" si="1"/>
        <v>5537345</v>
      </c>
      <c r="J418" s="1" t="s">
        <v>76</v>
      </c>
    </row>
    <row r="419">
      <c r="A419" s="1" t="s">
        <v>15</v>
      </c>
      <c r="B419" s="5" t="s">
        <v>841</v>
      </c>
      <c r="C419" s="5" t="s">
        <v>254</v>
      </c>
      <c r="D419" s="5" t="s">
        <v>203</v>
      </c>
      <c r="E419" s="5" t="s">
        <v>943</v>
      </c>
      <c r="F419" s="6" t="str">
        <f>IFERROR(__xludf.DUMMYFUNCTION("REGEXEXTRACT(E419, "":(.*):"")"),"00")</f>
        <v>00</v>
      </c>
      <c r="G419" s="6" t="str">
        <f>IFERROR(__xludf.DUMMYFUNCTION("REGEXEXTRACT(E419, "":.*:(\d*)(?:.|$)"")"),"00")</f>
        <v>00</v>
      </c>
      <c r="H419" s="6" t="str">
        <f>IFERROR(__xludf.DUMMYFUNCTION("IFNA(REGEXEXTRACT(E419, ""\.(\d{6})""), 0)"),"127679")</f>
        <v>127679</v>
      </c>
      <c r="I419" s="2">
        <f t="shared" si="1"/>
        <v>127679</v>
      </c>
      <c r="J419" s="1" t="s">
        <v>17</v>
      </c>
    </row>
    <row r="420">
      <c r="A420" s="1" t="s">
        <v>15</v>
      </c>
      <c r="B420" s="5" t="s">
        <v>841</v>
      </c>
      <c r="C420" s="5" t="s">
        <v>862</v>
      </c>
      <c r="D420" s="5" t="s">
        <v>203</v>
      </c>
      <c r="E420" s="5" t="s">
        <v>944</v>
      </c>
      <c r="F420" s="6" t="str">
        <f>IFERROR(__xludf.DUMMYFUNCTION("REGEXEXTRACT(E420, "":(.*):"")"),"00")</f>
        <v>00</v>
      </c>
      <c r="G420" s="6" t="str">
        <f>IFERROR(__xludf.DUMMYFUNCTION("REGEXEXTRACT(E420, "":.*:(\d*)(?:.|$)"")"),"00")</f>
        <v>00</v>
      </c>
      <c r="H420" s="6" t="str">
        <f>IFERROR(__xludf.DUMMYFUNCTION("IFNA(REGEXEXTRACT(E420, ""\.(\d{6})""), 0)"),"000323")</f>
        <v>000323</v>
      </c>
      <c r="I420" s="2">
        <f t="shared" si="1"/>
        <v>323</v>
      </c>
      <c r="J420" s="1" t="s">
        <v>17</v>
      </c>
    </row>
    <row r="421">
      <c r="A421" s="1" t="s">
        <v>15</v>
      </c>
      <c r="B421" s="5" t="s">
        <v>841</v>
      </c>
      <c r="C421" s="5" t="s">
        <v>903</v>
      </c>
      <c r="D421" s="5" t="s">
        <v>203</v>
      </c>
      <c r="E421" s="5" t="s">
        <v>945</v>
      </c>
      <c r="F421" s="6" t="str">
        <f>IFERROR(__xludf.DUMMYFUNCTION("REGEXEXTRACT(E421, "":(.*):"")"),"00")</f>
        <v>00</v>
      </c>
      <c r="G421" s="6" t="str">
        <f>IFERROR(__xludf.DUMMYFUNCTION("REGEXEXTRACT(E421, "":.*:(\d*)(?:.|$)"")"),"00")</f>
        <v>00</v>
      </c>
      <c r="H421" s="6" t="str">
        <f>IFERROR(__xludf.DUMMYFUNCTION("IFNA(REGEXEXTRACT(E421, ""\.(\d{6})""), 0)"),"000256")</f>
        <v>000256</v>
      </c>
      <c r="I421" s="2">
        <f t="shared" si="1"/>
        <v>256</v>
      </c>
      <c r="J421" s="1" t="s">
        <v>17</v>
      </c>
    </row>
    <row r="422">
      <c r="A422" s="1" t="s">
        <v>15</v>
      </c>
      <c r="B422" s="5" t="s">
        <v>239</v>
      </c>
      <c r="C422" s="5" t="s">
        <v>268</v>
      </c>
      <c r="D422" s="5" t="s">
        <v>203</v>
      </c>
      <c r="E422" s="5" t="s">
        <v>946</v>
      </c>
      <c r="F422" s="6" t="str">
        <f>IFERROR(__xludf.DUMMYFUNCTION("REGEXEXTRACT(E422, "":(.*):"")"),"00")</f>
        <v>00</v>
      </c>
      <c r="G422" s="6" t="str">
        <f>IFERROR(__xludf.DUMMYFUNCTION("REGEXEXTRACT(E422, "":.*:(\d*)(?:.|$)"")"),"00")</f>
        <v>00</v>
      </c>
      <c r="H422" s="6" t="str">
        <f>IFERROR(__xludf.DUMMYFUNCTION("IFNA(REGEXEXTRACT(E422, ""\.(\d{6})""), 0)"),"000694")</f>
        <v>000694</v>
      </c>
      <c r="I422" s="2">
        <f t="shared" si="1"/>
        <v>694</v>
      </c>
      <c r="J422" s="1" t="s">
        <v>17</v>
      </c>
    </row>
    <row r="423">
      <c r="A423" s="1" t="s">
        <v>15</v>
      </c>
      <c r="B423" s="5" t="s">
        <v>239</v>
      </c>
      <c r="C423" s="5" t="s">
        <v>947</v>
      </c>
      <c r="D423" s="5" t="s">
        <v>203</v>
      </c>
      <c r="E423" s="5" t="s">
        <v>948</v>
      </c>
      <c r="F423" s="6" t="str">
        <f>IFERROR(__xludf.DUMMYFUNCTION("REGEXEXTRACT(E423, "":(.*):"")"),"00")</f>
        <v>00</v>
      </c>
      <c r="G423" s="6" t="str">
        <f>IFERROR(__xludf.DUMMYFUNCTION("REGEXEXTRACT(E423, "":.*:(\d*)(?:.|$)"")"),"00")</f>
        <v>00</v>
      </c>
      <c r="H423" s="6" t="str">
        <f>IFERROR(__xludf.DUMMYFUNCTION("IFNA(REGEXEXTRACT(E423, ""\.(\d{6})""), 0)"),"000278")</f>
        <v>000278</v>
      </c>
      <c r="I423" s="2">
        <f t="shared" si="1"/>
        <v>278</v>
      </c>
      <c r="J423" s="1" t="s">
        <v>17</v>
      </c>
    </row>
    <row r="424">
      <c r="A424" s="1" t="s">
        <v>15</v>
      </c>
      <c r="B424" s="5" t="s">
        <v>239</v>
      </c>
      <c r="C424" s="5" t="s">
        <v>903</v>
      </c>
      <c r="D424" s="5" t="s">
        <v>203</v>
      </c>
      <c r="E424" s="5" t="s">
        <v>949</v>
      </c>
      <c r="F424" s="6" t="str">
        <f>IFERROR(__xludf.DUMMYFUNCTION("REGEXEXTRACT(E424, "":(.*):"")"),"00")</f>
        <v>00</v>
      </c>
      <c r="G424" s="6" t="str">
        <f>IFERROR(__xludf.DUMMYFUNCTION("REGEXEXTRACT(E424, "":.*:(\d*)(?:.|$)"")"),"00")</f>
        <v>00</v>
      </c>
      <c r="H424" s="6" t="str">
        <f>IFERROR(__xludf.DUMMYFUNCTION("IFNA(REGEXEXTRACT(E424, ""\.(\d{6})""), 0)"),"000267")</f>
        <v>000267</v>
      </c>
      <c r="I424" s="2">
        <f t="shared" si="1"/>
        <v>267</v>
      </c>
      <c r="J424" s="1" t="s">
        <v>17</v>
      </c>
    </row>
    <row r="425">
      <c r="A425" s="1" t="s">
        <v>15</v>
      </c>
      <c r="B425" s="5" t="s">
        <v>239</v>
      </c>
      <c r="C425" s="5" t="s">
        <v>252</v>
      </c>
      <c r="D425" s="5" t="s">
        <v>203</v>
      </c>
      <c r="E425" s="5" t="s">
        <v>950</v>
      </c>
      <c r="F425" s="6" t="str">
        <f>IFERROR(__xludf.DUMMYFUNCTION("REGEXEXTRACT(E425, "":(.*):"")"),"00")</f>
        <v>00</v>
      </c>
      <c r="G425" s="6" t="str">
        <f>IFERROR(__xludf.DUMMYFUNCTION("REGEXEXTRACT(E425, "":.*:(\d*)(?:.|$)"")"),"00")</f>
        <v>00</v>
      </c>
      <c r="H425" s="6" t="str">
        <f>IFERROR(__xludf.DUMMYFUNCTION("IFNA(REGEXEXTRACT(E425, ""\.(\d{6})""), 0)"),"000381")</f>
        <v>000381</v>
      </c>
      <c r="I425" s="2">
        <f t="shared" si="1"/>
        <v>381</v>
      </c>
      <c r="J425" s="1" t="s">
        <v>17</v>
      </c>
    </row>
    <row r="426">
      <c r="A426" s="1" t="s">
        <v>15</v>
      </c>
      <c r="B426" s="5" t="s">
        <v>239</v>
      </c>
      <c r="C426" s="5" t="s">
        <v>274</v>
      </c>
      <c r="D426" s="5" t="s">
        <v>203</v>
      </c>
      <c r="E426" s="5" t="s">
        <v>951</v>
      </c>
      <c r="F426" s="6" t="str">
        <f>IFERROR(__xludf.DUMMYFUNCTION("REGEXEXTRACT(E426, "":(.*):"")"),"00")</f>
        <v>00</v>
      </c>
      <c r="G426" s="6" t="str">
        <f>IFERROR(__xludf.DUMMYFUNCTION("REGEXEXTRACT(E426, "":.*:(\d*)(?:.|$)"")"),"00")</f>
        <v>00</v>
      </c>
      <c r="H426" s="6" t="str">
        <f>IFERROR(__xludf.DUMMYFUNCTION("IFNA(REGEXEXTRACT(E426, ""\.(\d{6})""), 0)"),"028071")</f>
        <v>028071</v>
      </c>
      <c r="I426" s="2">
        <f t="shared" si="1"/>
        <v>28071</v>
      </c>
      <c r="J426" s="1" t="s">
        <v>76</v>
      </c>
    </row>
    <row r="427">
      <c r="A427" s="1" t="s">
        <v>15</v>
      </c>
      <c r="B427" s="5" t="s">
        <v>239</v>
      </c>
      <c r="C427" s="5" t="s">
        <v>262</v>
      </c>
      <c r="D427" s="5" t="s">
        <v>203</v>
      </c>
      <c r="E427" s="5" t="s">
        <v>952</v>
      </c>
      <c r="F427" s="6" t="str">
        <f>IFERROR(__xludf.DUMMYFUNCTION("REGEXEXTRACT(E427, "":(.*):"")"),"00")</f>
        <v>00</v>
      </c>
      <c r="G427" s="6" t="str">
        <f>IFERROR(__xludf.DUMMYFUNCTION("REGEXEXTRACT(E427, "":.*:(\d*)(?:.|$)"")"),"00")</f>
        <v>00</v>
      </c>
      <c r="H427" s="6" t="str">
        <f>IFERROR(__xludf.DUMMYFUNCTION("IFNA(REGEXEXTRACT(E427, ""\.(\d{6})""), 0)"),"000203")</f>
        <v>000203</v>
      </c>
      <c r="I427" s="2">
        <f t="shared" si="1"/>
        <v>203</v>
      </c>
      <c r="J427" s="1" t="s">
        <v>17</v>
      </c>
    </row>
    <row r="428">
      <c r="A428" s="1" t="s">
        <v>15</v>
      </c>
      <c r="B428" s="5" t="s">
        <v>239</v>
      </c>
      <c r="C428" s="5" t="s">
        <v>254</v>
      </c>
      <c r="D428" s="5" t="s">
        <v>203</v>
      </c>
      <c r="E428" s="5" t="s">
        <v>953</v>
      </c>
      <c r="F428" s="6" t="str">
        <f>IFERROR(__xludf.DUMMYFUNCTION("REGEXEXTRACT(E428, "":(.*):"")"),"00")</f>
        <v>00</v>
      </c>
      <c r="G428" s="6" t="str">
        <f>IFERROR(__xludf.DUMMYFUNCTION("REGEXEXTRACT(E428, "":.*:(\d*)(?:.|$)"")"),"00")</f>
        <v>00</v>
      </c>
      <c r="H428" s="6" t="str">
        <f>IFERROR(__xludf.DUMMYFUNCTION("IFNA(REGEXEXTRACT(E428, ""\.(\d{6})""), 0)"),"024885")</f>
        <v>024885</v>
      </c>
      <c r="I428" s="2">
        <f t="shared" si="1"/>
        <v>24885</v>
      </c>
      <c r="J428" s="1" t="s">
        <v>17</v>
      </c>
    </row>
    <row r="429">
      <c r="A429" s="1" t="s">
        <v>15</v>
      </c>
      <c r="B429" s="5" t="s">
        <v>239</v>
      </c>
      <c r="C429" s="5" t="s">
        <v>954</v>
      </c>
      <c r="D429" s="5" t="s">
        <v>203</v>
      </c>
      <c r="E429" s="5" t="s">
        <v>955</v>
      </c>
      <c r="F429" s="6" t="str">
        <f>IFERROR(__xludf.DUMMYFUNCTION("REGEXEXTRACT(E429, "":(.*):"")"),"00")</f>
        <v>00</v>
      </c>
      <c r="G429" s="6" t="str">
        <f>IFERROR(__xludf.DUMMYFUNCTION("REGEXEXTRACT(E429, "":.*:(\d*)(?:.|$)"")"),"00")</f>
        <v>00</v>
      </c>
      <c r="H429" s="6" t="str">
        <f>IFERROR(__xludf.DUMMYFUNCTION("IFNA(REGEXEXTRACT(E429, ""\.(\d{6})""), 0)"),"000231")</f>
        <v>000231</v>
      </c>
      <c r="I429" s="2">
        <f t="shared" si="1"/>
        <v>231</v>
      </c>
      <c r="J429" s="1" t="s">
        <v>17</v>
      </c>
    </row>
    <row r="430">
      <c r="A430" s="1" t="s">
        <v>15</v>
      </c>
      <c r="B430" s="5" t="s">
        <v>239</v>
      </c>
      <c r="C430" s="5" t="s">
        <v>265</v>
      </c>
      <c r="D430" s="5" t="s">
        <v>203</v>
      </c>
      <c r="E430" s="5" t="s">
        <v>956</v>
      </c>
      <c r="F430" s="6" t="str">
        <f>IFERROR(__xludf.DUMMYFUNCTION("REGEXEXTRACT(E430, "":(.*):"")"),"00")</f>
        <v>00</v>
      </c>
      <c r="G430" s="6" t="str">
        <f>IFERROR(__xludf.DUMMYFUNCTION("REGEXEXTRACT(E430, "":.*:(\d*)(?:.|$)"")"),"00")</f>
        <v>00</v>
      </c>
      <c r="H430" s="6" t="str">
        <f>IFERROR(__xludf.DUMMYFUNCTION("IFNA(REGEXEXTRACT(E430, ""\.(\d{6})""), 0)"),"000223")</f>
        <v>000223</v>
      </c>
      <c r="I430" s="2">
        <f t="shared" si="1"/>
        <v>223</v>
      </c>
      <c r="J430" s="1" t="s">
        <v>17</v>
      </c>
    </row>
    <row r="431">
      <c r="A431" s="1" t="s">
        <v>15</v>
      </c>
      <c r="B431" s="5" t="s">
        <v>239</v>
      </c>
      <c r="C431" s="5" t="s">
        <v>252</v>
      </c>
      <c r="D431" s="5" t="s">
        <v>203</v>
      </c>
      <c r="E431" s="5" t="s">
        <v>957</v>
      </c>
      <c r="F431" s="6" t="str">
        <f>IFERROR(__xludf.DUMMYFUNCTION("REGEXEXTRACT(E431, "":(.*):"")"),"00")</f>
        <v>00</v>
      </c>
      <c r="G431" s="6" t="str">
        <f>IFERROR(__xludf.DUMMYFUNCTION("REGEXEXTRACT(E431, "":.*:(\d*)(?:.|$)"")"),"00")</f>
        <v>00</v>
      </c>
      <c r="H431" s="6" t="str">
        <f>IFERROR(__xludf.DUMMYFUNCTION("IFNA(REGEXEXTRACT(E431, ""\.(\d{6})""), 0)"),"000220")</f>
        <v>000220</v>
      </c>
      <c r="I431" s="2">
        <f t="shared" si="1"/>
        <v>220</v>
      </c>
      <c r="J431" s="1" t="s">
        <v>17</v>
      </c>
    </row>
    <row r="432">
      <c r="A432" s="1" t="s">
        <v>15</v>
      </c>
      <c r="B432" s="5" t="s">
        <v>854</v>
      </c>
      <c r="C432" s="5" t="s">
        <v>254</v>
      </c>
      <c r="D432" s="5" t="s">
        <v>203</v>
      </c>
      <c r="E432" s="5" t="s">
        <v>958</v>
      </c>
      <c r="F432" s="6" t="str">
        <f>IFERROR(__xludf.DUMMYFUNCTION("REGEXEXTRACT(E432, "":(.*):"")"),"00")</f>
        <v>00</v>
      </c>
      <c r="G432" s="6" t="str">
        <f>IFERROR(__xludf.DUMMYFUNCTION("REGEXEXTRACT(E432, "":.*:(\d*)(?:.|$)"")"),"00")</f>
        <v>00</v>
      </c>
      <c r="H432" s="6" t="str">
        <f>IFERROR(__xludf.DUMMYFUNCTION("IFNA(REGEXEXTRACT(E432, ""\.(\d{6})""), 0)"),"000251")</f>
        <v>000251</v>
      </c>
      <c r="I432" s="2">
        <f t="shared" si="1"/>
        <v>251</v>
      </c>
      <c r="J432" s="1" t="s">
        <v>17</v>
      </c>
    </row>
    <row r="433">
      <c r="A433" s="1" t="s">
        <v>15</v>
      </c>
      <c r="B433" s="5" t="s">
        <v>854</v>
      </c>
      <c r="C433" s="5" t="s">
        <v>862</v>
      </c>
      <c r="D433" s="5" t="s">
        <v>203</v>
      </c>
      <c r="E433" s="5" t="s">
        <v>959</v>
      </c>
      <c r="F433" s="6" t="str">
        <f>IFERROR(__xludf.DUMMYFUNCTION("REGEXEXTRACT(E433, "":(.*):"")"),"00")</f>
        <v>00</v>
      </c>
      <c r="G433" s="6" t="str">
        <f>IFERROR(__xludf.DUMMYFUNCTION("REGEXEXTRACT(E433, "":.*:(\d*)(?:.|$)"")"),"00")</f>
        <v>00</v>
      </c>
      <c r="H433" s="6" t="str">
        <f>IFERROR(__xludf.DUMMYFUNCTION("IFNA(REGEXEXTRACT(E433, ""\.(\d{6})""), 0)"),"000953")</f>
        <v>000953</v>
      </c>
      <c r="I433" s="2">
        <f t="shared" si="1"/>
        <v>953</v>
      </c>
      <c r="J433" s="1" t="s">
        <v>17</v>
      </c>
    </row>
    <row r="434">
      <c r="A434" s="1" t="s">
        <v>15</v>
      </c>
      <c r="B434" s="5" t="s">
        <v>854</v>
      </c>
      <c r="C434" s="5" t="s">
        <v>271</v>
      </c>
      <c r="D434" s="5" t="s">
        <v>203</v>
      </c>
      <c r="E434" s="5" t="s">
        <v>960</v>
      </c>
      <c r="F434" s="6" t="str">
        <f>IFERROR(__xludf.DUMMYFUNCTION("REGEXEXTRACT(E434, "":(.*):"")"),"00")</f>
        <v>00</v>
      </c>
      <c r="G434" s="6" t="str">
        <f>IFERROR(__xludf.DUMMYFUNCTION("REGEXEXTRACT(E434, "":.*:(\d*)(?:.|$)"")"),"00")</f>
        <v>00</v>
      </c>
      <c r="H434" s="6" t="str">
        <f>IFERROR(__xludf.DUMMYFUNCTION("IFNA(REGEXEXTRACT(E434, ""\.(\d{6})""), 0)"),"000314")</f>
        <v>000314</v>
      </c>
      <c r="I434" s="2">
        <f t="shared" si="1"/>
        <v>314</v>
      </c>
      <c r="J434" s="1" t="s">
        <v>17</v>
      </c>
    </row>
    <row r="435">
      <c r="A435" s="1" t="s">
        <v>15</v>
      </c>
      <c r="B435" s="5" t="s">
        <v>854</v>
      </c>
      <c r="C435" s="5" t="s">
        <v>274</v>
      </c>
      <c r="D435" s="5" t="s">
        <v>203</v>
      </c>
      <c r="E435" s="5" t="s">
        <v>961</v>
      </c>
      <c r="F435" s="6" t="str">
        <f>IFERROR(__xludf.DUMMYFUNCTION("REGEXEXTRACT(E435, "":(.*):"")"),"00")</f>
        <v>00</v>
      </c>
      <c r="G435" s="6" t="str">
        <f>IFERROR(__xludf.DUMMYFUNCTION("REGEXEXTRACT(E435, "":.*:(\d*)(?:.|$)"")"),"00")</f>
        <v>00</v>
      </c>
      <c r="H435" s="6" t="str">
        <f>IFERROR(__xludf.DUMMYFUNCTION("IFNA(REGEXEXTRACT(E435, ""\.(\d{6})""), 0)"),"000256")</f>
        <v>000256</v>
      </c>
      <c r="I435" s="2">
        <f t="shared" si="1"/>
        <v>256</v>
      </c>
      <c r="J435" s="1" t="s">
        <v>17</v>
      </c>
    </row>
    <row r="436">
      <c r="A436" s="1" t="s">
        <v>15</v>
      </c>
      <c r="B436" s="5" t="s">
        <v>854</v>
      </c>
      <c r="C436" s="5" t="s">
        <v>252</v>
      </c>
      <c r="D436" s="5" t="s">
        <v>203</v>
      </c>
      <c r="E436" s="5" t="s">
        <v>962</v>
      </c>
      <c r="F436" s="6" t="str">
        <f>IFERROR(__xludf.DUMMYFUNCTION("REGEXEXTRACT(E436, "":(.*):"")"),"00")</f>
        <v>00</v>
      </c>
      <c r="G436" s="6" t="str">
        <f>IFERROR(__xludf.DUMMYFUNCTION("REGEXEXTRACT(E436, "":.*:(\d*)(?:.|$)"")"),"00")</f>
        <v>00</v>
      </c>
      <c r="H436" s="6" t="str">
        <f>IFERROR(__xludf.DUMMYFUNCTION("IFNA(REGEXEXTRACT(E436, ""\.(\d{6})""), 0)"),"000294")</f>
        <v>000294</v>
      </c>
      <c r="I436" s="2">
        <f t="shared" si="1"/>
        <v>294</v>
      </c>
      <c r="J436" s="1" t="s">
        <v>17</v>
      </c>
    </row>
    <row r="437">
      <c r="A437" s="1" t="s">
        <v>15</v>
      </c>
      <c r="B437" s="5" t="s">
        <v>854</v>
      </c>
      <c r="C437" s="5" t="s">
        <v>252</v>
      </c>
      <c r="D437" s="5" t="s">
        <v>203</v>
      </c>
      <c r="E437" s="5" t="s">
        <v>963</v>
      </c>
      <c r="F437" s="6" t="str">
        <f>IFERROR(__xludf.DUMMYFUNCTION("REGEXEXTRACT(E437, "":(.*):"")"),"00")</f>
        <v>00</v>
      </c>
      <c r="G437" s="6" t="str">
        <f>IFERROR(__xludf.DUMMYFUNCTION("REGEXEXTRACT(E437, "":.*:(\d*)(?:.|$)"")"),"00")</f>
        <v>00</v>
      </c>
      <c r="H437" s="6" t="str">
        <f>IFERROR(__xludf.DUMMYFUNCTION("IFNA(REGEXEXTRACT(E437, ""\.(\d{6})""), 0)"),"000218")</f>
        <v>000218</v>
      </c>
      <c r="I437" s="2">
        <f t="shared" si="1"/>
        <v>218</v>
      </c>
      <c r="J437" s="1" t="s">
        <v>17</v>
      </c>
    </row>
    <row r="438">
      <c r="A438" s="1" t="s">
        <v>15</v>
      </c>
      <c r="B438" s="5" t="s">
        <v>854</v>
      </c>
      <c r="C438" s="5" t="s">
        <v>254</v>
      </c>
      <c r="D438" s="5" t="s">
        <v>203</v>
      </c>
      <c r="E438" s="5" t="s">
        <v>964</v>
      </c>
      <c r="F438" s="6" t="str">
        <f>IFERROR(__xludf.DUMMYFUNCTION("REGEXEXTRACT(E438, "":(.*):"")"),"00")</f>
        <v>00</v>
      </c>
      <c r="G438" s="6" t="str">
        <f>IFERROR(__xludf.DUMMYFUNCTION("REGEXEXTRACT(E438, "":.*:(\d*)(?:.|$)"")"),"00")</f>
        <v>00</v>
      </c>
      <c r="H438" s="6" t="str">
        <f>IFERROR(__xludf.DUMMYFUNCTION("IFNA(REGEXEXTRACT(E438, ""\.(\d{6})""), 0)"),"000229")</f>
        <v>000229</v>
      </c>
      <c r="I438" s="2">
        <f t="shared" si="1"/>
        <v>229</v>
      </c>
      <c r="J438" s="1" t="s">
        <v>17</v>
      </c>
    </row>
    <row r="439">
      <c r="A439" s="1" t="s">
        <v>15</v>
      </c>
      <c r="B439" s="5" t="s">
        <v>854</v>
      </c>
      <c r="C439" s="5" t="s">
        <v>271</v>
      </c>
      <c r="D439" s="5" t="s">
        <v>203</v>
      </c>
      <c r="E439" s="5" t="s">
        <v>965</v>
      </c>
      <c r="F439" s="6" t="str">
        <f>IFERROR(__xludf.DUMMYFUNCTION("REGEXEXTRACT(E439, "":(.*):"")"),"00")</f>
        <v>00</v>
      </c>
      <c r="G439" s="6" t="str">
        <f>IFERROR(__xludf.DUMMYFUNCTION("REGEXEXTRACT(E439, "":.*:(\d*)(?:.|$)"")"),"00")</f>
        <v>00</v>
      </c>
      <c r="H439" s="6" t="str">
        <f>IFERROR(__xludf.DUMMYFUNCTION("IFNA(REGEXEXTRACT(E439, ""\.(\d{6})""), 0)"),"000253")</f>
        <v>000253</v>
      </c>
      <c r="I439" s="2">
        <f t="shared" si="1"/>
        <v>253</v>
      </c>
      <c r="J439" s="1" t="s">
        <v>17</v>
      </c>
    </row>
    <row r="440">
      <c r="A440" s="1" t="s">
        <v>15</v>
      </c>
      <c r="B440" s="5" t="s">
        <v>854</v>
      </c>
      <c r="C440" s="5" t="s">
        <v>252</v>
      </c>
      <c r="D440" s="5" t="s">
        <v>203</v>
      </c>
      <c r="E440" s="5" t="s">
        <v>966</v>
      </c>
      <c r="F440" s="6" t="str">
        <f>IFERROR(__xludf.DUMMYFUNCTION("REGEXEXTRACT(E440, "":(.*):"")"),"00")</f>
        <v>00</v>
      </c>
      <c r="G440" s="6" t="str">
        <f>IFERROR(__xludf.DUMMYFUNCTION("REGEXEXTRACT(E440, "":.*:(\d*)(?:.|$)"")"),"00")</f>
        <v>00</v>
      </c>
      <c r="H440" s="6" t="str">
        <f>IFERROR(__xludf.DUMMYFUNCTION("IFNA(REGEXEXTRACT(E440, ""\.(\d{6})""), 0)"),"178279")</f>
        <v>178279</v>
      </c>
      <c r="I440" s="2">
        <f t="shared" si="1"/>
        <v>178279</v>
      </c>
      <c r="J440" s="1" t="s">
        <v>76</v>
      </c>
    </row>
    <row r="441">
      <c r="A441" s="1" t="s">
        <v>15</v>
      </c>
      <c r="B441" s="5" t="s">
        <v>854</v>
      </c>
      <c r="C441" s="5" t="s">
        <v>256</v>
      </c>
      <c r="D441" s="5" t="s">
        <v>203</v>
      </c>
      <c r="E441" s="5" t="s">
        <v>967</v>
      </c>
      <c r="F441" s="6" t="str">
        <f>IFERROR(__xludf.DUMMYFUNCTION("REGEXEXTRACT(E441, "":(.*):"")"),"00")</f>
        <v>00</v>
      </c>
      <c r="G441" s="6" t="str">
        <f>IFERROR(__xludf.DUMMYFUNCTION("REGEXEXTRACT(E441, "":.*:(\d*)(?:.|$)"")"),"00")</f>
        <v>00</v>
      </c>
      <c r="H441" s="6" t="str">
        <f>IFERROR(__xludf.DUMMYFUNCTION("IFNA(REGEXEXTRACT(E441, ""\.(\d{6})""), 0)"),"037970")</f>
        <v>037970</v>
      </c>
      <c r="I441" s="2">
        <f t="shared" si="1"/>
        <v>37970</v>
      </c>
      <c r="J441" s="1" t="s">
        <v>76</v>
      </c>
    </row>
    <row r="442">
      <c r="A442" s="1" t="s">
        <v>15</v>
      </c>
      <c r="B442" s="5" t="s">
        <v>244</v>
      </c>
      <c r="C442" s="5" t="s">
        <v>254</v>
      </c>
      <c r="D442" s="5" t="s">
        <v>203</v>
      </c>
      <c r="E442" s="5" t="s">
        <v>968</v>
      </c>
      <c r="F442" s="6" t="str">
        <f>IFERROR(__xludf.DUMMYFUNCTION("REGEXEXTRACT(E442, "":(.*):"")"),"00")</f>
        <v>00</v>
      </c>
      <c r="G442" s="6" t="str">
        <f>IFERROR(__xludf.DUMMYFUNCTION("REGEXEXTRACT(E442, "":.*:(\d*)(?:.|$)"")"),"00")</f>
        <v>00</v>
      </c>
      <c r="H442" s="6" t="str">
        <f>IFERROR(__xludf.DUMMYFUNCTION("IFNA(REGEXEXTRACT(E442, ""\.(\d{6})""), 0)"),"000259")</f>
        <v>000259</v>
      </c>
      <c r="I442" s="2">
        <f t="shared" si="1"/>
        <v>259</v>
      </c>
      <c r="J442" s="1" t="s">
        <v>17</v>
      </c>
    </row>
    <row r="443">
      <c r="A443" s="1" t="s">
        <v>15</v>
      </c>
      <c r="B443" s="5" t="s">
        <v>244</v>
      </c>
      <c r="C443" s="5" t="s">
        <v>256</v>
      </c>
      <c r="D443" s="5" t="s">
        <v>203</v>
      </c>
      <c r="E443" s="5" t="s">
        <v>969</v>
      </c>
      <c r="F443" s="6" t="str">
        <f>IFERROR(__xludf.DUMMYFUNCTION("REGEXEXTRACT(E443, "":(.*):"")"),"00")</f>
        <v>00</v>
      </c>
      <c r="G443" s="6" t="str">
        <f>IFERROR(__xludf.DUMMYFUNCTION("REGEXEXTRACT(E443, "":.*:(\d*)(?:.|$)"")"),"00")</f>
        <v>00</v>
      </c>
      <c r="H443" s="6" t="str">
        <f>IFERROR(__xludf.DUMMYFUNCTION("IFNA(REGEXEXTRACT(E443, ""\.(\d{6})""), 0)"),"000542")</f>
        <v>000542</v>
      </c>
      <c r="I443" s="2">
        <f t="shared" si="1"/>
        <v>542</v>
      </c>
      <c r="J443" s="1" t="s">
        <v>17</v>
      </c>
    </row>
    <row r="444">
      <c r="A444" s="1" t="s">
        <v>15</v>
      </c>
      <c r="B444" s="5" t="s">
        <v>244</v>
      </c>
      <c r="C444" s="5" t="s">
        <v>271</v>
      </c>
      <c r="D444" s="5" t="s">
        <v>203</v>
      </c>
      <c r="E444" s="5" t="s">
        <v>945</v>
      </c>
      <c r="F444" s="6" t="str">
        <f>IFERROR(__xludf.DUMMYFUNCTION("REGEXEXTRACT(E444, "":(.*):"")"),"00")</f>
        <v>00</v>
      </c>
      <c r="G444" s="6" t="str">
        <f>IFERROR(__xludf.DUMMYFUNCTION("REGEXEXTRACT(E444, "":.*:(\d*)(?:.|$)"")"),"00")</f>
        <v>00</v>
      </c>
      <c r="H444" s="6" t="str">
        <f>IFERROR(__xludf.DUMMYFUNCTION("IFNA(REGEXEXTRACT(E444, ""\.(\d{6})""), 0)"),"000256")</f>
        <v>000256</v>
      </c>
      <c r="I444" s="2">
        <f t="shared" si="1"/>
        <v>256</v>
      </c>
      <c r="J444" s="1" t="s">
        <v>17</v>
      </c>
    </row>
    <row r="445">
      <c r="A445" s="1" t="s">
        <v>15</v>
      </c>
      <c r="B445" s="5" t="s">
        <v>244</v>
      </c>
      <c r="C445" s="5" t="s">
        <v>274</v>
      </c>
      <c r="D445" s="5" t="s">
        <v>203</v>
      </c>
      <c r="E445" s="5" t="s">
        <v>970</v>
      </c>
      <c r="F445" s="6" t="str">
        <f>IFERROR(__xludf.DUMMYFUNCTION("REGEXEXTRACT(E445, "":(.*):"")"),"00")</f>
        <v>00</v>
      </c>
      <c r="G445" s="6" t="str">
        <f>IFERROR(__xludf.DUMMYFUNCTION("REGEXEXTRACT(E445, "":.*:(\d*)(?:.|$)"")"),"00")</f>
        <v>00</v>
      </c>
      <c r="H445" s="6" t="str">
        <f>IFERROR(__xludf.DUMMYFUNCTION("IFNA(REGEXEXTRACT(E445, ""\.(\d{6})""), 0)"),"764517")</f>
        <v>764517</v>
      </c>
      <c r="I445" s="2">
        <f t="shared" si="1"/>
        <v>764517</v>
      </c>
      <c r="J445" s="1" t="s">
        <v>76</v>
      </c>
    </row>
    <row r="446">
      <c r="A446" s="1" t="s">
        <v>15</v>
      </c>
      <c r="B446" s="5" t="s">
        <v>244</v>
      </c>
      <c r="C446" s="5" t="s">
        <v>274</v>
      </c>
      <c r="D446" s="5" t="s">
        <v>203</v>
      </c>
      <c r="E446" s="5" t="s">
        <v>971</v>
      </c>
      <c r="F446" s="6" t="str">
        <f>IFERROR(__xludf.DUMMYFUNCTION("REGEXEXTRACT(E446, "":(.*):"")"),"00")</f>
        <v>00</v>
      </c>
      <c r="G446" s="6" t="str">
        <f>IFERROR(__xludf.DUMMYFUNCTION("REGEXEXTRACT(E446, "":.*:(\d*)(?:.|$)"")"),"00")</f>
        <v>00</v>
      </c>
      <c r="H446" s="6" t="str">
        <f>IFERROR(__xludf.DUMMYFUNCTION("IFNA(REGEXEXTRACT(E446, ""\.(\d{6})""), 0)"),"000280")</f>
        <v>000280</v>
      </c>
      <c r="I446" s="2">
        <f t="shared" si="1"/>
        <v>280</v>
      </c>
      <c r="J446" s="1" t="s">
        <v>17</v>
      </c>
    </row>
    <row r="447">
      <c r="A447" s="1" t="s">
        <v>15</v>
      </c>
      <c r="B447" s="5" t="s">
        <v>244</v>
      </c>
      <c r="C447" s="5" t="s">
        <v>252</v>
      </c>
      <c r="D447" s="5" t="s">
        <v>203</v>
      </c>
      <c r="E447" s="5" t="s">
        <v>972</v>
      </c>
      <c r="F447" s="6" t="str">
        <f>IFERROR(__xludf.DUMMYFUNCTION("REGEXEXTRACT(E447, "":(.*):"")"),"00")</f>
        <v>00</v>
      </c>
      <c r="G447" s="6" t="str">
        <f>IFERROR(__xludf.DUMMYFUNCTION("REGEXEXTRACT(E447, "":.*:(\d*)(?:.|$)"")"),"00")</f>
        <v>00</v>
      </c>
      <c r="H447" s="6" t="str">
        <f>IFERROR(__xludf.DUMMYFUNCTION("IFNA(REGEXEXTRACT(E447, ""\.(\d{6})""), 0)"),"000391")</f>
        <v>000391</v>
      </c>
      <c r="I447" s="2">
        <f t="shared" si="1"/>
        <v>391</v>
      </c>
      <c r="J447" s="1" t="s">
        <v>17</v>
      </c>
    </row>
    <row r="448">
      <c r="A448" s="1" t="s">
        <v>15</v>
      </c>
      <c r="B448" s="5" t="s">
        <v>244</v>
      </c>
      <c r="C448" s="5" t="s">
        <v>277</v>
      </c>
      <c r="D448" s="5" t="s">
        <v>203</v>
      </c>
      <c r="E448" s="5" t="s">
        <v>973</v>
      </c>
      <c r="F448" s="6" t="str">
        <f>IFERROR(__xludf.DUMMYFUNCTION("REGEXEXTRACT(E448, "":(.*):"")"),"00")</f>
        <v>00</v>
      </c>
      <c r="G448" s="6" t="str">
        <f>IFERROR(__xludf.DUMMYFUNCTION("REGEXEXTRACT(E448, "":.*:(\d*)(?:.|$)"")"),"00")</f>
        <v>00</v>
      </c>
      <c r="H448" s="6" t="str">
        <f>IFERROR(__xludf.DUMMYFUNCTION("IFNA(REGEXEXTRACT(E448, ""\.(\d{6})""), 0)"),"000399")</f>
        <v>000399</v>
      </c>
      <c r="I448" s="2">
        <f t="shared" si="1"/>
        <v>399</v>
      </c>
      <c r="J448" s="1" t="s">
        <v>17</v>
      </c>
    </row>
    <row r="449">
      <c r="A449" s="1" t="s">
        <v>15</v>
      </c>
      <c r="B449" s="5" t="s">
        <v>244</v>
      </c>
      <c r="C449" s="5" t="s">
        <v>274</v>
      </c>
      <c r="D449" s="5" t="s">
        <v>203</v>
      </c>
      <c r="E449" s="5" t="s">
        <v>974</v>
      </c>
      <c r="F449" s="6" t="str">
        <f>IFERROR(__xludf.DUMMYFUNCTION("REGEXEXTRACT(E449, "":(.*):"")"),"00")</f>
        <v>00</v>
      </c>
      <c r="G449" s="6" t="str">
        <f>IFERROR(__xludf.DUMMYFUNCTION("REGEXEXTRACT(E449, "":.*:(\d*)(?:.|$)"")"),"00")</f>
        <v>00</v>
      </c>
      <c r="H449" s="6" t="str">
        <f>IFERROR(__xludf.DUMMYFUNCTION("IFNA(REGEXEXTRACT(E449, ""\.(\d{6})""), 0)"),"000570")</f>
        <v>000570</v>
      </c>
      <c r="I449" s="2">
        <f t="shared" si="1"/>
        <v>570</v>
      </c>
      <c r="J449" s="1" t="s">
        <v>17</v>
      </c>
    </row>
    <row r="450">
      <c r="A450" s="1" t="s">
        <v>15</v>
      </c>
      <c r="B450" s="5" t="s">
        <v>244</v>
      </c>
      <c r="C450" s="5" t="s">
        <v>258</v>
      </c>
      <c r="D450" s="5" t="s">
        <v>203</v>
      </c>
      <c r="E450" s="5" t="s">
        <v>975</v>
      </c>
      <c r="F450" s="6" t="str">
        <f>IFERROR(__xludf.DUMMYFUNCTION("REGEXEXTRACT(E450, "":(.*):"")"),"00")</f>
        <v>00</v>
      </c>
      <c r="G450" s="6" t="str">
        <f>IFERROR(__xludf.DUMMYFUNCTION("REGEXEXTRACT(E450, "":.*:(\d*)(?:.|$)"")"),"00")</f>
        <v>00</v>
      </c>
      <c r="H450" s="6" t="str">
        <f>IFERROR(__xludf.DUMMYFUNCTION("IFNA(REGEXEXTRACT(E450, ""\.(\d{6})""), 0)"),"000260")</f>
        <v>000260</v>
      </c>
      <c r="I450" s="2">
        <f t="shared" si="1"/>
        <v>260</v>
      </c>
      <c r="J450" s="1" t="s">
        <v>17</v>
      </c>
    </row>
    <row r="451">
      <c r="A451" s="1" t="s">
        <v>15</v>
      </c>
      <c r="B451" s="5" t="s">
        <v>244</v>
      </c>
      <c r="C451" s="5" t="s">
        <v>274</v>
      </c>
      <c r="D451" s="5" t="s">
        <v>203</v>
      </c>
      <c r="E451" s="5" t="s">
        <v>858</v>
      </c>
      <c r="F451" s="6" t="str">
        <f>IFERROR(__xludf.DUMMYFUNCTION("REGEXEXTRACT(E451, "":(.*):"")"),"00")</f>
        <v>00</v>
      </c>
      <c r="G451" s="6" t="str">
        <f>IFERROR(__xludf.DUMMYFUNCTION("REGEXEXTRACT(E451, "":.*:(\d*)(?:.|$)"")"),"00")</f>
        <v>00</v>
      </c>
      <c r="H451" s="6" t="str">
        <f>IFERROR(__xludf.DUMMYFUNCTION("IFNA(REGEXEXTRACT(E451, ""\.(\d{6})""), 0)"),"000255")</f>
        <v>000255</v>
      </c>
      <c r="I451" s="2">
        <f t="shared" si="1"/>
        <v>255</v>
      </c>
      <c r="J451" s="1" t="s">
        <v>17</v>
      </c>
    </row>
    <row r="452">
      <c r="A452" s="1" t="s">
        <v>15</v>
      </c>
      <c r="B452" s="5" t="s">
        <v>842</v>
      </c>
      <c r="C452" s="5" t="s">
        <v>277</v>
      </c>
      <c r="D452" s="5" t="s">
        <v>203</v>
      </c>
      <c r="E452" s="5" t="s">
        <v>976</v>
      </c>
      <c r="F452" s="6" t="str">
        <f>IFERROR(__xludf.DUMMYFUNCTION("REGEXEXTRACT(E452, "":(.*):"")"),"00")</f>
        <v>00</v>
      </c>
      <c r="G452" s="6" t="str">
        <f>IFERROR(__xludf.DUMMYFUNCTION("REGEXEXTRACT(E452, "":.*:(\d*)(?:.|$)"")"),"00")</f>
        <v>00</v>
      </c>
      <c r="H452" s="6" t="str">
        <f>IFERROR(__xludf.DUMMYFUNCTION("IFNA(REGEXEXTRACT(E452, ""\.(\d{6})""), 0)"),"000310")</f>
        <v>000310</v>
      </c>
      <c r="I452" s="2">
        <f t="shared" si="1"/>
        <v>310</v>
      </c>
      <c r="J452" s="1" t="s">
        <v>17</v>
      </c>
    </row>
    <row r="453">
      <c r="A453" s="1" t="s">
        <v>15</v>
      </c>
      <c r="B453" s="5" t="s">
        <v>842</v>
      </c>
      <c r="C453" s="5" t="s">
        <v>977</v>
      </c>
      <c r="D453" s="5" t="s">
        <v>203</v>
      </c>
      <c r="E453" s="5" t="s">
        <v>978</v>
      </c>
      <c r="F453" s="6" t="str">
        <f>IFERROR(__xludf.DUMMYFUNCTION("REGEXEXTRACT(E453, "":(.*):"")"),"00")</f>
        <v>00</v>
      </c>
      <c r="G453" s="6" t="str">
        <f>IFERROR(__xludf.DUMMYFUNCTION("REGEXEXTRACT(E453, "":.*:(\d*)(?:.|$)"")"),"00")</f>
        <v>00</v>
      </c>
      <c r="H453" s="6" t="str">
        <f>IFERROR(__xludf.DUMMYFUNCTION("IFNA(REGEXEXTRACT(E453, ""\.(\d{6})""), 0)"),"000295")</f>
        <v>000295</v>
      </c>
      <c r="I453" s="2">
        <f t="shared" si="1"/>
        <v>295</v>
      </c>
      <c r="J453" s="1" t="s">
        <v>17</v>
      </c>
    </row>
    <row r="454">
      <c r="A454" s="1" t="s">
        <v>15</v>
      </c>
      <c r="B454" s="5" t="s">
        <v>842</v>
      </c>
      <c r="C454" s="5" t="s">
        <v>979</v>
      </c>
      <c r="D454" s="5" t="s">
        <v>203</v>
      </c>
      <c r="E454" s="5" t="s">
        <v>980</v>
      </c>
      <c r="F454" s="6" t="str">
        <f>IFERROR(__xludf.DUMMYFUNCTION("REGEXEXTRACT(E454, "":(.*):"")"),"00")</f>
        <v>00</v>
      </c>
      <c r="G454" s="6" t="str">
        <f>IFERROR(__xludf.DUMMYFUNCTION("REGEXEXTRACT(E454, "":.*:(\d*)(?:.|$)"")"),"00")</f>
        <v>00</v>
      </c>
      <c r="H454" s="6" t="str">
        <f>IFERROR(__xludf.DUMMYFUNCTION("IFNA(REGEXEXTRACT(E454, ""\.(\d{6})""), 0)"),"001603")</f>
        <v>001603</v>
      </c>
      <c r="I454" s="2">
        <f t="shared" si="1"/>
        <v>1603</v>
      </c>
      <c r="J454" s="1" t="s">
        <v>76</v>
      </c>
    </row>
    <row r="455">
      <c r="A455" s="1" t="s">
        <v>15</v>
      </c>
      <c r="B455" s="5" t="s">
        <v>842</v>
      </c>
      <c r="C455" s="5" t="s">
        <v>263</v>
      </c>
      <c r="D455" s="5" t="s">
        <v>203</v>
      </c>
      <c r="E455" s="5" t="s">
        <v>981</v>
      </c>
      <c r="F455" s="6" t="str">
        <f>IFERROR(__xludf.DUMMYFUNCTION("REGEXEXTRACT(E455, "":(.*):"")"),"00")</f>
        <v>00</v>
      </c>
      <c r="G455" s="6" t="str">
        <f>IFERROR(__xludf.DUMMYFUNCTION("REGEXEXTRACT(E455, "":.*:(\d*)(?:.|$)"")"),"00")</f>
        <v>00</v>
      </c>
      <c r="H455" s="6" t="str">
        <f>IFERROR(__xludf.DUMMYFUNCTION("IFNA(REGEXEXTRACT(E455, ""\.(\d{6})""), 0)"),"000359")</f>
        <v>000359</v>
      </c>
      <c r="I455" s="2">
        <f t="shared" si="1"/>
        <v>359</v>
      </c>
      <c r="J455" s="1" t="s">
        <v>76</v>
      </c>
    </row>
    <row r="456">
      <c r="A456" s="1" t="s">
        <v>15</v>
      </c>
      <c r="B456" s="5" t="s">
        <v>842</v>
      </c>
      <c r="C456" s="5" t="s">
        <v>254</v>
      </c>
      <c r="D456" s="5" t="s">
        <v>203</v>
      </c>
      <c r="E456" s="5" t="s">
        <v>960</v>
      </c>
      <c r="F456" s="6" t="str">
        <f>IFERROR(__xludf.DUMMYFUNCTION("REGEXEXTRACT(E456, "":(.*):"")"),"00")</f>
        <v>00</v>
      </c>
      <c r="G456" s="6" t="str">
        <f>IFERROR(__xludf.DUMMYFUNCTION("REGEXEXTRACT(E456, "":.*:(\d*)(?:.|$)"")"),"00")</f>
        <v>00</v>
      </c>
      <c r="H456" s="6" t="str">
        <f>IFERROR(__xludf.DUMMYFUNCTION("IFNA(REGEXEXTRACT(E456, ""\.(\d{6})""), 0)"),"000314")</f>
        <v>000314</v>
      </c>
      <c r="I456" s="2">
        <f t="shared" si="1"/>
        <v>314</v>
      </c>
      <c r="J456" s="1" t="s">
        <v>17</v>
      </c>
    </row>
    <row r="457">
      <c r="A457" s="1" t="s">
        <v>15</v>
      </c>
      <c r="B457" s="5" t="s">
        <v>842</v>
      </c>
      <c r="C457" s="5" t="s">
        <v>258</v>
      </c>
      <c r="D457" s="5" t="s">
        <v>203</v>
      </c>
      <c r="E457" s="5" t="s">
        <v>982</v>
      </c>
      <c r="F457" s="6" t="str">
        <f>IFERROR(__xludf.DUMMYFUNCTION("REGEXEXTRACT(E457, "":(.*):"")"),"00")</f>
        <v>00</v>
      </c>
      <c r="G457" s="6" t="str">
        <f>IFERROR(__xludf.DUMMYFUNCTION("REGEXEXTRACT(E457, "":.*:(\d*)(?:.|$)"")"),"00")</f>
        <v>00</v>
      </c>
      <c r="H457" s="6" t="str">
        <f>IFERROR(__xludf.DUMMYFUNCTION("IFNA(REGEXEXTRACT(E457, ""\.(\d{6})""), 0)"),"000298")</f>
        <v>000298</v>
      </c>
      <c r="I457" s="2">
        <f t="shared" si="1"/>
        <v>298</v>
      </c>
      <c r="J457" s="1" t="s">
        <v>17</v>
      </c>
    </row>
    <row r="458">
      <c r="A458" s="1" t="s">
        <v>15</v>
      </c>
      <c r="B458" s="5" t="s">
        <v>842</v>
      </c>
      <c r="C458" s="5" t="s">
        <v>256</v>
      </c>
      <c r="D458" s="5" t="s">
        <v>203</v>
      </c>
      <c r="E458" s="5" t="s">
        <v>983</v>
      </c>
      <c r="F458" s="6" t="str">
        <f>IFERROR(__xludf.DUMMYFUNCTION("REGEXEXTRACT(E458, "":(.*):"")"),"00")</f>
        <v>00</v>
      </c>
      <c r="G458" s="6" t="str">
        <f>IFERROR(__xludf.DUMMYFUNCTION("REGEXEXTRACT(E458, "":.*:(\d*)(?:.|$)"")"),"00")</f>
        <v>00</v>
      </c>
      <c r="H458" s="6" t="str">
        <f>IFERROR(__xludf.DUMMYFUNCTION("IFNA(REGEXEXTRACT(E458, ""\.(\d{6})""), 0)"),"000302")</f>
        <v>000302</v>
      </c>
      <c r="I458" s="2">
        <f t="shared" si="1"/>
        <v>302</v>
      </c>
      <c r="J458" s="1" t="s">
        <v>17</v>
      </c>
    </row>
    <row r="459">
      <c r="A459" s="1" t="s">
        <v>15</v>
      </c>
      <c r="B459" s="5" t="s">
        <v>842</v>
      </c>
      <c r="C459" s="5" t="s">
        <v>954</v>
      </c>
      <c r="D459" s="5" t="s">
        <v>203</v>
      </c>
      <c r="E459" s="5" t="s">
        <v>984</v>
      </c>
      <c r="F459" s="6" t="str">
        <f>IFERROR(__xludf.DUMMYFUNCTION("REGEXEXTRACT(E459, "":(.*):"")"),"00")</f>
        <v>00</v>
      </c>
      <c r="G459" s="6" t="str">
        <f>IFERROR(__xludf.DUMMYFUNCTION("REGEXEXTRACT(E459, "":.*:(\d*)(?:.|$)"")"),"00")</f>
        <v>00</v>
      </c>
      <c r="H459" s="6" t="str">
        <f>IFERROR(__xludf.DUMMYFUNCTION("IFNA(REGEXEXTRACT(E459, ""\.(\d{6})""), 0)"),"000256")</f>
        <v>000256</v>
      </c>
      <c r="I459" s="2">
        <f t="shared" si="1"/>
        <v>256</v>
      </c>
      <c r="J459" s="1" t="s">
        <v>17</v>
      </c>
    </row>
    <row r="460">
      <c r="A460" s="1" t="s">
        <v>15</v>
      </c>
      <c r="B460" s="5" t="s">
        <v>842</v>
      </c>
      <c r="C460" s="5" t="s">
        <v>277</v>
      </c>
      <c r="D460" s="5" t="s">
        <v>203</v>
      </c>
      <c r="E460" s="5" t="s">
        <v>985</v>
      </c>
      <c r="F460" s="6" t="str">
        <f>IFERROR(__xludf.DUMMYFUNCTION("REGEXEXTRACT(E460, "":(.*):"")"),"00")</f>
        <v>00</v>
      </c>
      <c r="G460" s="6" t="str">
        <f>IFERROR(__xludf.DUMMYFUNCTION("REGEXEXTRACT(E460, "":.*:(\d*)(?:.|$)"")"),"00")</f>
        <v>00</v>
      </c>
      <c r="H460" s="6" t="str">
        <f>IFERROR(__xludf.DUMMYFUNCTION("IFNA(REGEXEXTRACT(E460, ""\.(\d{6})""), 0)"),"567825")</f>
        <v>567825</v>
      </c>
      <c r="I460" s="2">
        <f t="shared" si="1"/>
        <v>567825</v>
      </c>
      <c r="J460" s="1" t="s">
        <v>76</v>
      </c>
    </row>
    <row r="461">
      <c r="A461" s="1" t="s">
        <v>15</v>
      </c>
      <c r="B461" s="5" t="s">
        <v>842</v>
      </c>
      <c r="C461" s="5" t="s">
        <v>258</v>
      </c>
      <c r="D461" s="5" t="s">
        <v>203</v>
      </c>
      <c r="E461" s="5" t="s">
        <v>986</v>
      </c>
      <c r="F461" s="6" t="str">
        <f>IFERROR(__xludf.DUMMYFUNCTION("REGEXEXTRACT(E461, "":(.*):"")"),"00")</f>
        <v>00</v>
      </c>
      <c r="G461" s="6" t="str">
        <f>IFERROR(__xludf.DUMMYFUNCTION("REGEXEXTRACT(E461, "":.*:(\d*)(?:.|$)"")"),"00")</f>
        <v>00</v>
      </c>
      <c r="H461" s="6" t="str">
        <f>IFERROR(__xludf.DUMMYFUNCTION("IFNA(REGEXEXTRACT(E461, ""\.(\d{6})""), 0)"),"000218")</f>
        <v>000218</v>
      </c>
      <c r="I461" s="2">
        <f t="shared" si="1"/>
        <v>218</v>
      </c>
      <c r="J461" s="1" t="s">
        <v>17</v>
      </c>
    </row>
    <row r="462">
      <c r="A462" s="1" t="s">
        <v>15</v>
      </c>
      <c r="B462" s="5" t="s">
        <v>241</v>
      </c>
      <c r="C462" s="5" t="s">
        <v>277</v>
      </c>
      <c r="D462" s="5" t="s">
        <v>203</v>
      </c>
      <c r="E462" s="5" t="s">
        <v>987</v>
      </c>
      <c r="F462" s="6" t="str">
        <f>IFERROR(__xludf.DUMMYFUNCTION("REGEXEXTRACT(E462, "":(.*):"")"),"00")</f>
        <v>00</v>
      </c>
      <c r="G462" s="6" t="str">
        <f>IFERROR(__xludf.DUMMYFUNCTION("REGEXEXTRACT(E462, "":.*:(\d*)(?:.|$)"")"),"00")</f>
        <v>00</v>
      </c>
      <c r="H462" s="6" t="str">
        <f>IFERROR(__xludf.DUMMYFUNCTION("IFNA(REGEXEXTRACT(E462, ""\.(\d{6})""), 0)"),"000222")</f>
        <v>000222</v>
      </c>
      <c r="I462" s="2">
        <f t="shared" si="1"/>
        <v>222</v>
      </c>
      <c r="J462" s="1" t="s">
        <v>17</v>
      </c>
    </row>
    <row r="463">
      <c r="A463" s="1" t="s">
        <v>15</v>
      </c>
      <c r="B463" s="5" t="s">
        <v>241</v>
      </c>
      <c r="C463" s="5" t="s">
        <v>258</v>
      </c>
      <c r="D463" s="5" t="s">
        <v>203</v>
      </c>
      <c r="E463" s="5" t="s">
        <v>988</v>
      </c>
      <c r="F463" s="6" t="str">
        <f>IFERROR(__xludf.DUMMYFUNCTION("REGEXEXTRACT(E463, "":(.*):"")"),"00")</f>
        <v>00</v>
      </c>
      <c r="G463" s="6" t="str">
        <f>IFERROR(__xludf.DUMMYFUNCTION("REGEXEXTRACT(E463, "":.*:(\d*)(?:.|$)"")"),"00")</f>
        <v>00</v>
      </c>
      <c r="H463" s="6" t="str">
        <f>IFERROR(__xludf.DUMMYFUNCTION("IFNA(REGEXEXTRACT(E463, ""\.(\d{6})""), 0)"),"000355")</f>
        <v>000355</v>
      </c>
      <c r="I463" s="2">
        <f t="shared" si="1"/>
        <v>355</v>
      </c>
      <c r="J463" s="1" t="s">
        <v>17</v>
      </c>
    </row>
    <row r="464">
      <c r="A464" s="1" t="s">
        <v>15</v>
      </c>
      <c r="B464" s="5" t="s">
        <v>241</v>
      </c>
      <c r="C464" s="5" t="s">
        <v>271</v>
      </c>
      <c r="D464" s="5" t="s">
        <v>203</v>
      </c>
      <c r="E464" s="5" t="s">
        <v>989</v>
      </c>
      <c r="F464" s="6" t="str">
        <f>IFERROR(__xludf.DUMMYFUNCTION("REGEXEXTRACT(E464, "":(.*):"")"),"00")</f>
        <v>00</v>
      </c>
      <c r="G464" s="6" t="str">
        <f>IFERROR(__xludf.DUMMYFUNCTION("REGEXEXTRACT(E464, "":.*:(\d*)(?:.|$)"")"),"00")</f>
        <v>00</v>
      </c>
      <c r="H464" s="6" t="str">
        <f>IFERROR(__xludf.DUMMYFUNCTION("IFNA(REGEXEXTRACT(E464, ""\.(\d{6})""), 0)"),"000354")</f>
        <v>000354</v>
      </c>
      <c r="I464" s="2">
        <f t="shared" si="1"/>
        <v>354</v>
      </c>
      <c r="J464" s="1" t="s">
        <v>17</v>
      </c>
    </row>
    <row r="465">
      <c r="A465" s="1" t="s">
        <v>15</v>
      </c>
      <c r="B465" s="5" t="s">
        <v>241</v>
      </c>
      <c r="C465" s="5" t="s">
        <v>284</v>
      </c>
      <c r="D465" s="5" t="s">
        <v>203</v>
      </c>
      <c r="E465" s="5" t="s">
        <v>990</v>
      </c>
      <c r="F465" s="6" t="str">
        <f>IFERROR(__xludf.DUMMYFUNCTION("REGEXEXTRACT(E465, "":(.*):"")"),"00")</f>
        <v>00</v>
      </c>
      <c r="G465" s="6" t="str">
        <f>IFERROR(__xludf.DUMMYFUNCTION("REGEXEXTRACT(E465, "":.*:(\d*)(?:.|$)"")"),"00")</f>
        <v>00</v>
      </c>
      <c r="H465" s="6" t="str">
        <f>IFERROR(__xludf.DUMMYFUNCTION("IFNA(REGEXEXTRACT(E465, ""\.(\d{6})""), 0)"),"056934")</f>
        <v>056934</v>
      </c>
      <c r="I465" s="2">
        <f t="shared" si="1"/>
        <v>56934</v>
      </c>
      <c r="J465" s="1" t="s">
        <v>76</v>
      </c>
    </row>
    <row r="466">
      <c r="A466" s="1" t="s">
        <v>15</v>
      </c>
      <c r="B466" s="5" t="s">
        <v>241</v>
      </c>
      <c r="C466" s="5" t="s">
        <v>258</v>
      </c>
      <c r="D466" s="5" t="s">
        <v>203</v>
      </c>
      <c r="E466" s="5" t="s">
        <v>991</v>
      </c>
      <c r="F466" s="6" t="str">
        <f>IFERROR(__xludf.DUMMYFUNCTION("REGEXEXTRACT(E466, "":(.*):"")"),"00")</f>
        <v>00</v>
      </c>
      <c r="G466" s="6" t="str">
        <f>IFERROR(__xludf.DUMMYFUNCTION("REGEXEXTRACT(E466, "":.*:(\d*)(?:.|$)"")"),"00")</f>
        <v>00</v>
      </c>
      <c r="H466" s="6" t="str">
        <f>IFERROR(__xludf.DUMMYFUNCTION("IFNA(REGEXEXTRACT(E466, ""\.(\d{6})""), 0)"),"001508")</f>
        <v>001508</v>
      </c>
      <c r="I466" s="2">
        <f t="shared" si="1"/>
        <v>1508</v>
      </c>
      <c r="J466" s="1" t="s">
        <v>76</v>
      </c>
    </row>
    <row r="467">
      <c r="A467" s="1" t="s">
        <v>15</v>
      </c>
      <c r="B467" s="5" t="s">
        <v>241</v>
      </c>
      <c r="C467" s="5" t="s">
        <v>258</v>
      </c>
      <c r="D467" s="5" t="s">
        <v>203</v>
      </c>
      <c r="E467" s="5" t="s">
        <v>992</v>
      </c>
      <c r="F467" s="6" t="str">
        <f>IFERROR(__xludf.DUMMYFUNCTION("REGEXEXTRACT(E467, "":(.*):"")"),"00")</f>
        <v>00</v>
      </c>
      <c r="G467" s="6" t="str">
        <f>IFERROR(__xludf.DUMMYFUNCTION("REGEXEXTRACT(E467, "":.*:(\d*)(?:.|$)"")"),"00")</f>
        <v>00</v>
      </c>
      <c r="H467" s="6" t="str">
        <f>IFERROR(__xludf.DUMMYFUNCTION("IFNA(REGEXEXTRACT(E467, ""\.(\d{6})""), 0)"),"000369")</f>
        <v>000369</v>
      </c>
      <c r="I467" s="2">
        <f t="shared" si="1"/>
        <v>369</v>
      </c>
      <c r="J467" s="1" t="s">
        <v>17</v>
      </c>
    </row>
    <row r="468">
      <c r="A468" s="1" t="s">
        <v>15</v>
      </c>
      <c r="B468" s="5" t="s">
        <v>241</v>
      </c>
      <c r="C468" s="5" t="s">
        <v>947</v>
      </c>
      <c r="D468" s="5" t="s">
        <v>203</v>
      </c>
      <c r="E468" s="5" t="s">
        <v>993</v>
      </c>
      <c r="F468" s="6" t="str">
        <f>IFERROR(__xludf.DUMMYFUNCTION("REGEXEXTRACT(E468, "":(.*):"")"),"00")</f>
        <v>00</v>
      </c>
      <c r="G468" s="6" t="str">
        <f>IFERROR(__xludf.DUMMYFUNCTION("REGEXEXTRACT(E468, "":.*:(\d*)(?:.|$)"")"),"00")</f>
        <v>00</v>
      </c>
      <c r="H468" s="6" t="str">
        <f>IFERROR(__xludf.DUMMYFUNCTION("IFNA(REGEXEXTRACT(E468, ""\.(\d{6})""), 0)"),"000424")</f>
        <v>000424</v>
      </c>
      <c r="I468" s="2">
        <f t="shared" si="1"/>
        <v>424</v>
      </c>
      <c r="J468" s="1" t="s">
        <v>17</v>
      </c>
    </row>
    <row r="469">
      <c r="A469" s="1" t="s">
        <v>15</v>
      </c>
      <c r="B469" s="5" t="s">
        <v>241</v>
      </c>
      <c r="C469" s="5" t="s">
        <v>254</v>
      </c>
      <c r="D469" s="5" t="s">
        <v>203</v>
      </c>
      <c r="E469" s="5" t="s">
        <v>794</v>
      </c>
      <c r="F469" s="6" t="str">
        <f>IFERROR(__xludf.DUMMYFUNCTION("REGEXEXTRACT(E469, "":(.*):"")"),"00")</f>
        <v>00</v>
      </c>
      <c r="G469" s="6" t="str">
        <f>IFERROR(__xludf.DUMMYFUNCTION("REGEXEXTRACT(E469, "":.*:(\d*)(?:.|$)"")"),"00")</f>
        <v>00</v>
      </c>
      <c r="H469" s="6" t="str">
        <f>IFERROR(__xludf.DUMMYFUNCTION("IFNA(REGEXEXTRACT(E469, ""\.(\d{6})""), 0)"),"000602")</f>
        <v>000602</v>
      </c>
      <c r="I469" s="2">
        <f t="shared" si="1"/>
        <v>602</v>
      </c>
      <c r="J469" s="1" t="s">
        <v>17</v>
      </c>
    </row>
    <row r="470">
      <c r="A470" s="1" t="s">
        <v>15</v>
      </c>
      <c r="B470" s="5" t="s">
        <v>241</v>
      </c>
      <c r="C470" s="5" t="s">
        <v>256</v>
      </c>
      <c r="D470" s="5" t="s">
        <v>203</v>
      </c>
      <c r="E470" s="5" t="s">
        <v>994</v>
      </c>
      <c r="F470" s="6" t="str">
        <f>IFERROR(__xludf.DUMMYFUNCTION("REGEXEXTRACT(E470, "":(.*):"")"),"00")</f>
        <v>00</v>
      </c>
      <c r="G470" s="6" t="str">
        <f>IFERROR(__xludf.DUMMYFUNCTION("REGEXEXTRACT(E470, "":.*:(\d*)(?:.|$)"")"),"00")</f>
        <v>00</v>
      </c>
      <c r="H470" s="6" t="str">
        <f>IFERROR(__xludf.DUMMYFUNCTION("IFNA(REGEXEXTRACT(E470, ""\.(\d{6})""), 0)"),"000321")</f>
        <v>000321</v>
      </c>
      <c r="I470" s="2">
        <f t="shared" si="1"/>
        <v>321</v>
      </c>
      <c r="J470" s="1" t="s">
        <v>76</v>
      </c>
    </row>
    <row r="471">
      <c r="A471" s="1" t="s">
        <v>15</v>
      </c>
      <c r="B471" s="5" t="s">
        <v>241</v>
      </c>
      <c r="C471" s="5" t="s">
        <v>258</v>
      </c>
      <c r="D471" s="5" t="s">
        <v>203</v>
      </c>
      <c r="E471" s="5" t="s">
        <v>995</v>
      </c>
      <c r="F471" s="6" t="str">
        <f>IFERROR(__xludf.DUMMYFUNCTION("REGEXEXTRACT(E471, "":(.*):"")"),"00")</f>
        <v>00</v>
      </c>
      <c r="G471" s="6" t="str">
        <f>IFERROR(__xludf.DUMMYFUNCTION("REGEXEXTRACT(E471, "":.*:(\d*)(?:.|$)"")"),"00")</f>
        <v>00</v>
      </c>
      <c r="H471" s="6" t="str">
        <f>IFERROR(__xludf.DUMMYFUNCTION("IFNA(REGEXEXTRACT(E471, ""\.(\d{6})""), 0)"),"000975")</f>
        <v>000975</v>
      </c>
      <c r="I471" s="2">
        <f t="shared" si="1"/>
        <v>975</v>
      </c>
      <c r="J471" s="1" t="s">
        <v>17</v>
      </c>
    </row>
    <row r="472">
      <c r="A472" s="1" t="s">
        <v>15</v>
      </c>
      <c r="B472" s="5" t="s">
        <v>247</v>
      </c>
      <c r="C472" s="5" t="s">
        <v>269</v>
      </c>
      <c r="D472" s="5" t="s">
        <v>203</v>
      </c>
      <c r="E472" s="5" t="s">
        <v>996</v>
      </c>
      <c r="F472" s="6" t="str">
        <f>IFERROR(__xludf.DUMMYFUNCTION("REGEXEXTRACT(E472, "":(.*):"")"),"00")</f>
        <v>00</v>
      </c>
      <c r="G472" s="6" t="str">
        <f>IFERROR(__xludf.DUMMYFUNCTION("REGEXEXTRACT(E472, "":.*:(\d*)(?:.|$)"")"),"00")</f>
        <v>00</v>
      </c>
      <c r="H472" s="6" t="str">
        <f>IFERROR(__xludf.DUMMYFUNCTION("IFNA(REGEXEXTRACT(E472, ""\.(\d{6})""), 0)"),"000306")</f>
        <v>000306</v>
      </c>
      <c r="I472" s="2">
        <f t="shared" si="1"/>
        <v>306</v>
      </c>
      <c r="J472" s="1" t="s">
        <v>17</v>
      </c>
    </row>
    <row r="473">
      <c r="A473" s="1" t="s">
        <v>15</v>
      </c>
      <c r="B473" s="5" t="s">
        <v>247</v>
      </c>
      <c r="C473" s="5" t="s">
        <v>947</v>
      </c>
      <c r="D473" s="5" t="s">
        <v>203</v>
      </c>
      <c r="E473" s="5" t="s">
        <v>997</v>
      </c>
      <c r="F473" s="6" t="str">
        <f>IFERROR(__xludf.DUMMYFUNCTION("REGEXEXTRACT(E473, "":(.*):"")"),"00")</f>
        <v>00</v>
      </c>
      <c r="G473" s="6" t="str">
        <f>IFERROR(__xludf.DUMMYFUNCTION("REGEXEXTRACT(E473, "":.*:(\d*)(?:.|$)"")"),"00")</f>
        <v>00</v>
      </c>
      <c r="H473" s="6" t="str">
        <f>IFERROR(__xludf.DUMMYFUNCTION("IFNA(REGEXEXTRACT(E473, ""\.(\d{6})""), 0)"),"000271")</f>
        <v>000271</v>
      </c>
      <c r="I473" s="2">
        <f t="shared" si="1"/>
        <v>271</v>
      </c>
      <c r="J473" s="1" t="s">
        <v>17</v>
      </c>
    </row>
    <row r="474">
      <c r="A474" s="1" t="s">
        <v>15</v>
      </c>
      <c r="B474" s="5" t="s">
        <v>247</v>
      </c>
      <c r="C474" s="5" t="s">
        <v>282</v>
      </c>
      <c r="D474" s="5" t="s">
        <v>203</v>
      </c>
      <c r="E474" s="5" t="s">
        <v>998</v>
      </c>
      <c r="F474" s="6" t="str">
        <f>IFERROR(__xludf.DUMMYFUNCTION("REGEXEXTRACT(E474, "":(.*):"")"),"00")</f>
        <v>00</v>
      </c>
      <c r="G474" s="6" t="str">
        <f>IFERROR(__xludf.DUMMYFUNCTION("REGEXEXTRACT(E474, "":.*:(\d*)(?:.|$)"")"),"00")</f>
        <v>00</v>
      </c>
      <c r="H474" s="6" t="str">
        <f>IFERROR(__xludf.DUMMYFUNCTION("IFNA(REGEXEXTRACT(E474, ""\.(\d{6})""), 0)"),"000274")</f>
        <v>000274</v>
      </c>
      <c r="I474" s="2">
        <f t="shared" si="1"/>
        <v>274</v>
      </c>
      <c r="J474" s="1" t="s">
        <v>17</v>
      </c>
    </row>
    <row r="475">
      <c r="A475" s="1" t="s">
        <v>15</v>
      </c>
      <c r="B475" s="5" t="s">
        <v>247</v>
      </c>
      <c r="C475" s="5" t="s">
        <v>258</v>
      </c>
      <c r="D475" s="5" t="s">
        <v>203</v>
      </c>
      <c r="E475" s="5" t="s">
        <v>999</v>
      </c>
      <c r="F475" s="6" t="str">
        <f>IFERROR(__xludf.DUMMYFUNCTION("REGEXEXTRACT(E475, "":(.*):"")"),"00")</f>
        <v>00</v>
      </c>
      <c r="G475" s="6" t="str">
        <f>IFERROR(__xludf.DUMMYFUNCTION("REGEXEXTRACT(E475, "":.*:(\d*)(?:.|$)"")"),"00")</f>
        <v>00</v>
      </c>
      <c r="H475" s="6" t="str">
        <f>IFERROR(__xludf.DUMMYFUNCTION("IFNA(REGEXEXTRACT(E475, ""\.(\d{6})""), 0)"),"000776")</f>
        <v>000776</v>
      </c>
      <c r="I475" s="2">
        <f t="shared" si="1"/>
        <v>776</v>
      </c>
      <c r="J475" s="1" t="s">
        <v>17</v>
      </c>
    </row>
    <row r="476">
      <c r="A476" s="1" t="s">
        <v>15</v>
      </c>
      <c r="B476" s="5" t="s">
        <v>247</v>
      </c>
      <c r="C476" s="5" t="s">
        <v>256</v>
      </c>
      <c r="D476" s="5" t="s">
        <v>203</v>
      </c>
      <c r="E476" s="5" t="s">
        <v>1000</v>
      </c>
      <c r="F476" s="6" t="str">
        <f>IFERROR(__xludf.DUMMYFUNCTION("REGEXEXTRACT(E476, "":(.*):"")"),"00")</f>
        <v>00</v>
      </c>
      <c r="G476" s="6" t="str">
        <f>IFERROR(__xludf.DUMMYFUNCTION("REGEXEXTRACT(E476, "":.*:(\d*)(?:.|$)"")"),"00")</f>
        <v>00</v>
      </c>
      <c r="H476" s="6" t="str">
        <f>IFERROR(__xludf.DUMMYFUNCTION("IFNA(REGEXEXTRACT(E476, ""\.(\d{6})""), 0)"),"000537")</f>
        <v>000537</v>
      </c>
      <c r="I476" s="2">
        <f t="shared" si="1"/>
        <v>537</v>
      </c>
      <c r="J476" s="1" t="s">
        <v>17</v>
      </c>
    </row>
    <row r="477">
      <c r="A477" s="1" t="s">
        <v>15</v>
      </c>
      <c r="B477" s="5" t="s">
        <v>247</v>
      </c>
      <c r="C477" s="5" t="s">
        <v>954</v>
      </c>
      <c r="D477" s="5" t="s">
        <v>203</v>
      </c>
      <c r="E477" s="5" t="s">
        <v>299</v>
      </c>
      <c r="F477" s="6" t="str">
        <f>IFERROR(__xludf.DUMMYFUNCTION("REGEXEXTRACT(E477, "":(.*):"")"),"00")</f>
        <v>00</v>
      </c>
      <c r="G477" s="6" t="str">
        <f>IFERROR(__xludf.DUMMYFUNCTION("REGEXEXTRACT(E477, "":.*:(\d*)(?:.|$)"")"),"10")</f>
        <v>10</v>
      </c>
      <c r="H477" s="6">
        <f>IFERROR(__xludf.DUMMYFUNCTION("IFNA(REGEXEXTRACT(E477, ""\.(\d{6})""), 0)"),0.0)</f>
        <v>0</v>
      </c>
      <c r="I477" s="2">
        <f t="shared" si="1"/>
        <v>10000000</v>
      </c>
      <c r="J477" s="1" t="s">
        <v>74</v>
      </c>
    </row>
    <row r="478">
      <c r="A478" s="1" t="s">
        <v>15</v>
      </c>
      <c r="B478" s="5" t="s">
        <v>247</v>
      </c>
      <c r="C478" s="5" t="s">
        <v>947</v>
      </c>
      <c r="D478" s="5" t="s">
        <v>203</v>
      </c>
      <c r="E478" s="5" t="s">
        <v>1001</v>
      </c>
      <c r="F478" s="6" t="str">
        <f>IFERROR(__xludf.DUMMYFUNCTION("REGEXEXTRACT(E478, "":(.*):"")"),"00")</f>
        <v>00</v>
      </c>
      <c r="G478" s="6" t="str">
        <f>IFERROR(__xludf.DUMMYFUNCTION("REGEXEXTRACT(E478, "":.*:(\d*)(?:.|$)"")"),"00")</f>
        <v>00</v>
      </c>
      <c r="H478" s="6" t="str">
        <f>IFERROR(__xludf.DUMMYFUNCTION("IFNA(REGEXEXTRACT(E478, ""\.(\d{6})""), 0)"),"000256")</f>
        <v>000256</v>
      </c>
      <c r="I478" s="2">
        <f t="shared" si="1"/>
        <v>256</v>
      </c>
      <c r="J478" s="1" t="s">
        <v>76</v>
      </c>
    </row>
    <row r="479">
      <c r="A479" s="1" t="s">
        <v>15</v>
      </c>
      <c r="B479" s="5" t="s">
        <v>247</v>
      </c>
      <c r="C479" s="5" t="s">
        <v>979</v>
      </c>
      <c r="D479" s="5" t="s">
        <v>203</v>
      </c>
      <c r="E479" s="5" t="s">
        <v>1002</v>
      </c>
      <c r="F479" s="6" t="str">
        <f>IFERROR(__xludf.DUMMYFUNCTION("REGEXEXTRACT(E479, "":(.*):"")"),"00")</f>
        <v>00</v>
      </c>
      <c r="G479" s="6" t="str">
        <f>IFERROR(__xludf.DUMMYFUNCTION("REGEXEXTRACT(E479, "":.*:(\d*)(?:.|$)"")"),"00")</f>
        <v>00</v>
      </c>
      <c r="H479" s="6" t="str">
        <f>IFERROR(__xludf.DUMMYFUNCTION("IFNA(REGEXEXTRACT(E479, ""\.(\d{6})""), 0)"),"001125")</f>
        <v>001125</v>
      </c>
      <c r="I479" s="2">
        <f t="shared" si="1"/>
        <v>1125</v>
      </c>
      <c r="J479" s="1" t="s">
        <v>76</v>
      </c>
    </row>
    <row r="480">
      <c r="A480" s="1" t="s">
        <v>15</v>
      </c>
      <c r="B480" s="5" t="s">
        <v>247</v>
      </c>
      <c r="C480" s="5" t="s">
        <v>274</v>
      </c>
      <c r="D480" s="5" t="s">
        <v>203</v>
      </c>
      <c r="E480" s="5" t="s">
        <v>1003</v>
      </c>
      <c r="F480" s="6" t="str">
        <f>IFERROR(__xludf.DUMMYFUNCTION("REGEXEXTRACT(E480, "":(.*):"")"),"00")</f>
        <v>00</v>
      </c>
      <c r="G480" s="6" t="str">
        <f>IFERROR(__xludf.DUMMYFUNCTION("REGEXEXTRACT(E480, "":.*:(\d*)(?:.|$)"")"),"00")</f>
        <v>00</v>
      </c>
      <c r="H480" s="6" t="str">
        <f>IFERROR(__xludf.DUMMYFUNCTION("IFNA(REGEXEXTRACT(E480, ""\.(\d{6})""), 0)"),"000277")</f>
        <v>000277</v>
      </c>
      <c r="I480" s="2">
        <f t="shared" si="1"/>
        <v>277</v>
      </c>
      <c r="J480" s="1" t="s">
        <v>17</v>
      </c>
    </row>
    <row r="481">
      <c r="A481" s="1" t="s">
        <v>15</v>
      </c>
      <c r="B481" s="5" t="s">
        <v>247</v>
      </c>
      <c r="C481" s="5" t="s">
        <v>277</v>
      </c>
      <c r="D481" s="5" t="s">
        <v>203</v>
      </c>
      <c r="E481" s="5" t="s">
        <v>1004</v>
      </c>
      <c r="F481" s="6" t="str">
        <f>IFERROR(__xludf.DUMMYFUNCTION("REGEXEXTRACT(E481, "":(.*):"")"),"00")</f>
        <v>00</v>
      </c>
      <c r="G481" s="6" t="str">
        <f>IFERROR(__xludf.DUMMYFUNCTION("REGEXEXTRACT(E481, "":.*:(\d*)(?:.|$)"")"),"00")</f>
        <v>00</v>
      </c>
      <c r="H481" s="6" t="str">
        <f>IFERROR(__xludf.DUMMYFUNCTION("IFNA(REGEXEXTRACT(E481, ""\.(\d{6})""), 0)"),"000271")</f>
        <v>000271</v>
      </c>
      <c r="I481" s="2">
        <f t="shared" si="1"/>
        <v>271</v>
      </c>
      <c r="J481" s="1" t="s">
        <v>17</v>
      </c>
    </row>
    <row r="482">
      <c r="A482" s="1" t="s">
        <v>15</v>
      </c>
      <c r="B482" s="5" t="s">
        <v>260</v>
      </c>
      <c r="C482" s="5" t="s">
        <v>274</v>
      </c>
      <c r="D482" s="5" t="s">
        <v>203</v>
      </c>
      <c r="E482" s="5" t="s">
        <v>1005</v>
      </c>
      <c r="F482" s="6" t="str">
        <f>IFERROR(__xludf.DUMMYFUNCTION("REGEXEXTRACT(E482, "":(.*):"")"),"00")</f>
        <v>00</v>
      </c>
      <c r="G482" s="6" t="str">
        <f>IFERROR(__xludf.DUMMYFUNCTION("REGEXEXTRACT(E482, "":.*:(\d*)(?:.|$)"")"),"00")</f>
        <v>00</v>
      </c>
      <c r="H482" s="6" t="str">
        <f>IFERROR(__xludf.DUMMYFUNCTION("IFNA(REGEXEXTRACT(E482, ""\.(\d{6})""), 0)"),"000254")</f>
        <v>000254</v>
      </c>
      <c r="I482" s="2">
        <f t="shared" si="1"/>
        <v>254</v>
      </c>
      <c r="J482" s="1" t="s">
        <v>17</v>
      </c>
    </row>
    <row r="483">
      <c r="A483" s="1" t="s">
        <v>15</v>
      </c>
      <c r="B483" s="5" t="s">
        <v>260</v>
      </c>
      <c r="C483" s="5" t="s">
        <v>947</v>
      </c>
      <c r="D483" s="5" t="s">
        <v>203</v>
      </c>
      <c r="E483" s="5" t="s">
        <v>1006</v>
      </c>
      <c r="F483" s="6" t="str">
        <f>IFERROR(__xludf.DUMMYFUNCTION("REGEXEXTRACT(E483, "":(.*):"")"),"00")</f>
        <v>00</v>
      </c>
      <c r="G483" s="6" t="str">
        <f>IFERROR(__xludf.DUMMYFUNCTION("REGEXEXTRACT(E483, "":.*:(\d*)(?:.|$)"")"),"00")</f>
        <v>00</v>
      </c>
      <c r="H483" s="6" t="str">
        <f>IFERROR(__xludf.DUMMYFUNCTION("IFNA(REGEXEXTRACT(E483, ""\.(\d{6})""), 0)"),"000219")</f>
        <v>000219</v>
      </c>
      <c r="I483" s="2">
        <f t="shared" si="1"/>
        <v>219</v>
      </c>
      <c r="J483" s="1" t="s">
        <v>17</v>
      </c>
    </row>
    <row r="484">
      <c r="A484" s="1" t="s">
        <v>15</v>
      </c>
      <c r="B484" s="5" t="s">
        <v>260</v>
      </c>
      <c r="C484" s="5" t="s">
        <v>256</v>
      </c>
      <c r="D484" s="5" t="s">
        <v>203</v>
      </c>
      <c r="E484" s="5" t="s">
        <v>1007</v>
      </c>
      <c r="F484" s="6" t="str">
        <f>IFERROR(__xludf.DUMMYFUNCTION("REGEXEXTRACT(E484, "":(.*):"")"),"00")</f>
        <v>00</v>
      </c>
      <c r="G484" s="6" t="str">
        <f>IFERROR(__xludf.DUMMYFUNCTION("REGEXEXTRACT(E484, "":.*:(\d*)(?:.|$)"")"),"00")</f>
        <v>00</v>
      </c>
      <c r="H484" s="6" t="str">
        <f>IFERROR(__xludf.DUMMYFUNCTION("IFNA(REGEXEXTRACT(E484, ""\.(\d{6})""), 0)"),"000249")</f>
        <v>000249</v>
      </c>
      <c r="I484" s="2">
        <f t="shared" si="1"/>
        <v>249</v>
      </c>
      <c r="J484" s="1" t="s">
        <v>17</v>
      </c>
    </row>
    <row r="485">
      <c r="A485" s="1" t="s">
        <v>15</v>
      </c>
      <c r="B485" s="5" t="s">
        <v>260</v>
      </c>
      <c r="C485" s="5" t="s">
        <v>979</v>
      </c>
      <c r="D485" s="5" t="s">
        <v>203</v>
      </c>
      <c r="E485" s="5" t="s">
        <v>1008</v>
      </c>
      <c r="F485" s="6" t="str">
        <f>IFERROR(__xludf.DUMMYFUNCTION("REGEXEXTRACT(E485, "":(.*):"")"),"00")</f>
        <v>00</v>
      </c>
      <c r="G485" s="6" t="str">
        <f>IFERROR(__xludf.DUMMYFUNCTION("REGEXEXTRACT(E485, "":.*:(\d*)(?:.|$)"")"),"00")</f>
        <v>00</v>
      </c>
      <c r="H485" s="6" t="str">
        <f>IFERROR(__xludf.DUMMYFUNCTION("IFNA(REGEXEXTRACT(E485, ""\.(\d{6})""), 0)"),"000361")</f>
        <v>000361</v>
      </c>
      <c r="I485" s="2">
        <f t="shared" si="1"/>
        <v>361</v>
      </c>
      <c r="J485" s="1" t="s">
        <v>17</v>
      </c>
    </row>
    <row r="486">
      <c r="A486" s="1" t="s">
        <v>15</v>
      </c>
      <c r="B486" s="5" t="s">
        <v>260</v>
      </c>
      <c r="C486" s="5" t="s">
        <v>979</v>
      </c>
      <c r="D486" s="5" t="s">
        <v>203</v>
      </c>
      <c r="E486" s="5" t="s">
        <v>836</v>
      </c>
      <c r="F486" s="6" t="str">
        <f>IFERROR(__xludf.DUMMYFUNCTION("REGEXEXTRACT(E486, "":(.*):"")"),"00")</f>
        <v>00</v>
      </c>
      <c r="G486" s="6" t="str">
        <f>IFERROR(__xludf.DUMMYFUNCTION("REGEXEXTRACT(E486, "":.*:(\d*)(?:.|$)"")"),"00")</f>
        <v>00</v>
      </c>
      <c r="H486" s="6" t="str">
        <f>IFERROR(__xludf.DUMMYFUNCTION("IFNA(REGEXEXTRACT(E486, ""\.(\d{6})""), 0)"),"000325")</f>
        <v>000325</v>
      </c>
      <c r="I486" s="2">
        <f t="shared" si="1"/>
        <v>325</v>
      </c>
      <c r="J486" s="1" t="s">
        <v>17</v>
      </c>
    </row>
    <row r="487">
      <c r="A487" s="1" t="s">
        <v>15</v>
      </c>
      <c r="B487" s="5" t="s">
        <v>260</v>
      </c>
      <c r="C487" s="5" t="s">
        <v>947</v>
      </c>
      <c r="D487" s="5" t="s">
        <v>203</v>
      </c>
      <c r="E487" s="5" t="s">
        <v>1009</v>
      </c>
      <c r="F487" s="6" t="str">
        <f>IFERROR(__xludf.DUMMYFUNCTION("REGEXEXTRACT(E487, "":(.*):"")"),"00")</f>
        <v>00</v>
      </c>
      <c r="G487" s="6" t="str">
        <f>IFERROR(__xludf.DUMMYFUNCTION("REGEXEXTRACT(E487, "":.*:(\d*)(?:.|$)"")"),"00")</f>
        <v>00</v>
      </c>
      <c r="H487" s="6" t="str">
        <f>IFERROR(__xludf.DUMMYFUNCTION("IFNA(REGEXEXTRACT(E487, ""\.(\d{6})""), 0)"),"000278")</f>
        <v>000278</v>
      </c>
      <c r="I487" s="2">
        <f t="shared" si="1"/>
        <v>278</v>
      </c>
      <c r="J487" s="1" t="s">
        <v>17</v>
      </c>
    </row>
    <row r="488">
      <c r="A488" s="1" t="s">
        <v>15</v>
      </c>
      <c r="B488" s="5" t="s">
        <v>260</v>
      </c>
      <c r="C488" s="5" t="s">
        <v>282</v>
      </c>
      <c r="D488" s="5" t="s">
        <v>203</v>
      </c>
      <c r="E488" s="5" t="s">
        <v>1010</v>
      </c>
      <c r="F488" s="6" t="str">
        <f>IFERROR(__xludf.DUMMYFUNCTION("REGEXEXTRACT(E488, "":(.*):"")"),"00")</f>
        <v>00</v>
      </c>
      <c r="G488" s="6" t="str">
        <f>IFERROR(__xludf.DUMMYFUNCTION("REGEXEXTRACT(E488, "":.*:(\d*)(?:.|$)"")"),"00")</f>
        <v>00</v>
      </c>
      <c r="H488" s="6" t="str">
        <f>IFERROR(__xludf.DUMMYFUNCTION("IFNA(REGEXEXTRACT(E488, ""\.(\d{6})""), 0)"),"000296")</f>
        <v>000296</v>
      </c>
      <c r="I488" s="2">
        <f t="shared" si="1"/>
        <v>296</v>
      </c>
      <c r="J488" s="1" t="s">
        <v>17</v>
      </c>
    </row>
    <row r="489">
      <c r="A489" s="1" t="s">
        <v>15</v>
      </c>
      <c r="B489" s="5" t="s">
        <v>260</v>
      </c>
      <c r="C489" s="5" t="s">
        <v>258</v>
      </c>
      <c r="D489" s="5" t="s">
        <v>203</v>
      </c>
      <c r="E489" s="5" t="s">
        <v>1011</v>
      </c>
      <c r="F489" s="6" t="str">
        <f>IFERROR(__xludf.DUMMYFUNCTION("REGEXEXTRACT(E489, "":(.*):"")"),"00")</f>
        <v>00</v>
      </c>
      <c r="G489" s="6" t="str">
        <f>IFERROR(__xludf.DUMMYFUNCTION("REGEXEXTRACT(E489, "":.*:(\d*)(?:.|$)"")"),"00")</f>
        <v>00</v>
      </c>
      <c r="H489" s="6" t="str">
        <f>IFERROR(__xludf.DUMMYFUNCTION("IFNA(REGEXEXTRACT(E489, ""\.(\d{6})""), 0)"),"000371")</f>
        <v>000371</v>
      </c>
      <c r="I489" s="2">
        <f t="shared" si="1"/>
        <v>371</v>
      </c>
      <c r="J489" s="1" t="s">
        <v>17</v>
      </c>
    </row>
    <row r="490">
      <c r="A490" s="1" t="s">
        <v>15</v>
      </c>
      <c r="B490" s="5" t="s">
        <v>260</v>
      </c>
      <c r="C490" s="5" t="s">
        <v>263</v>
      </c>
      <c r="D490" s="5" t="s">
        <v>203</v>
      </c>
      <c r="E490" s="5" t="s">
        <v>1012</v>
      </c>
      <c r="F490" s="6" t="str">
        <f>IFERROR(__xludf.DUMMYFUNCTION("REGEXEXTRACT(E490, "":(.*):"")"),"00")</f>
        <v>00</v>
      </c>
      <c r="G490" s="6" t="str">
        <f>IFERROR(__xludf.DUMMYFUNCTION("REGEXEXTRACT(E490, "":.*:(\d*)(?:.|$)"")"),"00")</f>
        <v>00</v>
      </c>
      <c r="H490" s="6" t="str">
        <f>IFERROR(__xludf.DUMMYFUNCTION("IFNA(REGEXEXTRACT(E490, ""\.(\d{6})""), 0)"),"000291")</f>
        <v>000291</v>
      </c>
      <c r="I490" s="2">
        <f t="shared" si="1"/>
        <v>291</v>
      </c>
      <c r="J490" s="1" t="s">
        <v>17</v>
      </c>
    </row>
    <row r="491">
      <c r="A491" s="1" t="s">
        <v>15</v>
      </c>
      <c r="B491" s="5" t="s">
        <v>260</v>
      </c>
      <c r="C491" s="5" t="s">
        <v>282</v>
      </c>
      <c r="D491" s="5" t="s">
        <v>203</v>
      </c>
      <c r="E491" s="5" t="s">
        <v>1013</v>
      </c>
      <c r="F491" s="6" t="str">
        <f>IFERROR(__xludf.DUMMYFUNCTION("REGEXEXTRACT(E491, "":(.*):"")"),"00")</f>
        <v>00</v>
      </c>
      <c r="G491" s="6" t="str">
        <f>IFERROR(__xludf.DUMMYFUNCTION("REGEXEXTRACT(E491, "":.*:(\d*)(?:.|$)"")"),"00")</f>
        <v>00</v>
      </c>
      <c r="H491" s="6" t="str">
        <f>IFERROR(__xludf.DUMMYFUNCTION("IFNA(REGEXEXTRACT(E491, ""\.(\d{6})""), 0)"),"000375")</f>
        <v>000375</v>
      </c>
      <c r="I491" s="2">
        <f t="shared" si="1"/>
        <v>375</v>
      </c>
      <c r="J491" s="1" t="s">
        <v>17</v>
      </c>
    </row>
    <row r="492">
      <c r="A492" s="1" t="s">
        <v>15</v>
      </c>
      <c r="B492" s="5" t="s">
        <v>891</v>
      </c>
      <c r="C492" s="5" t="s">
        <v>282</v>
      </c>
      <c r="D492" s="5" t="s">
        <v>203</v>
      </c>
      <c r="E492" s="5" t="s">
        <v>1014</v>
      </c>
      <c r="F492" s="6" t="str">
        <f>IFERROR(__xludf.DUMMYFUNCTION("REGEXEXTRACT(E492, "":(.*):"")"),"00")</f>
        <v>00</v>
      </c>
      <c r="G492" s="6" t="str">
        <f>IFERROR(__xludf.DUMMYFUNCTION("REGEXEXTRACT(E492, "":.*:(\d*)(?:.|$)"")"),"00")</f>
        <v>00</v>
      </c>
      <c r="H492" s="6" t="str">
        <f>IFERROR(__xludf.DUMMYFUNCTION("IFNA(REGEXEXTRACT(E492, ""\.(\d{6})""), 0)"),"000323")</f>
        <v>000323</v>
      </c>
      <c r="I492" s="2">
        <f t="shared" si="1"/>
        <v>323</v>
      </c>
      <c r="J492" s="1" t="s">
        <v>17</v>
      </c>
    </row>
    <row r="493">
      <c r="A493" s="1" t="s">
        <v>15</v>
      </c>
      <c r="B493" s="5" t="s">
        <v>891</v>
      </c>
      <c r="C493" s="5" t="s">
        <v>263</v>
      </c>
      <c r="D493" s="5" t="s">
        <v>203</v>
      </c>
      <c r="E493" s="5" t="s">
        <v>948</v>
      </c>
      <c r="F493" s="6" t="str">
        <f>IFERROR(__xludf.DUMMYFUNCTION("REGEXEXTRACT(E493, "":(.*):"")"),"00")</f>
        <v>00</v>
      </c>
      <c r="G493" s="6" t="str">
        <f>IFERROR(__xludf.DUMMYFUNCTION("REGEXEXTRACT(E493, "":.*:(\d*)(?:.|$)"")"),"00")</f>
        <v>00</v>
      </c>
      <c r="H493" s="6" t="str">
        <f>IFERROR(__xludf.DUMMYFUNCTION("IFNA(REGEXEXTRACT(E493, ""\.(\d{6})""), 0)"),"000278")</f>
        <v>000278</v>
      </c>
      <c r="I493" s="2">
        <f t="shared" si="1"/>
        <v>278</v>
      </c>
      <c r="J493" s="1" t="s">
        <v>17</v>
      </c>
    </row>
    <row r="494">
      <c r="A494" s="1" t="s">
        <v>15</v>
      </c>
      <c r="B494" s="5" t="s">
        <v>891</v>
      </c>
      <c r="C494" s="5" t="s">
        <v>258</v>
      </c>
      <c r="D494" s="5" t="s">
        <v>203</v>
      </c>
      <c r="E494" s="5" t="s">
        <v>921</v>
      </c>
      <c r="F494" s="6" t="str">
        <f>IFERROR(__xludf.DUMMYFUNCTION("REGEXEXTRACT(E494, "":(.*):"")"),"00")</f>
        <v>00</v>
      </c>
      <c r="G494" s="6" t="str">
        <f>IFERROR(__xludf.DUMMYFUNCTION("REGEXEXTRACT(E494, "":.*:(\d*)(?:.|$)"")"),"00")</f>
        <v>00</v>
      </c>
      <c r="H494" s="6" t="str">
        <f>IFERROR(__xludf.DUMMYFUNCTION("IFNA(REGEXEXTRACT(E494, ""\.(\d{6})""), 0)"),"000263")</f>
        <v>000263</v>
      </c>
      <c r="I494" s="2">
        <f t="shared" si="1"/>
        <v>263</v>
      </c>
      <c r="J494" s="1" t="s">
        <v>17</v>
      </c>
    </row>
    <row r="495">
      <c r="A495" s="1" t="s">
        <v>15</v>
      </c>
      <c r="B495" s="5" t="s">
        <v>891</v>
      </c>
      <c r="C495" s="5" t="s">
        <v>287</v>
      </c>
      <c r="D495" s="5" t="s">
        <v>203</v>
      </c>
      <c r="E495" s="5" t="s">
        <v>1015</v>
      </c>
      <c r="F495" s="6" t="str">
        <f>IFERROR(__xludf.DUMMYFUNCTION("REGEXEXTRACT(E495, "":(.*):"")"),"00")</f>
        <v>00</v>
      </c>
      <c r="G495" s="6" t="str">
        <f>IFERROR(__xludf.DUMMYFUNCTION("REGEXEXTRACT(E495, "":.*:(\d*)(?:.|$)"")"),"02")</f>
        <v>02</v>
      </c>
      <c r="H495" s="6" t="str">
        <f>IFERROR(__xludf.DUMMYFUNCTION("IFNA(REGEXEXTRACT(E495, ""\.(\d{6})""), 0)"),"868287")</f>
        <v>868287</v>
      </c>
      <c r="I495" s="2">
        <f t="shared" si="1"/>
        <v>2868287</v>
      </c>
      <c r="J495" s="1" t="s">
        <v>76</v>
      </c>
    </row>
    <row r="496">
      <c r="A496" s="1" t="s">
        <v>15</v>
      </c>
      <c r="B496" s="5" t="s">
        <v>891</v>
      </c>
      <c r="C496" s="5" t="s">
        <v>947</v>
      </c>
      <c r="D496" s="5" t="s">
        <v>203</v>
      </c>
      <c r="E496" s="5" t="s">
        <v>1016</v>
      </c>
      <c r="F496" s="6" t="str">
        <f>IFERROR(__xludf.DUMMYFUNCTION("REGEXEXTRACT(E496, "":(.*):"")"),"00")</f>
        <v>00</v>
      </c>
      <c r="G496" s="6" t="str">
        <f>IFERROR(__xludf.DUMMYFUNCTION("REGEXEXTRACT(E496, "":.*:(\d*)(?:.|$)"")"),"00")</f>
        <v>00</v>
      </c>
      <c r="H496" s="6" t="str">
        <f>IFERROR(__xludf.DUMMYFUNCTION("IFNA(REGEXEXTRACT(E496, ""\.(\d{6})""), 0)"),"000252")</f>
        <v>000252</v>
      </c>
      <c r="I496" s="2">
        <f t="shared" si="1"/>
        <v>252</v>
      </c>
      <c r="J496" s="1" t="s">
        <v>17</v>
      </c>
    </row>
    <row r="497">
      <c r="A497" s="1" t="s">
        <v>15</v>
      </c>
      <c r="B497" s="5" t="s">
        <v>891</v>
      </c>
      <c r="C497" s="5" t="s">
        <v>947</v>
      </c>
      <c r="D497" s="5" t="s">
        <v>203</v>
      </c>
      <c r="E497" s="5" t="s">
        <v>1017</v>
      </c>
      <c r="F497" s="6" t="str">
        <f>IFERROR(__xludf.DUMMYFUNCTION("REGEXEXTRACT(E497, "":(.*):"")"),"00")</f>
        <v>00</v>
      </c>
      <c r="G497" s="6" t="str">
        <f>IFERROR(__xludf.DUMMYFUNCTION("REGEXEXTRACT(E497, "":.*:(\d*)(?:.|$)"")"),"00")</f>
        <v>00</v>
      </c>
      <c r="H497" s="6" t="str">
        <f>IFERROR(__xludf.DUMMYFUNCTION("IFNA(REGEXEXTRACT(E497, ""\.(\d{6})""), 0)"),"000246")</f>
        <v>000246</v>
      </c>
      <c r="I497" s="2">
        <f t="shared" si="1"/>
        <v>246</v>
      </c>
      <c r="J497" s="1" t="s">
        <v>17</v>
      </c>
    </row>
    <row r="498">
      <c r="A498" s="1" t="s">
        <v>15</v>
      </c>
      <c r="B498" s="5" t="s">
        <v>891</v>
      </c>
      <c r="C498" s="5" t="s">
        <v>284</v>
      </c>
      <c r="D498" s="5" t="s">
        <v>203</v>
      </c>
      <c r="E498" s="5" t="s">
        <v>1018</v>
      </c>
      <c r="F498" s="6" t="str">
        <f>IFERROR(__xludf.DUMMYFUNCTION("REGEXEXTRACT(E498, "":(.*):"")"),"00")</f>
        <v>00</v>
      </c>
      <c r="G498" s="6" t="str">
        <f>IFERROR(__xludf.DUMMYFUNCTION("REGEXEXTRACT(E498, "":.*:(\d*)(?:.|$)"")"),"00")</f>
        <v>00</v>
      </c>
      <c r="H498" s="6" t="str">
        <f>IFERROR(__xludf.DUMMYFUNCTION("IFNA(REGEXEXTRACT(E498, ""\.(\d{6})""), 0)"),"000584")</f>
        <v>000584</v>
      </c>
      <c r="I498" s="2">
        <f t="shared" si="1"/>
        <v>584</v>
      </c>
      <c r="J498" s="1" t="s">
        <v>17</v>
      </c>
    </row>
    <row r="499">
      <c r="A499" s="1" t="s">
        <v>15</v>
      </c>
      <c r="B499" s="5" t="s">
        <v>891</v>
      </c>
      <c r="C499" s="5" t="s">
        <v>263</v>
      </c>
      <c r="D499" s="5" t="s">
        <v>203</v>
      </c>
      <c r="E499" s="5" t="s">
        <v>1019</v>
      </c>
      <c r="F499" s="6" t="str">
        <f>IFERROR(__xludf.DUMMYFUNCTION("REGEXEXTRACT(E499, "":(.*):"")"),"00")</f>
        <v>00</v>
      </c>
      <c r="G499" s="6" t="str">
        <f>IFERROR(__xludf.DUMMYFUNCTION("REGEXEXTRACT(E499, "":.*:(\d*)(?:.|$)"")"),"00")</f>
        <v>00</v>
      </c>
      <c r="H499" s="6" t="str">
        <f>IFERROR(__xludf.DUMMYFUNCTION("IFNA(REGEXEXTRACT(E499, ""\.(\d{6})""), 0)"),"000281")</f>
        <v>000281</v>
      </c>
      <c r="I499" s="2">
        <f t="shared" si="1"/>
        <v>281</v>
      </c>
      <c r="J499" s="1" t="s">
        <v>17</v>
      </c>
    </row>
    <row r="500">
      <c r="A500" s="1" t="s">
        <v>15</v>
      </c>
      <c r="B500" s="5" t="s">
        <v>891</v>
      </c>
      <c r="C500" s="5" t="s">
        <v>979</v>
      </c>
      <c r="D500" s="5" t="s">
        <v>203</v>
      </c>
      <c r="E500" s="5" t="s">
        <v>1020</v>
      </c>
      <c r="F500" s="6" t="str">
        <f>IFERROR(__xludf.DUMMYFUNCTION("REGEXEXTRACT(E500, "":(.*):"")"),"00")</f>
        <v>00</v>
      </c>
      <c r="G500" s="6" t="str">
        <f>IFERROR(__xludf.DUMMYFUNCTION("REGEXEXTRACT(E500, "":.*:(\d*)(?:.|$)"")"),"00")</f>
        <v>00</v>
      </c>
      <c r="H500" s="6" t="str">
        <f>IFERROR(__xludf.DUMMYFUNCTION("IFNA(REGEXEXTRACT(E500, ""\.(\d{6})""), 0)"),"000575")</f>
        <v>000575</v>
      </c>
      <c r="I500" s="2">
        <f t="shared" si="1"/>
        <v>575</v>
      </c>
      <c r="J500" s="1" t="s">
        <v>17</v>
      </c>
    </row>
    <row r="501">
      <c r="A501" s="1" t="s">
        <v>15</v>
      </c>
      <c r="B501" s="5" t="s">
        <v>891</v>
      </c>
      <c r="C501" s="5" t="s">
        <v>979</v>
      </c>
      <c r="D501" s="5" t="s">
        <v>203</v>
      </c>
      <c r="E501" s="5" t="s">
        <v>1021</v>
      </c>
      <c r="F501" s="6" t="str">
        <f>IFERROR(__xludf.DUMMYFUNCTION("REGEXEXTRACT(E501, "":(.*):"")"),"00")</f>
        <v>00</v>
      </c>
      <c r="G501" s="6" t="str">
        <f>IFERROR(__xludf.DUMMYFUNCTION("REGEXEXTRACT(E501, "":.*:(\d*)(?:.|$)"")"),"00")</f>
        <v>00</v>
      </c>
      <c r="H501" s="6" t="str">
        <f>IFERROR(__xludf.DUMMYFUNCTION("IFNA(REGEXEXTRACT(E501, ""\.(\d{6})""), 0)"),"000236")</f>
        <v>000236</v>
      </c>
      <c r="I501" s="2">
        <f t="shared" si="1"/>
        <v>236</v>
      </c>
      <c r="J501" s="1" t="s">
        <v>17</v>
      </c>
    </row>
    <row r="502">
      <c r="A502" s="1" t="s">
        <v>15</v>
      </c>
      <c r="B502" s="5" t="s">
        <v>262</v>
      </c>
      <c r="C502" s="5" t="s">
        <v>263</v>
      </c>
      <c r="D502" s="5" t="s">
        <v>203</v>
      </c>
      <c r="E502" s="5" t="s">
        <v>1022</v>
      </c>
      <c r="F502" s="6" t="str">
        <f>IFERROR(__xludf.DUMMYFUNCTION("REGEXEXTRACT(E502, "":(.*):"")"),"00")</f>
        <v>00</v>
      </c>
      <c r="G502" s="6" t="str">
        <f>IFERROR(__xludf.DUMMYFUNCTION("REGEXEXTRACT(E502, "":.*:(\d*)(?:.|$)"")"),"00")</f>
        <v>00</v>
      </c>
      <c r="H502" s="6" t="str">
        <f>IFERROR(__xludf.DUMMYFUNCTION("IFNA(REGEXEXTRACT(E502, ""\.(\d{6})""), 0)"),"001018")</f>
        <v>001018</v>
      </c>
      <c r="I502" s="2">
        <f t="shared" si="1"/>
        <v>1018</v>
      </c>
      <c r="J502" s="1" t="s">
        <v>17</v>
      </c>
    </row>
    <row r="503">
      <c r="A503" s="1" t="s">
        <v>15</v>
      </c>
      <c r="B503" s="5" t="s">
        <v>262</v>
      </c>
      <c r="C503" s="5" t="s">
        <v>269</v>
      </c>
      <c r="D503" s="5" t="s">
        <v>203</v>
      </c>
      <c r="E503" s="5" t="s">
        <v>1023</v>
      </c>
      <c r="F503" s="6" t="str">
        <f>IFERROR(__xludf.DUMMYFUNCTION("REGEXEXTRACT(E503, "":(.*):"")"),"00")</f>
        <v>00</v>
      </c>
      <c r="G503" s="6" t="str">
        <f>IFERROR(__xludf.DUMMYFUNCTION("REGEXEXTRACT(E503, "":.*:(\d*)(?:.|$)"")"),"00")</f>
        <v>00</v>
      </c>
      <c r="H503" s="6" t="str">
        <f>IFERROR(__xludf.DUMMYFUNCTION("IFNA(REGEXEXTRACT(E503, ""\.(\d{6})""), 0)"),"000260")</f>
        <v>000260</v>
      </c>
      <c r="I503" s="2">
        <f t="shared" si="1"/>
        <v>260</v>
      </c>
      <c r="J503" s="1" t="s">
        <v>17</v>
      </c>
    </row>
    <row r="504">
      <c r="A504" s="1" t="s">
        <v>15</v>
      </c>
      <c r="B504" s="5" t="s">
        <v>262</v>
      </c>
      <c r="C504" s="5" t="s">
        <v>284</v>
      </c>
      <c r="D504" s="5" t="s">
        <v>203</v>
      </c>
      <c r="E504" s="5" t="s">
        <v>1024</v>
      </c>
      <c r="F504" s="6" t="str">
        <f>IFERROR(__xludf.DUMMYFUNCTION("REGEXEXTRACT(E504, "":(.*):"")"),"00")</f>
        <v>00</v>
      </c>
      <c r="G504" s="6" t="str">
        <f>IFERROR(__xludf.DUMMYFUNCTION("REGEXEXTRACT(E504, "":.*:(\d*)(?:.|$)"")"),"00")</f>
        <v>00</v>
      </c>
      <c r="H504" s="6" t="str">
        <f>IFERROR(__xludf.DUMMYFUNCTION("IFNA(REGEXEXTRACT(E504, ""\.(\d{6})""), 0)"),"105709")</f>
        <v>105709</v>
      </c>
      <c r="I504" s="2">
        <f t="shared" si="1"/>
        <v>105709</v>
      </c>
      <c r="J504" s="1" t="s">
        <v>17</v>
      </c>
    </row>
    <row r="505">
      <c r="A505" s="1" t="s">
        <v>15</v>
      </c>
      <c r="B505" s="5" t="s">
        <v>262</v>
      </c>
      <c r="C505" s="5" t="s">
        <v>977</v>
      </c>
      <c r="D505" s="5" t="s">
        <v>203</v>
      </c>
      <c r="E505" s="5" t="s">
        <v>1025</v>
      </c>
      <c r="F505" s="6" t="str">
        <f>IFERROR(__xludf.DUMMYFUNCTION("REGEXEXTRACT(E505, "":(.*):"")"),"00")</f>
        <v>00</v>
      </c>
      <c r="G505" s="6" t="str">
        <f>IFERROR(__xludf.DUMMYFUNCTION("REGEXEXTRACT(E505, "":.*:(\d*)(?:.|$)"")"),"00")</f>
        <v>00</v>
      </c>
      <c r="H505" s="6" t="str">
        <f>IFERROR(__xludf.DUMMYFUNCTION("IFNA(REGEXEXTRACT(E505, ""\.(\d{6})""), 0)"),"000236")</f>
        <v>000236</v>
      </c>
      <c r="I505" s="2">
        <f t="shared" si="1"/>
        <v>236</v>
      </c>
      <c r="J505" s="1" t="s">
        <v>76</v>
      </c>
    </row>
    <row r="506">
      <c r="A506" s="1" t="s">
        <v>15</v>
      </c>
      <c r="B506" s="5" t="s">
        <v>262</v>
      </c>
      <c r="C506" s="5" t="s">
        <v>269</v>
      </c>
      <c r="D506" s="5" t="s">
        <v>203</v>
      </c>
      <c r="E506" s="5" t="s">
        <v>1026</v>
      </c>
      <c r="F506" s="6" t="str">
        <f>IFERROR(__xludf.DUMMYFUNCTION("REGEXEXTRACT(E506, "":(.*):"")"),"00")</f>
        <v>00</v>
      </c>
      <c r="G506" s="6" t="str">
        <f>IFERROR(__xludf.DUMMYFUNCTION("REGEXEXTRACT(E506, "":.*:(\d*)(?:.|$)"")"),"00")</f>
        <v>00</v>
      </c>
      <c r="H506" s="6" t="str">
        <f>IFERROR(__xludf.DUMMYFUNCTION("IFNA(REGEXEXTRACT(E506, ""\.(\d{6})""), 0)"),"000889")</f>
        <v>000889</v>
      </c>
      <c r="I506" s="2">
        <f t="shared" si="1"/>
        <v>889</v>
      </c>
      <c r="J506" s="1" t="s">
        <v>76</v>
      </c>
    </row>
    <row r="507">
      <c r="A507" s="1" t="s">
        <v>15</v>
      </c>
      <c r="B507" s="5" t="s">
        <v>262</v>
      </c>
      <c r="C507" s="5" t="s">
        <v>256</v>
      </c>
      <c r="D507" s="5" t="s">
        <v>203</v>
      </c>
      <c r="E507" s="5" t="s">
        <v>1027</v>
      </c>
      <c r="F507" s="6" t="str">
        <f>IFERROR(__xludf.DUMMYFUNCTION("REGEXEXTRACT(E507, "":(.*):"")"),"00")</f>
        <v>00</v>
      </c>
      <c r="G507" s="6" t="str">
        <f>IFERROR(__xludf.DUMMYFUNCTION("REGEXEXTRACT(E507, "":.*:(\d*)(?:.|$)"")"),"00")</f>
        <v>00</v>
      </c>
      <c r="H507" s="6" t="str">
        <f>IFERROR(__xludf.DUMMYFUNCTION("IFNA(REGEXEXTRACT(E507, ""\.(\d{6})""), 0)"),"000301")</f>
        <v>000301</v>
      </c>
      <c r="I507" s="2">
        <f t="shared" si="1"/>
        <v>301</v>
      </c>
      <c r="J507" s="1" t="s">
        <v>17</v>
      </c>
    </row>
    <row r="508">
      <c r="A508" s="1" t="s">
        <v>15</v>
      </c>
      <c r="B508" s="5" t="s">
        <v>262</v>
      </c>
      <c r="C508" s="5" t="s">
        <v>287</v>
      </c>
      <c r="D508" s="5" t="s">
        <v>203</v>
      </c>
      <c r="E508" s="5" t="s">
        <v>1028</v>
      </c>
      <c r="F508" s="6" t="str">
        <f>IFERROR(__xludf.DUMMYFUNCTION("REGEXEXTRACT(E508, "":(.*):"")"),"00")</f>
        <v>00</v>
      </c>
      <c r="G508" s="6" t="str">
        <f>IFERROR(__xludf.DUMMYFUNCTION("REGEXEXTRACT(E508, "":.*:(\d*)(?:.|$)"")"),"00")</f>
        <v>00</v>
      </c>
      <c r="H508" s="6" t="str">
        <f>IFERROR(__xludf.DUMMYFUNCTION("IFNA(REGEXEXTRACT(E508, ""\.(\d{6})""), 0)"),"000303")</f>
        <v>000303</v>
      </c>
      <c r="I508" s="2">
        <f t="shared" si="1"/>
        <v>303</v>
      </c>
      <c r="J508" s="1" t="s">
        <v>17</v>
      </c>
    </row>
    <row r="509">
      <c r="A509" s="1" t="s">
        <v>15</v>
      </c>
      <c r="B509" s="5" t="s">
        <v>262</v>
      </c>
      <c r="C509" s="5" t="s">
        <v>977</v>
      </c>
      <c r="D509" s="5" t="s">
        <v>203</v>
      </c>
      <c r="E509" s="5" t="s">
        <v>1029</v>
      </c>
      <c r="F509" s="6" t="str">
        <f>IFERROR(__xludf.DUMMYFUNCTION("REGEXEXTRACT(E509, "":(.*):"")"),"00")</f>
        <v>00</v>
      </c>
      <c r="G509" s="6" t="str">
        <f>IFERROR(__xludf.DUMMYFUNCTION("REGEXEXTRACT(E509, "":.*:(\d*)(?:.|$)"")"),"00")</f>
        <v>00</v>
      </c>
      <c r="H509" s="6" t="str">
        <f>IFERROR(__xludf.DUMMYFUNCTION("IFNA(REGEXEXTRACT(E509, ""\.(\d{6})""), 0)"),"000948")</f>
        <v>000948</v>
      </c>
      <c r="I509" s="2">
        <f t="shared" si="1"/>
        <v>948</v>
      </c>
      <c r="J509" s="1" t="s">
        <v>76</v>
      </c>
    </row>
    <row r="510">
      <c r="A510" s="1" t="s">
        <v>15</v>
      </c>
      <c r="B510" s="5" t="s">
        <v>262</v>
      </c>
      <c r="C510" s="5" t="s">
        <v>1030</v>
      </c>
      <c r="D510" s="5" t="s">
        <v>203</v>
      </c>
      <c r="E510" s="5" t="s">
        <v>1031</v>
      </c>
      <c r="F510" s="6" t="str">
        <f>IFERROR(__xludf.DUMMYFUNCTION("REGEXEXTRACT(E510, "":(.*):"")"),"00")</f>
        <v>00</v>
      </c>
      <c r="G510" s="6" t="str">
        <f>IFERROR(__xludf.DUMMYFUNCTION("REGEXEXTRACT(E510, "":.*:(\d*)(?:.|$)"")"),"00")</f>
        <v>00</v>
      </c>
      <c r="H510" s="6" t="str">
        <f>IFERROR(__xludf.DUMMYFUNCTION("IFNA(REGEXEXTRACT(E510, ""\.(\d{6})""), 0)"),"000379")</f>
        <v>000379</v>
      </c>
      <c r="I510" s="2">
        <f t="shared" si="1"/>
        <v>379</v>
      </c>
      <c r="J510" s="1" t="s">
        <v>17</v>
      </c>
    </row>
    <row r="511">
      <c r="A511" s="1" t="s">
        <v>15</v>
      </c>
      <c r="B511" s="5" t="s">
        <v>262</v>
      </c>
      <c r="C511" s="5" t="s">
        <v>284</v>
      </c>
      <c r="D511" s="5" t="s">
        <v>203</v>
      </c>
      <c r="E511" s="5" t="s">
        <v>1032</v>
      </c>
      <c r="F511" s="6" t="str">
        <f>IFERROR(__xludf.DUMMYFUNCTION("REGEXEXTRACT(E511, "":(.*):"")"),"00")</f>
        <v>00</v>
      </c>
      <c r="G511" s="6" t="str">
        <f>IFERROR(__xludf.DUMMYFUNCTION("REGEXEXTRACT(E511, "":.*:(\d*)(?:.|$)"")"),"00")</f>
        <v>00</v>
      </c>
      <c r="H511" s="6" t="str">
        <f>IFERROR(__xludf.DUMMYFUNCTION("IFNA(REGEXEXTRACT(E511, ""\.(\d{6})""), 0)"),"000327")</f>
        <v>000327</v>
      </c>
      <c r="I511" s="2">
        <f t="shared" si="1"/>
        <v>327</v>
      </c>
      <c r="J511" s="1" t="s">
        <v>17</v>
      </c>
    </row>
    <row r="512">
      <c r="A512" s="1" t="s">
        <v>15</v>
      </c>
      <c r="B512" s="5" t="s">
        <v>903</v>
      </c>
      <c r="C512" s="5" t="s">
        <v>287</v>
      </c>
      <c r="D512" s="5" t="s">
        <v>203</v>
      </c>
      <c r="E512" s="5" t="s">
        <v>1033</v>
      </c>
      <c r="F512" s="6" t="str">
        <f>IFERROR(__xludf.DUMMYFUNCTION("REGEXEXTRACT(E512, "":(.*):"")"),"00")</f>
        <v>00</v>
      </c>
      <c r="G512" s="6" t="str">
        <f>IFERROR(__xludf.DUMMYFUNCTION("REGEXEXTRACT(E512, "":.*:(\d*)(?:.|$)"")"),"00")</f>
        <v>00</v>
      </c>
      <c r="H512" s="6" t="str">
        <f>IFERROR(__xludf.DUMMYFUNCTION("IFNA(REGEXEXTRACT(E512, ""\.(\d{6})""), 0)"),"000295")</f>
        <v>000295</v>
      </c>
      <c r="I512" s="2">
        <f t="shared" si="1"/>
        <v>295</v>
      </c>
      <c r="J512" s="1" t="s">
        <v>76</v>
      </c>
    </row>
    <row r="513">
      <c r="A513" s="1" t="s">
        <v>15</v>
      </c>
      <c r="B513" s="5" t="s">
        <v>903</v>
      </c>
      <c r="C513" s="5" t="s">
        <v>266</v>
      </c>
      <c r="D513" s="5" t="s">
        <v>203</v>
      </c>
      <c r="E513" s="5" t="s">
        <v>1034</v>
      </c>
      <c r="F513" s="6" t="str">
        <f>IFERROR(__xludf.DUMMYFUNCTION("REGEXEXTRACT(E513, "":(.*):"")"),"00")</f>
        <v>00</v>
      </c>
      <c r="G513" s="6" t="str">
        <f>IFERROR(__xludf.DUMMYFUNCTION("REGEXEXTRACT(E513, "":.*:(\d*)(?:.|$)"")"),"00")</f>
        <v>00</v>
      </c>
      <c r="H513" s="6" t="str">
        <f>IFERROR(__xludf.DUMMYFUNCTION("IFNA(REGEXEXTRACT(E513, ""\.(\d{6})""), 0)"),"000345")</f>
        <v>000345</v>
      </c>
      <c r="I513" s="2">
        <f t="shared" si="1"/>
        <v>345</v>
      </c>
      <c r="J513" s="1" t="s">
        <v>17</v>
      </c>
    </row>
    <row r="514">
      <c r="A514" s="1" t="s">
        <v>15</v>
      </c>
      <c r="B514" s="5" t="s">
        <v>903</v>
      </c>
      <c r="C514" s="5" t="s">
        <v>284</v>
      </c>
      <c r="D514" s="5" t="s">
        <v>203</v>
      </c>
      <c r="E514" s="5" t="s">
        <v>1035</v>
      </c>
      <c r="F514" s="6" t="str">
        <f>IFERROR(__xludf.DUMMYFUNCTION("REGEXEXTRACT(E514, "":(.*):"")"),"00")</f>
        <v>00</v>
      </c>
      <c r="G514" s="6" t="str">
        <f>IFERROR(__xludf.DUMMYFUNCTION("REGEXEXTRACT(E514, "":.*:(\d*)(?:.|$)"")"),"00")</f>
        <v>00</v>
      </c>
      <c r="H514" s="6" t="str">
        <f>IFERROR(__xludf.DUMMYFUNCTION("IFNA(REGEXEXTRACT(E514, ""\.(\d{6})""), 0)"),"000338")</f>
        <v>000338</v>
      </c>
      <c r="I514" s="2">
        <f t="shared" si="1"/>
        <v>338</v>
      </c>
      <c r="J514" s="1" t="s">
        <v>17</v>
      </c>
    </row>
    <row r="515">
      <c r="A515" s="1" t="s">
        <v>15</v>
      </c>
      <c r="B515" s="5" t="s">
        <v>903</v>
      </c>
      <c r="C515" s="5" t="s">
        <v>287</v>
      </c>
      <c r="D515" s="5" t="s">
        <v>203</v>
      </c>
      <c r="E515" s="5" t="s">
        <v>1036</v>
      </c>
      <c r="F515" s="6" t="str">
        <f>IFERROR(__xludf.DUMMYFUNCTION("REGEXEXTRACT(E515, "":(.*):"")"),"00")</f>
        <v>00</v>
      </c>
      <c r="G515" s="6" t="str">
        <f>IFERROR(__xludf.DUMMYFUNCTION("REGEXEXTRACT(E515, "":.*:(\d*)(?:.|$)"")"),"00")</f>
        <v>00</v>
      </c>
      <c r="H515" s="6" t="str">
        <f>IFERROR(__xludf.DUMMYFUNCTION("IFNA(REGEXEXTRACT(E515, ""\.(\d{6})""), 0)"),"000386")</f>
        <v>000386</v>
      </c>
      <c r="I515" s="2">
        <f t="shared" si="1"/>
        <v>386</v>
      </c>
      <c r="J515" s="1" t="s">
        <v>17</v>
      </c>
    </row>
    <row r="516">
      <c r="A516" s="1" t="s">
        <v>15</v>
      </c>
      <c r="B516" s="5" t="s">
        <v>903</v>
      </c>
      <c r="C516" s="5" t="s">
        <v>1030</v>
      </c>
      <c r="D516" s="5" t="s">
        <v>203</v>
      </c>
      <c r="E516" s="5" t="s">
        <v>1037</v>
      </c>
      <c r="F516" s="6" t="str">
        <f>IFERROR(__xludf.DUMMYFUNCTION("REGEXEXTRACT(E516, "":(.*):"")"),"00")</f>
        <v>00</v>
      </c>
      <c r="G516" s="6" t="str">
        <f>IFERROR(__xludf.DUMMYFUNCTION("REGEXEXTRACT(E516, "":.*:(\d*)(?:.|$)"")"),"00")</f>
        <v>00</v>
      </c>
      <c r="H516" s="6" t="str">
        <f>IFERROR(__xludf.DUMMYFUNCTION("IFNA(REGEXEXTRACT(E516, ""\.(\d{6})""), 0)"),"000270")</f>
        <v>000270</v>
      </c>
      <c r="I516" s="2">
        <f t="shared" si="1"/>
        <v>270</v>
      </c>
      <c r="J516" s="1" t="s">
        <v>17</v>
      </c>
    </row>
    <row r="517">
      <c r="A517" s="1" t="s">
        <v>15</v>
      </c>
      <c r="B517" s="5" t="s">
        <v>903</v>
      </c>
      <c r="C517" s="5" t="s">
        <v>287</v>
      </c>
      <c r="D517" s="5" t="s">
        <v>203</v>
      </c>
      <c r="E517" s="5" t="s">
        <v>1038</v>
      </c>
      <c r="F517" s="6" t="str">
        <f>IFERROR(__xludf.DUMMYFUNCTION("REGEXEXTRACT(E517, "":(.*):"")"),"00")</f>
        <v>00</v>
      </c>
      <c r="G517" s="6" t="str">
        <f>IFERROR(__xludf.DUMMYFUNCTION("REGEXEXTRACT(E517, "":.*:(\d*)(?:.|$)"")"),"00")</f>
        <v>00</v>
      </c>
      <c r="H517" s="6" t="str">
        <f>IFERROR(__xludf.DUMMYFUNCTION("IFNA(REGEXEXTRACT(E517, ""\.(\d{6})""), 0)"),"014127")</f>
        <v>014127</v>
      </c>
      <c r="I517" s="2">
        <f t="shared" si="1"/>
        <v>14127</v>
      </c>
      <c r="J517" s="1" t="s">
        <v>76</v>
      </c>
    </row>
    <row r="518">
      <c r="A518" s="1" t="s">
        <v>15</v>
      </c>
      <c r="B518" s="5" t="s">
        <v>903</v>
      </c>
      <c r="C518" s="5" t="s">
        <v>284</v>
      </c>
      <c r="D518" s="5" t="s">
        <v>203</v>
      </c>
      <c r="E518" s="5" t="s">
        <v>1039</v>
      </c>
      <c r="F518" s="6" t="str">
        <f>IFERROR(__xludf.DUMMYFUNCTION("REGEXEXTRACT(E518, "":(.*):"")"),"00")</f>
        <v>00</v>
      </c>
      <c r="G518" s="6" t="str">
        <f>IFERROR(__xludf.DUMMYFUNCTION("REGEXEXTRACT(E518, "":.*:(\d*)(?:.|$)"")"),"00")</f>
        <v>00</v>
      </c>
      <c r="H518" s="6" t="str">
        <f>IFERROR(__xludf.DUMMYFUNCTION("IFNA(REGEXEXTRACT(E518, ""\.(\d{6})""), 0)"),"000318")</f>
        <v>000318</v>
      </c>
      <c r="I518" s="2">
        <f t="shared" si="1"/>
        <v>318</v>
      </c>
      <c r="J518" s="1" t="s">
        <v>17</v>
      </c>
    </row>
    <row r="519">
      <c r="A519" s="1" t="s">
        <v>15</v>
      </c>
      <c r="B519" s="5" t="s">
        <v>903</v>
      </c>
      <c r="C519" s="5" t="s">
        <v>282</v>
      </c>
      <c r="D519" s="5" t="s">
        <v>203</v>
      </c>
      <c r="E519" s="5" t="s">
        <v>1040</v>
      </c>
      <c r="F519" s="6" t="str">
        <f>IFERROR(__xludf.DUMMYFUNCTION("REGEXEXTRACT(E519, "":(.*):"")"),"00")</f>
        <v>00</v>
      </c>
      <c r="G519" s="6" t="str">
        <f>IFERROR(__xludf.DUMMYFUNCTION("REGEXEXTRACT(E519, "":.*:(\d*)(?:.|$)"")"),"00")</f>
        <v>00</v>
      </c>
      <c r="H519" s="6" t="str">
        <f>IFERROR(__xludf.DUMMYFUNCTION("IFNA(REGEXEXTRACT(E519, ""\.(\d{6})""), 0)"),"000583")</f>
        <v>000583</v>
      </c>
      <c r="I519" s="2">
        <f t="shared" si="1"/>
        <v>583</v>
      </c>
      <c r="J519" s="1" t="s">
        <v>17</v>
      </c>
    </row>
    <row r="520">
      <c r="A520" s="1" t="s">
        <v>15</v>
      </c>
      <c r="B520" s="5" t="s">
        <v>903</v>
      </c>
      <c r="C520" s="5" t="s">
        <v>284</v>
      </c>
      <c r="D520" s="5" t="s">
        <v>203</v>
      </c>
      <c r="E520" s="5" t="s">
        <v>1041</v>
      </c>
      <c r="F520" s="6" t="str">
        <f>IFERROR(__xludf.DUMMYFUNCTION("REGEXEXTRACT(E520, "":(.*):"")"),"00")</f>
        <v>00</v>
      </c>
      <c r="G520" s="6" t="str">
        <f>IFERROR(__xludf.DUMMYFUNCTION("REGEXEXTRACT(E520, "":.*:(\d*)(?:.|$)"")"),"00")</f>
        <v>00</v>
      </c>
      <c r="H520" s="6" t="str">
        <f>IFERROR(__xludf.DUMMYFUNCTION("IFNA(REGEXEXTRACT(E520, ""\.(\d{6})""), 0)"),"006576")</f>
        <v>006576</v>
      </c>
      <c r="I520" s="2">
        <f t="shared" si="1"/>
        <v>6576</v>
      </c>
      <c r="J520" s="1" t="s">
        <v>17</v>
      </c>
    </row>
    <row r="521">
      <c r="A521" s="1" t="s">
        <v>15</v>
      </c>
      <c r="B521" s="5" t="s">
        <v>903</v>
      </c>
      <c r="C521" s="5" t="s">
        <v>282</v>
      </c>
      <c r="D521" s="5" t="s">
        <v>203</v>
      </c>
      <c r="E521" s="5" t="s">
        <v>1042</v>
      </c>
      <c r="F521" s="6" t="str">
        <f>IFERROR(__xludf.DUMMYFUNCTION("REGEXEXTRACT(E521, "":(.*):"")"),"00")</f>
        <v>00</v>
      </c>
      <c r="G521" s="6" t="str">
        <f>IFERROR(__xludf.DUMMYFUNCTION("REGEXEXTRACT(E521, "":.*:(\d*)(?:.|$)"")"),"00")</f>
        <v>00</v>
      </c>
      <c r="H521" s="6" t="str">
        <f>IFERROR(__xludf.DUMMYFUNCTION("IFNA(REGEXEXTRACT(E521, ""\.(\d{6})""), 0)"),"000290")</f>
        <v>000290</v>
      </c>
      <c r="I521" s="2">
        <f t="shared" si="1"/>
        <v>290</v>
      </c>
      <c r="J521" s="1" t="s">
        <v>17</v>
      </c>
    </row>
    <row r="522">
      <c r="A522" s="1" t="s">
        <v>15</v>
      </c>
      <c r="B522" s="5" t="s">
        <v>265</v>
      </c>
      <c r="C522" s="5" t="s">
        <v>287</v>
      </c>
      <c r="D522" s="5" t="s">
        <v>203</v>
      </c>
      <c r="E522" s="5" t="s">
        <v>1043</v>
      </c>
      <c r="F522" s="6" t="str">
        <f>IFERROR(__xludf.DUMMYFUNCTION("REGEXEXTRACT(E522, "":(.*):"")"),"00")</f>
        <v>00</v>
      </c>
      <c r="G522" s="6" t="str">
        <f>IFERROR(__xludf.DUMMYFUNCTION("REGEXEXTRACT(E522, "":.*:(\d*)(?:.|$)"")"),"00")</f>
        <v>00</v>
      </c>
      <c r="H522" s="6" t="str">
        <f>IFERROR(__xludf.DUMMYFUNCTION("IFNA(REGEXEXTRACT(E522, ""\.(\d{6})""), 0)"),"000345")</f>
        <v>000345</v>
      </c>
      <c r="I522" s="2">
        <f t="shared" si="1"/>
        <v>345</v>
      </c>
      <c r="J522" s="1" t="s">
        <v>17</v>
      </c>
    </row>
    <row r="523">
      <c r="A523" s="1" t="s">
        <v>15</v>
      </c>
      <c r="B523" s="5" t="s">
        <v>265</v>
      </c>
      <c r="C523" s="5" t="s">
        <v>977</v>
      </c>
      <c r="D523" s="5" t="s">
        <v>203</v>
      </c>
      <c r="E523" s="5" t="s">
        <v>1044</v>
      </c>
      <c r="F523" s="6" t="str">
        <f>IFERROR(__xludf.DUMMYFUNCTION("REGEXEXTRACT(E523, "":(.*):"")"),"00")</f>
        <v>00</v>
      </c>
      <c r="G523" s="6" t="str">
        <f>IFERROR(__xludf.DUMMYFUNCTION("REGEXEXTRACT(E523, "":.*:(\d*)(?:.|$)"")"),"00")</f>
        <v>00</v>
      </c>
      <c r="H523" s="6" t="str">
        <f>IFERROR(__xludf.DUMMYFUNCTION("IFNA(REGEXEXTRACT(E523, ""\.(\d{6})""), 0)"),"000285")</f>
        <v>000285</v>
      </c>
      <c r="I523" s="2">
        <f t="shared" si="1"/>
        <v>285</v>
      </c>
      <c r="J523" s="1" t="s">
        <v>17</v>
      </c>
    </row>
    <row r="524">
      <c r="A524" s="1" t="s">
        <v>15</v>
      </c>
      <c r="B524" s="5" t="s">
        <v>265</v>
      </c>
      <c r="C524" s="5" t="s">
        <v>282</v>
      </c>
      <c r="D524" s="5" t="s">
        <v>203</v>
      </c>
      <c r="E524" s="5" t="s">
        <v>1045</v>
      </c>
      <c r="F524" s="6" t="str">
        <f>IFERROR(__xludf.DUMMYFUNCTION("REGEXEXTRACT(E524, "":(.*):"")"),"00")</f>
        <v>00</v>
      </c>
      <c r="G524" s="6" t="str">
        <f>IFERROR(__xludf.DUMMYFUNCTION("REGEXEXTRACT(E524, "":.*:(\d*)(?:.|$)"")"),"00")</f>
        <v>00</v>
      </c>
      <c r="H524" s="6" t="str">
        <f>IFERROR(__xludf.DUMMYFUNCTION("IFNA(REGEXEXTRACT(E524, ""\.(\d{6})""), 0)"),"000329")</f>
        <v>000329</v>
      </c>
      <c r="I524" s="2">
        <f t="shared" si="1"/>
        <v>329</v>
      </c>
      <c r="J524" s="1" t="s">
        <v>17</v>
      </c>
    </row>
    <row r="525">
      <c r="A525" s="1" t="s">
        <v>15</v>
      </c>
      <c r="B525" s="5" t="s">
        <v>265</v>
      </c>
      <c r="C525" s="5" t="s">
        <v>282</v>
      </c>
      <c r="D525" s="5" t="s">
        <v>203</v>
      </c>
      <c r="E525" s="5" t="s">
        <v>1046</v>
      </c>
      <c r="F525" s="6" t="str">
        <f>IFERROR(__xludf.DUMMYFUNCTION("REGEXEXTRACT(E525, "":(.*):"")"),"00")</f>
        <v>00</v>
      </c>
      <c r="G525" s="6" t="str">
        <f>IFERROR(__xludf.DUMMYFUNCTION("REGEXEXTRACT(E525, "":.*:(\d*)(?:.|$)"")"),"00")</f>
        <v>00</v>
      </c>
      <c r="H525" s="6" t="str">
        <f>IFERROR(__xludf.DUMMYFUNCTION("IFNA(REGEXEXTRACT(E525, ""\.(\d{6})""), 0)"),"000357")</f>
        <v>000357</v>
      </c>
      <c r="I525" s="2">
        <f t="shared" si="1"/>
        <v>357</v>
      </c>
      <c r="J525" s="1" t="s">
        <v>17</v>
      </c>
    </row>
    <row r="526">
      <c r="A526" s="1" t="s">
        <v>15</v>
      </c>
      <c r="B526" s="5" t="s">
        <v>265</v>
      </c>
      <c r="C526" s="5" t="s">
        <v>1030</v>
      </c>
      <c r="D526" s="5" t="s">
        <v>203</v>
      </c>
      <c r="E526" s="5" t="s">
        <v>1047</v>
      </c>
      <c r="F526" s="6" t="str">
        <f>IFERROR(__xludf.DUMMYFUNCTION("REGEXEXTRACT(E526, "":(.*):"")"),"00")</f>
        <v>00</v>
      </c>
      <c r="G526" s="6" t="str">
        <f>IFERROR(__xludf.DUMMYFUNCTION("REGEXEXTRACT(E526, "":.*:(\d*)(?:.|$)"")"),"00")</f>
        <v>00</v>
      </c>
      <c r="H526" s="6" t="str">
        <f>IFERROR(__xludf.DUMMYFUNCTION("IFNA(REGEXEXTRACT(E526, ""\.(\d{6})""), 0)"),"000371")</f>
        <v>000371</v>
      </c>
      <c r="I526" s="2">
        <f t="shared" si="1"/>
        <v>371</v>
      </c>
      <c r="J526" s="1" t="s">
        <v>17</v>
      </c>
    </row>
    <row r="527">
      <c r="A527" s="1" t="s">
        <v>15</v>
      </c>
      <c r="B527" s="5" t="s">
        <v>265</v>
      </c>
      <c r="C527" s="5" t="s">
        <v>269</v>
      </c>
      <c r="D527" s="5" t="s">
        <v>203</v>
      </c>
      <c r="E527" s="5" t="s">
        <v>1048</v>
      </c>
      <c r="F527" s="6" t="str">
        <f>IFERROR(__xludf.DUMMYFUNCTION("REGEXEXTRACT(E527, "":(.*):"")"),"00")</f>
        <v>00</v>
      </c>
      <c r="G527" s="6" t="str">
        <f>IFERROR(__xludf.DUMMYFUNCTION("REGEXEXTRACT(E527, "":.*:(\d*)(?:.|$)"")"),"00")</f>
        <v>00</v>
      </c>
      <c r="H527" s="6" t="str">
        <f>IFERROR(__xludf.DUMMYFUNCTION("IFNA(REGEXEXTRACT(E527, ""\.(\d{6})""), 0)"),"000368")</f>
        <v>000368</v>
      </c>
      <c r="I527" s="2">
        <f t="shared" si="1"/>
        <v>368</v>
      </c>
      <c r="J527" s="1" t="s">
        <v>17</v>
      </c>
    </row>
    <row r="528">
      <c r="A528" s="1" t="s">
        <v>15</v>
      </c>
      <c r="B528" s="5" t="s">
        <v>265</v>
      </c>
      <c r="C528" s="5" t="s">
        <v>282</v>
      </c>
      <c r="D528" s="5" t="s">
        <v>203</v>
      </c>
      <c r="E528" s="5" t="s">
        <v>1049</v>
      </c>
      <c r="F528" s="6" t="str">
        <f>IFERROR(__xludf.DUMMYFUNCTION("REGEXEXTRACT(E528, "":(.*):"")"),"00")</f>
        <v>00</v>
      </c>
      <c r="G528" s="6" t="str">
        <f>IFERROR(__xludf.DUMMYFUNCTION("REGEXEXTRACT(E528, "":.*:(\d*)(?:.|$)"")"),"00")</f>
        <v>00</v>
      </c>
      <c r="H528" s="6" t="str">
        <f>IFERROR(__xludf.DUMMYFUNCTION("IFNA(REGEXEXTRACT(E528, ""\.(\d{6})""), 0)"),"155283")</f>
        <v>155283</v>
      </c>
      <c r="I528" s="2">
        <f t="shared" si="1"/>
        <v>155283</v>
      </c>
      <c r="J528" s="1" t="s">
        <v>17</v>
      </c>
    </row>
    <row r="529">
      <c r="A529" s="1" t="s">
        <v>15</v>
      </c>
      <c r="B529" s="5" t="s">
        <v>265</v>
      </c>
      <c r="C529" s="5" t="s">
        <v>269</v>
      </c>
      <c r="D529" s="5" t="s">
        <v>203</v>
      </c>
      <c r="E529" s="5" t="s">
        <v>1050</v>
      </c>
      <c r="F529" s="6" t="str">
        <f>IFERROR(__xludf.DUMMYFUNCTION("REGEXEXTRACT(E529, "":(.*):"")"),"00")</f>
        <v>00</v>
      </c>
      <c r="G529" s="6" t="str">
        <f>IFERROR(__xludf.DUMMYFUNCTION("REGEXEXTRACT(E529, "":.*:(\d*)(?:.|$)"")"),"00")</f>
        <v>00</v>
      </c>
      <c r="H529" s="6" t="str">
        <f>IFERROR(__xludf.DUMMYFUNCTION("IFNA(REGEXEXTRACT(E529, ""\.(\d{6})""), 0)"),"000392")</f>
        <v>000392</v>
      </c>
      <c r="I529" s="2">
        <f t="shared" si="1"/>
        <v>392</v>
      </c>
      <c r="J529" s="1" t="s">
        <v>17</v>
      </c>
    </row>
    <row r="530">
      <c r="A530" s="1" t="s">
        <v>15</v>
      </c>
      <c r="B530" s="5" t="s">
        <v>265</v>
      </c>
      <c r="C530" s="5" t="s">
        <v>269</v>
      </c>
      <c r="D530" s="5" t="s">
        <v>203</v>
      </c>
      <c r="E530" s="5" t="s">
        <v>1051</v>
      </c>
      <c r="F530" s="6" t="str">
        <f>IFERROR(__xludf.DUMMYFUNCTION("REGEXEXTRACT(E530, "":(.*):"")"),"00")</f>
        <v>00</v>
      </c>
      <c r="G530" s="6" t="str">
        <f>IFERROR(__xludf.DUMMYFUNCTION("REGEXEXTRACT(E530, "":.*:(\d*)(?:.|$)"")"),"00")</f>
        <v>00</v>
      </c>
      <c r="H530" s="6" t="str">
        <f>IFERROR(__xludf.DUMMYFUNCTION("IFNA(REGEXEXTRACT(E530, ""\.(\d{6})""), 0)"),"000322")</f>
        <v>000322</v>
      </c>
      <c r="I530" s="2">
        <f t="shared" si="1"/>
        <v>322</v>
      </c>
      <c r="J530" s="1" t="s">
        <v>17</v>
      </c>
    </row>
    <row r="531">
      <c r="A531" s="1" t="s">
        <v>15</v>
      </c>
      <c r="B531" s="5" t="s">
        <v>265</v>
      </c>
      <c r="C531" s="5" t="s">
        <v>266</v>
      </c>
      <c r="D531" s="5" t="s">
        <v>203</v>
      </c>
      <c r="E531" s="5" t="s">
        <v>1052</v>
      </c>
      <c r="F531" s="6" t="str">
        <f>IFERROR(__xludf.DUMMYFUNCTION("REGEXEXTRACT(E531, "":(.*):"")"),"00")</f>
        <v>00</v>
      </c>
      <c r="G531" s="6" t="str">
        <f>IFERROR(__xludf.DUMMYFUNCTION("REGEXEXTRACT(E531, "":.*:(\d*)(?:.|$)"")"),"00")</f>
        <v>00</v>
      </c>
      <c r="H531" s="6" t="str">
        <f>IFERROR(__xludf.DUMMYFUNCTION("IFNA(REGEXEXTRACT(E531, ""\.(\d{6})""), 0)"),"000239")</f>
        <v>000239</v>
      </c>
      <c r="I531" s="2">
        <f t="shared" si="1"/>
        <v>239</v>
      </c>
      <c r="J531" s="1" t="s">
        <v>17</v>
      </c>
    </row>
    <row r="532">
      <c r="A532" s="1" t="s">
        <v>15</v>
      </c>
      <c r="B532" s="5" t="s">
        <v>862</v>
      </c>
      <c r="C532" s="5" t="s">
        <v>269</v>
      </c>
      <c r="D532" s="5" t="s">
        <v>203</v>
      </c>
      <c r="E532" s="5" t="s">
        <v>1053</v>
      </c>
      <c r="F532" s="6" t="str">
        <f>IFERROR(__xludf.DUMMYFUNCTION("REGEXEXTRACT(E532, "":(.*):"")"),"00")</f>
        <v>00</v>
      </c>
      <c r="G532" s="6" t="str">
        <f>IFERROR(__xludf.DUMMYFUNCTION("REGEXEXTRACT(E532, "":.*:(\d*)(?:.|$)"")"),"00")</f>
        <v>00</v>
      </c>
      <c r="H532" s="6" t="str">
        <f>IFERROR(__xludf.DUMMYFUNCTION("IFNA(REGEXEXTRACT(E532, ""\.(\d{6})""), 0)"),"000216")</f>
        <v>000216</v>
      </c>
      <c r="I532" s="2">
        <f t="shared" si="1"/>
        <v>216</v>
      </c>
      <c r="J532" s="1" t="s">
        <v>17</v>
      </c>
    </row>
    <row r="533">
      <c r="A533" s="1" t="s">
        <v>15</v>
      </c>
      <c r="B533" s="5" t="s">
        <v>862</v>
      </c>
      <c r="C533" s="5" t="s">
        <v>1054</v>
      </c>
      <c r="D533" s="5" t="s">
        <v>203</v>
      </c>
      <c r="E533" s="5" t="s">
        <v>1055</v>
      </c>
      <c r="F533" s="6" t="str">
        <f>IFERROR(__xludf.DUMMYFUNCTION("REGEXEXTRACT(E533, "":(.*):"")"),"00")</f>
        <v>00</v>
      </c>
      <c r="G533" s="6" t="str">
        <f>IFERROR(__xludf.DUMMYFUNCTION("REGEXEXTRACT(E533, "":.*:(\d*)(?:.|$)"")"),"00")</f>
        <v>00</v>
      </c>
      <c r="H533" s="6" t="str">
        <f>IFERROR(__xludf.DUMMYFUNCTION("IFNA(REGEXEXTRACT(E533, ""\.(\d{6})""), 0)"),"000265")</f>
        <v>000265</v>
      </c>
      <c r="I533" s="2">
        <f t="shared" si="1"/>
        <v>265</v>
      </c>
      <c r="J533" s="1" t="s">
        <v>17</v>
      </c>
    </row>
    <row r="534">
      <c r="A534" s="1" t="s">
        <v>15</v>
      </c>
      <c r="B534" s="5" t="s">
        <v>862</v>
      </c>
      <c r="C534" s="5" t="s">
        <v>1030</v>
      </c>
      <c r="D534" s="5" t="s">
        <v>203</v>
      </c>
      <c r="E534" s="5" t="s">
        <v>1056</v>
      </c>
      <c r="F534" s="6" t="str">
        <f>IFERROR(__xludf.DUMMYFUNCTION("REGEXEXTRACT(E534, "":(.*):"")"),"00")</f>
        <v>00</v>
      </c>
      <c r="G534" s="6" t="str">
        <f>IFERROR(__xludf.DUMMYFUNCTION("REGEXEXTRACT(E534, "":.*:(\d*)(?:.|$)"")"),"00")</f>
        <v>00</v>
      </c>
      <c r="H534" s="6" t="str">
        <f>IFERROR(__xludf.DUMMYFUNCTION("IFNA(REGEXEXTRACT(E534, ""\.(\d{6})""), 0)"),"000325")</f>
        <v>000325</v>
      </c>
      <c r="I534" s="2">
        <f t="shared" si="1"/>
        <v>325</v>
      </c>
      <c r="J534" s="1" t="s">
        <v>17</v>
      </c>
    </row>
    <row r="535">
      <c r="A535" s="1" t="s">
        <v>15</v>
      </c>
      <c r="B535" s="5" t="s">
        <v>862</v>
      </c>
      <c r="C535" s="5" t="s">
        <v>977</v>
      </c>
      <c r="D535" s="5" t="s">
        <v>203</v>
      </c>
      <c r="E535" s="5" t="s">
        <v>1057</v>
      </c>
      <c r="F535" s="6" t="str">
        <f>IFERROR(__xludf.DUMMYFUNCTION("REGEXEXTRACT(E535, "":(.*):"")"),"00")</f>
        <v>00</v>
      </c>
      <c r="G535" s="6" t="str">
        <f>IFERROR(__xludf.DUMMYFUNCTION("REGEXEXTRACT(E535, "":.*:(\d*)(?:.|$)"")"),"00")</f>
        <v>00</v>
      </c>
      <c r="H535" s="6" t="str">
        <f>IFERROR(__xludf.DUMMYFUNCTION("IFNA(REGEXEXTRACT(E535, ""\.(\d{6})""), 0)"),"001901")</f>
        <v>001901</v>
      </c>
      <c r="I535" s="2">
        <f t="shared" si="1"/>
        <v>1901</v>
      </c>
      <c r="J535" s="1" t="s">
        <v>17</v>
      </c>
    </row>
    <row r="536">
      <c r="A536" s="1" t="s">
        <v>15</v>
      </c>
      <c r="B536" s="5" t="s">
        <v>862</v>
      </c>
      <c r="C536" s="5" t="s">
        <v>1030</v>
      </c>
      <c r="D536" s="5" t="s">
        <v>203</v>
      </c>
      <c r="E536" s="5" t="s">
        <v>909</v>
      </c>
      <c r="F536" s="6" t="str">
        <f>IFERROR(__xludf.DUMMYFUNCTION("REGEXEXTRACT(E536, "":(.*):"")"),"00")</f>
        <v>00</v>
      </c>
      <c r="G536" s="6" t="str">
        <f>IFERROR(__xludf.DUMMYFUNCTION("REGEXEXTRACT(E536, "":.*:(\d*)(?:.|$)"")"),"00")</f>
        <v>00</v>
      </c>
      <c r="H536" s="6" t="str">
        <f>IFERROR(__xludf.DUMMYFUNCTION("IFNA(REGEXEXTRACT(E536, ""\.(\d{6})""), 0)"),"000262")</f>
        <v>000262</v>
      </c>
      <c r="I536" s="2">
        <f t="shared" si="1"/>
        <v>262</v>
      </c>
      <c r="J536" s="1" t="s">
        <v>76</v>
      </c>
    </row>
    <row r="537">
      <c r="A537" s="1" t="s">
        <v>15</v>
      </c>
      <c r="B537" s="5" t="s">
        <v>862</v>
      </c>
      <c r="C537" s="5" t="s">
        <v>1054</v>
      </c>
      <c r="D537" s="5" t="s">
        <v>203</v>
      </c>
      <c r="E537" s="5" t="s">
        <v>1058</v>
      </c>
      <c r="F537" s="6" t="str">
        <f>IFERROR(__xludf.DUMMYFUNCTION("REGEXEXTRACT(E537, "":(.*):"")"),"00")</f>
        <v>00</v>
      </c>
      <c r="G537" s="6" t="str">
        <f>IFERROR(__xludf.DUMMYFUNCTION("REGEXEXTRACT(E537, "":.*:(\d*)(?:.|$)"")"),"00")</f>
        <v>00</v>
      </c>
      <c r="H537" s="6" t="str">
        <f>IFERROR(__xludf.DUMMYFUNCTION("IFNA(REGEXEXTRACT(E537, ""\.(\d{6})""), 0)"),"000245")</f>
        <v>000245</v>
      </c>
      <c r="I537" s="2">
        <f t="shared" si="1"/>
        <v>245</v>
      </c>
      <c r="J537" s="1" t="s">
        <v>17</v>
      </c>
    </row>
    <row r="538">
      <c r="A538" s="1" t="s">
        <v>15</v>
      </c>
      <c r="B538" s="5" t="s">
        <v>862</v>
      </c>
      <c r="C538" s="5" t="s">
        <v>292</v>
      </c>
      <c r="D538" s="5" t="s">
        <v>203</v>
      </c>
      <c r="E538" s="5" t="s">
        <v>1059</v>
      </c>
      <c r="F538" s="6" t="str">
        <f>IFERROR(__xludf.DUMMYFUNCTION("REGEXEXTRACT(E538, "":(.*):"")"),"00")</f>
        <v>00</v>
      </c>
      <c r="G538" s="6" t="str">
        <f>IFERROR(__xludf.DUMMYFUNCTION("REGEXEXTRACT(E538, "":.*:(\d*)(?:.|$)"")"),"00")</f>
        <v>00</v>
      </c>
      <c r="H538" s="6" t="str">
        <f>IFERROR(__xludf.DUMMYFUNCTION("IFNA(REGEXEXTRACT(E538, ""\.(\d{6})""), 0)"),"012862")</f>
        <v>012862</v>
      </c>
      <c r="I538" s="2">
        <f t="shared" si="1"/>
        <v>12862</v>
      </c>
      <c r="J538" s="1" t="s">
        <v>17</v>
      </c>
    </row>
    <row r="539">
      <c r="A539" s="1" t="s">
        <v>15</v>
      </c>
      <c r="B539" s="5" t="s">
        <v>862</v>
      </c>
      <c r="C539" s="5" t="s">
        <v>292</v>
      </c>
      <c r="D539" s="5" t="s">
        <v>203</v>
      </c>
      <c r="E539" s="5" t="s">
        <v>1060</v>
      </c>
      <c r="F539" s="6" t="str">
        <f>IFERROR(__xludf.DUMMYFUNCTION("REGEXEXTRACT(E539, "":(.*):"")"),"00")</f>
        <v>00</v>
      </c>
      <c r="G539" s="6" t="str">
        <f>IFERROR(__xludf.DUMMYFUNCTION("REGEXEXTRACT(E539, "":.*:(\d*)(?:.|$)"")"),"00")</f>
        <v>00</v>
      </c>
      <c r="H539" s="6" t="str">
        <f>IFERROR(__xludf.DUMMYFUNCTION("IFNA(REGEXEXTRACT(E539, ""\.(\d{6})""), 0)"),"018786")</f>
        <v>018786</v>
      </c>
      <c r="I539" s="2">
        <f t="shared" si="1"/>
        <v>18786</v>
      </c>
      <c r="J539" s="1" t="s">
        <v>17</v>
      </c>
    </row>
    <row r="540">
      <c r="A540" s="1" t="s">
        <v>15</v>
      </c>
      <c r="B540" s="5" t="s">
        <v>862</v>
      </c>
      <c r="C540" s="5" t="s">
        <v>1054</v>
      </c>
      <c r="D540" s="5" t="s">
        <v>203</v>
      </c>
      <c r="E540" s="5" t="s">
        <v>1061</v>
      </c>
      <c r="F540" s="6" t="str">
        <f>IFERROR(__xludf.DUMMYFUNCTION("REGEXEXTRACT(E540, "":(.*):"")"),"00")</f>
        <v>00</v>
      </c>
      <c r="G540" s="6" t="str">
        <f>IFERROR(__xludf.DUMMYFUNCTION("REGEXEXTRACT(E540, "":.*:(\d*)(?:.|$)"")"),"00")</f>
        <v>00</v>
      </c>
      <c r="H540" s="6" t="str">
        <f>IFERROR(__xludf.DUMMYFUNCTION("IFNA(REGEXEXTRACT(E540, ""\.(\d{6})""), 0)"),"006766")</f>
        <v>006766</v>
      </c>
      <c r="I540" s="2">
        <f t="shared" si="1"/>
        <v>6766</v>
      </c>
      <c r="J540" s="1" t="s">
        <v>76</v>
      </c>
    </row>
    <row r="541">
      <c r="A541" s="1" t="s">
        <v>15</v>
      </c>
      <c r="B541" s="5" t="s">
        <v>862</v>
      </c>
      <c r="C541" s="5" t="s">
        <v>287</v>
      </c>
      <c r="D541" s="5" t="s">
        <v>203</v>
      </c>
      <c r="E541" s="5" t="s">
        <v>1062</v>
      </c>
      <c r="F541" s="6" t="str">
        <f>IFERROR(__xludf.DUMMYFUNCTION("REGEXEXTRACT(E541, "":(.*):"")"),"00")</f>
        <v>00</v>
      </c>
      <c r="G541" s="6" t="str">
        <f>IFERROR(__xludf.DUMMYFUNCTION("REGEXEXTRACT(E541, "":.*:(\d*)(?:.|$)"")"),"00")</f>
        <v>00</v>
      </c>
      <c r="H541" s="6" t="str">
        <f>IFERROR(__xludf.DUMMYFUNCTION("IFNA(REGEXEXTRACT(E541, ""\.(\d{6})""), 0)"),"000386")</f>
        <v>000386</v>
      </c>
      <c r="I541" s="2">
        <f t="shared" si="1"/>
        <v>386</v>
      </c>
      <c r="J541" s="1" t="s">
        <v>17</v>
      </c>
    </row>
    <row r="542">
      <c r="A542" s="1" t="s">
        <v>15</v>
      </c>
      <c r="B542" s="5" t="s">
        <v>268</v>
      </c>
      <c r="C542" s="5" t="s">
        <v>272</v>
      </c>
      <c r="D542" s="5" t="s">
        <v>203</v>
      </c>
      <c r="E542" s="5" t="s">
        <v>1063</v>
      </c>
      <c r="F542" s="6" t="str">
        <f>IFERROR(__xludf.DUMMYFUNCTION("REGEXEXTRACT(E542, "":(.*):"")"),"00")</f>
        <v>00</v>
      </c>
      <c r="G542" s="6" t="str">
        <f>IFERROR(__xludf.DUMMYFUNCTION("REGEXEXTRACT(E542, "":.*:(\d*)(?:.|$)"")"),"00")</f>
        <v>00</v>
      </c>
      <c r="H542" s="6" t="str">
        <f>IFERROR(__xludf.DUMMYFUNCTION("IFNA(REGEXEXTRACT(E542, ""\.(\d{6})""), 0)"),"000377")</f>
        <v>000377</v>
      </c>
      <c r="I542" s="2">
        <f t="shared" si="1"/>
        <v>377</v>
      </c>
      <c r="J542" s="1" t="s">
        <v>17</v>
      </c>
    </row>
    <row r="543">
      <c r="A543" s="1" t="s">
        <v>15</v>
      </c>
      <c r="B543" s="5" t="s">
        <v>268</v>
      </c>
      <c r="C543" s="5" t="s">
        <v>292</v>
      </c>
      <c r="D543" s="5" t="s">
        <v>203</v>
      </c>
      <c r="E543" s="5" t="s">
        <v>1064</v>
      </c>
      <c r="F543" s="6" t="str">
        <f>IFERROR(__xludf.DUMMYFUNCTION("REGEXEXTRACT(E543, "":(.*):"")"),"00")</f>
        <v>00</v>
      </c>
      <c r="G543" s="6" t="str">
        <f>IFERROR(__xludf.DUMMYFUNCTION("REGEXEXTRACT(E543, "":.*:(\d*)(?:.|$)"")"),"00")</f>
        <v>00</v>
      </c>
      <c r="H543" s="6" t="str">
        <f>IFERROR(__xludf.DUMMYFUNCTION("IFNA(REGEXEXTRACT(E543, ""\.(\d{6})""), 0)"),"000175")</f>
        <v>000175</v>
      </c>
      <c r="I543" s="2">
        <f t="shared" si="1"/>
        <v>175</v>
      </c>
      <c r="J543" s="1" t="s">
        <v>76</v>
      </c>
    </row>
    <row r="544">
      <c r="A544" s="1" t="s">
        <v>15</v>
      </c>
      <c r="B544" s="5" t="s">
        <v>268</v>
      </c>
      <c r="C544" s="5" t="s">
        <v>272</v>
      </c>
      <c r="D544" s="5" t="s">
        <v>203</v>
      </c>
      <c r="E544" s="5" t="s">
        <v>1065</v>
      </c>
      <c r="F544" s="6" t="str">
        <f>IFERROR(__xludf.DUMMYFUNCTION("REGEXEXTRACT(E544, "":(.*):"")"),"00")</f>
        <v>00</v>
      </c>
      <c r="G544" s="6" t="str">
        <f>IFERROR(__xludf.DUMMYFUNCTION("REGEXEXTRACT(E544, "":.*:(\d*)(?:.|$)"")"),"00")</f>
        <v>00</v>
      </c>
      <c r="H544" s="6" t="str">
        <f>IFERROR(__xludf.DUMMYFUNCTION("IFNA(REGEXEXTRACT(E544, ""\.(\d{6})""), 0)"),"000349")</f>
        <v>000349</v>
      </c>
      <c r="I544" s="2">
        <f t="shared" si="1"/>
        <v>349</v>
      </c>
      <c r="J544" s="1" t="s">
        <v>17</v>
      </c>
    </row>
    <row r="545">
      <c r="A545" s="1" t="s">
        <v>15</v>
      </c>
      <c r="B545" s="5" t="s">
        <v>268</v>
      </c>
      <c r="C545" s="5" t="s">
        <v>1030</v>
      </c>
      <c r="D545" s="5" t="s">
        <v>203</v>
      </c>
      <c r="E545" s="5" t="s">
        <v>1066</v>
      </c>
      <c r="F545" s="6" t="str">
        <f>IFERROR(__xludf.DUMMYFUNCTION("REGEXEXTRACT(E545, "":(.*):"")"),"00")</f>
        <v>00</v>
      </c>
      <c r="G545" s="6" t="str">
        <f>IFERROR(__xludf.DUMMYFUNCTION("REGEXEXTRACT(E545, "":.*:(\d*)(?:.|$)"")"),"00")</f>
        <v>00</v>
      </c>
      <c r="H545" s="6" t="str">
        <f>IFERROR(__xludf.DUMMYFUNCTION("IFNA(REGEXEXTRACT(E545, ""\.(\d{6})""), 0)"),"000408")</f>
        <v>000408</v>
      </c>
      <c r="I545" s="2">
        <f t="shared" si="1"/>
        <v>408</v>
      </c>
      <c r="J545" s="1" t="s">
        <v>17</v>
      </c>
    </row>
    <row r="546">
      <c r="A546" s="1" t="s">
        <v>15</v>
      </c>
      <c r="B546" s="5" t="s">
        <v>268</v>
      </c>
      <c r="C546" s="5" t="s">
        <v>1030</v>
      </c>
      <c r="D546" s="5" t="s">
        <v>203</v>
      </c>
      <c r="E546" s="5" t="s">
        <v>1067</v>
      </c>
      <c r="F546" s="6" t="str">
        <f>IFERROR(__xludf.DUMMYFUNCTION("REGEXEXTRACT(E546, "":(.*):"")"),"00")</f>
        <v>00</v>
      </c>
      <c r="G546" s="6" t="str">
        <f>IFERROR(__xludf.DUMMYFUNCTION("REGEXEXTRACT(E546, "":.*:(\d*)(?:.|$)"")"),"00")</f>
        <v>00</v>
      </c>
      <c r="H546" s="6" t="str">
        <f>IFERROR(__xludf.DUMMYFUNCTION("IFNA(REGEXEXTRACT(E546, ""\.(\d{6})""), 0)"),"000317")</f>
        <v>000317</v>
      </c>
      <c r="I546" s="2">
        <f t="shared" si="1"/>
        <v>317</v>
      </c>
      <c r="J546" s="1" t="s">
        <v>17</v>
      </c>
    </row>
    <row r="547">
      <c r="A547" s="1" t="s">
        <v>15</v>
      </c>
      <c r="B547" s="5" t="s">
        <v>268</v>
      </c>
      <c r="C547" s="5" t="s">
        <v>1030</v>
      </c>
      <c r="D547" s="5" t="s">
        <v>203</v>
      </c>
      <c r="E547" s="5" t="s">
        <v>1068</v>
      </c>
      <c r="F547" s="6" t="str">
        <f>IFERROR(__xludf.DUMMYFUNCTION("REGEXEXTRACT(E547, "":(.*):"")"),"00")</f>
        <v>00</v>
      </c>
      <c r="G547" s="6" t="str">
        <f>IFERROR(__xludf.DUMMYFUNCTION("REGEXEXTRACT(E547, "":.*:(\d*)(?:.|$)"")"),"00")</f>
        <v>00</v>
      </c>
      <c r="H547" s="6" t="str">
        <f>IFERROR(__xludf.DUMMYFUNCTION("IFNA(REGEXEXTRACT(E547, ""\.(\d{6})""), 0)"),"000379")</f>
        <v>000379</v>
      </c>
      <c r="I547" s="2">
        <f t="shared" si="1"/>
        <v>379</v>
      </c>
      <c r="J547" s="1" t="s">
        <v>17</v>
      </c>
    </row>
    <row r="548">
      <c r="A548" s="1" t="s">
        <v>15</v>
      </c>
      <c r="B548" s="5" t="s">
        <v>268</v>
      </c>
      <c r="C548" s="5" t="s">
        <v>266</v>
      </c>
      <c r="D548" s="5" t="s">
        <v>203</v>
      </c>
      <c r="E548" s="5" t="s">
        <v>1069</v>
      </c>
      <c r="F548" s="6" t="str">
        <f>IFERROR(__xludf.DUMMYFUNCTION("REGEXEXTRACT(E548, "":(.*):"")"),"00")</f>
        <v>00</v>
      </c>
      <c r="G548" s="6" t="str">
        <f>IFERROR(__xludf.DUMMYFUNCTION("REGEXEXTRACT(E548, "":.*:(\d*)(?:.|$)"")"),"00")</f>
        <v>00</v>
      </c>
      <c r="H548" s="6" t="str">
        <f>IFERROR(__xludf.DUMMYFUNCTION("IFNA(REGEXEXTRACT(E548, ""\.(\d{6})""), 0)"),"000409")</f>
        <v>000409</v>
      </c>
      <c r="I548" s="2">
        <f t="shared" si="1"/>
        <v>409</v>
      </c>
      <c r="J548" s="1" t="s">
        <v>17</v>
      </c>
    </row>
    <row r="549">
      <c r="A549" s="1" t="s">
        <v>15</v>
      </c>
      <c r="B549" s="5" t="s">
        <v>268</v>
      </c>
      <c r="C549" s="5" t="s">
        <v>292</v>
      </c>
      <c r="D549" s="5" t="s">
        <v>203</v>
      </c>
      <c r="E549" s="5" t="s">
        <v>299</v>
      </c>
      <c r="F549" s="6" t="str">
        <f>IFERROR(__xludf.DUMMYFUNCTION("REGEXEXTRACT(E549, "":(.*):"")"),"00")</f>
        <v>00</v>
      </c>
      <c r="G549" s="6" t="str">
        <f>IFERROR(__xludf.DUMMYFUNCTION("REGEXEXTRACT(E549, "":.*:(\d*)(?:.|$)"")"),"10")</f>
        <v>10</v>
      </c>
      <c r="H549" s="6">
        <f>IFERROR(__xludf.DUMMYFUNCTION("IFNA(REGEXEXTRACT(E549, ""\.(\d{6})""), 0)"),0.0)</f>
        <v>0</v>
      </c>
      <c r="I549" s="2">
        <f t="shared" si="1"/>
        <v>10000000</v>
      </c>
      <c r="J549" s="1" t="s">
        <v>74</v>
      </c>
    </row>
    <row r="550">
      <c r="A550" s="1" t="s">
        <v>15</v>
      </c>
      <c r="B550" s="5" t="s">
        <v>268</v>
      </c>
      <c r="C550" s="5" t="s">
        <v>272</v>
      </c>
      <c r="D550" s="5" t="s">
        <v>203</v>
      </c>
      <c r="E550" s="5" t="s">
        <v>1070</v>
      </c>
      <c r="F550" s="6" t="str">
        <f>IFERROR(__xludf.DUMMYFUNCTION("REGEXEXTRACT(E550, "":(.*):"")"),"00")</f>
        <v>00</v>
      </c>
      <c r="G550" s="6" t="str">
        <f>IFERROR(__xludf.DUMMYFUNCTION("REGEXEXTRACT(E550, "":.*:(\d*)(?:.|$)"")"),"00")</f>
        <v>00</v>
      </c>
      <c r="H550" s="6" t="str">
        <f>IFERROR(__xludf.DUMMYFUNCTION("IFNA(REGEXEXTRACT(E550, ""\.(\d{6})""), 0)"),"002817")</f>
        <v>002817</v>
      </c>
      <c r="I550" s="2">
        <f t="shared" si="1"/>
        <v>2817</v>
      </c>
      <c r="J550" s="1" t="s">
        <v>17</v>
      </c>
    </row>
    <row r="551">
      <c r="A551" s="1" t="s">
        <v>15</v>
      </c>
      <c r="B551" s="5" t="s">
        <v>268</v>
      </c>
      <c r="C551" s="5" t="s">
        <v>295</v>
      </c>
      <c r="D551" s="5" t="s">
        <v>203</v>
      </c>
      <c r="E551" s="5" t="s">
        <v>1071</v>
      </c>
      <c r="F551" s="6" t="str">
        <f>IFERROR(__xludf.DUMMYFUNCTION("REGEXEXTRACT(E551, "":(.*):"")"),"00")</f>
        <v>00</v>
      </c>
      <c r="G551" s="6" t="str">
        <f>IFERROR(__xludf.DUMMYFUNCTION("REGEXEXTRACT(E551, "":.*:(\d*)(?:.|$)"")"),"00")</f>
        <v>00</v>
      </c>
      <c r="H551" s="6" t="str">
        <f>IFERROR(__xludf.DUMMYFUNCTION("IFNA(REGEXEXTRACT(E551, ""\.(\d{6})""), 0)"),"008915")</f>
        <v>008915</v>
      </c>
      <c r="I551" s="2">
        <f t="shared" si="1"/>
        <v>8915</v>
      </c>
      <c r="J551" s="1" t="s">
        <v>17</v>
      </c>
    </row>
    <row r="552">
      <c r="A552" s="1" t="s">
        <v>15</v>
      </c>
      <c r="B552" s="5" t="s">
        <v>252</v>
      </c>
      <c r="C552" s="5" t="s">
        <v>292</v>
      </c>
      <c r="D552" s="5" t="s">
        <v>203</v>
      </c>
      <c r="E552" s="5" t="s">
        <v>1072</v>
      </c>
      <c r="F552" s="6" t="str">
        <f>IFERROR(__xludf.DUMMYFUNCTION("REGEXEXTRACT(E552, "":(.*):"")"),"00")</f>
        <v>00</v>
      </c>
      <c r="G552" s="6" t="str">
        <f>IFERROR(__xludf.DUMMYFUNCTION("REGEXEXTRACT(E552, "":.*:(\d*)(?:.|$)"")"),"00")</f>
        <v>00</v>
      </c>
      <c r="H552" s="6" t="str">
        <f>IFERROR(__xludf.DUMMYFUNCTION("IFNA(REGEXEXTRACT(E552, ""\.(\d{6})""), 0)"),"000729")</f>
        <v>000729</v>
      </c>
      <c r="I552" s="2">
        <f t="shared" si="1"/>
        <v>729</v>
      </c>
      <c r="J552" s="1" t="s">
        <v>17</v>
      </c>
    </row>
    <row r="553">
      <c r="A553" s="1" t="s">
        <v>15</v>
      </c>
      <c r="B553" s="5" t="s">
        <v>252</v>
      </c>
      <c r="C553" s="5" t="s">
        <v>1054</v>
      </c>
      <c r="D553" s="5" t="s">
        <v>203</v>
      </c>
      <c r="E553" s="5" t="s">
        <v>1073</v>
      </c>
      <c r="F553" s="6" t="str">
        <f>IFERROR(__xludf.DUMMYFUNCTION("REGEXEXTRACT(E553, "":(.*):"")"),"00")</f>
        <v>00</v>
      </c>
      <c r="G553" s="6" t="str">
        <f>IFERROR(__xludf.DUMMYFUNCTION("REGEXEXTRACT(E553, "":.*:(\d*)(?:.|$)"")"),"00")</f>
        <v>00</v>
      </c>
      <c r="H553" s="6" t="str">
        <f>IFERROR(__xludf.DUMMYFUNCTION("IFNA(REGEXEXTRACT(E553, ""\.(\d{6})""), 0)"),"000750")</f>
        <v>000750</v>
      </c>
      <c r="I553" s="2">
        <f t="shared" si="1"/>
        <v>750</v>
      </c>
      <c r="J553" s="1" t="s">
        <v>17</v>
      </c>
    </row>
    <row r="554">
      <c r="A554" s="1" t="s">
        <v>15</v>
      </c>
      <c r="B554" s="5" t="s">
        <v>252</v>
      </c>
      <c r="C554" s="5" t="s">
        <v>292</v>
      </c>
      <c r="D554" s="5" t="s">
        <v>203</v>
      </c>
      <c r="E554" s="5" t="s">
        <v>1074</v>
      </c>
      <c r="F554" s="6" t="str">
        <f>IFERROR(__xludf.DUMMYFUNCTION("REGEXEXTRACT(E554, "":(.*):"")"),"00")</f>
        <v>00</v>
      </c>
      <c r="G554" s="6" t="str">
        <f>IFERROR(__xludf.DUMMYFUNCTION("REGEXEXTRACT(E554, "":.*:(\d*)(?:.|$)"")"),"00")</f>
        <v>00</v>
      </c>
      <c r="H554" s="6" t="str">
        <f>IFERROR(__xludf.DUMMYFUNCTION("IFNA(REGEXEXTRACT(E554, ""\.(\d{6})""), 0)"),"000523")</f>
        <v>000523</v>
      </c>
      <c r="I554" s="2">
        <f t="shared" si="1"/>
        <v>523</v>
      </c>
      <c r="J554" s="1" t="s">
        <v>17</v>
      </c>
    </row>
    <row r="555">
      <c r="A555" s="1" t="s">
        <v>15</v>
      </c>
      <c r="B555" s="5" t="s">
        <v>252</v>
      </c>
      <c r="C555" s="5" t="s">
        <v>1075</v>
      </c>
      <c r="D555" s="5" t="s">
        <v>203</v>
      </c>
      <c r="E555" s="5" t="s">
        <v>1076</v>
      </c>
      <c r="F555" s="6" t="str">
        <f>IFERROR(__xludf.DUMMYFUNCTION("REGEXEXTRACT(E555, "":(.*):"")"),"00")</f>
        <v>00</v>
      </c>
      <c r="G555" s="6" t="str">
        <f>IFERROR(__xludf.DUMMYFUNCTION("REGEXEXTRACT(E555, "":.*:(\d*)(?:.|$)"")"),"00")</f>
        <v>00</v>
      </c>
      <c r="H555" s="6" t="str">
        <f>IFERROR(__xludf.DUMMYFUNCTION("IFNA(REGEXEXTRACT(E555, ""\.(\d{6})""), 0)"),"076068")</f>
        <v>076068</v>
      </c>
      <c r="I555" s="2">
        <f t="shared" si="1"/>
        <v>76068</v>
      </c>
      <c r="J555" s="1" t="s">
        <v>17</v>
      </c>
    </row>
    <row r="556">
      <c r="A556" s="1" t="s">
        <v>15</v>
      </c>
      <c r="B556" s="5" t="s">
        <v>252</v>
      </c>
      <c r="C556" s="5" t="s">
        <v>295</v>
      </c>
      <c r="D556" s="5" t="s">
        <v>203</v>
      </c>
      <c r="E556" s="5" t="s">
        <v>1077</v>
      </c>
      <c r="F556" s="6" t="str">
        <f>IFERROR(__xludf.DUMMYFUNCTION("REGEXEXTRACT(E556, "":(.*):"")"),"00")</f>
        <v>00</v>
      </c>
      <c r="G556" s="6" t="str">
        <f>IFERROR(__xludf.DUMMYFUNCTION("REGEXEXTRACT(E556, "":.*:(\d*)(?:.|$)"")"),"00")</f>
        <v>00</v>
      </c>
      <c r="H556" s="6" t="str">
        <f>IFERROR(__xludf.DUMMYFUNCTION("IFNA(REGEXEXTRACT(E556, ""\.(\d{6})""), 0)"),"001280")</f>
        <v>001280</v>
      </c>
      <c r="I556" s="2">
        <f t="shared" si="1"/>
        <v>1280</v>
      </c>
      <c r="J556" s="1" t="s">
        <v>17</v>
      </c>
    </row>
    <row r="557">
      <c r="A557" s="1" t="s">
        <v>15</v>
      </c>
      <c r="B557" s="5" t="s">
        <v>252</v>
      </c>
      <c r="C557" s="5" t="s">
        <v>1030</v>
      </c>
      <c r="D557" s="5" t="s">
        <v>203</v>
      </c>
      <c r="E557" s="5" t="s">
        <v>1078</v>
      </c>
      <c r="F557" s="6" t="str">
        <f>IFERROR(__xludf.DUMMYFUNCTION("REGEXEXTRACT(E557, "":(.*):"")"),"00")</f>
        <v>00</v>
      </c>
      <c r="G557" s="6" t="str">
        <f>IFERROR(__xludf.DUMMYFUNCTION("REGEXEXTRACT(E557, "":.*:(\d*)(?:.|$)"")"),"00")</f>
        <v>00</v>
      </c>
      <c r="H557" s="6" t="str">
        <f>IFERROR(__xludf.DUMMYFUNCTION("IFNA(REGEXEXTRACT(E557, ""\.(\d{6})""), 0)"),"027543")</f>
        <v>027543</v>
      </c>
      <c r="I557" s="2">
        <f t="shared" si="1"/>
        <v>27543</v>
      </c>
      <c r="J557" s="1" t="s">
        <v>17</v>
      </c>
    </row>
    <row r="558">
      <c r="A558" s="1" t="s">
        <v>15</v>
      </c>
      <c r="B558" s="5" t="s">
        <v>252</v>
      </c>
      <c r="C558" s="5" t="s">
        <v>1054</v>
      </c>
      <c r="D558" s="5" t="s">
        <v>203</v>
      </c>
      <c r="E558" s="5" t="s">
        <v>1079</v>
      </c>
      <c r="F558" s="6" t="str">
        <f>IFERROR(__xludf.DUMMYFUNCTION("REGEXEXTRACT(E558, "":(.*):"")"),"00")</f>
        <v>00</v>
      </c>
      <c r="G558" s="6" t="str">
        <f>IFERROR(__xludf.DUMMYFUNCTION("REGEXEXTRACT(E558, "":.*:(\d*)(?:.|$)"")"),"00")</f>
        <v>00</v>
      </c>
      <c r="H558" s="6" t="str">
        <f>IFERROR(__xludf.DUMMYFUNCTION("IFNA(REGEXEXTRACT(E558, ""\.(\d{6})""), 0)"),"001677")</f>
        <v>001677</v>
      </c>
      <c r="I558" s="2">
        <f t="shared" si="1"/>
        <v>1677</v>
      </c>
      <c r="J558" s="1" t="s">
        <v>17</v>
      </c>
    </row>
    <row r="559">
      <c r="A559" s="1" t="s">
        <v>15</v>
      </c>
      <c r="B559" s="5" t="s">
        <v>252</v>
      </c>
      <c r="C559" s="5" t="s">
        <v>1054</v>
      </c>
      <c r="D559" s="5" t="s">
        <v>203</v>
      </c>
      <c r="E559" s="5" t="s">
        <v>299</v>
      </c>
      <c r="F559" s="6" t="str">
        <f>IFERROR(__xludf.DUMMYFUNCTION("REGEXEXTRACT(E559, "":(.*):"")"),"00")</f>
        <v>00</v>
      </c>
      <c r="G559" s="6" t="str">
        <f>IFERROR(__xludf.DUMMYFUNCTION("REGEXEXTRACT(E559, "":.*:(\d*)(?:.|$)"")"),"10")</f>
        <v>10</v>
      </c>
      <c r="H559" s="6">
        <f>IFERROR(__xludf.DUMMYFUNCTION("IFNA(REGEXEXTRACT(E559, ""\.(\d{6})""), 0)"),0.0)</f>
        <v>0</v>
      </c>
      <c r="I559" s="2">
        <f t="shared" si="1"/>
        <v>10000000</v>
      </c>
      <c r="J559" s="1" t="s">
        <v>74</v>
      </c>
    </row>
    <row r="560">
      <c r="A560" s="1" t="s">
        <v>15</v>
      </c>
      <c r="B560" s="5" t="s">
        <v>252</v>
      </c>
      <c r="C560" s="5" t="s">
        <v>297</v>
      </c>
      <c r="D560" s="5" t="s">
        <v>203</v>
      </c>
      <c r="E560" s="5" t="s">
        <v>1080</v>
      </c>
      <c r="F560" s="6" t="str">
        <f>IFERROR(__xludf.DUMMYFUNCTION("REGEXEXTRACT(E560, "":(.*):"")"),"00")</f>
        <v>00</v>
      </c>
      <c r="G560" s="6" t="str">
        <f>IFERROR(__xludf.DUMMYFUNCTION("REGEXEXTRACT(E560, "":.*:(\d*)(?:.|$)"")"),"00")</f>
        <v>00</v>
      </c>
      <c r="H560" s="6" t="str">
        <f>IFERROR(__xludf.DUMMYFUNCTION("IFNA(REGEXEXTRACT(E560, ""\.(\d{6})""), 0)"),"013087")</f>
        <v>013087</v>
      </c>
      <c r="I560" s="2">
        <f t="shared" si="1"/>
        <v>13087</v>
      </c>
      <c r="J560" s="1" t="s">
        <v>17</v>
      </c>
    </row>
    <row r="561">
      <c r="A561" s="1" t="s">
        <v>15</v>
      </c>
      <c r="B561" s="5" t="s">
        <v>252</v>
      </c>
      <c r="C561" s="5" t="s">
        <v>1081</v>
      </c>
      <c r="D561" s="5" t="s">
        <v>203</v>
      </c>
      <c r="E561" s="5" t="s">
        <v>1082</v>
      </c>
      <c r="F561" s="6" t="str">
        <f>IFERROR(__xludf.DUMMYFUNCTION("REGEXEXTRACT(E561, "":(.*):"")"),"00")</f>
        <v>00</v>
      </c>
      <c r="G561" s="6" t="str">
        <f>IFERROR(__xludf.DUMMYFUNCTION("REGEXEXTRACT(E561, "":.*:(\d*)(?:.|$)"")"),"00")</f>
        <v>00</v>
      </c>
      <c r="H561" s="6" t="str">
        <f>IFERROR(__xludf.DUMMYFUNCTION("IFNA(REGEXEXTRACT(E561, ""\.(\d{6})""), 0)"),"000317")</f>
        <v>000317</v>
      </c>
      <c r="I561" s="2">
        <f t="shared" si="1"/>
        <v>317</v>
      </c>
      <c r="J561" s="1" t="s">
        <v>17</v>
      </c>
    </row>
    <row r="562">
      <c r="A562" s="1" t="s">
        <v>15</v>
      </c>
      <c r="B562" s="5" t="s">
        <v>271</v>
      </c>
      <c r="C562" s="5" t="s">
        <v>303</v>
      </c>
      <c r="D562" s="5" t="s">
        <v>203</v>
      </c>
      <c r="E562" s="5" t="s">
        <v>1083</v>
      </c>
      <c r="F562" s="6" t="str">
        <f>IFERROR(__xludf.DUMMYFUNCTION("REGEXEXTRACT(E562, "":(.*):"")"),"00")</f>
        <v>00</v>
      </c>
      <c r="G562" s="6" t="str">
        <f>IFERROR(__xludf.DUMMYFUNCTION("REGEXEXTRACT(E562, "":.*:(\d*)(?:.|$)"")"),"00")</f>
        <v>00</v>
      </c>
      <c r="H562" s="6" t="str">
        <f>IFERROR(__xludf.DUMMYFUNCTION("IFNA(REGEXEXTRACT(E562, ""\.(\d{6})""), 0)"),"000801")</f>
        <v>000801</v>
      </c>
      <c r="I562" s="2">
        <f t="shared" si="1"/>
        <v>801</v>
      </c>
      <c r="J562" s="1" t="s">
        <v>76</v>
      </c>
    </row>
    <row r="563">
      <c r="A563" s="1" t="s">
        <v>15</v>
      </c>
      <c r="B563" s="5" t="s">
        <v>271</v>
      </c>
      <c r="C563" s="5" t="s">
        <v>1081</v>
      </c>
      <c r="D563" s="5" t="s">
        <v>203</v>
      </c>
      <c r="E563" s="5" t="s">
        <v>1084</v>
      </c>
      <c r="F563" s="6" t="str">
        <f>IFERROR(__xludf.DUMMYFUNCTION("REGEXEXTRACT(E563, "":(.*):"")"),"00")</f>
        <v>00</v>
      </c>
      <c r="G563" s="6" t="str">
        <f>IFERROR(__xludf.DUMMYFUNCTION("REGEXEXTRACT(E563, "":.*:(\d*)(?:.|$)"")"),"00")</f>
        <v>00</v>
      </c>
      <c r="H563" s="6" t="str">
        <f>IFERROR(__xludf.DUMMYFUNCTION("IFNA(REGEXEXTRACT(E563, ""\.(\d{6})""), 0)"),"007459")</f>
        <v>007459</v>
      </c>
      <c r="I563" s="2">
        <f t="shared" si="1"/>
        <v>7459</v>
      </c>
      <c r="J563" s="1" t="s">
        <v>17</v>
      </c>
    </row>
    <row r="564">
      <c r="A564" s="1" t="s">
        <v>15</v>
      </c>
      <c r="B564" s="5" t="s">
        <v>271</v>
      </c>
      <c r="C564" s="5" t="s">
        <v>1081</v>
      </c>
      <c r="D564" s="5" t="s">
        <v>203</v>
      </c>
      <c r="E564" s="5" t="s">
        <v>1085</v>
      </c>
      <c r="F564" s="6" t="str">
        <f>IFERROR(__xludf.DUMMYFUNCTION("REGEXEXTRACT(E564, "":(.*):"")"),"00")</f>
        <v>00</v>
      </c>
      <c r="G564" s="6" t="str">
        <f>IFERROR(__xludf.DUMMYFUNCTION("REGEXEXTRACT(E564, "":.*:(\d*)(?:.|$)"")"),"06")</f>
        <v>06</v>
      </c>
      <c r="H564" s="6" t="str">
        <f>IFERROR(__xludf.DUMMYFUNCTION("IFNA(REGEXEXTRACT(E564, ""\.(\d{6})""), 0)"),"962986")</f>
        <v>962986</v>
      </c>
      <c r="I564" s="2">
        <f t="shared" si="1"/>
        <v>6962986</v>
      </c>
      <c r="J564" s="1" t="s">
        <v>76</v>
      </c>
    </row>
    <row r="565">
      <c r="A565" s="1" t="s">
        <v>15</v>
      </c>
      <c r="B565" s="5" t="s">
        <v>271</v>
      </c>
      <c r="C565" s="5" t="s">
        <v>266</v>
      </c>
      <c r="D565" s="5" t="s">
        <v>203</v>
      </c>
      <c r="E565" s="5" t="s">
        <v>1086</v>
      </c>
      <c r="F565" s="6" t="str">
        <f>IFERROR(__xludf.DUMMYFUNCTION("REGEXEXTRACT(E565, "":(.*):"")"),"00")</f>
        <v>00</v>
      </c>
      <c r="G565" s="6" t="str">
        <f>IFERROR(__xludf.DUMMYFUNCTION("REGEXEXTRACT(E565, "":.*:(\d*)(?:.|$)"")"),"00")</f>
        <v>00</v>
      </c>
      <c r="H565" s="6" t="str">
        <f>IFERROR(__xludf.DUMMYFUNCTION("IFNA(REGEXEXTRACT(E565, ""\.(\d{6})""), 0)"),"000393")</f>
        <v>000393</v>
      </c>
      <c r="I565" s="2">
        <f t="shared" si="1"/>
        <v>393</v>
      </c>
      <c r="J565" s="1" t="s">
        <v>17</v>
      </c>
    </row>
    <row r="566">
      <c r="A566" s="1" t="s">
        <v>15</v>
      </c>
      <c r="B566" s="5" t="s">
        <v>271</v>
      </c>
      <c r="C566" s="5" t="s">
        <v>272</v>
      </c>
      <c r="D566" s="5" t="s">
        <v>203</v>
      </c>
      <c r="E566" s="5" t="s">
        <v>1087</v>
      </c>
      <c r="F566" s="6" t="str">
        <f>IFERROR(__xludf.DUMMYFUNCTION("REGEXEXTRACT(E566, "":(.*):"")"),"00")</f>
        <v>00</v>
      </c>
      <c r="G566" s="6" t="str">
        <f>IFERROR(__xludf.DUMMYFUNCTION("REGEXEXTRACT(E566, "":.*:(\d*)(?:.|$)"")"),"00")</f>
        <v>00</v>
      </c>
      <c r="H566" s="6" t="str">
        <f>IFERROR(__xludf.DUMMYFUNCTION("IFNA(REGEXEXTRACT(E566, ""\.(\d{6})""), 0)"),"000433")</f>
        <v>000433</v>
      </c>
      <c r="I566" s="2">
        <f t="shared" si="1"/>
        <v>433</v>
      </c>
      <c r="J566" s="1" t="s">
        <v>76</v>
      </c>
    </row>
    <row r="567">
      <c r="A567" s="1" t="s">
        <v>15</v>
      </c>
      <c r="B567" s="5" t="s">
        <v>271</v>
      </c>
      <c r="C567" s="5" t="s">
        <v>292</v>
      </c>
      <c r="D567" s="5" t="s">
        <v>203</v>
      </c>
      <c r="E567" s="5" t="s">
        <v>1088</v>
      </c>
      <c r="F567" s="6" t="str">
        <f>IFERROR(__xludf.DUMMYFUNCTION("REGEXEXTRACT(E567, "":(.*):"")"),"00")</f>
        <v>00</v>
      </c>
      <c r="G567" s="6" t="str">
        <f>IFERROR(__xludf.DUMMYFUNCTION("REGEXEXTRACT(E567, "":.*:(\d*)(?:.|$)"")"),"00")</f>
        <v>00</v>
      </c>
      <c r="H567" s="6" t="str">
        <f>IFERROR(__xludf.DUMMYFUNCTION("IFNA(REGEXEXTRACT(E567, ""\.(\d{6})""), 0)"),"000634")</f>
        <v>000634</v>
      </c>
      <c r="I567" s="2">
        <f t="shared" si="1"/>
        <v>634</v>
      </c>
      <c r="J567" s="1" t="s">
        <v>17</v>
      </c>
    </row>
    <row r="568">
      <c r="A568" s="1" t="s">
        <v>15</v>
      </c>
      <c r="B568" s="5" t="s">
        <v>271</v>
      </c>
      <c r="C568" s="5" t="s">
        <v>295</v>
      </c>
      <c r="D568" s="5" t="s">
        <v>203</v>
      </c>
      <c r="E568" s="5" t="s">
        <v>286</v>
      </c>
      <c r="F568" s="6" t="str">
        <f>IFERROR(__xludf.DUMMYFUNCTION("REGEXEXTRACT(E568, "":(.*):"")"),"00")</f>
        <v>00</v>
      </c>
      <c r="G568" s="6" t="str">
        <f>IFERROR(__xludf.DUMMYFUNCTION("REGEXEXTRACT(E568, "":.*:(\d*)(?:.|$)"")"),"00")</f>
        <v>00</v>
      </c>
      <c r="H568" s="6" t="str">
        <f>IFERROR(__xludf.DUMMYFUNCTION("IFNA(REGEXEXTRACT(E568, ""\.(\d{6})""), 0)"),"000344")</f>
        <v>000344</v>
      </c>
      <c r="I568" s="2">
        <f t="shared" si="1"/>
        <v>344</v>
      </c>
      <c r="J568" s="1" t="s">
        <v>17</v>
      </c>
    </row>
    <row r="569">
      <c r="A569" s="1" t="s">
        <v>15</v>
      </c>
      <c r="B569" s="5" t="s">
        <v>271</v>
      </c>
      <c r="C569" s="5" t="s">
        <v>300</v>
      </c>
      <c r="D569" s="5" t="s">
        <v>203</v>
      </c>
      <c r="E569" s="5" t="s">
        <v>299</v>
      </c>
      <c r="F569" s="6" t="str">
        <f>IFERROR(__xludf.DUMMYFUNCTION("REGEXEXTRACT(E569, "":(.*):"")"),"00")</f>
        <v>00</v>
      </c>
      <c r="G569" s="6" t="str">
        <f>IFERROR(__xludf.DUMMYFUNCTION("REGEXEXTRACT(E569, "":.*:(\d*)(?:.|$)"")"),"10")</f>
        <v>10</v>
      </c>
      <c r="H569" s="6">
        <f>IFERROR(__xludf.DUMMYFUNCTION("IFNA(REGEXEXTRACT(E569, ""\.(\d{6})""), 0)"),0.0)</f>
        <v>0</v>
      </c>
      <c r="I569" s="2">
        <f t="shared" si="1"/>
        <v>10000000</v>
      </c>
      <c r="J569" s="1" t="s">
        <v>74</v>
      </c>
    </row>
    <row r="570">
      <c r="A570" s="1" t="s">
        <v>15</v>
      </c>
      <c r="B570" s="5" t="s">
        <v>271</v>
      </c>
      <c r="C570" s="5" t="s">
        <v>295</v>
      </c>
      <c r="D570" s="5" t="s">
        <v>203</v>
      </c>
      <c r="E570" s="5" t="s">
        <v>1089</v>
      </c>
      <c r="F570" s="6" t="str">
        <f>IFERROR(__xludf.DUMMYFUNCTION("REGEXEXTRACT(E570, "":(.*):"")"),"00")</f>
        <v>00</v>
      </c>
      <c r="G570" s="6" t="str">
        <f>IFERROR(__xludf.DUMMYFUNCTION("REGEXEXTRACT(E570, "":.*:(\d*)(?:.|$)"")"),"00")</f>
        <v>00</v>
      </c>
      <c r="H570" s="6" t="str">
        <f>IFERROR(__xludf.DUMMYFUNCTION("IFNA(REGEXEXTRACT(E570, ""\.(\d{6})""), 0)"),"001389")</f>
        <v>001389</v>
      </c>
      <c r="I570" s="2">
        <f t="shared" si="1"/>
        <v>1389</v>
      </c>
      <c r="J570" s="1" t="s">
        <v>17</v>
      </c>
    </row>
    <row r="571">
      <c r="A571" s="1" t="s">
        <v>15</v>
      </c>
      <c r="B571" s="5" t="s">
        <v>271</v>
      </c>
      <c r="C571" s="5" t="s">
        <v>278</v>
      </c>
      <c r="D571" s="5" t="s">
        <v>203</v>
      </c>
      <c r="E571" s="5" t="s">
        <v>1090</v>
      </c>
      <c r="F571" s="6" t="str">
        <f>IFERROR(__xludf.DUMMYFUNCTION("REGEXEXTRACT(E571, "":(.*):"")"),"00")</f>
        <v>00</v>
      </c>
      <c r="G571" s="6" t="str">
        <f>IFERROR(__xludf.DUMMYFUNCTION("REGEXEXTRACT(E571, "":.*:(\d*)(?:.|$)"")"),"00")</f>
        <v>00</v>
      </c>
      <c r="H571" s="6" t="str">
        <f>IFERROR(__xludf.DUMMYFUNCTION("IFNA(REGEXEXTRACT(E571, ""\.(\d{6})""), 0)"),"009633")</f>
        <v>009633</v>
      </c>
      <c r="I571" s="2">
        <f t="shared" si="1"/>
        <v>9633</v>
      </c>
      <c r="J571" s="1" t="s">
        <v>17</v>
      </c>
    </row>
    <row r="572">
      <c r="A572" s="1" t="s">
        <v>15</v>
      </c>
      <c r="B572" s="5" t="s">
        <v>254</v>
      </c>
      <c r="C572" s="5" t="s">
        <v>275</v>
      </c>
      <c r="D572" s="5" t="s">
        <v>203</v>
      </c>
      <c r="E572" s="5" t="s">
        <v>1091</v>
      </c>
      <c r="F572" s="6" t="str">
        <f>IFERROR(__xludf.DUMMYFUNCTION("REGEXEXTRACT(E572, "":(.*):"")"),"00")</f>
        <v>00</v>
      </c>
      <c r="G572" s="6" t="str">
        <f>IFERROR(__xludf.DUMMYFUNCTION("REGEXEXTRACT(E572, "":.*:(\d*)(?:.|$)"")"),"00")</f>
        <v>00</v>
      </c>
      <c r="H572" s="6" t="str">
        <f>IFERROR(__xludf.DUMMYFUNCTION("IFNA(REGEXEXTRACT(E572, ""\.(\d{6})""), 0)"),"000617")</f>
        <v>000617</v>
      </c>
      <c r="I572" s="2">
        <f t="shared" si="1"/>
        <v>617</v>
      </c>
      <c r="J572" s="1" t="s">
        <v>17</v>
      </c>
    </row>
    <row r="573">
      <c r="A573" s="1" t="s">
        <v>15</v>
      </c>
      <c r="B573" s="5" t="s">
        <v>254</v>
      </c>
      <c r="C573" s="5" t="s">
        <v>1081</v>
      </c>
      <c r="D573" s="5" t="s">
        <v>203</v>
      </c>
      <c r="E573" s="5" t="s">
        <v>1092</v>
      </c>
      <c r="F573" s="6" t="str">
        <f>IFERROR(__xludf.DUMMYFUNCTION("REGEXEXTRACT(E573, "":(.*):"")"),"00")</f>
        <v>00</v>
      </c>
      <c r="G573" s="6" t="str">
        <f>IFERROR(__xludf.DUMMYFUNCTION("REGEXEXTRACT(E573, "":.*:(\d*)(?:.|$)"")"),"00")</f>
        <v>00</v>
      </c>
      <c r="H573" s="6" t="str">
        <f>IFERROR(__xludf.DUMMYFUNCTION("IFNA(REGEXEXTRACT(E573, ""\.(\d{6})""), 0)"),"000390")</f>
        <v>000390</v>
      </c>
      <c r="I573" s="2">
        <f t="shared" si="1"/>
        <v>390</v>
      </c>
      <c r="J573" s="1" t="s">
        <v>17</v>
      </c>
    </row>
    <row r="574">
      <c r="A574" s="1" t="s">
        <v>15</v>
      </c>
      <c r="B574" s="5" t="s">
        <v>254</v>
      </c>
      <c r="C574" s="5" t="s">
        <v>295</v>
      </c>
      <c r="D574" s="5" t="s">
        <v>203</v>
      </c>
      <c r="E574" s="5" t="s">
        <v>1093</v>
      </c>
      <c r="F574" s="6" t="str">
        <f>IFERROR(__xludf.DUMMYFUNCTION("REGEXEXTRACT(E574, "":(.*):"")"),"00")</f>
        <v>00</v>
      </c>
      <c r="G574" s="6" t="str">
        <f>IFERROR(__xludf.DUMMYFUNCTION("REGEXEXTRACT(E574, "":.*:(\d*)(?:.|$)"")"),"00")</f>
        <v>00</v>
      </c>
      <c r="H574" s="6" t="str">
        <f>IFERROR(__xludf.DUMMYFUNCTION("IFNA(REGEXEXTRACT(E574, ""\.(\d{6})""), 0)"),"000295")</f>
        <v>000295</v>
      </c>
      <c r="I574" s="2">
        <f t="shared" si="1"/>
        <v>295</v>
      </c>
      <c r="J574" s="1" t="s">
        <v>17</v>
      </c>
    </row>
    <row r="575">
      <c r="A575" s="1" t="s">
        <v>15</v>
      </c>
      <c r="B575" s="5" t="s">
        <v>254</v>
      </c>
      <c r="C575" s="5" t="s">
        <v>1054</v>
      </c>
      <c r="D575" s="5" t="s">
        <v>203</v>
      </c>
      <c r="E575" s="5" t="s">
        <v>1094</v>
      </c>
      <c r="F575" s="6" t="str">
        <f>IFERROR(__xludf.DUMMYFUNCTION("REGEXEXTRACT(E575, "":(.*):"")"),"00")</f>
        <v>00</v>
      </c>
      <c r="G575" s="6" t="str">
        <f>IFERROR(__xludf.DUMMYFUNCTION("REGEXEXTRACT(E575, "":.*:(\d*)(?:.|$)"")"),"00")</f>
        <v>00</v>
      </c>
      <c r="H575" s="6" t="str">
        <f>IFERROR(__xludf.DUMMYFUNCTION("IFNA(REGEXEXTRACT(E575, ""\.(\d{6})""), 0)"),"002605")</f>
        <v>002605</v>
      </c>
      <c r="I575" s="2">
        <f t="shared" si="1"/>
        <v>2605</v>
      </c>
      <c r="J575" s="1" t="s">
        <v>76</v>
      </c>
    </row>
    <row r="576">
      <c r="A576" s="1" t="s">
        <v>15</v>
      </c>
      <c r="B576" s="5" t="s">
        <v>254</v>
      </c>
      <c r="C576" s="5" t="s">
        <v>272</v>
      </c>
      <c r="D576" s="5" t="s">
        <v>203</v>
      </c>
      <c r="E576" s="5" t="s">
        <v>1095</v>
      </c>
      <c r="F576" s="6" t="str">
        <f>IFERROR(__xludf.DUMMYFUNCTION("REGEXEXTRACT(E576, "":(.*):"")"),"00")</f>
        <v>00</v>
      </c>
      <c r="G576" s="6" t="str">
        <f>IFERROR(__xludf.DUMMYFUNCTION("REGEXEXTRACT(E576, "":.*:(\d*)(?:.|$)"")"),"00")</f>
        <v>00</v>
      </c>
      <c r="H576" s="6" t="str">
        <f>IFERROR(__xludf.DUMMYFUNCTION("IFNA(REGEXEXTRACT(E576, ""\.(\d{6})""), 0)"),"000346")</f>
        <v>000346</v>
      </c>
      <c r="I576" s="2">
        <f t="shared" si="1"/>
        <v>346</v>
      </c>
      <c r="J576" s="1" t="s">
        <v>17</v>
      </c>
    </row>
    <row r="577">
      <c r="A577" s="1" t="s">
        <v>15</v>
      </c>
      <c r="B577" s="5" t="s">
        <v>254</v>
      </c>
      <c r="C577" s="5" t="s">
        <v>292</v>
      </c>
      <c r="D577" s="5" t="s">
        <v>203</v>
      </c>
      <c r="E577" s="5" t="s">
        <v>806</v>
      </c>
      <c r="F577" s="6" t="str">
        <f>IFERROR(__xludf.DUMMYFUNCTION("REGEXEXTRACT(E577, "":(.*):"")"),"00")</f>
        <v>00</v>
      </c>
      <c r="G577" s="6" t="str">
        <f>IFERROR(__xludf.DUMMYFUNCTION("REGEXEXTRACT(E577, "":.*:(\d*)(?:.|$)"")"),"00")</f>
        <v>00</v>
      </c>
      <c r="H577" s="6" t="str">
        <f>IFERROR(__xludf.DUMMYFUNCTION("IFNA(REGEXEXTRACT(E577, ""\.(\d{6})""), 0)"),"000409")</f>
        <v>000409</v>
      </c>
      <c r="I577" s="2">
        <f t="shared" si="1"/>
        <v>409</v>
      </c>
      <c r="J577" s="1" t="s">
        <v>17</v>
      </c>
    </row>
    <row r="578">
      <c r="A578" s="1" t="s">
        <v>15</v>
      </c>
      <c r="B578" s="5" t="s">
        <v>254</v>
      </c>
      <c r="C578" s="5" t="s">
        <v>1081</v>
      </c>
      <c r="D578" s="5" t="s">
        <v>203</v>
      </c>
      <c r="E578" s="5" t="s">
        <v>1096</v>
      </c>
      <c r="F578" s="6" t="str">
        <f>IFERROR(__xludf.DUMMYFUNCTION("REGEXEXTRACT(E578, "":(.*):"")"),"00")</f>
        <v>00</v>
      </c>
      <c r="G578" s="6" t="str">
        <f>IFERROR(__xludf.DUMMYFUNCTION("REGEXEXTRACT(E578, "":.*:(\d*)(?:.|$)"")"),"00")</f>
        <v>00</v>
      </c>
      <c r="H578" s="6" t="str">
        <f>IFERROR(__xludf.DUMMYFUNCTION("IFNA(REGEXEXTRACT(E578, ""\.(\d{6})""), 0)"),"001277")</f>
        <v>001277</v>
      </c>
      <c r="I578" s="2">
        <f t="shared" si="1"/>
        <v>1277</v>
      </c>
      <c r="J578" s="1" t="s">
        <v>17</v>
      </c>
    </row>
    <row r="579">
      <c r="A579" s="1" t="s">
        <v>15</v>
      </c>
      <c r="B579" s="5" t="s">
        <v>254</v>
      </c>
      <c r="C579" s="5" t="s">
        <v>300</v>
      </c>
      <c r="D579" s="5" t="s">
        <v>203</v>
      </c>
      <c r="E579" s="5" t="s">
        <v>1097</v>
      </c>
      <c r="F579" s="6" t="str">
        <f>IFERROR(__xludf.DUMMYFUNCTION("REGEXEXTRACT(E579, "":(.*):"")"),"00")</f>
        <v>00</v>
      </c>
      <c r="G579" s="6" t="str">
        <f>IFERROR(__xludf.DUMMYFUNCTION("REGEXEXTRACT(E579, "":.*:(\d*)(?:.|$)"")"),"00")</f>
        <v>00</v>
      </c>
      <c r="H579" s="6" t="str">
        <f>IFERROR(__xludf.DUMMYFUNCTION("IFNA(REGEXEXTRACT(E579, ""\.(\d{6})""), 0)"),"012378")</f>
        <v>012378</v>
      </c>
      <c r="I579" s="2">
        <f t="shared" si="1"/>
        <v>12378</v>
      </c>
      <c r="J579" s="1" t="s">
        <v>76</v>
      </c>
    </row>
    <row r="580">
      <c r="A580" s="1" t="s">
        <v>15</v>
      </c>
      <c r="B580" s="5" t="s">
        <v>254</v>
      </c>
      <c r="C580" s="5" t="s">
        <v>1081</v>
      </c>
      <c r="D580" s="5" t="s">
        <v>203</v>
      </c>
      <c r="E580" s="5" t="s">
        <v>1098</v>
      </c>
      <c r="F580" s="6" t="str">
        <f>IFERROR(__xludf.DUMMYFUNCTION("REGEXEXTRACT(E580, "":(.*):"")"),"00")</f>
        <v>00</v>
      </c>
      <c r="G580" s="6" t="str">
        <f>IFERROR(__xludf.DUMMYFUNCTION("REGEXEXTRACT(E580, "":.*:(\d*)(?:.|$)"")"),"00")</f>
        <v>00</v>
      </c>
      <c r="H580" s="6" t="str">
        <f>IFERROR(__xludf.DUMMYFUNCTION("IFNA(REGEXEXTRACT(E580, ""\.(\d{6})""), 0)"),"000244")</f>
        <v>000244</v>
      </c>
      <c r="I580" s="2">
        <f t="shared" si="1"/>
        <v>244</v>
      </c>
      <c r="J580" s="1" t="s">
        <v>17</v>
      </c>
    </row>
    <row r="581">
      <c r="A581" s="1" t="s">
        <v>15</v>
      </c>
      <c r="B581" s="5" t="s">
        <v>254</v>
      </c>
      <c r="C581" s="5" t="s">
        <v>300</v>
      </c>
      <c r="D581" s="5" t="s">
        <v>203</v>
      </c>
      <c r="E581" s="5" t="s">
        <v>1099</v>
      </c>
      <c r="F581" s="6" t="str">
        <f>IFERROR(__xludf.DUMMYFUNCTION("REGEXEXTRACT(E581, "":(.*):"")"),"00")</f>
        <v>00</v>
      </c>
      <c r="G581" s="6" t="str">
        <f>IFERROR(__xludf.DUMMYFUNCTION("REGEXEXTRACT(E581, "":.*:(\d*)(?:.|$)"")"),"00")</f>
        <v>00</v>
      </c>
      <c r="H581" s="6" t="str">
        <f>IFERROR(__xludf.DUMMYFUNCTION("IFNA(REGEXEXTRACT(E581, ""\.(\d{6})""), 0)"),"000806")</f>
        <v>000806</v>
      </c>
      <c r="I581" s="2">
        <f t="shared" si="1"/>
        <v>806</v>
      </c>
      <c r="J581" s="1" t="s">
        <v>76</v>
      </c>
    </row>
    <row r="582">
      <c r="A582" s="1" t="s">
        <v>15</v>
      </c>
      <c r="B582" s="5" t="s">
        <v>274</v>
      </c>
      <c r="C582" s="5" t="s">
        <v>275</v>
      </c>
      <c r="D582" s="5" t="s">
        <v>203</v>
      </c>
      <c r="E582" s="5" t="s">
        <v>1100</v>
      </c>
      <c r="F582" s="6" t="str">
        <f>IFERROR(__xludf.DUMMYFUNCTION("REGEXEXTRACT(E582, "":(.*):"")"),"00")</f>
        <v>00</v>
      </c>
      <c r="G582" s="6" t="str">
        <f>IFERROR(__xludf.DUMMYFUNCTION("REGEXEXTRACT(E582, "":.*:(\d*)(?:.|$)"")"),"00")</f>
        <v>00</v>
      </c>
      <c r="H582" s="6" t="str">
        <f>IFERROR(__xludf.DUMMYFUNCTION("IFNA(REGEXEXTRACT(E582, ""\.(\d{6})""), 0)"),"024180")</f>
        <v>024180</v>
      </c>
      <c r="I582" s="2">
        <f t="shared" si="1"/>
        <v>24180</v>
      </c>
      <c r="J582" s="1" t="s">
        <v>17</v>
      </c>
    </row>
    <row r="583">
      <c r="A583" s="1" t="s">
        <v>15</v>
      </c>
      <c r="B583" s="5" t="s">
        <v>274</v>
      </c>
      <c r="C583" s="5" t="s">
        <v>266</v>
      </c>
      <c r="D583" s="5" t="s">
        <v>203</v>
      </c>
      <c r="E583" s="5" t="s">
        <v>1101</v>
      </c>
      <c r="F583" s="6" t="str">
        <f>IFERROR(__xludf.DUMMYFUNCTION("REGEXEXTRACT(E583, "":(.*):"")"),"00")</f>
        <v>00</v>
      </c>
      <c r="G583" s="6" t="str">
        <f>IFERROR(__xludf.DUMMYFUNCTION("REGEXEXTRACT(E583, "":.*:(\d*)(?:.|$)"")"),"00")</f>
        <v>00</v>
      </c>
      <c r="H583" s="6" t="str">
        <f>IFERROR(__xludf.DUMMYFUNCTION("IFNA(REGEXEXTRACT(E583, ""\.(\d{6})""), 0)"),"000499")</f>
        <v>000499</v>
      </c>
      <c r="I583" s="2">
        <f t="shared" si="1"/>
        <v>499</v>
      </c>
      <c r="J583" s="1" t="s">
        <v>17</v>
      </c>
    </row>
    <row r="584">
      <c r="A584" s="1" t="s">
        <v>15</v>
      </c>
      <c r="B584" s="5" t="s">
        <v>274</v>
      </c>
      <c r="C584" s="5" t="s">
        <v>292</v>
      </c>
      <c r="D584" s="5" t="s">
        <v>203</v>
      </c>
      <c r="E584" s="5" t="s">
        <v>1102</v>
      </c>
      <c r="F584" s="6" t="str">
        <f>IFERROR(__xludf.DUMMYFUNCTION("REGEXEXTRACT(E584, "":(.*):"")"),"00")</f>
        <v>00</v>
      </c>
      <c r="G584" s="6" t="str">
        <f>IFERROR(__xludf.DUMMYFUNCTION("REGEXEXTRACT(E584, "":.*:(\d*)(?:.|$)"")"),"01")</f>
        <v>01</v>
      </c>
      <c r="H584" s="6" t="str">
        <f>IFERROR(__xludf.DUMMYFUNCTION("IFNA(REGEXEXTRACT(E584, ""\.(\d{6})""), 0)"),"057540")</f>
        <v>057540</v>
      </c>
      <c r="I584" s="2">
        <f t="shared" si="1"/>
        <v>1057540</v>
      </c>
      <c r="J584" s="1" t="s">
        <v>17</v>
      </c>
    </row>
    <row r="585">
      <c r="A585" s="1" t="s">
        <v>15</v>
      </c>
      <c r="B585" s="5" t="s">
        <v>274</v>
      </c>
      <c r="C585" s="5" t="s">
        <v>1081</v>
      </c>
      <c r="D585" s="5" t="s">
        <v>203</v>
      </c>
      <c r="E585" s="5" t="s">
        <v>1103</v>
      </c>
      <c r="F585" s="6" t="str">
        <f>IFERROR(__xludf.DUMMYFUNCTION("REGEXEXTRACT(E585, "":(.*):"")"),"00")</f>
        <v>00</v>
      </c>
      <c r="G585" s="6" t="str">
        <f>IFERROR(__xludf.DUMMYFUNCTION("REGEXEXTRACT(E585, "":.*:(\d*)(?:.|$)"")"),"00")</f>
        <v>00</v>
      </c>
      <c r="H585" s="6" t="str">
        <f>IFERROR(__xludf.DUMMYFUNCTION("IFNA(REGEXEXTRACT(E585, ""\.(\d{6})""), 0)"),"006104")</f>
        <v>006104</v>
      </c>
      <c r="I585" s="2">
        <f t="shared" si="1"/>
        <v>6104</v>
      </c>
      <c r="J585" s="1" t="s">
        <v>17</v>
      </c>
    </row>
    <row r="586">
      <c r="A586" s="1" t="s">
        <v>15</v>
      </c>
      <c r="B586" s="5" t="s">
        <v>274</v>
      </c>
      <c r="C586" s="5" t="s">
        <v>295</v>
      </c>
      <c r="D586" s="5" t="s">
        <v>203</v>
      </c>
      <c r="E586" s="5" t="s">
        <v>1104</v>
      </c>
      <c r="F586" s="6" t="str">
        <f>IFERROR(__xludf.DUMMYFUNCTION("REGEXEXTRACT(E586, "":(.*):"")"),"00")</f>
        <v>00</v>
      </c>
      <c r="G586" s="6" t="str">
        <f>IFERROR(__xludf.DUMMYFUNCTION("REGEXEXTRACT(E586, "":.*:(\d*)(?:.|$)"")"),"00")</f>
        <v>00</v>
      </c>
      <c r="H586" s="6" t="str">
        <f>IFERROR(__xludf.DUMMYFUNCTION("IFNA(REGEXEXTRACT(E586, ""\.(\d{6})""), 0)"),"000399")</f>
        <v>000399</v>
      </c>
      <c r="I586" s="2">
        <f t="shared" si="1"/>
        <v>399</v>
      </c>
      <c r="J586" s="1" t="s">
        <v>17</v>
      </c>
    </row>
    <row r="587">
      <c r="A587" s="1" t="s">
        <v>15</v>
      </c>
      <c r="B587" s="5" t="s">
        <v>274</v>
      </c>
      <c r="C587" s="5" t="s">
        <v>1105</v>
      </c>
      <c r="D587" s="5" t="s">
        <v>203</v>
      </c>
      <c r="E587" s="5" t="s">
        <v>1106</v>
      </c>
      <c r="F587" s="6" t="str">
        <f>IFERROR(__xludf.DUMMYFUNCTION("REGEXEXTRACT(E587, "":(.*):"")"),"00")</f>
        <v>00</v>
      </c>
      <c r="G587" s="6" t="str">
        <f>IFERROR(__xludf.DUMMYFUNCTION("REGEXEXTRACT(E587, "":.*:(\d*)(?:.|$)"")"),"00")</f>
        <v>00</v>
      </c>
      <c r="H587" s="6" t="str">
        <f>IFERROR(__xludf.DUMMYFUNCTION("IFNA(REGEXEXTRACT(E587, ""\.(\d{6})""), 0)"),"000500")</f>
        <v>000500</v>
      </c>
      <c r="I587" s="2">
        <f t="shared" si="1"/>
        <v>500</v>
      </c>
      <c r="J587" s="1" t="s">
        <v>17</v>
      </c>
    </row>
    <row r="588">
      <c r="A588" s="1" t="s">
        <v>15</v>
      </c>
      <c r="B588" s="5" t="s">
        <v>274</v>
      </c>
      <c r="C588" s="5" t="s">
        <v>295</v>
      </c>
      <c r="D588" s="5" t="s">
        <v>203</v>
      </c>
      <c r="E588" s="5" t="s">
        <v>1107</v>
      </c>
      <c r="F588" s="6" t="str">
        <f>IFERROR(__xludf.DUMMYFUNCTION("REGEXEXTRACT(E588, "":(.*):"")"),"00")</f>
        <v>00</v>
      </c>
      <c r="G588" s="6" t="str">
        <f>IFERROR(__xludf.DUMMYFUNCTION("REGEXEXTRACT(E588, "":.*:(\d*)(?:.|$)"")"),"00")</f>
        <v>00</v>
      </c>
      <c r="H588" s="6" t="str">
        <f>IFERROR(__xludf.DUMMYFUNCTION("IFNA(REGEXEXTRACT(E588, ""\.(\d{6})""), 0)"),"417746")</f>
        <v>417746</v>
      </c>
      <c r="I588" s="2">
        <f t="shared" si="1"/>
        <v>417746</v>
      </c>
      <c r="J588" s="1" t="s">
        <v>76</v>
      </c>
    </row>
    <row r="589">
      <c r="A589" s="1" t="s">
        <v>15</v>
      </c>
      <c r="B589" s="5" t="s">
        <v>274</v>
      </c>
      <c r="C589" s="5" t="s">
        <v>297</v>
      </c>
      <c r="D589" s="5" t="s">
        <v>203</v>
      </c>
      <c r="E589" s="5" t="s">
        <v>1108</v>
      </c>
      <c r="F589" s="6" t="str">
        <f>IFERROR(__xludf.DUMMYFUNCTION("REGEXEXTRACT(E589, "":(.*):"")"),"00")</f>
        <v>00</v>
      </c>
      <c r="G589" s="6" t="str">
        <f>IFERROR(__xludf.DUMMYFUNCTION("REGEXEXTRACT(E589, "":.*:(\d*)(?:.|$)"")"),"00")</f>
        <v>00</v>
      </c>
      <c r="H589" s="6" t="str">
        <f>IFERROR(__xludf.DUMMYFUNCTION("IFNA(REGEXEXTRACT(E589, ""\.(\d{6})""), 0)"),"175771")</f>
        <v>175771</v>
      </c>
      <c r="I589" s="2">
        <f t="shared" si="1"/>
        <v>175771</v>
      </c>
      <c r="J589" s="1" t="s">
        <v>76</v>
      </c>
    </row>
    <row r="590">
      <c r="A590" s="1" t="s">
        <v>15</v>
      </c>
      <c r="B590" s="5" t="s">
        <v>274</v>
      </c>
      <c r="C590" s="5" t="s">
        <v>295</v>
      </c>
      <c r="D590" s="5" t="s">
        <v>203</v>
      </c>
      <c r="E590" s="5" t="s">
        <v>1109</v>
      </c>
      <c r="F590" s="6" t="str">
        <f>IFERROR(__xludf.DUMMYFUNCTION("REGEXEXTRACT(E590, "":(.*):"")"),"00")</f>
        <v>00</v>
      </c>
      <c r="G590" s="6" t="str">
        <f>IFERROR(__xludf.DUMMYFUNCTION("REGEXEXTRACT(E590, "":.*:(\d*)(?:.|$)"")"),"00")</f>
        <v>00</v>
      </c>
      <c r="H590" s="6" t="str">
        <f>IFERROR(__xludf.DUMMYFUNCTION("IFNA(REGEXEXTRACT(E590, ""\.(\d{6})""), 0)"),"000369")</f>
        <v>000369</v>
      </c>
      <c r="I590" s="2">
        <f t="shared" si="1"/>
        <v>369</v>
      </c>
      <c r="J590" s="1" t="s">
        <v>17</v>
      </c>
    </row>
    <row r="591">
      <c r="A591" s="1" t="s">
        <v>15</v>
      </c>
      <c r="B591" s="5" t="s">
        <v>274</v>
      </c>
      <c r="C591" s="5" t="s">
        <v>1075</v>
      </c>
      <c r="D591" s="5" t="s">
        <v>203</v>
      </c>
      <c r="E591" s="5" t="s">
        <v>1110</v>
      </c>
      <c r="F591" s="6" t="str">
        <f>IFERROR(__xludf.DUMMYFUNCTION("REGEXEXTRACT(E591, "":(.*):"")"),"00")</f>
        <v>00</v>
      </c>
      <c r="G591" s="6" t="str">
        <f>IFERROR(__xludf.DUMMYFUNCTION("REGEXEXTRACT(E591, "":.*:(\d*)(?:.|$)"")"),"00")</f>
        <v>00</v>
      </c>
      <c r="H591" s="6" t="str">
        <f>IFERROR(__xludf.DUMMYFUNCTION("IFNA(REGEXEXTRACT(E591, ""\.(\d{6})""), 0)"),"000529")</f>
        <v>000529</v>
      </c>
      <c r="I591" s="2">
        <f t="shared" si="1"/>
        <v>529</v>
      </c>
      <c r="J591" s="1" t="s">
        <v>17</v>
      </c>
    </row>
    <row r="592">
      <c r="A592" s="1" t="s">
        <v>15</v>
      </c>
      <c r="B592" s="5" t="s">
        <v>954</v>
      </c>
      <c r="C592" s="5" t="s">
        <v>275</v>
      </c>
      <c r="D592" s="5" t="s">
        <v>203</v>
      </c>
      <c r="E592" s="5" t="s">
        <v>1111</v>
      </c>
      <c r="F592" s="6" t="str">
        <f>IFERROR(__xludf.DUMMYFUNCTION("REGEXEXTRACT(E592, "":(.*):"")"),"00")</f>
        <v>00</v>
      </c>
      <c r="G592" s="6" t="str">
        <f>IFERROR(__xludf.DUMMYFUNCTION("REGEXEXTRACT(E592, "":.*:(\d*)(?:.|$)"")"),"00")</f>
        <v>00</v>
      </c>
      <c r="H592" s="6" t="str">
        <f>IFERROR(__xludf.DUMMYFUNCTION("IFNA(REGEXEXTRACT(E592, ""\.(\d{6})""), 0)"),"000331")</f>
        <v>000331</v>
      </c>
      <c r="I592" s="2">
        <f t="shared" si="1"/>
        <v>331</v>
      </c>
      <c r="J592" s="1" t="s">
        <v>17</v>
      </c>
    </row>
    <row r="593">
      <c r="A593" s="1" t="s">
        <v>15</v>
      </c>
      <c r="B593" s="5" t="s">
        <v>954</v>
      </c>
      <c r="C593" s="5" t="s">
        <v>275</v>
      </c>
      <c r="D593" s="5" t="s">
        <v>203</v>
      </c>
      <c r="E593" s="5" t="s">
        <v>1112</v>
      </c>
      <c r="F593" s="6" t="str">
        <f>IFERROR(__xludf.DUMMYFUNCTION("REGEXEXTRACT(E593, "":(.*):"")"),"00")</f>
        <v>00</v>
      </c>
      <c r="G593" s="6" t="str">
        <f>IFERROR(__xludf.DUMMYFUNCTION("REGEXEXTRACT(E593, "":.*:(\d*)(?:.|$)"")"),"00")</f>
        <v>00</v>
      </c>
      <c r="H593" s="6" t="str">
        <f>IFERROR(__xludf.DUMMYFUNCTION("IFNA(REGEXEXTRACT(E593, ""\.(\d{6})""), 0)"),"086505")</f>
        <v>086505</v>
      </c>
      <c r="I593" s="2">
        <f t="shared" si="1"/>
        <v>86505</v>
      </c>
      <c r="J593" s="1" t="s">
        <v>76</v>
      </c>
    </row>
    <row r="594">
      <c r="A594" s="1" t="s">
        <v>15</v>
      </c>
      <c r="B594" s="5" t="s">
        <v>954</v>
      </c>
      <c r="C594" s="5" t="s">
        <v>295</v>
      </c>
      <c r="D594" s="5" t="s">
        <v>203</v>
      </c>
      <c r="E594" s="5" t="s">
        <v>1113</v>
      </c>
      <c r="F594" s="6" t="str">
        <f>IFERROR(__xludf.DUMMYFUNCTION("REGEXEXTRACT(E594, "":(.*):"")"),"00")</f>
        <v>00</v>
      </c>
      <c r="G594" s="6" t="str">
        <f>IFERROR(__xludf.DUMMYFUNCTION("REGEXEXTRACT(E594, "":.*:(\d*)(?:.|$)"")"),"00")</f>
        <v>00</v>
      </c>
      <c r="H594" s="6" t="str">
        <f>IFERROR(__xludf.DUMMYFUNCTION("IFNA(REGEXEXTRACT(E594, ""\.(\d{6})""), 0)"),"000375")</f>
        <v>000375</v>
      </c>
      <c r="I594" s="2">
        <f t="shared" si="1"/>
        <v>375</v>
      </c>
      <c r="J594" s="1" t="s">
        <v>17</v>
      </c>
    </row>
    <row r="595">
      <c r="A595" s="1" t="s">
        <v>15</v>
      </c>
      <c r="B595" s="5" t="s">
        <v>954</v>
      </c>
      <c r="C595" s="5" t="s">
        <v>300</v>
      </c>
      <c r="D595" s="5" t="s">
        <v>203</v>
      </c>
      <c r="E595" s="5" t="s">
        <v>1114</v>
      </c>
      <c r="F595" s="6" t="str">
        <f>IFERROR(__xludf.DUMMYFUNCTION("REGEXEXTRACT(E595, "":(.*):"")"),"00")</f>
        <v>00</v>
      </c>
      <c r="G595" s="6" t="str">
        <f>IFERROR(__xludf.DUMMYFUNCTION("REGEXEXTRACT(E595, "":.*:(\d*)(?:.|$)"")"),"00")</f>
        <v>00</v>
      </c>
      <c r="H595" s="6" t="str">
        <f>IFERROR(__xludf.DUMMYFUNCTION("IFNA(REGEXEXTRACT(E595, ""\.(\d{6})""), 0)"),"000418")</f>
        <v>000418</v>
      </c>
      <c r="I595" s="2">
        <f t="shared" si="1"/>
        <v>418</v>
      </c>
      <c r="J595" s="1" t="s">
        <v>17</v>
      </c>
    </row>
    <row r="596">
      <c r="A596" s="1" t="s">
        <v>15</v>
      </c>
      <c r="B596" s="5" t="s">
        <v>954</v>
      </c>
      <c r="C596" s="5" t="s">
        <v>1075</v>
      </c>
      <c r="D596" s="5" t="s">
        <v>203</v>
      </c>
      <c r="E596" s="5" t="s">
        <v>1115</v>
      </c>
      <c r="F596" s="6" t="str">
        <f>IFERROR(__xludf.DUMMYFUNCTION("REGEXEXTRACT(E596, "":(.*):"")"),"00")</f>
        <v>00</v>
      </c>
      <c r="G596" s="6" t="str">
        <f>IFERROR(__xludf.DUMMYFUNCTION("REGEXEXTRACT(E596, "":.*:(\d*)(?:.|$)"")"),"00")</f>
        <v>00</v>
      </c>
      <c r="H596" s="6" t="str">
        <f>IFERROR(__xludf.DUMMYFUNCTION("IFNA(REGEXEXTRACT(E596, ""\.(\d{6})""), 0)"),"000403")</f>
        <v>000403</v>
      </c>
      <c r="I596" s="2">
        <f t="shared" si="1"/>
        <v>403</v>
      </c>
      <c r="J596" s="1" t="s">
        <v>17</v>
      </c>
    </row>
    <row r="597">
      <c r="A597" s="1" t="s">
        <v>15</v>
      </c>
      <c r="B597" s="5" t="s">
        <v>954</v>
      </c>
      <c r="C597" s="5" t="s">
        <v>297</v>
      </c>
      <c r="D597" s="5" t="s">
        <v>203</v>
      </c>
      <c r="E597" s="5" t="s">
        <v>259</v>
      </c>
      <c r="F597" s="6" t="str">
        <f>IFERROR(__xludf.DUMMYFUNCTION("REGEXEXTRACT(E597, "":(.*):"")"),"00")</f>
        <v>00</v>
      </c>
      <c r="G597" s="6" t="str">
        <f>IFERROR(__xludf.DUMMYFUNCTION("REGEXEXTRACT(E597, "":.*:(\d*)(?:.|$)"")"),"00")</f>
        <v>00</v>
      </c>
      <c r="H597" s="6" t="str">
        <f>IFERROR(__xludf.DUMMYFUNCTION("IFNA(REGEXEXTRACT(E597, ""\.(\d{6})""), 0)"),"000331")</f>
        <v>000331</v>
      </c>
      <c r="I597" s="2">
        <f t="shared" si="1"/>
        <v>331</v>
      </c>
      <c r="J597" s="1" t="s">
        <v>17</v>
      </c>
    </row>
    <row r="598">
      <c r="A598" s="1" t="s">
        <v>15</v>
      </c>
      <c r="B598" s="5" t="s">
        <v>954</v>
      </c>
      <c r="C598" s="5" t="s">
        <v>1075</v>
      </c>
      <c r="D598" s="5" t="s">
        <v>203</v>
      </c>
      <c r="E598" s="5" t="s">
        <v>1116</v>
      </c>
      <c r="F598" s="6" t="str">
        <f>IFERROR(__xludf.DUMMYFUNCTION("REGEXEXTRACT(E598, "":(.*):"")"),"00")</f>
        <v>00</v>
      </c>
      <c r="G598" s="6" t="str">
        <f>IFERROR(__xludf.DUMMYFUNCTION("REGEXEXTRACT(E598, "":.*:(\d*)(?:.|$)"")"),"00")</f>
        <v>00</v>
      </c>
      <c r="H598" s="6" t="str">
        <f>IFERROR(__xludf.DUMMYFUNCTION("IFNA(REGEXEXTRACT(E598, ""\.(\d{6})""), 0)"),"000654")</f>
        <v>000654</v>
      </c>
      <c r="I598" s="2">
        <f t="shared" si="1"/>
        <v>654</v>
      </c>
      <c r="J598" s="1" t="s">
        <v>17</v>
      </c>
    </row>
    <row r="599">
      <c r="A599" s="1" t="s">
        <v>15</v>
      </c>
      <c r="B599" s="5" t="s">
        <v>954</v>
      </c>
      <c r="C599" s="5" t="s">
        <v>300</v>
      </c>
      <c r="D599" s="5" t="s">
        <v>203</v>
      </c>
      <c r="E599" s="5" t="s">
        <v>1117</v>
      </c>
      <c r="F599" s="6" t="str">
        <f>IFERROR(__xludf.DUMMYFUNCTION("REGEXEXTRACT(E599, "":(.*):"")"),"00")</f>
        <v>00</v>
      </c>
      <c r="G599" s="6" t="str">
        <f>IFERROR(__xludf.DUMMYFUNCTION("REGEXEXTRACT(E599, "":.*:(\d*)(?:.|$)"")"),"00")</f>
        <v>00</v>
      </c>
      <c r="H599" s="6" t="str">
        <f>IFERROR(__xludf.DUMMYFUNCTION("IFNA(REGEXEXTRACT(E599, ""\.(\d{6})""), 0)"),"000268")</f>
        <v>000268</v>
      </c>
      <c r="I599" s="2">
        <f t="shared" si="1"/>
        <v>268</v>
      </c>
      <c r="J599" s="1" t="s">
        <v>17</v>
      </c>
    </row>
    <row r="600">
      <c r="A600" s="1" t="s">
        <v>15</v>
      </c>
      <c r="B600" s="5" t="s">
        <v>954</v>
      </c>
      <c r="C600" s="5" t="s">
        <v>275</v>
      </c>
      <c r="D600" s="5" t="s">
        <v>203</v>
      </c>
      <c r="E600" s="5" t="s">
        <v>1118</v>
      </c>
      <c r="F600" s="6" t="str">
        <f>IFERROR(__xludf.DUMMYFUNCTION("REGEXEXTRACT(E600, "":(.*):"")"),"00")</f>
        <v>00</v>
      </c>
      <c r="G600" s="6" t="str">
        <f>IFERROR(__xludf.DUMMYFUNCTION("REGEXEXTRACT(E600, "":.*:(\d*)(?:.|$)"")"),"00")</f>
        <v>00</v>
      </c>
      <c r="H600" s="6" t="str">
        <f>IFERROR(__xludf.DUMMYFUNCTION("IFNA(REGEXEXTRACT(E600, ""\.(\d{6})""), 0)"),"002257")</f>
        <v>002257</v>
      </c>
      <c r="I600" s="2">
        <f t="shared" si="1"/>
        <v>2257</v>
      </c>
      <c r="J600" s="1" t="s">
        <v>17</v>
      </c>
    </row>
    <row r="601">
      <c r="A601" s="1" t="s">
        <v>15</v>
      </c>
      <c r="B601" s="5" t="s">
        <v>954</v>
      </c>
      <c r="C601" s="5" t="s">
        <v>297</v>
      </c>
      <c r="D601" s="5" t="s">
        <v>203</v>
      </c>
      <c r="E601" s="5" t="s">
        <v>1119</v>
      </c>
      <c r="F601" s="6" t="str">
        <f>IFERROR(__xludf.DUMMYFUNCTION("REGEXEXTRACT(E601, "":(.*):"")"),"00")</f>
        <v>00</v>
      </c>
      <c r="G601" s="6" t="str">
        <f>IFERROR(__xludf.DUMMYFUNCTION("REGEXEXTRACT(E601, "":.*:(\d*)(?:.|$)"")"),"00")</f>
        <v>00</v>
      </c>
      <c r="H601" s="6" t="str">
        <f>IFERROR(__xludf.DUMMYFUNCTION("IFNA(REGEXEXTRACT(E601, ""\.(\d{6})""), 0)"),"009733")</f>
        <v>009733</v>
      </c>
      <c r="I601" s="2">
        <f t="shared" si="1"/>
        <v>9733</v>
      </c>
      <c r="J601" s="1" t="s">
        <v>17</v>
      </c>
    </row>
    <row r="602">
      <c r="A602" s="1" t="s">
        <v>15</v>
      </c>
      <c r="B602" s="5" t="s">
        <v>277</v>
      </c>
      <c r="C602" s="5" t="s">
        <v>1081</v>
      </c>
      <c r="D602" s="5" t="s">
        <v>203</v>
      </c>
      <c r="E602" s="5" t="s">
        <v>1120</v>
      </c>
      <c r="F602" s="6" t="str">
        <f>IFERROR(__xludf.DUMMYFUNCTION("REGEXEXTRACT(E602, "":(.*):"")"),"00")</f>
        <v>00</v>
      </c>
      <c r="G602" s="6" t="str">
        <f>IFERROR(__xludf.DUMMYFUNCTION("REGEXEXTRACT(E602, "":.*:(\d*)(?:.|$)"")"),"00")</f>
        <v>00</v>
      </c>
      <c r="H602" s="6" t="str">
        <f>IFERROR(__xludf.DUMMYFUNCTION("IFNA(REGEXEXTRACT(E602, ""\.(\d{6})""), 0)"),"001715")</f>
        <v>001715</v>
      </c>
      <c r="I602" s="2">
        <f t="shared" si="1"/>
        <v>1715</v>
      </c>
      <c r="J602" s="1" t="s">
        <v>76</v>
      </c>
    </row>
    <row r="603">
      <c r="A603" s="1" t="s">
        <v>15</v>
      </c>
      <c r="B603" s="5" t="s">
        <v>277</v>
      </c>
      <c r="C603" s="5" t="s">
        <v>1081</v>
      </c>
      <c r="D603" s="5" t="s">
        <v>203</v>
      </c>
      <c r="E603" s="5" t="s">
        <v>1121</v>
      </c>
      <c r="F603" s="6" t="str">
        <f>IFERROR(__xludf.DUMMYFUNCTION("REGEXEXTRACT(E603, "":(.*):"")"),"00")</f>
        <v>00</v>
      </c>
      <c r="G603" s="6" t="str">
        <f>IFERROR(__xludf.DUMMYFUNCTION("REGEXEXTRACT(E603, "":.*:(\d*)(?:.|$)"")"),"00")</f>
        <v>00</v>
      </c>
      <c r="H603" s="6" t="str">
        <f>IFERROR(__xludf.DUMMYFUNCTION("IFNA(REGEXEXTRACT(E603, ""\.(\d{6})""), 0)"),"000388")</f>
        <v>000388</v>
      </c>
      <c r="I603" s="2">
        <f t="shared" si="1"/>
        <v>388</v>
      </c>
      <c r="J603" s="1" t="s">
        <v>17</v>
      </c>
    </row>
    <row r="604">
      <c r="A604" s="1" t="s">
        <v>15</v>
      </c>
      <c r="B604" s="5" t="s">
        <v>277</v>
      </c>
      <c r="C604" s="5" t="s">
        <v>1105</v>
      </c>
      <c r="D604" s="5" t="s">
        <v>203</v>
      </c>
      <c r="E604" s="5" t="s">
        <v>1122</v>
      </c>
      <c r="F604" s="6" t="str">
        <f>IFERROR(__xludf.DUMMYFUNCTION("REGEXEXTRACT(E604, "":(.*):"")"),"00")</f>
        <v>00</v>
      </c>
      <c r="G604" s="6" t="str">
        <f>IFERROR(__xludf.DUMMYFUNCTION("REGEXEXTRACT(E604, "":.*:(\d*)(?:.|$)"")"),"00")</f>
        <v>00</v>
      </c>
      <c r="H604" s="6" t="str">
        <f>IFERROR(__xludf.DUMMYFUNCTION("IFNA(REGEXEXTRACT(E604, ""\.(\d{6})""), 0)"),"470228")</f>
        <v>470228</v>
      </c>
      <c r="I604" s="2">
        <f t="shared" si="1"/>
        <v>470228</v>
      </c>
      <c r="J604" s="1" t="s">
        <v>76</v>
      </c>
    </row>
    <row r="605">
      <c r="A605" s="1" t="s">
        <v>15</v>
      </c>
      <c r="B605" s="5" t="s">
        <v>277</v>
      </c>
      <c r="C605" s="5" t="s">
        <v>275</v>
      </c>
      <c r="D605" s="5" t="s">
        <v>203</v>
      </c>
      <c r="E605" s="5" t="s">
        <v>1123</v>
      </c>
      <c r="F605" s="6" t="str">
        <f>IFERROR(__xludf.DUMMYFUNCTION("REGEXEXTRACT(E605, "":(.*):"")"),"00")</f>
        <v>00</v>
      </c>
      <c r="G605" s="6" t="str">
        <f>IFERROR(__xludf.DUMMYFUNCTION("REGEXEXTRACT(E605, "":.*:(\d*)(?:.|$)"")"),"00")</f>
        <v>00</v>
      </c>
      <c r="H605" s="6" t="str">
        <f>IFERROR(__xludf.DUMMYFUNCTION("IFNA(REGEXEXTRACT(E605, ""\.(\d{6})""), 0)"),"000455")</f>
        <v>000455</v>
      </c>
      <c r="I605" s="2">
        <f t="shared" si="1"/>
        <v>455</v>
      </c>
      <c r="J605" s="1" t="s">
        <v>17</v>
      </c>
    </row>
    <row r="606">
      <c r="A606" s="1" t="s">
        <v>15</v>
      </c>
      <c r="B606" s="5" t="s">
        <v>277</v>
      </c>
      <c r="C606" s="5" t="s">
        <v>297</v>
      </c>
      <c r="D606" s="5" t="s">
        <v>203</v>
      </c>
      <c r="E606" s="5" t="s">
        <v>1124</v>
      </c>
      <c r="F606" s="6" t="str">
        <f>IFERROR(__xludf.DUMMYFUNCTION("REGEXEXTRACT(E606, "":(.*):"")"),"00")</f>
        <v>00</v>
      </c>
      <c r="G606" s="6" t="str">
        <f>IFERROR(__xludf.DUMMYFUNCTION("REGEXEXTRACT(E606, "":.*:(\d*)(?:.|$)"")"),"00")</f>
        <v>00</v>
      </c>
      <c r="H606" s="6" t="str">
        <f>IFERROR(__xludf.DUMMYFUNCTION("IFNA(REGEXEXTRACT(E606, ""\.(\d{6})""), 0)"),"001102")</f>
        <v>001102</v>
      </c>
      <c r="I606" s="2">
        <f t="shared" si="1"/>
        <v>1102</v>
      </c>
      <c r="J606" s="1" t="s">
        <v>17</v>
      </c>
    </row>
    <row r="607">
      <c r="A607" s="1" t="s">
        <v>15</v>
      </c>
      <c r="B607" s="5" t="s">
        <v>277</v>
      </c>
      <c r="C607" s="5" t="s">
        <v>297</v>
      </c>
      <c r="D607" s="5" t="s">
        <v>203</v>
      </c>
      <c r="E607" s="5" t="s">
        <v>1125</v>
      </c>
      <c r="F607" s="6" t="str">
        <f>IFERROR(__xludf.DUMMYFUNCTION("REGEXEXTRACT(E607, "":(.*):"")"),"00")</f>
        <v>00</v>
      </c>
      <c r="G607" s="6" t="str">
        <f>IFERROR(__xludf.DUMMYFUNCTION("REGEXEXTRACT(E607, "":.*:(\d*)(?:.|$)"")"),"00")</f>
        <v>00</v>
      </c>
      <c r="H607" s="6" t="str">
        <f>IFERROR(__xludf.DUMMYFUNCTION("IFNA(REGEXEXTRACT(E607, ""\.(\d{6})""), 0)"),"010488")</f>
        <v>010488</v>
      </c>
      <c r="I607" s="2">
        <f t="shared" si="1"/>
        <v>10488</v>
      </c>
      <c r="J607" s="1" t="s">
        <v>17</v>
      </c>
    </row>
    <row r="608">
      <c r="A608" s="1" t="s">
        <v>15</v>
      </c>
      <c r="B608" s="5" t="s">
        <v>277</v>
      </c>
      <c r="C608" s="5" t="s">
        <v>297</v>
      </c>
      <c r="D608" s="5" t="s">
        <v>203</v>
      </c>
      <c r="E608" s="5" t="s">
        <v>1126</v>
      </c>
      <c r="F608" s="6" t="str">
        <f>IFERROR(__xludf.DUMMYFUNCTION("REGEXEXTRACT(E608, "":(.*):"")"),"00")</f>
        <v>00</v>
      </c>
      <c r="G608" s="6" t="str">
        <f>IFERROR(__xludf.DUMMYFUNCTION("REGEXEXTRACT(E608, "":.*:(\d*)(?:.|$)"")"),"00")</f>
        <v>00</v>
      </c>
      <c r="H608" s="6" t="str">
        <f>IFERROR(__xludf.DUMMYFUNCTION("IFNA(REGEXEXTRACT(E608, ""\.(\d{6})""), 0)"),"000940")</f>
        <v>000940</v>
      </c>
      <c r="I608" s="2">
        <f t="shared" si="1"/>
        <v>940</v>
      </c>
      <c r="J608" s="1" t="s">
        <v>17</v>
      </c>
    </row>
    <row r="609">
      <c r="A609" s="1" t="s">
        <v>15</v>
      </c>
      <c r="B609" s="5" t="s">
        <v>277</v>
      </c>
      <c r="C609" s="5" t="s">
        <v>280</v>
      </c>
      <c r="D609" s="5" t="s">
        <v>203</v>
      </c>
      <c r="E609" s="5" t="s">
        <v>1127</v>
      </c>
      <c r="F609" s="6" t="str">
        <f>IFERROR(__xludf.DUMMYFUNCTION("REGEXEXTRACT(E609, "":(.*):"")"),"00")</f>
        <v>00</v>
      </c>
      <c r="G609" s="6" t="str">
        <f>IFERROR(__xludf.DUMMYFUNCTION("REGEXEXTRACT(E609, "":.*:(\d*)(?:.|$)"")"),"08")</f>
        <v>08</v>
      </c>
      <c r="H609" s="6" t="str">
        <f>IFERROR(__xludf.DUMMYFUNCTION("IFNA(REGEXEXTRACT(E609, ""\.(\d{6})""), 0)"),"240814")</f>
        <v>240814</v>
      </c>
      <c r="I609" s="2">
        <f t="shared" si="1"/>
        <v>8240814</v>
      </c>
      <c r="J609" s="1" t="s">
        <v>76</v>
      </c>
    </row>
    <row r="610">
      <c r="A610" s="1" t="s">
        <v>15</v>
      </c>
      <c r="B610" s="5" t="s">
        <v>277</v>
      </c>
      <c r="C610" s="5" t="s">
        <v>1075</v>
      </c>
      <c r="D610" s="5" t="s">
        <v>203</v>
      </c>
      <c r="E610" s="5" t="s">
        <v>1128</v>
      </c>
      <c r="F610" s="6" t="str">
        <f>IFERROR(__xludf.DUMMYFUNCTION("REGEXEXTRACT(E610, "":(.*):"")"),"00")</f>
        <v>00</v>
      </c>
      <c r="G610" s="6" t="str">
        <f>IFERROR(__xludf.DUMMYFUNCTION("REGEXEXTRACT(E610, "":.*:(\d*)(?:.|$)"")"),"00")</f>
        <v>00</v>
      </c>
      <c r="H610" s="6" t="str">
        <f>IFERROR(__xludf.DUMMYFUNCTION("IFNA(REGEXEXTRACT(E610, ""\.(\d{6})""), 0)"),"000372")</f>
        <v>000372</v>
      </c>
      <c r="I610" s="2">
        <f t="shared" si="1"/>
        <v>372</v>
      </c>
      <c r="J610" s="1" t="s">
        <v>17</v>
      </c>
    </row>
    <row r="611">
      <c r="A611" s="1" t="s">
        <v>15</v>
      </c>
      <c r="B611" s="5" t="s">
        <v>277</v>
      </c>
      <c r="C611" s="5" t="s">
        <v>300</v>
      </c>
      <c r="D611" s="5" t="s">
        <v>203</v>
      </c>
      <c r="E611" s="5" t="s">
        <v>1129</v>
      </c>
      <c r="F611" s="6" t="str">
        <f>IFERROR(__xludf.DUMMYFUNCTION("REGEXEXTRACT(E611, "":(.*):"")"),"00")</f>
        <v>00</v>
      </c>
      <c r="G611" s="6" t="str">
        <f>IFERROR(__xludf.DUMMYFUNCTION("REGEXEXTRACT(E611, "":.*:(\d*)(?:.|$)"")"),"00")</f>
        <v>00</v>
      </c>
      <c r="H611" s="6" t="str">
        <f>IFERROR(__xludf.DUMMYFUNCTION("IFNA(REGEXEXTRACT(E611, ""\.(\d{6})""), 0)"),"000785")</f>
        <v>000785</v>
      </c>
      <c r="I611" s="2">
        <f t="shared" si="1"/>
        <v>785</v>
      </c>
      <c r="J611" s="1" t="s">
        <v>17</v>
      </c>
    </row>
    <row r="612">
      <c r="A612" s="1" t="s">
        <v>15</v>
      </c>
      <c r="B612" s="5" t="s">
        <v>947</v>
      </c>
      <c r="C612" s="5" t="s">
        <v>307</v>
      </c>
      <c r="D612" s="5" t="s">
        <v>203</v>
      </c>
      <c r="E612" s="5" t="s">
        <v>1130</v>
      </c>
      <c r="F612" s="6" t="str">
        <f>IFERROR(__xludf.DUMMYFUNCTION("REGEXEXTRACT(E612, "":(.*):"")"),"00")</f>
        <v>00</v>
      </c>
      <c r="G612" s="6" t="str">
        <f>IFERROR(__xludf.DUMMYFUNCTION("REGEXEXTRACT(E612, "":.*:(\d*)(?:.|$)"")"),"00")</f>
        <v>00</v>
      </c>
      <c r="H612" s="6" t="str">
        <f>IFERROR(__xludf.DUMMYFUNCTION("IFNA(REGEXEXTRACT(E612, ""\.(\d{6})""), 0)"),"000526")</f>
        <v>000526</v>
      </c>
      <c r="I612" s="2">
        <f t="shared" si="1"/>
        <v>526</v>
      </c>
      <c r="J612" s="1" t="s">
        <v>76</v>
      </c>
    </row>
    <row r="613">
      <c r="A613" s="1" t="s">
        <v>15</v>
      </c>
      <c r="B613" s="5" t="s">
        <v>947</v>
      </c>
      <c r="C613" s="5" t="s">
        <v>1075</v>
      </c>
      <c r="D613" s="5" t="s">
        <v>203</v>
      </c>
      <c r="E613" s="5" t="s">
        <v>1131</v>
      </c>
      <c r="F613" s="6" t="str">
        <f>IFERROR(__xludf.DUMMYFUNCTION("REGEXEXTRACT(E613, "":(.*):"")"),"00")</f>
        <v>00</v>
      </c>
      <c r="G613" s="6" t="str">
        <f>IFERROR(__xludf.DUMMYFUNCTION("REGEXEXTRACT(E613, "":.*:(\d*)(?:.|$)"")"),"00")</f>
        <v>00</v>
      </c>
      <c r="H613" s="6" t="str">
        <f>IFERROR(__xludf.DUMMYFUNCTION("IFNA(REGEXEXTRACT(E613, ""\.(\d{6})""), 0)"),"000350")</f>
        <v>000350</v>
      </c>
      <c r="I613" s="2">
        <f t="shared" si="1"/>
        <v>350</v>
      </c>
      <c r="J613" s="1" t="s">
        <v>17</v>
      </c>
    </row>
    <row r="614">
      <c r="A614" s="1" t="s">
        <v>15</v>
      </c>
      <c r="B614" s="5" t="s">
        <v>947</v>
      </c>
      <c r="C614" s="5" t="s">
        <v>278</v>
      </c>
      <c r="D614" s="5" t="s">
        <v>203</v>
      </c>
      <c r="E614" s="5" t="s">
        <v>1132</v>
      </c>
      <c r="F614" s="6" t="str">
        <f>IFERROR(__xludf.DUMMYFUNCTION("REGEXEXTRACT(E614, "":(.*):"")"),"00")</f>
        <v>00</v>
      </c>
      <c r="G614" s="6" t="str">
        <f>IFERROR(__xludf.DUMMYFUNCTION("REGEXEXTRACT(E614, "":.*:(\d*)(?:.|$)"")"),"00")</f>
        <v>00</v>
      </c>
      <c r="H614" s="6" t="str">
        <f>IFERROR(__xludf.DUMMYFUNCTION("IFNA(REGEXEXTRACT(E614, ""\.(\d{6})""), 0)"),"000349")</f>
        <v>000349</v>
      </c>
      <c r="I614" s="2">
        <f t="shared" si="1"/>
        <v>349</v>
      </c>
      <c r="J614" s="1" t="s">
        <v>17</v>
      </c>
    </row>
    <row r="615">
      <c r="A615" s="1" t="s">
        <v>15</v>
      </c>
      <c r="B615" s="5" t="s">
        <v>947</v>
      </c>
      <c r="C615" s="5" t="s">
        <v>278</v>
      </c>
      <c r="D615" s="5" t="s">
        <v>203</v>
      </c>
      <c r="E615" s="5" t="s">
        <v>1133</v>
      </c>
      <c r="F615" s="6" t="str">
        <f>IFERROR(__xludf.DUMMYFUNCTION("REGEXEXTRACT(E615, "":(.*):"")"),"00")</f>
        <v>00</v>
      </c>
      <c r="G615" s="6" t="str">
        <f>IFERROR(__xludf.DUMMYFUNCTION("REGEXEXTRACT(E615, "":.*:(\d*)(?:.|$)"")"),"00")</f>
        <v>00</v>
      </c>
      <c r="H615" s="6" t="str">
        <f>IFERROR(__xludf.DUMMYFUNCTION("IFNA(REGEXEXTRACT(E615, ""\.(\d{6})""), 0)"),"000418")</f>
        <v>000418</v>
      </c>
      <c r="I615" s="2">
        <f t="shared" si="1"/>
        <v>418</v>
      </c>
      <c r="J615" s="1" t="s">
        <v>17</v>
      </c>
    </row>
    <row r="616">
      <c r="A616" s="1" t="s">
        <v>15</v>
      </c>
      <c r="B616" s="5" t="s">
        <v>947</v>
      </c>
      <c r="C616" s="5" t="s">
        <v>275</v>
      </c>
      <c r="D616" s="5" t="s">
        <v>203</v>
      </c>
      <c r="E616" s="5" t="s">
        <v>1134</v>
      </c>
      <c r="F616" s="6" t="str">
        <f>IFERROR(__xludf.DUMMYFUNCTION("REGEXEXTRACT(E616, "":(.*):"")"),"00")</f>
        <v>00</v>
      </c>
      <c r="G616" s="6" t="str">
        <f>IFERROR(__xludf.DUMMYFUNCTION("REGEXEXTRACT(E616, "":.*:(\d*)(?:.|$)"")"),"00")</f>
        <v>00</v>
      </c>
      <c r="H616" s="6" t="str">
        <f>IFERROR(__xludf.DUMMYFUNCTION("IFNA(REGEXEXTRACT(E616, ""\.(\d{6})""), 0)"),"000367")</f>
        <v>000367</v>
      </c>
      <c r="I616" s="2">
        <f t="shared" si="1"/>
        <v>367</v>
      </c>
      <c r="J616" s="1" t="s">
        <v>17</v>
      </c>
    </row>
    <row r="617">
      <c r="A617" s="1" t="s">
        <v>15</v>
      </c>
      <c r="B617" s="5" t="s">
        <v>947</v>
      </c>
      <c r="C617" s="5" t="s">
        <v>1135</v>
      </c>
      <c r="D617" s="5" t="s">
        <v>203</v>
      </c>
      <c r="E617" s="5" t="s">
        <v>1136</v>
      </c>
      <c r="F617" s="6" t="str">
        <f>IFERROR(__xludf.DUMMYFUNCTION("REGEXEXTRACT(E617, "":(.*):"")"),"00")</f>
        <v>00</v>
      </c>
      <c r="G617" s="6" t="str">
        <f>IFERROR(__xludf.DUMMYFUNCTION("REGEXEXTRACT(E617, "":.*:(\d*)(?:.|$)"")"),"00")</f>
        <v>00</v>
      </c>
      <c r="H617" s="6" t="str">
        <f>IFERROR(__xludf.DUMMYFUNCTION("IFNA(REGEXEXTRACT(E617, ""\.(\d{6})""), 0)"),"000410")</f>
        <v>000410</v>
      </c>
      <c r="I617" s="2">
        <f t="shared" si="1"/>
        <v>410</v>
      </c>
      <c r="J617" s="1" t="s">
        <v>17</v>
      </c>
    </row>
    <row r="618">
      <c r="A618" s="1" t="s">
        <v>15</v>
      </c>
      <c r="B618" s="5" t="s">
        <v>947</v>
      </c>
      <c r="C618" s="5" t="s">
        <v>1075</v>
      </c>
      <c r="D618" s="5" t="s">
        <v>203</v>
      </c>
      <c r="E618" s="5" t="s">
        <v>1137</v>
      </c>
      <c r="F618" s="6" t="str">
        <f>IFERROR(__xludf.DUMMYFUNCTION("REGEXEXTRACT(E618, "":(.*):"")"),"00")</f>
        <v>00</v>
      </c>
      <c r="G618" s="6" t="str">
        <f>IFERROR(__xludf.DUMMYFUNCTION("REGEXEXTRACT(E618, "":.*:(\d*)(?:.|$)"")"),"00")</f>
        <v>00</v>
      </c>
      <c r="H618" s="6" t="str">
        <f>IFERROR(__xludf.DUMMYFUNCTION("IFNA(REGEXEXTRACT(E618, ""\.(\d{6})""), 0)"),"000345")</f>
        <v>000345</v>
      </c>
      <c r="I618" s="2">
        <f t="shared" si="1"/>
        <v>345</v>
      </c>
      <c r="J618" s="1" t="s">
        <v>17</v>
      </c>
    </row>
    <row r="619">
      <c r="A619" s="1" t="s">
        <v>15</v>
      </c>
      <c r="B619" s="5" t="s">
        <v>947</v>
      </c>
      <c r="C619" s="5" t="s">
        <v>1105</v>
      </c>
      <c r="D619" s="5" t="s">
        <v>203</v>
      </c>
      <c r="E619" s="5" t="s">
        <v>1138</v>
      </c>
      <c r="F619" s="6" t="str">
        <f>IFERROR(__xludf.DUMMYFUNCTION("REGEXEXTRACT(E619, "":(.*):"")"),"00")</f>
        <v>00</v>
      </c>
      <c r="G619" s="6" t="str">
        <f>IFERROR(__xludf.DUMMYFUNCTION("REGEXEXTRACT(E619, "":.*:(\d*)(?:.|$)"")"),"00")</f>
        <v>00</v>
      </c>
      <c r="H619" s="6" t="str">
        <f>IFERROR(__xludf.DUMMYFUNCTION("IFNA(REGEXEXTRACT(E619, ""\.(\d{6})""), 0)"),"007408")</f>
        <v>007408</v>
      </c>
      <c r="I619" s="2">
        <f t="shared" si="1"/>
        <v>7408</v>
      </c>
      <c r="J619" s="1" t="s">
        <v>17</v>
      </c>
    </row>
    <row r="620">
      <c r="A620" s="1" t="s">
        <v>15</v>
      </c>
      <c r="B620" s="5" t="s">
        <v>947</v>
      </c>
      <c r="C620" s="5" t="s">
        <v>278</v>
      </c>
      <c r="D620" s="5" t="s">
        <v>203</v>
      </c>
      <c r="E620" s="5" t="s">
        <v>1139</v>
      </c>
      <c r="F620" s="6" t="str">
        <f>IFERROR(__xludf.DUMMYFUNCTION("REGEXEXTRACT(E620, "":(.*):"")"),"00")</f>
        <v>00</v>
      </c>
      <c r="G620" s="6" t="str">
        <f>IFERROR(__xludf.DUMMYFUNCTION("REGEXEXTRACT(E620, "":.*:(\d*)(?:.|$)"")"),"00")</f>
        <v>00</v>
      </c>
      <c r="H620" s="6" t="str">
        <f>IFERROR(__xludf.DUMMYFUNCTION("IFNA(REGEXEXTRACT(E620, ""\.(\d{6})""), 0)"),"001347")</f>
        <v>001347</v>
      </c>
      <c r="I620" s="2">
        <f t="shared" si="1"/>
        <v>1347</v>
      </c>
      <c r="J620" s="1" t="s">
        <v>76</v>
      </c>
    </row>
    <row r="621">
      <c r="A621" s="1" t="s">
        <v>15</v>
      </c>
      <c r="B621" s="5" t="s">
        <v>947</v>
      </c>
      <c r="C621" s="5" t="s">
        <v>303</v>
      </c>
      <c r="D621" s="5" t="s">
        <v>203</v>
      </c>
      <c r="E621" s="5" t="s">
        <v>1140</v>
      </c>
      <c r="F621" s="6" t="str">
        <f>IFERROR(__xludf.DUMMYFUNCTION("REGEXEXTRACT(E621, "":(.*):"")"),"00")</f>
        <v>00</v>
      </c>
      <c r="G621" s="6" t="str">
        <f>IFERROR(__xludf.DUMMYFUNCTION("REGEXEXTRACT(E621, "":.*:(\d*)(?:.|$)"")"),"00")</f>
        <v>00</v>
      </c>
      <c r="H621" s="6" t="str">
        <f>IFERROR(__xludf.DUMMYFUNCTION("IFNA(REGEXEXTRACT(E621, ""\.(\d{6})""), 0)"),"000381")</f>
        <v>000381</v>
      </c>
      <c r="I621" s="2">
        <f t="shared" si="1"/>
        <v>381</v>
      </c>
      <c r="J621" s="1" t="s">
        <v>17</v>
      </c>
    </row>
    <row r="622">
      <c r="A622" s="1" t="s">
        <v>15</v>
      </c>
      <c r="B622" s="5" t="s">
        <v>258</v>
      </c>
      <c r="C622" s="5" t="s">
        <v>278</v>
      </c>
      <c r="D622" s="5" t="s">
        <v>203</v>
      </c>
      <c r="E622" s="5" t="s">
        <v>1141</v>
      </c>
      <c r="F622" s="6" t="str">
        <f>IFERROR(__xludf.DUMMYFUNCTION("REGEXEXTRACT(E622, "":(.*):"")"),"00")</f>
        <v>00</v>
      </c>
      <c r="G622" s="6" t="str">
        <f>IFERROR(__xludf.DUMMYFUNCTION("REGEXEXTRACT(E622, "":.*:(\d*)(?:.|$)"")"),"00")</f>
        <v>00</v>
      </c>
      <c r="H622" s="6" t="str">
        <f>IFERROR(__xludf.DUMMYFUNCTION("IFNA(REGEXEXTRACT(E622, ""\.(\d{6})""), 0)"),"000319")</f>
        <v>000319</v>
      </c>
      <c r="I622" s="2">
        <f t="shared" si="1"/>
        <v>319</v>
      </c>
      <c r="J622" s="1" t="s">
        <v>17</v>
      </c>
    </row>
    <row r="623">
      <c r="A623" s="1" t="s">
        <v>15</v>
      </c>
      <c r="B623" s="5" t="s">
        <v>258</v>
      </c>
      <c r="C623" s="5" t="s">
        <v>307</v>
      </c>
      <c r="D623" s="5" t="s">
        <v>203</v>
      </c>
      <c r="E623" s="5" t="s">
        <v>777</v>
      </c>
      <c r="F623" s="6" t="str">
        <f>IFERROR(__xludf.DUMMYFUNCTION("REGEXEXTRACT(E623, "":(.*):"")"),"00")</f>
        <v>00</v>
      </c>
      <c r="G623" s="6" t="str">
        <f>IFERROR(__xludf.DUMMYFUNCTION("REGEXEXTRACT(E623, "":.*:(\d*)(?:.|$)"")"),"00")</f>
        <v>00</v>
      </c>
      <c r="H623" s="6" t="str">
        <f>IFERROR(__xludf.DUMMYFUNCTION("IFNA(REGEXEXTRACT(E623, ""\.(\d{6})""), 0)"),"000392")</f>
        <v>000392</v>
      </c>
      <c r="I623" s="2">
        <f t="shared" si="1"/>
        <v>392</v>
      </c>
      <c r="J623" s="1" t="s">
        <v>17</v>
      </c>
    </row>
    <row r="624">
      <c r="A624" s="1" t="s">
        <v>15</v>
      </c>
      <c r="B624" s="5" t="s">
        <v>258</v>
      </c>
      <c r="C624" s="5" t="s">
        <v>1105</v>
      </c>
      <c r="D624" s="5" t="s">
        <v>203</v>
      </c>
      <c r="E624" s="5" t="s">
        <v>1142</v>
      </c>
      <c r="F624" s="6" t="str">
        <f>IFERROR(__xludf.DUMMYFUNCTION("REGEXEXTRACT(E624, "":(.*):"")"),"00")</f>
        <v>00</v>
      </c>
      <c r="G624" s="6" t="str">
        <f>IFERROR(__xludf.DUMMYFUNCTION("REGEXEXTRACT(E624, "":.*:(\d*)(?:.|$)"")"),"00")</f>
        <v>00</v>
      </c>
      <c r="H624" s="6" t="str">
        <f>IFERROR(__xludf.DUMMYFUNCTION("IFNA(REGEXEXTRACT(E624, ""\.(\d{6})""), 0)"),"000729")</f>
        <v>000729</v>
      </c>
      <c r="I624" s="2">
        <f t="shared" si="1"/>
        <v>729</v>
      </c>
      <c r="J624" s="1" t="s">
        <v>17</v>
      </c>
    </row>
    <row r="625">
      <c r="A625" s="1" t="s">
        <v>15</v>
      </c>
      <c r="B625" s="5" t="s">
        <v>258</v>
      </c>
      <c r="C625" s="5" t="s">
        <v>1105</v>
      </c>
      <c r="D625" s="5" t="s">
        <v>203</v>
      </c>
      <c r="E625" s="5" t="s">
        <v>1143</v>
      </c>
      <c r="F625" s="6" t="str">
        <f>IFERROR(__xludf.DUMMYFUNCTION("REGEXEXTRACT(E625, "":(.*):"")"),"00")</f>
        <v>00</v>
      </c>
      <c r="G625" s="6" t="str">
        <f>IFERROR(__xludf.DUMMYFUNCTION("REGEXEXTRACT(E625, "":.*:(\d*)(?:.|$)"")"),"00")</f>
        <v>00</v>
      </c>
      <c r="H625" s="6" t="str">
        <f>IFERROR(__xludf.DUMMYFUNCTION("IFNA(REGEXEXTRACT(E625, ""\.(\d{6})""), 0)"),"314846")</f>
        <v>314846</v>
      </c>
      <c r="I625" s="2">
        <f t="shared" si="1"/>
        <v>314846</v>
      </c>
      <c r="J625" s="1" t="s">
        <v>76</v>
      </c>
    </row>
    <row r="626">
      <c r="A626" s="1" t="s">
        <v>15</v>
      </c>
      <c r="B626" s="5" t="s">
        <v>258</v>
      </c>
      <c r="C626" s="5" t="s">
        <v>280</v>
      </c>
      <c r="D626" s="5" t="s">
        <v>203</v>
      </c>
      <c r="E626" s="5" t="s">
        <v>1144</v>
      </c>
      <c r="F626" s="6" t="str">
        <f>IFERROR(__xludf.DUMMYFUNCTION("REGEXEXTRACT(E626, "":(.*):"")"),"00")</f>
        <v>00</v>
      </c>
      <c r="G626" s="6" t="str">
        <f>IFERROR(__xludf.DUMMYFUNCTION("REGEXEXTRACT(E626, "":.*:(\d*)(?:.|$)"")"),"00")</f>
        <v>00</v>
      </c>
      <c r="H626" s="6" t="str">
        <f>IFERROR(__xludf.DUMMYFUNCTION("IFNA(REGEXEXTRACT(E626, ""\.(\d{6})""), 0)"),"014281")</f>
        <v>014281</v>
      </c>
      <c r="I626" s="2">
        <f t="shared" si="1"/>
        <v>14281</v>
      </c>
      <c r="J626" s="1" t="s">
        <v>76</v>
      </c>
    </row>
    <row r="627">
      <c r="A627" s="1" t="s">
        <v>15</v>
      </c>
      <c r="B627" s="5" t="s">
        <v>258</v>
      </c>
      <c r="C627" s="5" t="s">
        <v>1145</v>
      </c>
      <c r="D627" s="5" t="s">
        <v>203</v>
      </c>
      <c r="E627" s="5" t="s">
        <v>299</v>
      </c>
      <c r="F627" s="6" t="str">
        <f>IFERROR(__xludf.DUMMYFUNCTION("REGEXEXTRACT(E627, "":(.*):"")"),"00")</f>
        <v>00</v>
      </c>
      <c r="G627" s="6" t="str">
        <f>IFERROR(__xludf.DUMMYFUNCTION("REGEXEXTRACT(E627, "":.*:(\d*)(?:.|$)"")"),"10")</f>
        <v>10</v>
      </c>
      <c r="H627" s="6">
        <f>IFERROR(__xludf.DUMMYFUNCTION("IFNA(REGEXEXTRACT(E627, ""\.(\d{6})""), 0)"),0.0)</f>
        <v>0</v>
      </c>
      <c r="I627" s="2">
        <f t="shared" si="1"/>
        <v>10000000</v>
      </c>
      <c r="J627" s="1" t="s">
        <v>74</v>
      </c>
    </row>
    <row r="628">
      <c r="A628" s="1" t="s">
        <v>15</v>
      </c>
      <c r="B628" s="5" t="s">
        <v>258</v>
      </c>
      <c r="C628" s="5" t="s">
        <v>300</v>
      </c>
      <c r="D628" s="5" t="s">
        <v>203</v>
      </c>
      <c r="E628" s="5" t="s">
        <v>1146</v>
      </c>
      <c r="F628" s="6" t="str">
        <f>IFERROR(__xludf.DUMMYFUNCTION("REGEXEXTRACT(E628, "":(.*):"")"),"00")</f>
        <v>00</v>
      </c>
      <c r="G628" s="6" t="str">
        <f>IFERROR(__xludf.DUMMYFUNCTION("REGEXEXTRACT(E628, "":.*:(\d*)(?:.|$)"")"),"00")</f>
        <v>00</v>
      </c>
      <c r="H628" s="6" t="str">
        <f>IFERROR(__xludf.DUMMYFUNCTION("IFNA(REGEXEXTRACT(E628, ""\.(\d{6})""), 0)"),"000721")</f>
        <v>000721</v>
      </c>
      <c r="I628" s="2">
        <f t="shared" si="1"/>
        <v>721</v>
      </c>
      <c r="J628" s="1" t="s">
        <v>17</v>
      </c>
    </row>
    <row r="629">
      <c r="A629" s="1" t="s">
        <v>15</v>
      </c>
      <c r="B629" s="5" t="s">
        <v>258</v>
      </c>
      <c r="C629" s="5" t="s">
        <v>1145</v>
      </c>
      <c r="D629" s="5" t="s">
        <v>203</v>
      </c>
      <c r="E629" s="5" t="s">
        <v>1147</v>
      </c>
      <c r="F629" s="6" t="str">
        <f>IFERROR(__xludf.DUMMYFUNCTION("REGEXEXTRACT(E629, "":(.*):"")"),"00")</f>
        <v>00</v>
      </c>
      <c r="G629" s="6" t="str">
        <f>IFERROR(__xludf.DUMMYFUNCTION("REGEXEXTRACT(E629, "":.*:(\d*)(?:.|$)"")"),"00")</f>
        <v>00</v>
      </c>
      <c r="H629" s="6" t="str">
        <f>IFERROR(__xludf.DUMMYFUNCTION("IFNA(REGEXEXTRACT(E629, ""\.(\d{6})""), 0)"),"006640")</f>
        <v>006640</v>
      </c>
      <c r="I629" s="2">
        <f t="shared" si="1"/>
        <v>6640</v>
      </c>
      <c r="J629" s="1" t="s">
        <v>17</v>
      </c>
    </row>
    <row r="630">
      <c r="A630" s="1" t="s">
        <v>15</v>
      </c>
      <c r="B630" s="5" t="s">
        <v>258</v>
      </c>
      <c r="C630" s="5" t="s">
        <v>1075</v>
      </c>
      <c r="D630" s="5" t="s">
        <v>203</v>
      </c>
      <c r="E630" s="5" t="s">
        <v>1148</v>
      </c>
      <c r="F630" s="6" t="str">
        <f>IFERROR(__xludf.DUMMYFUNCTION("REGEXEXTRACT(E630, "":(.*):"")"),"00")</f>
        <v>00</v>
      </c>
      <c r="G630" s="6" t="str">
        <f>IFERROR(__xludf.DUMMYFUNCTION("REGEXEXTRACT(E630, "":.*:(\d*)(?:.|$)"")"),"00")</f>
        <v>00</v>
      </c>
      <c r="H630" s="6" t="str">
        <f>IFERROR(__xludf.DUMMYFUNCTION("IFNA(REGEXEXTRACT(E630, ""\.(\d{6})""), 0)"),"000480")</f>
        <v>000480</v>
      </c>
      <c r="I630" s="2">
        <f t="shared" si="1"/>
        <v>480</v>
      </c>
      <c r="J630" s="1" t="s">
        <v>17</v>
      </c>
    </row>
    <row r="631">
      <c r="A631" s="1" t="s">
        <v>15</v>
      </c>
      <c r="B631" s="5" t="s">
        <v>258</v>
      </c>
      <c r="C631" s="5" t="s">
        <v>278</v>
      </c>
      <c r="D631" s="5" t="s">
        <v>203</v>
      </c>
      <c r="E631" s="5" t="s">
        <v>1149</v>
      </c>
      <c r="F631" s="6" t="str">
        <f>IFERROR(__xludf.DUMMYFUNCTION("REGEXEXTRACT(E631, "":(.*):"")"),"00")</f>
        <v>00</v>
      </c>
      <c r="G631" s="6" t="str">
        <f>IFERROR(__xludf.DUMMYFUNCTION("REGEXEXTRACT(E631, "":.*:(\d*)(?:.|$)"")"),"00")</f>
        <v>00</v>
      </c>
      <c r="H631" s="6" t="str">
        <f>IFERROR(__xludf.DUMMYFUNCTION("IFNA(REGEXEXTRACT(E631, ""\.(\d{6})""), 0)"),"000370")</f>
        <v>000370</v>
      </c>
      <c r="I631" s="2">
        <f t="shared" si="1"/>
        <v>370</v>
      </c>
      <c r="J631" s="1" t="s">
        <v>17</v>
      </c>
    </row>
    <row r="632">
      <c r="A632" s="1" t="s">
        <v>15</v>
      </c>
      <c r="B632" s="5" t="s">
        <v>979</v>
      </c>
      <c r="C632" s="5" t="s">
        <v>303</v>
      </c>
      <c r="D632" s="5" t="s">
        <v>203</v>
      </c>
      <c r="E632" s="5" t="s">
        <v>1150</v>
      </c>
      <c r="F632" s="6" t="str">
        <f>IFERROR(__xludf.DUMMYFUNCTION("REGEXEXTRACT(E632, "":(.*):"")"),"00")</f>
        <v>00</v>
      </c>
      <c r="G632" s="6" t="str">
        <f>IFERROR(__xludf.DUMMYFUNCTION("REGEXEXTRACT(E632, "":.*:(\d*)(?:.|$)"")"),"00")</f>
        <v>00</v>
      </c>
      <c r="H632" s="6" t="str">
        <f>IFERROR(__xludf.DUMMYFUNCTION("IFNA(REGEXEXTRACT(E632, ""\.(\d{6})""), 0)"),"000505")</f>
        <v>000505</v>
      </c>
      <c r="I632" s="2">
        <f t="shared" si="1"/>
        <v>505</v>
      </c>
      <c r="J632" s="1" t="s">
        <v>17</v>
      </c>
    </row>
    <row r="633">
      <c r="A633" s="1" t="s">
        <v>15</v>
      </c>
      <c r="B633" s="5" t="s">
        <v>979</v>
      </c>
      <c r="C633" s="5" t="s">
        <v>307</v>
      </c>
      <c r="D633" s="5" t="s">
        <v>203</v>
      </c>
      <c r="E633" s="5" t="s">
        <v>1151</v>
      </c>
      <c r="F633" s="6" t="str">
        <f>IFERROR(__xludf.DUMMYFUNCTION("REGEXEXTRACT(E633, "":(.*):"")"),"00")</f>
        <v>00</v>
      </c>
      <c r="G633" s="6" t="str">
        <f>IFERROR(__xludf.DUMMYFUNCTION("REGEXEXTRACT(E633, "":.*:(\d*)(?:.|$)"")"),"00")</f>
        <v>00</v>
      </c>
      <c r="H633" s="6" t="str">
        <f>IFERROR(__xludf.DUMMYFUNCTION("IFNA(REGEXEXTRACT(E633, ""\.(\d{6})""), 0)"),"000375")</f>
        <v>000375</v>
      </c>
      <c r="I633" s="2">
        <f t="shared" si="1"/>
        <v>375</v>
      </c>
      <c r="J633" s="1" t="s">
        <v>17</v>
      </c>
    </row>
    <row r="634">
      <c r="A634" s="1" t="s">
        <v>15</v>
      </c>
      <c r="B634" s="5" t="s">
        <v>979</v>
      </c>
      <c r="C634" s="5" t="s">
        <v>1105</v>
      </c>
      <c r="D634" s="5" t="s">
        <v>203</v>
      </c>
      <c r="E634" s="5" t="s">
        <v>1152</v>
      </c>
      <c r="F634" s="6" t="str">
        <f>IFERROR(__xludf.DUMMYFUNCTION("REGEXEXTRACT(E634, "":(.*):"")"),"00")</f>
        <v>00</v>
      </c>
      <c r="G634" s="6" t="str">
        <f>IFERROR(__xludf.DUMMYFUNCTION("REGEXEXTRACT(E634, "":.*:(\d*)(?:.|$)"")"),"00")</f>
        <v>00</v>
      </c>
      <c r="H634" s="6" t="str">
        <f>IFERROR(__xludf.DUMMYFUNCTION("IFNA(REGEXEXTRACT(E634, ""\.(\d{6})""), 0)"),"000325")</f>
        <v>000325</v>
      </c>
      <c r="I634" s="2">
        <f t="shared" si="1"/>
        <v>325</v>
      </c>
      <c r="J634" s="1" t="s">
        <v>17</v>
      </c>
    </row>
    <row r="635">
      <c r="A635" s="1" t="s">
        <v>15</v>
      </c>
      <c r="B635" s="5" t="s">
        <v>979</v>
      </c>
      <c r="C635" s="5" t="s">
        <v>1075</v>
      </c>
      <c r="D635" s="5" t="s">
        <v>203</v>
      </c>
      <c r="E635" s="5" t="s">
        <v>1153</v>
      </c>
      <c r="F635" s="6" t="str">
        <f>IFERROR(__xludf.DUMMYFUNCTION("REGEXEXTRACT(E635, "":(.*):"")"),"00")</f>
        <v>00</v>
      </c>
      <c r="G635" s="6" t="str">
        <f>IFERROR(__xludf.DUMMYFUNCTION("REGEXEXTRACT(E635, "":.*:(\d*)(?:.|$)"")"),"00")</f>
        <v>00</v>
      </c>
      <c r="H635" s="6" t="str">
        <f>IFERROR(__xludf.DUMMYFUNCTION("IFNA(REGEXEXTRACT(E635, ""\.(\d{6})""), 0)"),"000389")</f>
        <v>000389</v>
      </c>
      <c r="I635" s="2">
        <f t="shared" si="1"/>
        <v>389</v>
      </c>
      <c r="J635" s="1" t="s">
        <v>17</v>
      </c>
    </row>
    <row r="636">
      <c r="A636" s="1" t="s">
        <v>15</v>
      </c>
      <c r="B636" s="5" t="s">
        <v>979</v>
      </c>
      <c r="C636" s="5" t="s">
        <v>311</v>
      </c>
      <c r="D636" s="5" t="s">
        <v>203</v>
      </c>
      <c r="E636" s="5" t="s">
        <v>1154</v>
      </c>
      <c r="F636" s="6" t="str">
        <f>IFERROR(__xludf.DUMMYFUNCTION("REGEXEXTRACT(E636, "":(.*):"")"),"00")</f>
        <v>00</v>
      </c>
      <c r="G636" s="6" t="str">
        <f>IFERROR(__xludf.DUMMYFUNCTION("REGEXEXTRACT(E636, "":.*:(\d*)(?:.|$)"")"),"00")</f>
        <v>00</v>
      </c>
      <c r="H636" s="6" t="str">
        <f>IFERROR(__xludf.DUMMYFUNCTION("IFNA(REGEXEXTRACT(E636, ""\.(\d{6})""), 0)"),"000562")</f>
        <v>000562</v>
      </c>
      <c r="I636" s="2">
        <f t="shared" si="1"/>
        <v>562</v>
      </c>
      <c r="J636" s="1" t="s">
        <v>17</v>
      </c>
    </row>
    <row r="637">
      <c r="A637" s="1" t="s">
        <v>15</v>
      </c>
      <c r="B637" s="5" t="s">
        <v>979</v>
      </c>
      <c r="C637" s="5" t="s">
        <v>280</v>
      </c>
      <c r="D637" s="5" t="s">
        <v>203</v>
      </c>
      <c r="E637" s="5" t="s">
        <v>1155</v>
      </c>
      <c r="F637" s="6" t="str">
        <f>IFERROR(__xludf.DUMMYFUNCTION("REGEXEXTRACT(E637, "":(.*):"")"),"00")</f>
        <v>00</v>
      </c>
      <c r="G637" s="6" t="str">
        <f>IFERROR(__xludf.DUMMYFUNCTION("REGEXEXTRACT(E637, "":.*:(\d*)(?:.|$)"")"),"00")</f>
        <v>00</v>
      </c>
      <c r="H637" s="6" t="str">
        <f>IFERROR(__xludf.DUMMYFUNCTION("IFNA(REGEXEXTRACT(E637, ""\.(\d{6})""), 0)"),"042316")</f>
        <v>042316</v>
      </c>
      <c r="I637" s="2">
        <f t="shared" si="1"/>
        <v>42316</v>
      </c>
      <c r="J637" s="1" t="s">
        <v>17</v>
      </c>
    </row>
    <row r="638">
      <c r="A638" s="1" t="s">
        <v>15</v>
      </c>
      <c r="B638" s="5" t="s">
        <v>979</v>
      </c>
      <c r="C638" s="5" t="s">
        <v>297</v>
      </c>
      <c r="D638" s="5" t="s">
        <v>203</v>
      </c>
      <c r="E638" s="5" t="s">
        <v>1156</v>
      </c>
      <c r="F638" s="6" t="str">
        <f>IFERROR(__xludf.DUMMYFUNCTION("REGEXEXTRACT(E638, "":(.*):"")"),"00")</f>
        <v>00</v>
      </c>
      <c r="G638" s="6" t="str">
        <f>IFERROR(__xludf.DUMMYFUNCTION("REGEXEXTRACT(E638, "":.*:(\d*)(?:.|$)"")"),"00")</f>
        <v>00</v>
      </c>
      <c r="H638" s="6" t="str">
        <f>IFERROR(__xludf.DUMMYFUNCTION("IFNA(REGEXEXTRACT(E638, ""\.(\d{6})""), 0)"),"000330")</f>
        <v>000330</v>
      </c>
      <c r="I638" s="2">
        <f t="shared" si="1"/>
        <v>330</v>
      </c>
      <c r="J638" s="1" t="s">
        <v>17</v>
      </c>
    </row>
    <row r="639">
      <c r="A639" s="1" t="s">
        <v>15</v>
      </c>
      <c r="B639" s="5" t="s">
        <v>979</v>
      </c>
      <c r="C639" s="5" t="s">
        <v>303</v>
      </c>
      <c r="D639" s="5" t="s">
        <v>203</v>
      </c>
      <c r="E639" s="5" t="s">
        <v>1157</v>
      </c>
      <c r="F639" s="6" t="str">
        <f>IFERROR(__xludf.DUMMYFUNCTION("REGEXEXTRACT(E639, "":(.*):"")"),"00")</f>
        <v>00</v>
      </c>
      <c r="G639" s="6" t="str">
        <f>IFERROR(__xludf.DUMMYFUNCTION("REGEXEXTRACT(E639, "":.*:(\d*)(?:.|$)"")"),"00")</f>
        <v>00</v>
      </c>
      <c r="H639" s="6" t="str">
        <f>IFERROR(__xludf.DUMMYFUNCTION("IFNA(REGEXEXTRACT(E639, ""\.(\d{6})""), 0)"),"000415")</f>
        <v>000415</v>
      </c>
      <c r="I639" s="2">
        <f t="shared" si="1"/>
        <v>415</v>
      </c>
      <c r="J639" s="1" t="s">
        <v>17</v>
      </c>
    </row>
    <row r="640">
      <c r="A640" s="1" t="s">
        <v>15</v>
      </c>
      <c r="B640" s="5" t="s">
        <v>979</v>
      </c>
      <c r="C640" s="5" t="s">
        <v>313</v>
      </c>
      <c r="D640" s="5" t="s">
        <v>203</v>
      </c>
      <c r="E640" s="5" t="s">
        <v>1158</v>
      </c>
      <c r="F640" s="6" t="str">
        <f>IFERROR(__xludf.DUMMYFUNCTION("REGEXEXTRACT(E640, "":(.*):"")"),"00")</f>
        <v>00</v>
      </c>
      <c r="G640" s="6" t="str">
        <f>IFERROR(__xludf.DUMMYFUNCTION("REGEXEXTRACT(E640, "":.*:(\d*)(?:.|$)"")"),"02")</f>
        <v>02</v>
      </c>
      <c r="H640" s="6" t="str">
        <f>IFERROR(__xludf.DUMMYFUNCTION("IFNA(REGEXEXTRACT(E640, ""\.(\d{6})""), 0)"),"386457")</f>
        <v>386457</v>
      </c>
      <c r="I640" s="2">
        <f t="shared" si="1"/>
        <v>2386457</v>
      </c>
      <c r="J640" s="1" t="s">
        <v>76</v>
      </c>
    </row>
    <row r="641">
      <c r="A641" s="1" t="s">
        <v>15</v>
      </c>
      <c r="B641" s="5" t="s">
        <v>979</v>
      </c>
      <c r="C641" s="5" t="s">
        <v>280</v>
      </c>
      <c r="D641" s="5" t="s">
        <v>203</v>
      </c>
      <c r="E641" s="5" t="s">
        <v>1153</v>
      </c>
      <c r="F641" s="6" t="str">
        <f>IFERROR(__xludf.DUMMYFUNCTION("REGEXEXTRACT(E641, "":(.*):"")"),"00")</f>
        <v>00</v>
      </c>
      <c r="G641" s="6" t="str">
        <f>IFERROR(__xludf.DUMMYFUNCTION("REGEXEXTRACT(E641, "":.*:(\d*)(?:.|$)"")"),"00")</f>
        <v>00</v>
      </c>
      <c r="H641" s="6" t="str">
        <f>IFERROR(__xludf.DUMMYFUNCTION("IFNA(REGEXEXTRACT(E641, ""\.(\d{6})""), 0)"),"000389")</f>
        <v>000389</v>
      </c>
      <c r="I641" s="2">
        <f t="shared" si="1"/>
        <v>389</v>
      </c>
      <c r="J641" s="1" t="s">
        <v>17</v>
      </c>
    </row>
    <row r="642">
      <c r="A642" s="1" t="s">
        <v>15</v>
      </c>
      <c r="B642" s="5" t="s">
        <v>256</v>
      </c>
      <c r="C642" s="5" t="s">
        <v>1105</v>
      </c>
      <c r="D642" s="5" t="s">
        <v>203</v>
      </c>
      <c r="E642" s="5" t="s">
        <v>299</v>
      </c>
      <c r="F642" s="6" t="str">
        <f>IFERROR(__xludf.DUMMYFUNCTION("REGEXEXTRACT(E642, "":(.*):"")"),"00")</f>
        <v>00</v>
      </c>
      <c r="G642" s="6" t="str">
        <f>IFERROR(__xludf.DUMMYFUNCTION("REGEXEXTRACT(E642, "":.*:(\d*)(?:.|$)"")"),"10")</f>
        <v>10</v>
      </c>
      <c r="H642" s="6">
        <f>IFERROR(__xludf.DUMMYFUNCTION("IFNA(REGEXEXTRACT(E642, ""\.(\d{6})""), 0)"),0.0)</f>
        <v>0</v>
      </c>
      <c r="I642" s="2">
        <f t="shared" si="1"/>
        <v>10000000</v>
      </c>
      <c r="J642" s="1" t="s">
        <v>74</v>
      </c>
    </row>
    <row r="643">
      <c r="A643" s="1" t="s">
        <v>15</v>
      </c>
      <c r="B643" s="5" t="s">
        <v>256</v>
      </c>
      <c r="C643" s="5" t="s">
        <v>278</v>
      </c>
      <c r="D643" s="5" t="s">
        <v>203</v>
      </c>
      <c r="E643" s="5" t="s">
        <v>1159</v>
      </c>
      <c r="F643" s="6" t="str">
        <f>IFERROR(__xludf.DUMMYFUNCTION("REGEXEXTRACT(E643, "":(.*):"")"),"00")</f>
        <v>00</v>
      </c>
      <c r="G643" s="6" t="str">
        <f>IFERROR(__xludf.DUMMYFUNCTION("REGEXEXTRACT(E643, "":.*:(\d*)(?:.|$)"")"),"00")</f>
        <v>00</v>
      </c>
      <c r="H643" s="6" t="str">
        <f>IFERROR(__xludf.DUMMYFUNCTION("IFNA(REGEXEXTRACT(E643, ""\.(\d{6})""), 0)"),"001807")</f>
        <v>001807</v>
      </c>
      <c r="I643" s="2">
        <f t="shared" si="1"/>
        <v>1807</v>
      </c>
      <c r="J643" s="1" t="s">
        <v>76</v>
      </c>
    </row>
    <row r="644">
      <c r="A644" s="1" t="s">
        <v>15</v>
      </c>
      <c r="B644" s="5" t="s">
        <v>256</v>
      </c>
      <c r="C644" s="5" t="s">
        <v>278</v>
      </c>
      <c r="D644" s="5" t="s">
        <v>203</v>
      </c>
      <c r="E644" s="5" t="s">
        <v>1160</v>
      </c>
      <c r="F644" s="6" t="str">
        <f>IFERROR(__xludf.DUMMYFUNCTION("REGEXEXTRACT(E644, "":(.*):"")"),"00")</f>
        <v>00</v>
      </c>
      <c r="G644" s="6" t="str">
        <f>IFERROR(__xludf.DUMMYFUNCTION("REGEXEXTRACT(E644, "":.*:(\d*)(?:.|$)"")"),"00")</f>
        <v>00</v>
      </c>
      <c r="H644" s="6" t="str">
        <f>IFERROR(__xludf.DUMMYFUNCTION("IFNA(REGEXEXTRACT(E644, ""\.(\d{6})""), 0)"),"015435")</f>
        <v>015435</v>
      </c>
      <c r="I644" s="2">
        <f t="shared" si="1"/>
        <v>15435</v>
      </c>
      <c r="J644" s="1" t="s">
        <v>76</v>
      </c>
    </row>
    <row r="645">
      <c r="A645" s="1" t="s">
        <v>15</v>
      </c>
      <c r="B645" s="5" t="s">
        <v>256</v>
      </c>
      <c r="C645" s="5" t="s">
        <v>1135</v>
      </c>
      <c r="D645" s="5" t="s">
        <v>203</v>
      </c>
      <c r="E645" s="5" t="s">
        <v>1161</v>
      </c>
      <c r="F645" s="6" t="str">
        <f>IFERROR(__xludf.DUMMYFUNCTION("REGEXEXTRACT(E645, "":(.*):"")"),"00")</f>
        <v>00</v>
      </c>
      <c r="G645" s="6" t="str">
        <f>IFERROR(__xludf.DUMMYFUNCTION("REGEXEXTRACT(E645, "":.*:(\d*)(?:.|$)"")"),"00")</f>
        <v>00</v>
      </c>
      <c r="H645" s="6" t="str">
        <f>IFERROR(__xludf.DUMMYFUNCTION("IFNA(REGEXEXTRACT(E645, ""\.(\d{6})""), 0)"),"000364")</f>
        <v>000364</v>
      </c>
      <c r="I645" s="2">
        <f t="shared" si="1"/>
        <v>364</v>
      </c>
      <c r="J645" s="1" t="s">
        <v>17</v>
      </c>
    </row>
    <row r="646">
      <c r="A646" s="1" t="s">
        <v>15</v>
      </c>
      <c r="B646" s="5" t="s">
        <v>256</v>
      </c>
      <c r="C646" s="5" t="s">
        <v>303</v>
      </c>
      <c r="D646" s="5" t="s">
        <v>203</v>
      </c>
      <c r="E646" s="5" t="s">
        <v>1162</v>
      </c>
      <c r="F646" s="6" t="str">
        <f>IFERROR(__xludf.DUMMYFUNCTION("REGEXEXTRACT(E646, "":(.*):"")"),"00")</f>
        <v>00</v>
      </c>
      <c r="G646" s="6" t="str">
        <f>IFERROR(__xludf.DUMMYFUNCTION("REGEXEXTRACT(E646, "":.*:(\d*)(?:.|$)"")"),"00")</f>
        <v>00</v>
      </c>
      <c r="H646" s="6" t="str">
        <f>IFERROR(__xludf.DUMMYFUNCTION("IFNA(REGEXEXTRACT(E646, ""\.(\d{6})""), 0)"),"000415")</f>
        <v>000415</v>
      </c>
      <c r="I646" s="2">
        <f t="shared" si="1"/>
        <v>415</v>
      </c>
      <c r="J646" s="1" t="s">
        <v>17</v>
      </c>
    </row>
    <row r="647">
      <c r="A647" s="1" t="s">
        <v>15</v>
      </c>
      <c r="B647" s="5" t="s">
        <v>256</v>
      </c>
      <c r="C647" s="5" t="s">
        <v>1135</v>
      </c>
      <c r="D647" s="5" t="s">
        <v>203</v>
      </c>
      <c r="E647" s="5" t="s">
        <v>1163</v>
      </c>
      <c r="F647" s="6" t="str">
        <f>IFERROR(__xludf.DUMMYFUNCTION("REGEXEXTRACT(E647, "":(.*):"")"),"00")</f>
        <v>00</v>
      </c>
      <c r="G647" s="6" t="str">
        <f>IFERROR(__xludf.DUMMYFUNCTION("REGEXEXTRACT(E647, "":.*:(\d*)(?:.|$)"")"),"00")</f>
        <v>00</v>
      </c>
      <c r="H647" s="6" t="str">
        <f>IFERROR(__xludf.DUMMYFUNCTION("IFNA(REGEXEXTRACT(E647, ""\.(\d{6})""), 0)"),"029699")</f>
        <v>029699</v>
      </c>
      <c r="I647" s="2">
        <f t="shared" si="1"/>
        <v>29699</v>
      </c>
      <c r="J647" s="1" t="s">
        <v>17</v>
      </c>
    </row>
    <row r="648">
      <c r="A648" s="1" t="s">
        <v>15</v>
      </c>
      <c r="B648" s="5" t="s">
        <v>256</v>
      </c>
      <c r="C648" s="5" t="s">
        <v>311</v>
      </c>
      <c r="D648" s="5" t="s">
        <v>203</v>
      </c>
      <c r="E648" s="5" t="s">
        <v>1164</v>
      </c>
      <c r="F648" s="6" t="str">
        <f>IFERROR(__xludf.DUMMYFUNCTION("REGEXEXTRACT(E648, "":(.*):"")"),"00")</f>
        <v>00</v>
      </c>
      <c r="G648" s="6" t="str">
        <f>IFERROR(__xludf.DUMMYFUNCTION("REGEXEXTRACT(E648, "":.*:(\d*)(?:.|$)"")"),"00")</f>
        <v>00</v>
      </c>
      <c r="H648" s="6" t="str">
        <f>IFERROR(__xludf.DUMMYFUNCTION("IFNA(REGEXEXTRACT(E648, ""\.(\d{6})""), 0)"),"089857")</f>
        <v>089857</v>
      </c>
      <c r="I648" s="2">
        <f t="shared" si="1"/>
        <v>89857</v>
      </c>
      <c r="J648" s="1" t="s">
        <v>17</v>
      </c>
    </row>
    <row r="649">
      <c r="A649" s="1" t="s">
        <v>15</v>
      </c>
      <c r="B649" s="5" t="s">
        <v>256</v>
      </c>
      <c r="C649" s="5" t="s">
        <v>278</v>
      </c>
      <c r="D649" s="5" t="s">
        <v>203</v>
      </c>
      <c r="E649" s="5" t="s">
        <v>1165</v>
      </c>
      <c r="F649" s="6" t="str">
        <f>IFERROR(__xludf.DUMMYFUNCTION("REGEXEXTRACT(E649, "":(.*):"")"),"00")</f>
        <v>00</v>
      </c>
      <c r="G649" s="6" t="str">
        <f>IFERROR(__xludf.DUMMYFUNCTION("REGEXEXTRACT(E649, "":.*:(\d*)(?:.|$)"")"),"00")</f>
        <v>00</v>
      </c>
      <c r="H649" s="6" t="str">
        <f>IFERROR(__xludf.DUMMYFUNCTION("IFNA(REGEXEXTRACT(E649, ""\.(\d{6})""), 0)"),"118524")</f>
        <v>118524</v>
      </c>
      <c r="I649" s="2">
        <f t="shared" si="1"/>
        <v>118524</v>
      </c>
      <c r="J649" s="1" t="s">
        <v>76</v>
      </c>
    </row>
    <row r="650">
      <c r="A650" s="1" t="s">
        <v>15</v>
      </c>
      <c r="B650" s="5" t="s">
        <v>256</v>
      </c>
      <c r="C650" s="5" t="s">
        <v>1145</v>
      </c>
      <c r="D650" s="5" t="s">
        <v>203</v>
      </c>
      <c r="E650" s="5" t="s">
        <v>1166</v>
      </c>
      <c r="F650" s="6" t="str">
        <f>IFERROR(__xludf.DUMMYFUNCTION("REGEXEXTRACT(E650, "":(.*):"")"),"00")</f>
        <v>00</v>
      </c>
      <c r="G650" s="6" t="str">
        <f>IFERROR(__xludf.DUMMYFUNCTION("REGEXEXTRACT(E650, "":.*:(\d*)(?:.|$)"")"),"00")</f>
        <v>00</v>
      </c>
      <c r="H650" s="6" t="str">
        <f>IFERROR(__xludf.DUMMYFUNCTION("IFNA(REGEXEXTRACT(E650, ""\.(\d{6})""), 0)"),"000348")</f>
        <v>000348</v>
      </c>
      <c r="I650" s="2">
        <f t="shared" si="1"/>
        <v>348</v>
      </c>
      <c r="J650" s="1" t="s">
        <v>17</v>
      </c>
    </row>
    <row r="651">
      <c r="A651" s="1" t="s">
        <v>15</v>
      </c>
      <c r="B651" s="5" t="s">
        <v>256</v>
      </c>
      <c r="C651" s="5" t="s">
        <v>1167</v>
      </c>
      <c r="D651" s="5" t="s">
        <v>203</v>
      </c>
      <c r="E651" s="5" t="s">
        <v>1168</v>
      </c>
      <c r="F651" s="6" t="str">
        <f>IFERROR(__xludf.DUMMYFUNCTION("REGEXEXTRACT(E651, "":(.*):"")"),"00")</f>
        <v>00</v>
      </c>
      <c r="G651" s="6" t="str">
        <f>IFERROR(__xludf.DUMMYFUNCTION("REGEXEXTRACT(E651, "":.*:(\d*)(?:.|$)"")"),"00")</f>
        <v>00</v>
      </c>
      <c r="H651" s="6" t="str">
        <f>IFERROR(__xludf.DUMMYFUNCTION("IFNA(REGEXEXTRACT(E651, ""\.(\d{6})""), 0)"),"000582")</f>
        <v>000582</v>
      </c>
      <c r="I651" s="2">
        <f t="shared" si="1"/>
        <v>582</v>
      </c>
      <c r="J651" s="1" t="s">
        <v>17</v>
      </c>
    </row>
    <row r="652">
      <c r="A652" s="1" t="s">
        <v>15</v>
      </c>
      <c r="B652" s="5" t="s">
        <v>263</v>
      </c>
      <c r="C652" s="5" t="s">
        <v>280</v>
      </c>
      <c r="D652" s="5" t="s">
        <v>203</v>
      </c>
      <c r="E652" s="5" t="s">
        <v>1169</v>
      </c>
      <c r="F652" s="6" t="str">
        <f>IFERROR(__xludf.DUMMYFUNCTION("REGEXEXTRACT(E652, "":(.*):"")"),"00")</f>
        <v>00</v>
      </c>
      <c r="G652" s="6" t="str">
        <f>IFERROR(__xludf.DUMMYFUNCTION("REGEXEXTRACT(E652, "":.*:(\d*)(?:.|$)"")"),"00")</f>
        <v>00</v>
      </c>
      <c r="H652" s="6" t="str">
        <f>IFERROR(__xludf.DUMMYFUNCTION("IFNA(REGEXEXTRACT(E652, ""\.(\d{6})""), 0)"),"000594")</f>
        <v>000594</v>
      </c>
      <c r="I652" s="2">
        <f t="shared" si="1"/>
        <v>594</v>
      </c>
      <c r="J652" s="1" t="s">
        <v>17</v>
      </c>
    </row>
    <row r="653">
      <c r="A653" s="1" t="s">
        <v>15</v>
      </c>
      <c r="B653" s="5" t="s">
        <v>263</v>
      </c>
      <c r="C653" s="5" t="s">
        <v>1135</v>
      </c>
      <c r="D653" s="5" t="s">
        <v>203</v>
      </c>
      <c r="E653" s="5" t="s">
        <v>1170</v>
      </c>
      <c r="F653" s="6" t="str">
        <f>IFERROR(__xludf.DUMMYFUNCTION("REGEXEXTRACT(E653, "":(.*):"")"),"00")</f>
        <v>00</v>
      </c>
      <c r="G653" s="6" t="str">
        <f>IFERROR(__xludf.DUMMYFUNCTION("REGEXEXTRACT(E653, "":.*:(\d*)(?:.|$)"")"),"00")</f>
        <v>00</v>
      </c>
      <c r="H653" s="6" t="str">
        <f>IFERROR(__xludf.DUMMYFUNCTION("IFNA(REGEXEXTRACT(E653, ""\.(\d{6})""), 0)"),"002194")</f>
        <v>002194</v>
      </c>
      <c r="I653" s="2">
        <f t="shared" si="1"/>
        <v>2194</v>
      </c>
      <c r="J653" s="1" t="s">
        <v>17</v>
      </c>
    </row>
    <row r="654">
      <c r="A654" s="1" t="s">
        <v>15</v>
      </c>
      <c r="B654" s="5" t="s">
        <v>263</v>
      </c>
      <c r="C654" s="5" t="s">
        <v>313</v>
      </c>
      <c r="D654" s="5" t="s">
        <v>203</v>
      </c>
      <c r="E654" s="5" t="s">
        <v>1171</v>
      </c>
      <c r="F654" s="6" t="str">
        <f>IFERROR(__xludf.DUMMYFUNCTION("REGEXEXTRACT(E654, "":(.*):"")"),"00")</f>
        <v>00</v>
      </c>
      <c r="G654" s="6" t="str">
        <f>IFERROR(__xludf.DUMMYFUNCTION("REGEXEXTRACT(E654, "":.*:(\d*)(?:.|$)"")"),"00")</f>
        <v>00</v>
      </c>
      <c r="H654" s="6" t="str">
        <f>IFERROR(__xludf.DUMMYFUNCTION("IFNA(REGEXEXTRACT(E654, ""\.(\d{6})""), 0)"),"000747")</f>
        <v>000747</v>
      </c>
      <c r="I654" s="2">
        <f t="shared" si="1"/>
        <v>747</v>
      </c>
      <c r="J654" s="1" t="s">
        <v>17</v>
      </c>
    </row>
    <row r="655">
      <c r="A655" s="1" t="s">
        <v>15</v>
      </c>
      <c r="B655" s="5" t="s">
        <v>263</v>
      </c>
      <c r="C655" s="5" t="s">
        <v>1135</v>
      </c>
      <c r="D655" s="5" t="s">
        <v>203</v>
      </c>
      <c r="E655" s="5" t="s">
        <v>1172</v>
      </c>
      <c r="F655" s="6" t="str">
        <f>IFERROR(__xludf.DUMMYFUNCTION("REGEXEXTRACT(E655, "":(.*):"")"),"00")</f>
        <v>00</v>
      </c>
      <c r="G655" s="6" t="str">
        <f>IFERROR(__xludf.DUMMYFUNCTION("REGEXEXTRACT(E655, "":.*:(\d*)(?:.|$)"")"),"00")</f>
        <v>00</v>
      </c>
      <c r="H655" s="6" t="str">
        <f>IFERROR(__xludf.DUMMYFUNCTION("IFNA(REGEXEXTRACT(E655, ""\.(\d{6})""), 0)"),"000349")</f>
        <v>000349</v>
      </c>
      <c r="I655" s="2">
        <f t="shared" si="1"/>
        <v>349</v>
      </c>
      <c r="J655" s="1" t="s">
        <v>17</v>
      </c>
    </row>
    <row r="656">
      <c r="A656" s="1" t="s">
        <v>15</v>
      </c>
      <c r="B656" s="5" t="s">
        <v>263</v>
      </c>
      <c r="C656" s="5" t="s">
        <v>307</v>
      </c>
      <c r="D656" s="5" t="s">
        <v>203</v>
      </c>
      <c r="E656" s="5" t="s">
        <v>1173</v>
      </c>
      <c r="F656" s="6" t="str">
        <f>IFERROR(__xludf.DUMMYFUNCTION("REGEXEXTRACT(E656, "":(.*):"")"),"00")</f>
        <v>00</v>
      </c>
      <c r="G656" s="6" t="str">
        <f>IFERROR(__xludf.DUMMYFUNCTION("REGEXEXTRACT(E656, "":.*:(\d*)(?:.|$)"")"),"00")</f>
        <v>00</v>
      </c>
      <c r="H656" s="6" t="str">
        <f>IFERROR(__xludf.DUMMYFUNCTION("IFNA(REGEXEXTRACT(E656, ""\.(\d{6})""), 0)"),"036242")</f>
        <v>036242</v>
      </c>
      <c r="I656" s="2">
        <f t="shared" si="1"/>
        <v>36242</v>
      </c>
      <c r="J656" s="1" t="s">
        <v>17</v>
      </c>
    </row>
    <row r="657">
      <c r="A657" s="1" t="s">
        <v>15</v>
      </c>
      <c r="B657" s="5" t="s">
        <v>263</v>
      </c>
      <c r="C657" s="5" t="s">
        <v>1174</v>
      </c>
      <c r="D657" s="5" t="s">
        <v>203</v>
      </c>
      <c r="E657" s="5" t="s">
        <v>1175</v>
      </c>
      <c r="F657" s="6" t="str">
        <f>IFERROR(__xludf.DUMMYFUNCTION("REGEXEXTRACT(E657, "":(.*):"")"),"00")</f>
        <v>00</v>
      </c>
      <c r="G657" s="6" t="str">
        <f>IFERROR(__xludf.DUMMYFUNCTION("REGEXEXTRACT(E657, "":.*:(\d*)(?:.|$)"")"),"00")</f>
        <v>00</v>
      </c>
      <c r="H657" s="6" t="str">
        <f>IFERROR(__xludf.DUMMYFUNCTION("IFNA(REGEXEXTRACT(E657, ""\.(\d{6})""), 0)"),"089162")</f>
        <v>089162</v>
      </c>
      <c r="I657" s="2">
        <f t="shared" si="1"/>
        <v>89162</v>
      </c>
      <c r="J657" s="1" t="s">
        <v>17</v>
      </c>
    </row>
    <row r="658">
      <c r="A658" s="1" t="s">
        <v>15</v>
      </c>
      <c r="B658" s="5" t="s">
        <v>263</v>
      </c>
      <c r="C658" s="5" t="s">
        <v>1135</v>
      </c>
      <c r="D658" s="5" t="s">
        <v>203</v>
      </c>
      <c r="E658" s="5" t="s">
        <v>1176</v>
      </c>
      <c r="F658" s="6" t="str">
        <f>IFERROR(__xludf.DUMMYFUNCTION("REGEXEXTRACT(E658, "":(.*):"")"),"00")</f>
        <v>00</v>
      </c>
      <c r="G658" s="6" t="str">
        <f>IFERROR(__xludf.DUMMYFUNCTION("REGEXEXTRACT(E658, "":.*:(\d*)(?:.|$)"")"),"00")</f>
        <v>00</v>
      </c>
      <c r="H658" s="6" t="str">
        <f>IFERROR(__xludf.DUMMYFUNCTION("IFNA(REGEXEXTRACT(E658, ""\.(\d{6})""), 0)"),"000850")</f>
        <v>000850</v>
      </c>
      <c r="I658" s="2">
        <f t="shared" si="1"/>
        <v>850</v>
      </c>
      <c r="J658" s="1" t="s">
        <v>17</v>
      </c>
    </row>
    <row r="659">
      <c r="A659" s="1" t="s">
        <v>15</v>
      </c>
      <c r="B659" s="5" t="s">
        <v>263</v>
      </c>
      <c r="C659" s="5" t="s">
        <v>285</v>
      </c>
      <c r="D659" s="5" t="s">
        <v>203</v>
      </c>
      <c r="E659" s="5" t="s">
        <v>1177</v>
      </c>
      <c r="F659" s="6" t="str">
        <f>IFERROR(__xludf.DUMMYFUNCTION("REGEXEXTRACT(E659, "":(.*):"")"),"00")</f>
        <v>00</v>
      </c>
      <c r="G659" s="6" t="str">
        <f>IFERROR(__xludf.DUMMYFUNCTION("REGEXEXTRACT(E659, "":.*:(\d*)(?:.|$)"")"),"03")</f>
        <v>03</v>
      </c>
      <c r="H659" s="6" t="str">
        <f>IFERROR(__xludf.DUMMYFUNCTION("IFNA(REGEXEXTRACT(E659, ""\.(\d{6})""), 0)"),"191336")</f>
        <v>191336</v>
      </c>
      <c r="I659" s="2">
        <f t="shared" si="1"/>
        <v>3191336</v>
      </c>
      <c r="J659" s="1" t="s">
        <v>76</v>
      </c>
    </row>
    <row r="660">
      <c r="A660" s="1" t="s">
        <v>15</v>
      </c>
      <c r="B660" s="5" t="s">
        <v>263</v>
      </c>
      <c r="C660" s="5" t="s">
        <v>311</v>
      </c>
      <c r="D660" s="5" t="s">
        <v>203</v>
      </c>
      <c r="E660" s="5" t="s">
        <v>1178</v>
      </c>
      <c r="F660" s="6" t="str">
        <f>IFERROR(__xludf.DUMMYFUNCTION("REGEXEXTRACT(E660, "":(.*):"")"),"00")</f>
        <v>00</v>
      </c>
      <c r="G660" s="6" t="str">
        <f>IFERROR(__xludf.DUMMYFUNCTION("REGEXEXTRACT(E660, "":.*:(\d*)(?:.|$)"")"),"00")</f>
        <v>00</v>
      </c>
      <c r="H660" s="6" t="str">
        <f>IFERROR(__xludf.DUMMYFUNCTION("IFNA(REGEXEXTRACT(E660, ""\.(\d{6})""), 0)"),"000349")</f>
        <v>000349</v>
      </c>
      <c r="I660" s="2">
        <f t="shared" si="1"/>
        <v>349</v>
      </c>
      <c r="J660" s="1" t="s">
        <v>17</v>
      </c>
    </row>
    <row r="661">
      <c r="A661" s="1" t="s">
        <v>15</v>
      </c>
      <c r="B661" s="5" t="s">
        <v>263</v>
      </c>
      <c r="C661" s="5" t="s">
        <v>307</v>
      </c>
      <c r="D661" s="5" t="s">
        <v>203</v>
      </c>
      <c r="E661" s="5" t="s">
        <v>1179</v>
      </c>
      <c r="F661" s="6" t="str">
        <f>IFERROR(__xludf.DUMMYFUNCTION("REGEXEXTRACT(E661, "":(.*):"")"),"00")</f>
        <v>00</v>
      </c>
      <c r="G661" s="6" t="str">
        <f>IFERROR(__xludf.DUMMYFUNCTION("REGEXEXTRACT(E661, "":.*:(\d*)(?:.|$)"")"),"00")</f>
        <v>00</v>
      </c>
      <c r="H661" s="6" t="str">
        <f>IFERROR(__xludf.DUMMYFUNCTION("IFNA(REGEXEXTRACT(E661, ""\.(\d{6})""), 0)"),"000392")</f>
        <v>000392</v>
      </c>
      <c r="I661" s="2">
        <f t="shared" si="1"/>
        <v>392</v>
      </c>
      <c r="J661" s="1" t="s">
        <v>17</v>
      </c>
    </row>
    <row r="662">
      <c r="A662" s="1" t="s">
        <v>15</v>
      </c>
      <c r="B662" s="5" t="s">
        <v>282</v>
      </c>
      <c r="C662" s="5" t="s">
        <v>1135</v>
      </c>
      <c r="D662" s="5" t="s">
        <v>203</v>
      </c>
      <c r="E662" s="5" t="s">
        <v>1180</v>
      </c>
      <c r="F662" s="6" t="str">
        <f>IFERROR(__xludf.DUMMYFUNCTION("REGEXEXTRACT(E662, "":(.*):"")"),"00")</f>
        <v>00</v>
      </c>
      <c r="G662" s="6" t="str">
        <f>IFERROR(__xludf.DUMMYFUNCTION("REGEXEXTRACT(E662, "":.*:(\d*)(?:.|$)"")"),"00")</f>
        <v>00</v>
      </c>
      <c r="H662" s="6" t="str">
        <f>IFERROR(__xludf.DUMMYFUNCTION("IFNA(REGEXEXTRACT(E662, ""\.(\d{6})""), 0)"),"000646")</f>
        <v>000646</v>
      </c>
      <c r="I662" s="2">
        <f t="shared" si="1"/>
        <v>646</v>
      </c>
      <c r="J662" s="1" t="s">
        <v>17</v>
      </c>
    </row>
    <row r="663">
      <c r="A663" s="1" t="s">
        <v>15</v>
      </c>
      <c r="B663" s="5" t="s">
        <v>282</v>
      </c>
      <c r="C663" s="5" t="s">
        <v>1145</v>
      </c>
      <c r="D663" s="5" t="s">
        <v>203</v>
      </c>
      <c r="E663" s="5" t="s">
        <v>1181</v>
      </c>
      <c r="F663" s="6" t="str">
        <f>IFERROR(__xludf.DUMMYFUNCTION("REGEXEXTRACT(E663, "":(.*):"")"),"00")</f>
        <v>00</v>
      </c>
      <c r="G663" s="6" t="str">
        <f>IFERROR(__xludf.DUMMYFUNCTION("REGEXEXTRACT(E663, "":.*:(\d*)(?:.|$)"")"),"00")</f>
        <v>00</v>
      </c>
      <c r="H663" s="6" t="str">
        <f>IFERROR(__xludf.DUMMYFUNCTION("IFNA(REGEXEXTRACT(E663, ""\.(\d{6})""), 0)"),"026274")</f>
        <v>026274</v>
      </c>
      <c r="I663" s="2">
        <f t="shared" si="1"/>
        <v>26274</v>
      </c>
      <c r="J663" s="1" t="s">
        <v>76</v>
      </c>
    </row>
    <row r="664">
      <c r="A664" s="1" t="s">
        <v>15</v>
      </c>
      <c r="B664" s="5" t="s">
        <v>282</v>
      </c>
      <c r="C664" s="5" t="s">
        <v>311</v>
      </c>
      <c r="D664" s="5" t="s">
        <v>203</v>
      </c>
      <c r="E664" s="5" t="s">
        <v>1182</v>
      </c>
      <c r="F664" s="6" t="str">
        <f>IFERROR(__xludf.DUMMYFUNCTION("REGEXEXTRACT(E664, "":(.*):"")"),"00")</f>
        <v>00</v>
      </c>
      <c r="G664" s="6" t="str">
        <f>IFERROR(__xludf.DUMMYFUNCTION("REGEXEXTRACT(E664, "":.*:(\d*)(?:.|$)"")"),"00")</f>
        <v>00</v>
      </c>
      <c r="H664" s="6" t="str">
        <f>IFERROR(__xludf.DUMMYFUNCTION("IFNA(REGEXEXTRACT(E664, ""\.(\d{6})""), 0)"),"000328")</f>
        <v>000328</v>
      </c>
      <c r="I664" s="2">
        <f t="shared" si="1"/>
        <v>328</v>
      </c>
      <c r="J664" s="1" t="s">
        <v>17</v>
      </c>
    </row>
    <row r="665">
      <c r="A665" s="1" t="s">
        <v>15</v>
      </c>
      <c r="B665" s="5" t="s">
        <v>282</v>
      </c>
      <c r="C665" s="5" t="s">
        <v>278</v>
      </c>
      <c r="D665" s="5" t="s">
        <v>203</v>
      </c>
      <c r="E665" s="5" t="s">
        <v>299</v>
      </c>
      <c r="F665" s="6" t="str">
        <f>IFERROR(__xludf.DUMMYFUNCTION("REGEXEXTRACT(E665, "":(.*):"")"),"00")</f>
        <v>00</v>
      </c>
      <c r="G665" s="6" t="str">
        <f>IFERROR(__xludf.DUMMYFUNCTION("REGEXEXTRACT(E665, "":.*:(\d*)(?:.|$)"")"),"10")</f>
        <v>10</v>
      </c>
      <c r="H665" s="6">
        <f>IFERROR(__xludf.DUMMYFUNCTION("IFNA(REGEXEXTRACT(E665, ""\.(\d{6})""), 0)"),0.0)</f>
        <v>0</v>
      </c>
      <c r="I665" s="2">
        <f t="shared" si="1"/>
        <v>10000000</v>
      </c>
      <c r="J665" s="1" t="s">
        <v>74</v>
      </c>
    </row>
    <row r="666">
      <c r="A666" s="1" t="s">
        <v>15</v>
      </c>
      <c r="B666" s="5" t="s">
        <v>282</v>
      </c>
      <c r="C666" s="5" t="s">
        <v>278</v>
      </c>
      <c r="D666" s="5" t="s">
        <v>203</v>
      </c>
      <c r="E666" s="5" t="s">
        <v>1183</v>
      </c>
      <c r="F666" s="6" t="str">
        <f>IFERROR(__xludf.DUMMYFUNCTION("REGEXEXTRACT(E666, "":(.*):"")"),"00")</f>
        <v>00</v>
      </c>
      <c r="G666" s="6" t="str">
        <f>IFERROR(__xludf.DUMMYFUNCTION("REGEXEXTRACT(E666, "":.*:(\d*)(?:.|$)"")"),"00")</f>
        <v>00</v>
      </c>
      <c r="H666" s="6" t="str">
        <f>IFERROR(__xludf.DUMMYFUNCTION("IFNA(REGEXEXTRACT(E666, ""\.(\d{6})""), 0)"),"000452")</f>
        <v>000452</v>
      </c>
      <c r="I666" s="2">
        <f t="shared" si="1"/>
        <v>452</v>
      </c>
      <c r="J666" s="1" t="s">
        <v>17</v>
      </c>
    </row>
    <row r="667">
      <c r="A667" s="1" t="s">
        <v>15</v>
      </c>
      <c r="B667" s="5" t="s">
        <v>282</v>
      </c>
      <c r="C667" s="5" t="s">
        <v>313</v>
      </c>
      <c r="D667" s="5" t="s">
        <v>203</v>
      </c>
      <c r="E667" s="5" t="s">
        <v>1184</v>
      </c>
      <c r="F667" s="6" t="str">
        <f>IFERROR(__xludf.DUMMYFUNCTION("REGEXEXTRACT(E667, "":(.*):"")"),"00")</f>
        <v>00</v>
      </c>
      <c r="G667" s="6" t="str">
        <f>IFERROR(__xludf.DUMMYFUNCTION("REGEXEXTRACT(E667, "":.*:(\d*)(?:.|$)"")"),"00")</f>
        <v>00</v>
      </c>
      <c r="H667" s="6" t="str">
        <f>IFERROR(__xludf.DUMMYFUNCTION("IFNA(REGEXEXTRACT(E667, ""\.(\d{6})""), 0)"),"001094")</f>
        <v>001094</v>
      </c>
      <c r="I667" s="2">
        <f t="shared" si="1"/>
        <v>1094</v>
      </c>
      <c r="J667" s="1" t="s">
        <v>17</v>
      </c>
    </row>
    <row r="668">
      <c r="A668" s="1" t="s">
        <v>15</v>
      </c>
      <c r="B668" s="5" t="s">
        <v>282</v>
      </c>
      <c r="C668" s="5" t="s">
        <v>278</v>
      </c>
      <c r="D668" s="5" t="s">
        <v>203</v>
      </c>
      <c r="E668" s="5" t="s">
        <v>1185</v>
      </c>
      <c r="F668" s="6" t="str">
        <f>IFERROR(__xludf.DUMMYFUNCTION("REGEXEXTRACT(E668, "":(.*):"")"),"00")</f>
        <v>00</v>
      </c>
      <c r="G668" s="6" t="str">
        <f>IFERROR(__xludf.DUMMYFUNCTION("REGEXEXTRACT(E668, "":.*:(\d*)(?:.|$)"")"),"00")</f>
        <v>00</v>
      </c>
      <c r="H668" s="6" t="str">
        <f>IFERROR(__xludf.DUMMYFUNCTION("IFNA(REGEXEXTRACT(E668, ""\.(\d{6})""), 0)"),"000596")</f>
        <v>000596</v>
      </c>
      <c r="I668" s="2">
        <f t="shared" si="1"/>
        <v>596</v>
      </c>
      <c r="J668" s="1" t="s">
        <v>17</v>
      </c>
    </row>
    <row r="669">
      <c r="A669" s="1" t="s">
        <v>15</v>
      </c>
      <c r="B669" s="5" t="s">
        <v>282</v>
      </c>
      <c r="C669" s="5" t="s">
        <v>311</v>
      </c>
      <c r="D669" s="5" t="s">
        <v>203</v>
      </c>
      <c r="E669" s="5" t="s">
        <v>1186</v>
      </c>
      <c r="F669" s="6" t="str">
        <f>IFERROR(__xludf.DUMMYFUNCTION("REGEXEXTRACT(E669, "":(.*):"")"),"00")</f>
        <v>00</v>
      </c>
      <c r="G669" s="6" t="str">
        <f>IFERROR(__xludf.DUMMYFUNCTION("REGEXEXTRACT(E669, "":.*:(\d*)(?:.|$)"")"),"00")</f>
        <v>00</v>
      </c>
      <c r="H669" s="6" t="str">
        <f>IFERROR(__xludf.DUMMYFUNCTION("IFNA(REGEXEXTRACT(E669, ""\.(\d{6})""), 0)"),"000443")</f>
        <v>000443</v>
      </c>
      <c r="I669" s="2">
        <f t="shared" si="1"/>
        <v>443</v>
      </c>
      <c r="J669" s="1" t="s">
        <v>17</v>
      </c>
    </row>
    <row r="670">
      <c r="A670" s="1" t="s">
        <v>15</v>
      </c>
      <c r="B670" s="5" t="s">
        <v>282</v>
      </c>
      <c r="C670" s="5" t="s">
        <v>1167</v>
      </c>
      <c r="D670" s="5" t="s">
        <v>203</v>
      </c>
      <c r="E670" s="5" t="s">
        <v>1187</v>
      </c>
      <c r="F670" s="6" t="str">
        <f>IFERROR(__xludf.DUMMYFUNCTION("REGEXEXTRACT(E670, "":(.*):"")"),"00")</f>
        <v>00</v>
      </c>
      <c r="G670" s="6" t="str">
        <f>IFERROR(__xludf.DUMMYFUNCTION("REGEXEXTRACT(E670, "":.*:(\d*)(?:.|$)"")"),"00")</f>
        <v>00</v>
      </c>
      <c r="H670" s="6" t="str">
        <f>IFERROR(__xludf.DUMMYFUNCTION("IFNA(REGEXEXTRACT(E670, ""\.(\d{6})""), 0)"),"000316")</f>
        <v>000316</v>
      </c>
      <c r="I670" s="2">
        <f t="shared" si="1"/>
        <v>316</v>
      </c>
      <c r="J670" s="1" t="s">
        <v>17</v>
      </c>
    </row>
    <row r="671">
      <c r="A671" s="1" t="s">
        <v>15</v>
      </c>
      <c r="B671" s="5" t="s">
        <v>282</v>
      </c>
      <c r="C671" s="5" t="s">
        <v>285</v>
      </c>
      <c r="D671" s="5" t="s">
        <v>203</v>
      </c>
      <c r="E671" s="5" t="s">
        <v>1188</v>
      </c>
      <c r="F671" s="6" t="str">
        <f>IFERROR(__xludf.DUMMYFUNCTION("REGEXEXTRACT(E671, "":(.*):"")"),"00")</f>
        <v>00</v>
      </c>
      <c r="G671" s="6" t="str">
        <f>IFERROR(__xludf.DUMMYFUNCTION("REGEXEXTRACT(E671, "":.*:(\d*)(?:.|$)"")"),"00")</f>
        <v>00</v>
      </c>
      <c r="H671" s="6" t="str">
        <f>IFERROR(__xludf.DUMMYFUNCTION("IFNA(REGEXEXTRACT(E671, ""\.(\d{6})""), 0)"),"000745")</f>
        <v>000745</v>
      </c>
      <c r="I671" s="2">
        <f t="shared" si="1"/>
        <v>745</v>
      </c>
      <c r="J671" s="1" t="s">
        <v>17</v>
      </c>
    </row>
    <row r="672">
      <c r="A672" s="1" t="s">
        <v>15</v>
      </c>
      <c r="B672" s="5" t="s">
        <v>977</v>
      </c>
      <c r="C672" s="5" t="s">
        <v>311</v>
      </c>
      <c r="D672" s="5" t="s">
        <v>203</v>
      </c>
      <c r="E672" s="5" t="s">
        <v>299</v>
      </c>
      <c r="F672" s="6" t="str">
        <f>IFERROR(__xludf.DUMMYFUNCTION("REGEXEXTRACT(E672, "":(.*):"")"),"00")</f>
        <v>00</v>
      </c>
      <c r="G672" s="6" t="str">
        <f>IFERROR(__xludf.DUMMYFUNCTION("REGEXEXTRACT(E672, "":.*:(\d*)(?:.|$)"")"),"10")</f>
        <v>10</v>
      </c>
      <c r="H672" s="6">
        <f>IFERROR(__xludf.DUMMYFUNCTION("IFNA(REGEXEXTRACT(E672, ""\.(\d{6})""), 0)"),0.0)</f>
        <v>0</v>
      </c>
      <c r="I672" s="2">
        <f t="shared" si="1"/>
        <v>10000000</v>
      </c>
      <c r="J672" s="1" t="s">
        <v>74</v>
      </c>
    </row>
    <row r="673">
      <c r="A673" s="1" t="s">
        <v>15</v>
      </c>
      <c r="B673" s="5" t="s">
        <v>977</v>
      </c>
      <c r="C673" s="5" t="s">
        <v>278</v>
      </c>
      <c r="D673" s="5" t="s">
        <v>203</v>
      </c>
      <c r="E673" s="5" t="s">
        <v>1000</v>
      </c>
      <c r="F673" s="6" t="str">
        <f>IFERROR(__xludf.DUMMYFUNCTION("REGEXEXTRACT(E673, "":(.*):"")"),"00")</f>
        <v>00</v>
      </c>
      <c r="G673" s="6" t="str">
        <f>IFERROR(__xludf.DUMMYFUNCTION("REGEXEXTRACT(E673, "":.*:(\d*)(?:.|$)"")"),"00")</f>
        <v>00</v>
      </c>
      <c r="H673" s="6" t="str">
        <f>IFERROR(__xludf.DUMMYFUNCTION("IFNA(REGEXEXTRACT(E673, ""\.(\d{6})""), 0)"),"000537")</f>
        <v>000537</v>
      </c>
      <c r="I673" s="2">
        <f t="shared" si="1"/>
        <v>537</v>
      </c>
      <c r="J673" s="1" t="s">
        <v>17</v>
      </c>
    </row>
    <row r="674">
      <c r="A674" s="1" t="s">
        <v>15</v>
      </c>
      <c r="B674" s="5" t="s">
        <v>977</v>
      </c>
      <c r="C674" s="5" t="s">
        <v>313</v>
      </c>
      <c r="D674" s="5" t="s">
        <v>203</v>
      </c>
      <c r="E674" s="5" t="s">
        <v>1189</v>
      </c>
      <c r="F674" s="6" t="str">
        <f>IFERROR(__xludf.DUMMYFUNCTION("REGEXEXTRACT(E674, "":(.*):"")"),"00")</f>
        <v>00</v>
      </c>
      <c r="G674" s="6" t="str">
        <f>IFERROR(__xludf.DUMMYFUNCTION("REGEXEXTRACT(E674, "":.*:(\d*)(?:.|$)"")"),"00")</f>
        <v>00</v>
      </c>
      <c r="H674" s="6" t="str">
        <f>IFERROR(__xludf.DUMMYFUNCTION("IFNA(REGEXEXTRACT(E674, ""\.(\d{6})""), 0)"),"007873")</f>
        <v>007873</v>
      </c>
      <c r="I674" s="2">
        <f t="shared" si="1"/>
        <v>7873</v>
      </c>
      <c r="J674" s="1" t="s">
        <v>17</v>
      </c>
    </row>
    <row r="675">
      <c r="A675" s="1" t="s">
        <v>15</v>
      </c>
      <c r="B675" s="5" t="s">
        <v>977</v>
      </c>
      <c r="C675" s="5" t="s">
        <v>280</v>
      </c>
      <c r="D675" s="5" t="s">
        <v>203</v>
      </c>
      <c r="E675" s="5" t="s">
        <v>1190</v>
      </c>
      <c r="F675" s="6" t="str">
        <f>IFERROR(__xludf.DUMMYFUNCTION("REGEXEXTRACT(E675, "":(.*):"")"),"00")</f>
        <v>00</v>
      </c>
      <c r="G675" s="6" t="str">
        <f>IFERROR(__xludf.DUMMYFUNCTION("REGEXEXTRACT(E675, "":.*:(\d*)(?:.|$)"")"),"02")</f>
        <v>02</v>
      </c>
      <c r="H675" s="6" t="str">
        <f>IFERROR(__xludf.DUMMYFUNCTION("IFNA(REGEXEXTRACT(E675, ""\.(\d{6})""), 0)"),"381695")</f>
        <v>381695</v>
      </c>
      <c r="I675" s="2">
        <f t="shared" si="1"/>
        <v>2381695</v>
      </c>
      <c r="J675" s="1" t="s">
        <v>76</v>
      </c>
    </row>
    <row r="676">
      <c r="A676" s="1" t="s">
        <v>15</v>
      </c>
      <c r="B676" s="5" t="s">
        <v>977</v>
      </c>
      <c r="C676" s="5" t="s">
        <v>311</v>
      </c>
      <c r="D676" s="5" t="s">
        <v>203</v>
      </c>
      <c r="E676" s="5" t="s">
        <v>1191</v>
      </c>
      <c r="F676" s="6" t="str">
        <f>IFERROR(__xludf.DUMMYFUNCTION("REGEXEXTRACT(E676, "":(.*):"")"),"00")</f>
        <v>00</v>
      </c>
      <c r="G676" s="6" t="str">
        <f>IFERROR(__xludf.DUMMYFUNCTION("REGEXEXTRACT(E676, "":.*:(\d*)(?:.|$)"")"),"00")</f>
        <v>00</v>
      </c>
      <c r="H676" s="6" t="str">
        <f>IFERROR(__xludf.DUMMYFUNCTION("IFNA(REGEXEXTRACT(E676, ""\.(\d{6})""), 0)"),"058280")</f>
        <v>058280</v>
      </c>
      <c r="I676" s="2">
        <f t="shared" si="1"/>
        <v>58280</v>
      </c>
      <c r="J676" s="1" t="s">
        <v>76</v>
      </c>
    </row>
    <row r="677">
      <c r="A677" s="1" t="s">
        <v>15</v>
      </c>
      <c r="B677" s="5" t="s">
        <v>977</v>
      </c>
      <c r="C677" s="5" t="s">
        <v>1167</v>
      </c>
      <c r="D677" s="5" t="s">
        <v>203</v>
      </c>
      <c r="E677" s="5" t="s">
        <v>1192</v>
      </c>
      <c r="F677" s="6" t="str">
        <f>IFERROR(__xludf.DUMMYFUNCTION("REGEXEXTRACT(E677, "":(.*):"")"),"00")</f>
        <v>00</v>
      </c>
      <c r="G677" s="6" t="str">
        <f>IFERROR(__xludf.DUMMYFUNCTION("REGEXEXTRACT(E677, "":.*:(\d*)(?:.|$)"")"),"03")</f>
        <v>03</v>
      </c>
      <c r="H677" s="6" t="str">
        <f>IFERROR(__xludf.DUMMYFUNCTION("IFNA(REGEXEXTRACT(E677, ""\.(\d{6})""), 0)"),"006917")</f>
        <v>006917</v>
      </c>
      <c r="I677" s="2">
        <f t="shared" si="1"/>
        <v>3006917</v>
      </c>
      <c r="J677" s="1" t="s">
        <v>17</v>
      </c>
    </row>
    <row r="678">
      <c r="A678" s="1" t="s">
        <v>15</v>
      </c>
      <c r="B678" s="5" t="s">
        <v>977</v>
      </c>
      <c r="C678" s="5" t="s">
        <v>311</v>
      </c>
      <c r="D678" s="5" t="s">
        <v>203</v>
      </c>
      <c r="E678" s="5" t="s">
        <v>1193</v>
      </c>
      <c r="F678" s="6" t="str">
        <f>IFERROR(__xludf.DUMMYFUNCTION("REGEXEXTRACT(E678, "":(.*):"")"),"00")</f>
        <v>00</v>
      </c>
      <c r="G678" s="6" t="str">
        <f>IFERROR(__xludf.DUMMYFUNCTION("REGEXEXTRACT(E678, "":.*:(\d*)(?:.|$)"")"),"00")</f>
        <v>00</v>
      </c>
      <c r="H678" s="6" t="str">
        <f>IFERROR(__xludf.DUMMYFUNCTION("IFNA(REGEXEXTRACT(E678, ""\.(\d{6})""), 0)"),"000341")</f>
        <v>000341</v>
      </c>
      <c r="I678" s="2">
        <f t="shared" si="1"/>
        <v>341</v>
      </c>
      <c r="J678" s="1" t="s">
        <v>17</v>
      </c>
    </row>
    <row r="679">
      <c r="A679" s="1" t="s">
        <v>15</v>
      </c>
      <c r="B679" s="5" t="s">
        <v>977</v>
      </c>
      <c r="C679" s="5" t="s">
        <v>1167</v>
      </c>
      <c r="D679" s="5" t="s">
        <v>203</v>
      </c>
      <c r="E679" s="5" t="s">
        <v>1194</v>
      </c>
      <c r="F679" s="6" t="str">
        <f>IFERROR(__xludf.DUMMYFUNCTION("REGEXEXTRACT(E679, "":(.*):"")"),"00")</f>
        <v>00</v>
      </c>
      <c r="G679" s="6" t="str">
        <f>IFERROR(__xludf.DUMMYFUNCTION("REGEXEXTRACT(E679, "":.*:(\d*)(?:.|$)"")"),"00")</f>
        <v>00</v>
      </c>
      <c r="H679" s="6" t="str">
        <f>IFERROR(__xludf.DUMMYFUNCTION("IFNA(REGEXEXTRACT(E679, ""\.(\d{6})""), 0)"),"000440")</f>
        <v>000440</v>
      </c>
      <c r="I679" s="2">
        <f t="shared" si="1"/>
        <v>440</v>
      </c>
      <c r="J679" s="1" t="s">
        <v>17</v>
      </c>
    </row>
    <row r="680">
      <c r="A680" s="1" t="s">
        <v>15</v>
      </c>
      <c r="B680" s="5" t="s">
        <v>977</v>
      </c>
      <c r="C680" s="5" t="s">
        <v>285</v>
      </c>
      <c r="D680" s="5" t="s">
        <v>203</v>
      </c>
      <c r="E680" s="5" t="s">
        <v>1195</v>
      </c>
      <c r="F680" s="6" t="str">
        <f>IFERROR(__xludf.DUMMYFUNCTION("REGEXEXTRACT(E680, "":(.*):"")"),"00")</f>
        <v>00</v>
      </c>
      <c r="G680" s="6" t="str">
        <f>IFERROR(__xludf.DUMMYFUNCTION("REGEXEXTRACT(E680, "":.*:(\d*)(?:.|$)"")"),"00")</f>
        <v>00</v>
      </c>
      <c r="H680" s="6" t="str">
        <f>IFERROR(__xludf.DUMMYFUNCTION("IFNA(REGEXEXTRACT(E680, ""\.(\d{6})""), 0)"),"001759")</f>
        <v>001759</v>
      </c>
      <c r="I680" s="2">
        <f t="shared" si="1"/>
        <v>1759</v>
      </c>
      <c r="J680" s="1" t="s">
        <v>76</v>
      </c>
    </row>
    <row r="681">
      <c r="A681" s="1" t="s">
        <v>15</v>
      </c>
      <c r="B681" s="5" t="s">
        <v>977</v>
      </c>
      <c r="C681" s="5" t="s">
        <v>1167</v>
      </c>
      <c r="D681" s="5" t="s">
        <v>203</v>
      </c>
      <c r="E681" s="5" t="s">
        <v>1196</v>
      </c>
      <c r="F681" s="6" t="str">
        <f>IFERROR(__xludf.DUMMYFUNCTION("REGEXEXTRACT(E681, "":(.*):"")"),"00")</f>
        <v>00</v>
      </c>
      <c r="G681" s="6" t="str">
        <f>IFERROR(__xludf.DUMMYFUNCTION("REGEXEXTRACT(E681, "":.*:(\d*)(?:.|$)"")"),"00")</f>
        <v>00</v>
      </c>
      <c r="H681" s="6" t="str">
        <f>IFERROR(__xludf.DUMMYFUNCTION("IFNA(REGEXEXTRACT(E681, ""\.(\d{6})""), 0)"),"031633")</f>
        <v>031633</v>
      </c>
      <c r="I681" s="2">
        <f t="shared" si="1"/>
        <v>31633</v>
      </c>
      <c r="J681" s="1" t="s">
        <v>17</v>
      </c>
    </row>
    <row r="682">
      <c r="A682" s="1" t="s">
        <v>15</v>
      </c>
      <c r="B682" s="5" t="s">
        <v>284</v>
      </c>
      <c r="C682" s="5" t="s">
        <v>290</v>
      </c>
      <c r="D682" s="5" t="s">
        <v>203</v>
      </c>
      <c r="E682" s="5" t="s">
        <v>1197</v>
      </c>
      <c r="F682" s="6" t="str">
        <f>IFERROR(__xludf.DUMMYFUNCTION("REGEXEXTRACT(E682, "":(.*):"")"),"00")</f>
        <v>00</v>
      </c>
      <c r="G682" s="6" t="str">
        <f>IFERROR(__xludf.DUMMYFUNCTION("REGEXEXTRACT(E682, "":.*:(\d*)(?:.|$)"")"),"00")</f>
        <v>00</v>
      </c>
      <c r="H682" s="6" t="str">
        <f>IFERROR(__xludf.DUMMYFUNCTION("IFNA(REGEXEXTRACT(E682, ""\.(\d{6})""), 0)"),"000419")</f>
        <v>000419</v>
      </c>
      <c r="I682" s="2">
        <f t="shared" si="1"/>
        <v>419</v>
      </c>
      <c r="J682" s="1" t="s">
        <v>17</v>
      </c>
    </row>
    <row r="683">
      <c r="A683" s="1" t="s">
        <v>15</v>
      </c>
      <c r="B683" s="5" t="s">
        <v>284</v>
      </c>
      <c r="C683" s="5" t="s">
        <v>293</v>
      </c>
      <c r="D683" s="5" t="s">
        <v>203</v>
      </c>
      <c r="E683" s="5" t="s">
        <v>1198</v>
      </c>
      <c r="F683" s="6" t="str">
        <f>IFERROR(__xludf.DUMMYFUNCTION("REGEXEXTRACT(E683, "":(.*):"")"),"00")</f>
        <v>00</v>
      </c>
      <c r="G683" s="6" t="str">
        <f>IFERROR(__xludf.DUMMYFUNCTION("REGEXEXTRACT(E683, "":.*:(\d*)(?:.|$)"")"),"00")</f>
        <v>00</v>
      </c>
      <c r="H683" s="6" t="str">
        <f>IFERROR(__xludf.DUMMYFUNCTION("IFNA(REGEXEXTRACT(E683, ""\.(\d{6})""), 0)"),"682231")</f>
        <v>682231</v>
      </c>
      <c r="I683" s="2">
        <f t="shared" si="1"/>
        <v>682231</v>
      </c>
      <c r="J683" s="1" t="s">
        <v>76</v>
      </c>
    </row>
    <row r="684">
      <c r="A684" s="1" t="s">
        <v>15</v>
      </c>
      <c r="B684" s="5" t="s">
        <v>284</v>
      </c>
      <c r="C684" s="5" t="s">
        <v>285</v>
      </c>
      <c r="D684" s="5" t="s">
        <v>203</v>
      </c>
      <c r="E684" s="5" t="s">
        <v>299</v>
      </c>
      <c r="F684" s="6" t="str">
        <f>IFERROR(__xludf.DUMMYFUNCTION("REGEXEXTRACT(E684, "":(.*):"")"),"00")</f>
        <v>00</v>
      </c>
      <c r="G684" s="6" t="str">
        <f>IFERROR(__xludf.DUMMYFUNCTION("REGEXEXTRACT(E684, "":.*:(\d*)(?:.|$)"")"),"10")</f>
        <v>10</v>
      </c>
      <c r="H684" s="6">
        <f>IFERROR(__xludf.DUMMYFUNCTION("IFNA(REGEXEXTRACT(E684, ""\.(\d{6})""), 0)"),0.0)</f>
        <v>0</v>
      </c>
      <c r="I684" s="2">
        <f t="shared" si="1"/>
        <v>10000000</v>
      </c>
      <c r="J684" s="1" t="s">
        <v>74</v>
      </c>
    </row>
    <row r="685">
      <c r="A685" s="1" t="s">
        <v>15</v>
      </c>
      <c r="B685" s="5" t="s">
        <v>284</v>
      </c>
      <c r="C685" s="5" t="s">
        <v>285</v>
      </c>
      <c r="D685" s="5" t="s">
        <v>203</v>
      </c>
      <c r="E685" s="5" t="s">
        <v>1199</v>
      </c>
      <c r="F685" s="6" t="str">
        <f>IFERROR(__xludf.DUMMYFUNCTION("REGEXEXTRACT(E685, "":(.*):"")"),"00")</f>
        <v>00</v>
      </c>
      <c r="G685" s="6" t="str">
        <f>IFERROR(__xludf.DUMMYFUNCTION("REGEXEXTRACT(E685, "":.*:(\d*)(?:.|$)"")"),"00")</f>
        <v>00</v>
      </c>
      <c r="H685" s="6" t="str">
        <f>IFERROR(__xludf.DUMMYFUNCTION("IFNA(REGEXEXTRACT(E685, ""\.(\d{6})""), 0)"),"000624")</f>
        <v>000624</v>
      </c>
      <c r="I685" s="2">
        <f t="shared" si="1"/>
        <v>624</v>
      </c>
      <c r="J685" s="1" t="s">
        <v>17</v>
      </c>
    </row>
    <row r="686">
      <c r="A686" s="1" t="s">
        <v>15</v>
      </c>
      <c r="B686" s="5" t="s">
        <v>284</v>
      </c>
      <c r="C686" s="5" t="s">
        <v>315</v>
      </c>
      <c r="D686" s="5" t="s">
        <v>203</v>
      </c>
      <c r="E686" s="5" t="s">
        <v>1200</v>
      </c>
      <c r="F686" s="6" t="str">
        <f>IFERROR(__xludf.DUMMYFUNCTION("REGEXEXTRACT(E686, "":(.*):"")"),"00")</f>
        <v>00</v>
      </c>
      <c r="G686" s="6" t="str">
        <f>IFERROR(__xludf.DUMMYFUNCTION("REGEXEXTRACT(E686, "":.*:(\d*)(?:.|$)"")"),"00")</f>
        <v>00</v>
      </c>
      <c r="H686" s="6" t="str">
        <f>IFERROR(__xludf.DUMMYFUNCTION("IFNA(REGEXEXTRACT(E686, ""\.(\d{6})""), 0)"),"045673")</f>
        <v>045673</v>
      </c>
      <c r="I686" s="2">
        <f t="shared" si="1"/>
        <v>45673</v>
      </c>
      <c r="J686" s="1" t="s">
        <v>76</v>
      </c>
    </row>
    <row r="687">
      <c r="A687" s="1" t="s">
        <v>15</v>
      </c>
      <c r="B687" s="5" t="s">
        <v>284</v>
      </c>
      <c r="C687" s="5" t="s">
        <v>285</v>
      </c>
      <c r="D687" s="5" t="s">
        <v>203</v>
      </c>
      <c r="E687" s="5" t="s">
        <v>1201</v>
      </c>
      <c r="F687" s="6" t="str">
        <f>IFERROR(__xludf.DUMMYFUNCTION("REGEXEXTRACT(E687, "":(.*):"")"),"00")</f>
        <v>00</v>
      </c>
      <c r="G687" s="6" t="str">
        <f>IFERROR(__xludf.DUMMYFUNCTION("REGEXEXTRACT(E687, "":.*:(\d*)(?:.|$)"")"),"00")</f>
        <v>00</v>
      </c>
      <c r="H687" s="6" t="str">
        <f>IFERROR(__xludf.DUMMYFUNCTION("IFNA(REGEXEXTRACT(E687, ""\.(\d{6})""), 0)"),"000379")</f>
        <v>000379</v>
      </c>
      <c r="I687" s="2">
        <f t="shared" si="1"/>
        <v>379</v>
      </c>
      <c r="J687" s="1" t="s">
        <v>17</v>
      </c>
    </row>
    <row r="688">
      <c r="A688" s="1" t="s">
        <v>15</v>
      </c>
      <c r="B688" s="5" t="s">
        <v>284</v>
      </c>
      <c r="C688" s="5" t="s">
        <v>315</v>
      </c>
      <c r="D688" s="5" t="s">
        <v>203</v>
      </c>
      <c r="E688" s="5" t="s">
        <v>1202</v>
      </c>
      <c r="F688" s="6" t="str">
        <f>IFERROR(__xludf.DUMMYFUNCTION("REGEXEXTRACT(E688, "":(.*):"")"),"00")</f>
        <v>00</v>
      </c>
      <c r="G688" s="6" t="str">
        <f>IFERROR(__xludf.DUMMYFUNCTION("REGEXEXTRACT(E688, "":.*:(\d*)(?:.|$)"")"),"00")</f>
        <v>00</v>
      </c>
      <c r="H688" s="6" t="str">
        <f>IFERROR(__xludf.DUMMYFUNCTION("IFNA(REGEXEXTRACT(E688, ""\.(\d{6})""), 0)"),"000448")</f>
        <v>000448</v>
      </c>
      <c r="I688" s="2">
        <f t="shared" si="1"/>
        <v>448</v>
      </c>
      <c r="J688" s="1" t="s">
        <v>76</v>
      </c>
    </row>
    <row r="689">
      <c r="A689" s="1" t="s">
        <v>15</v>
      </c>
      <c r="B689" s="5" t="s">
        <v>284</v>
      </c>
      <c r="C689" s="5" t="s">
        <v>311</v>
      </c>
      <c r="D689" s="5" t="s">
        <v>203</v>
      </c>
      <c r="E689" s="5" t="s">
        <v>1063</v>
      </c>
      <c r="F689" s="6" t="str">
        <f>IFERROR(__xludf.DUMMYFUNCTION("REGEXEXTRACT(E689, "":(.*):"")"),"00")</f>
        <v>00</v>
      </c>
      <c r="G689" s="6" t="str">
        <f>IFERROR(__xludf.DUMMYFUNCTION("REGEXEXTRACT(E689, "":.*:(\d*)(?:.|$)"")"),"00")</f>
        <v>00</v>
      </c>
      <c r="H689" s="6" t="str">
        <f>IFERROR(__xludf.DUMMYFUNCTION("IFNA(REGEXEXTRACT(E689, ""\.(\d{6})""), 0)"),"000377")</f>
        <v>000377</v>
      </c>
      <c r="I689" s="2">
        <f t="shared" si="1"/>
        <v>377</v>
      </c>
      <c r="J689" s="1" t="s">
        <v>17</v>
      </c>
    </row>
    <row r="690">
      <c r="A690" s="1" t="s">
        <v>15</v>
      </c>
      <c r="B690" s="5" t="s">
        <v>284</v>
      </c>
      <c r="C690" s="5" t="s">
        <v>1203</v>
      </c>
      <c r="D690" s="5" t="s">
        <v>203</v>
      </c>
      <c r="E690" s="5" t="s">
        <v>1204</v>
      </c>
      <c r="F690" s="6" t="str">
        <f>IFERROR(__xludf.DUMMYFUNCTION("REGEXEXTRACT(E690, "":(.*):"")"),"00")</f>
        <v>00</v>
      </c>
      <c r="G690" s="6" t="str">
        <f>IFERROR(__xludf.DUMMYFUNCTION("REGEXEXTRACT(E690, "":.*:(\d*)(?:.|$)"")"),"00")</f>
        <v>00</v>
      </c>
      <c r="H690" s="6" t="str">
        <f>IFERROR(__xludf.DUMMYFUNCTION("IFNA(REGEXEXTRACT(E690, ""\.(\d{6})""), 0)"),"002510")</f>
        <v>002510</v>
      </c>
      <c r="I690" s="2">
        <f t="shared" si="1"/>
        <v>2510</v>
      </c>
      <c r="J690" s="1" t="s">
        <v>76</v>
      </c>
    </row>
    <row r="691">
      <c r="A691" s="1" t="s">
        <v>15</v>
      </c>
      <c r="B691" s="5" t="s">
        <v>284</v>
      </c>
      <c r="C691" s="5" t="s">
        <v>285</v>
      </c>
      <c r="D691" s="5" t="s">
        <v>203</v>
      </c>
      <c r="E691" s="5" t="s">
        <v>1205</v>
      </c>
      <c r="F691" s="6" t="str">
        <f>IFERROR(__xludf.DUMMYFUNCTION("REGEXEXTRACT(E691, "":(.*):"")"),"00")</f>
        <v>00</v>
      </c>
      <c r="G691" s="6" t="str">
        <f>IFERROR(__xludf.DUMMYFUNCTION("REGEXEXTRACT(E691, "":.*:(\d*)(?:.|$)"")"),"03")</f>
        <v>03</v>
      </c>
      <c r="H691" s="6" t="str">
        <f>IFERROR(__xludf.DUMMYFUNCTION("IFNA(REGEXEXTRACT(E691, ""\.(\d{6})""), 0)"),"465743")</f>
        <v>465743</v>
      </c>
      <c r="I691" s="2">
        <f t="shared" si="1"/>
        <v>3465743</v>
      </c>
      <c r="J691" s="1" t="s">
        <v>76</v>
      </c>
    </row>
    <row r="692">
      <c r="A692" s="1" t="s">
        <v>15</v>
      </c>
      <c r="B692" s="5" t="s">
        <v>269</v>
      </c>
      <c r="C692" s="5" t="s">
        <v>1167</v>
      </c>
      <c r="D692" s="5" t="s">
        <v>203</v>
      </c>
      <c r="E692" s="5" t="s">
        <v>1206</v>
      </c>
      <c r="F692" s="6" t="str">
        <f>IFERROR(__xludf.DUMMYFUNCTION("REGEXEXTRACT(E692, "":(.*):"")"),"00")</f>
        <v>00</v>
      </c>
      <c r="G692" s="6" t="str">
        <f>IFERROR(__xludf.DUMMYFUNCTION("REGEXEXTRACT(E692, "":.*:(\d*)(?:.|$)"")"),"00")</f>
        <v>00</v>
      </c>
      <c r="H692" s="6" t="str">
        <f>IFERROR(__xludf.DUMMYFUNCTION("IFNA(REGEXEXTRACT(E692, ""\.(\d{6})""), 0)"),"000432")</f>
        <v>000432</v>
      </c>
      <c r="I692" s="2">
        <f t="shared" si="1"/>
        <v>432</v>
      </c>
      <c r="J692" s="1" t="s">
        <v>17</v>
      </c>
    </row>
    <row r="693">
      <c r="A693" s="1" t="s">
        <v>15</v>
      </c>
      <c r="B693" s="5" t="s">
        <v>269</v>
      </c>
      <c r="C693" s="5" t="s">
        <v>285</v>
      </c>
      <c r="D693" s="5" t="s">
        <v>203</v>
      </c>
      <c r="E693" s="5" t="s">
        <v>1207</v>
      </c>
      <c r="F693" s="6" t="str">
        <f>IFERROR(__xludf.DUMMYFUNCTION("REGEXEXTRACT(E693, "":(.*):"")"),"00")</f>
        <v>00</v>
      </c>
      <c r="G693" s="6" t="str">
        <f>IFERROR(__xludf.DUMMYFUNCTION("REGEXEXTRACT(E693, "":.*:(\d*)(?:.|$)"")"),"01")</f>
        <v>01</v>
      </c>
      <c r="H693" s="6" t="str">
        <f>IFERROR(__xludf.DUMMYFUNCTION("IFNA(REGEXEXTRACT(E693, ""\.(\d{6})""), 0)"),"351934")</f>
        <v>351934</v>
      </c>
      <c r="I693" s="2">
        <f t="shared" si="1"/>
        <v>1351934</v>
      </c>
      <c r="J693" s="1" t="s">
        <v>76</v>
      </c>
    </row>
    <row r="694">
      <c r="A694" s="1" t="s">
        <v>15</v>
      </c>
      <c r="B694" s="5" t="s">
        <v>269</v>
      </c>
      <c r="C694" s="5" t="s">
        <v>1167</v>
      </c>
      <c r="D694" s="5" t="s">
        <v>203</v>
      </c>
      <c r="E694" s="5" t="s">
        <v>1208</v>
      </c>
      <c r="F694" s="6" t="str">
        <f>IFERROR(__xludf.DUMMYFUNCTION("REGEXEXTRACT(E694, "":(.*):"")"),"00")</f>
        <v>00</v>
      </c>
      <c r="G694" s="6" t="str">
        <f>IFERROR(__xludf.DUMMYFUNCTION("REGEXEXTRACT(E694, "":.*:(\d*)(?:.|$)"")"),"00")</f>
        <v>00</v>
      </c>
      <c r="H694" s="6" t="str">
        <f>IFERROR(__xludf.DUMMYFUNCTION("IFNA(REGEXEXTRACT(E694, ""\.(\d{6})""), 0)"),"002053")</f>
        <v>002053</v>
      </c>
      <c r="I694" s="2">
        <f t="shared" si="1"/>
        <v>2053</v>
      </c>
      <c r="J694" s="1" t="s">
        <v>76</v>
      </c>
    </row>
    <row r="695">
      <c r="A695" s="1" t="s">
        <v>15</v>
      </c>
      <c r="B695" s="5" t="s">
        <v>269</v>
      </c>
      <c r="C695" s="5" t="s">
        <v>317</v>
      </c>
      <c r="D695" s="5" t="s">
        <v>203</v>
      </c>
      <c r="E695" s="5" t="s">
        <v>1209</v>
      </c>
      <c r="F695" s="6" t="str">
        <f>IFERROR(__xludf.DUMMYFUNCTION("REGEXEXTRACT(E695, "":(.*):"")"),"00")</f>
        <v>00</v>
      </c>
      <c r="G695" s="6" t="str">
        <f>IFERROR(__xludf.DUMMYFUNCTION("REGEXEXTRACT(E695, "":.*:(\d*)(?:.|$)"")"),"00")</f>
        <v>00</v>
      </c>
      <c r="H695" s="6" t="str">
        <f>IFERROR(__xludf.DUMMYFUNCTION("IFNA(REGEXEXTRACT(E695, ""\.(\d{6})""), 0)"),"000524")</f>
        <v>000524</v>
      </c>
      <c r="I695" s="2">
        <f t="shared" si="1"/>
        <v>524</v>
      </c>
      <c r="J695" s="1" t="s">
        <v>17</v>
      </c>
    </row>
    <row r="696">
      <c r="A696" s="1" t="s">
        <v>15</v>
      </c>
      <c r="B696" s="5" t="s">
        <v>269</v>
      </c>
      <c r="C696" s="5" t="s">
        <v>285</v>
      </c>
      <c r="D696" s="5" t="s">
        <v>203</v>
      </c>
      <c r="E696" s="5" t="s">
        <v>1210</v>
      </c>
      <c r="F696" s="6" t="str">
        <f>IFERROR(__xludf.DUMMYFUNCTION("REGEXEXTRACT(E696, "":(.*):"")"),"00")</f>
        <v>00</v>
      </c>
      <c r="G696" s="6" t="str">
        <f>IFERROR(__xludf.DUMMYFUNCTION("REGEXEXTRACT(E696, "":.*:(\d*)(?:.|$)"")"),"00")</f>
        <v>00</v>
      </c>
      <c r="H696" s="6" t="str">
        <f>IFERROR(__xludf.DUMMYFUNCTION("IFNA(REGEXEXTRACT(E696, ""\.(\d{6})""), 0)"),"000339")</f>
        <v>000339</v>
      </c>
      <c r="I696" s="2">
        <f t="shared" si="1"/>
        <v>339</v>
      </c>
      <c r="J696" s="1" t="s">
        <v>17</v>
      </c>
    </row>
    <row r="697">
      <c r="A697" s="1" t="s">
        <v>15</v>
      </c>
      <c r="B697" s="5" t="s">
        <v>269</v>
      </c>
      <c r="C697" s="5" t="s">
        <v>285</v>
      </c>
      <c r="D697" s="5" t="s">
        <v>203</v>
      </c>
      <c r="E697" s="5" t="s">
        <v>1211</v>
      </c>
      <c r="F697" s="6" t="str">
        <f>IFERROR(__xludf.DUMMYFUNCTION("REGEXEXTRACT(E697, "":(.*):"")"),"00")</f>
        <v>00</v>
      </c>
      <c r="G697" s="6" t="str">
        <f>IFERROR(__xludf.DUMMYFUNCTION("REGEXEXTRACT(E697, "":.*:(\d*)(?:.|$)"")"),"00")</f>
        <v>00</v>
      </c>
      <c r="H697" s="6" t="str">
        <f>IFERROR(__xludf.DUMMYFUNCTION("IFNA(REGEXEXTRACT(E697, ""\.(\d{6})""), 0)"),"000448")</f>
        <v>000448</v>
      </c>
      <c r="I697" s="2">
        <f t="shared" si="1"/>
        <v>448</v>
      </c>
      <c r="J697" s="1" t="s">
        <v>17</v>
      </c>
    </row>
    <row r="698">
      <c r="A698" s="1" t="s">
        <v>15</v>
      </c>
      <c r="B698" s="5" t="s">
        <v>269</v>
      </c>
      <c r="C698" s="5" t="s">
        <v>315</v>
      </c>
      <c r="D698" s="5" t="s">
        <v>203</v>
      </c>
      <c r="E698" s="5" t="s">
        <v>1212</v>
      </c>
      <c r="F698" s="6" t="str">
        <f>IFERROR(__xludf.DUMMYFUNCTION("REGEXEXTRACT(E698, "":(.*):"")"),"00")</f>
        <v>00</v>
      </c>
      <c r="G698" s="6" t="str">
        <f>IFERROR(__xludf.DUMMYFUNCTION("REGEXEXTRACT(E698, "":.*:(\d*)(?:.|$)"")"),"00")</f>
        <v>00</v>
      </c>
      <c r="H698" s="6" t="str">
        <f>IFERROR(__xludf.DUMMYFUNCTION("IFNA(REGEXEXTRACT(E698, ""\.(\d{6})""), 0)"),"017635")</f>
        <v>017635</v>
      </c>
      <c r="I698" s="2">
        <f t="shared" si="1"/>
        <v>17635</v>
      </c>
      <c r="J698" s="1" t="s">
        <v>17</v>
      </c>
    </row>
    <row r="699">
      <c r="A699" s="1" t="s">
        <v>15</v>
      </c>
      <c r="B699" s="5" t="s">
        <v>269</v>
      </c>
      <c r="C699" s="5" t="s">
        <v>313</v>
      </c>
      <c r="D699" s="5" t="s">
        <v>203</v>
      </c>
      <c r="E699" s="5" t="s">
        <v>1213</v>
      </c>
      <c r="F699" s="6" t="str">
        <f>IFERROR(__xludf.DUMMYFUNCTION("REGEXEXTRACT(E699, "":(.*):"")"),"00")</f>
        <v>00</v>
      </c>
      <c r="G699" s="6" t="str">
        <f>IFERROR(__xludf.DUMMYFUNCTION("REGEXEXTRACT(E699, "":.*:(\d*)(?:.|$)"")"),"00")</f>
        <v>00</v>
      </c>
      <c r="H699" s="6" t="str">
        <f>IFERROR(__xludf.DUMMYFUNCTION("IFNA(REGEXEXTRACT(E699, ""\.(\d{6})""), 0)"),"000555")</f>
        <v>000555</v>
      </c>
      <c r="I699" s="2">
        <f t="shared" si="1"/>
        <v>555</v>
      </c>
      <c r="J699" s="1" t="s">
        <v>17</v>
      </c>
    </row>
    <row r="700">
      <c r="A700" s="1" t="s">
        <v>15</v>
      </c>
      <c r="B700" s="5" t="s">
        <v>269</v>
      </c>
      <c r="C700" s="5" t="s">
        <v>290</v>
      </c>
      <c r="D700" s="5" t="s">
        <v>203</v>
      </c>
      <c r="E700" s="5" t="s">
        <v>1214</v>
      </c>
      <c r="F700" s="6" t="str">
        <f>IFERROR(__xludf.DUMMYFUNCTION("REGEXEXTRACT(E700, "":(.*):"")"),"00")</f>
        <v>00</v>
      </c>
      <c r="G700" s="6" t="str">
        <f>IFERROR(__xludf.DUMMYFUNCTION("REGEXEXTRACT(E700, "":.*:(\d*)(?:.|$)"")"),"00")</f>
        <v>00</v>
      </c>
      <c r="H700" s="6" t="str">
        <f>IFERROR(__xludf.DUMMYFUNCTION("IFNA(REGEXEXTRACT(E700, ""\.(\d{6})""), 0)"),"001552")</f>
        <v>001552</v>
      </c>
      <c r="I700" s="2">
        <f t="shared" si="1"/>
        <v>1552</v>
      </c>
      <c r="J700" s="1" t="s">
        <v>17</v>
      </c>
    </row>
    <row r="701">
      <c r="A701" s="1" t="s">
        <v>15</v>
      </c>
      <c r="B701" s="5" t="s">
        <v>269</v>
      </c>
      <c r="C701" s="5" t="s">
        <v>317</v>
      </c>
      <c r="D701" s="5" t="s">
        <v>203</v>
      </c>
      <c r="E701" s="5" t="s">
        <v>1215</v>
      </c>
      <c r="F701" s="6" t="str">
        <f>IFERROR(__xludf.DUMMYFUNCTION("REGEXEXTRACT(E701, "":(.*):"")"),"00")</f>
        <v>00</v>
      </c>
      <c r="G701" s="6" t="str">
        <f>IFERROR(__xludf.DUMMYFUNCTION("REGEXEXTRACT(E701, "":.*:(\d*)(?:.|$)"")"),"00")</f>
        <v>00</v>
      </c>
      <c r="H701" s="6" t="str">
        <f>IFERROR(__xludf.DUMMYFUNCTION("IFNA(REGEXEXTRACT(E701, ""\.(\d{6})""), 0)"),"000702")</f>
        <v>000702</v>
      </c>
      <c r="I701" s="2">
        <f t="shared" si="1"/>
        <v>702</v>
      </c>
      <c r="J701" s="1" t="s">
        <v>76</v>
      </c>
    </row>
    <row r="702">
      <c r="A702" s="1" t="s">
        <v>15</v>
      </c>
      <c r="B702" s="5" t="s">
        <v>287</v>
      </c>
      <c r="C702" s="5" t="s">
        <v>290</v>
      </c>
      <c r="D702" s="5" t="s">
        <v>203</v>
      </c>
      <c r="E702" s="5" t="s">
        <v>1216</v>
      </c>
      <c r="F702" s="6" t="str">
        <f>IFERROR(__xludf.DUMMYFUNCTION("REGEXEXTRACT(E702, "":(.*):"")"),"00")</f>
        <v>00</v>
      </c>
      <c r="G702" s="6" t="str">
        <f>IFERROR(__xludf.DUMMYFUNCTION("REGEXEXTRACT(E702, "":.*:(\d*)(?:.|$)"")"),"00")</f>
        <v>00</v>
      </c>
      <c r="H702" s="6" t="str">
        <f>IFERROR(__xludf.DUMMYFUNCTION("IFNA(REGEXEXTRACT(E702, ""\.(\d{6})""), 0)"),"000379")</f>
        <v>000379</v>
      </c>
      <c r="I702" s="2">
        <f t="shared" si="1"/>
        <v>379</v>
      </c>
      <c r="J702" s="1" t="s">
        <v>17</v>
      </c>
    </row>
    <row r="703">
      <c r="A703" s="1" t="s">
        <v>15</v>
      </c>
      <c r="B703" s="5" t="s">
        <v>287</v>
      </c>
      <c r="C703" s="5" t="s">
        <v>313</v>
      </c>
      <c r="D703" s="5" t="s">
        <v>203</v>
      </c>
      <c r="E703" s="5" t="s">
        <v>1217</v>
      </c>
      <c r="F703" s="6" t="str">
        <f>IFERROR(__xludf.DUMMYFUNCTION("REGEXEXTRACT(E703, "":(.*):"")"),"00")</f>
        <v>00</v>
      </c>
      <c r="G703" s="6" t="str">
        <f>IFERROR(__xludf.DUMMYFUNCTION("REGEXEXTRACT(E703, "":.*:(\d*)(?:.|$)"")"),"00")</f>
        <v>00</v>
      </c>
      <c r="H703" s="6" t="str">
        <f>IFERROR(__xludf.DUMMYFUNCTION("IFNA(REGEXEXTRACT(E703, ""\.(\d{6})""), 0)"),"000506")</f>
        <v>000506</v>
      </c>
      <c r="I703" s="2">
        <f t="shared" si="1"/>
        <v>506</v>
      </c>
      <c r="J703" s="1" t="s">
        <v>17</v>
      </c>
    </row>
    <row r="704">
      <c r="A704" s="1" t="s">
        <v>15</v>
      </c>
      <c r="B704" s="5" t="s">
        <v>287</v>
      </c>
      <c r="C704" s="5" t="s">
        <v>313</v>
      </c>
      <c r="D704" s="5" t="s">
        <v>203</v>
      </c>
      <c r="E704" s="5" t="s">
        <v>1218</v>
      </c>
      <c r="F704" s="6" t="str">
        <f>IFERROR(__xludf.DUMMYFUNCTION("REGEXEXTRACT(E704, "":(.*):"")"),"00")</f>
        <v>00</v>
      </c>
      <c r="G704" s="6" t="str">
        <f>IFERROR(__xludf.DUMMYFUNCTION("REGEXEXTRACT(E704, "":.*:(\d*)(?:.|$)"")"),"00")</f>
        <v>00</v>
      </c>
      <c r="H704" s="6" t="str">
        <f>IFERROR(__xludf.DUMMYFUNCTION("IFNA(REGEXEXTRACT(E704, ""\.(\d{6})""), 0)"),"001209")</f>
        <v>001209</v>
      </c>
      <c r="I704" s="2">
        <f t="shared" si="1"/>
        <v>1209</v>
      </c>
      <c r="J704" s="1" t="s">
        <v>17</v>
      </c>
    </row>
    <row r="705">
      <c r="A705" s="1" t="s">
        <v>15</v>
      </c>
      <c r="B705" s="5" t="s">
        <v>287</v>
      </c>
      <c r="C705" s="5" t="s">
        <v>320</v>
      </c>
      <c r="D705" s="5" t="s">
        <v>203</v>
      </c>
      <c r="E705" s="5" t="s">
        <v>1201</v>
      </c>
      <c r="F705" s="6" t="str">
        <f>IFERROR(__xludf.DUMMYFUNCTION("REGEXEXTRACT(E705, "":(.*):"")"),"00")</f>
        <v>00</v>
      </c>
      <c r="G705" s="6" t="str">
        <f>IFERROR(__xludf.DUMMYFUNCTION("REGEXEXTRACT(E705, "":.*:(\d*)(?:.|$)"")"),"00")</f>
        <v>00</v>
      </c>
      <c r="H705" s="6" t="str">
        <f>IFERROR(__xludf.DUMMYFUNCTION("IFNA(REGEXEXTRACT(E705, ""\.(\d{6})""), 0)"),"000379")</f>
        <v>000379</v>
      </c>
      <c r="I705" s="2">
        <f t="shared" si="1"/>
        <v>379</v>
      </c>
      <c r="J705" s="1" t="s">
        <v>17</v>
      </c>
    </row>
    <row r="706">
      <c r="A706" s="1" t="s">
        <v>15</v>
      </c>
      <c r="B706" s="5" t="s">
        <v>287</v>
      </c>
      <c r="C706" s="5" t="s">
        <v>315</v>
      </c>
      <c r="D706" s="5" t="s">
        <v>203</v>
      </c>
      <c r="E706" s="5" t="s">
        <v>1219</v>
      </c>
      <c r="F706" s="6" t="str">
        <f>IFERROR(__xludf.DUMMYFUNCTION("REGEXEXTRACT(E706, "":(.*):"")"),"00")</f>
        <v>00</v>
      </c>
      <c r="G706" s="6" t="str">
        <f>IFERROR(__xludf.DUMMYFUNCTION("REGEXEXTRACT(E706, "":.*:(\d*)(?:.|$)"")"),"08")</f>
        <v>08</v>
      </c>
      <c r="H706" s="6" t="str">
        <f>IFERROR(__xludf.DUMMYFUNCTION("IFNA(REGEXEXTRACT(E706, ""\.(\d{6})""), 0)"),"693254")</f>
        <v>693254</v>
      </c>
      <c r="I706" s="2">
        <f t="shared" si="1"/>
        <v>8693254</v>
      </c>
      <c r="J706" s="1" t="s">
        <v>76</v>
      </c>
    </row>
    <row r="707">
      <c r="A707" s="1" t="s">
        <v>15</v>
      </c>
      <c r="B707" s="5" t="s">
        <v>287</v>
      </c>
      <c r="C707" s="5" t="s">
        <v>288</v>
      </c>
      <c r="D707" s="5" t="s">
        <v>203</v>
      </c>
      <c r="E707" s="5" t="s">
        <v>299</v>
      </c>
      <c r="F707" s="6" t="str">
        <f>IFERROR(__xludf.DUMMYFUNCTION("REGEXEXTRACT(E707, "":(.*):"")"),"00")</f>
        <v>00</v>
      </c>
      <c r="G707" s="6" t="str">
        <f>IFERROR(__xludf.DUMMYFUNCTION("REGEXEXTRACT(E707, "":.*:(\d*)(?:.|$)"")"),"10")</f>
        <v>10</v>
      </c>
      <c r="H707" s="6">
        <f>IFERROR(__xludf.DUMMYFUNCTION("IFNA(REGEXEXTRACT(E707, ""\.(\d{6})""), 0)"),0.0)</f>
        <v>0</v>
      </c>
      <c r="I707" s="2">
        <f t="shared" si="1"/>
        <v>10000000</v>
      </c>
      <c r="J707" s="1" t="s">
        <v>74</v>
      </c>
    </row>
    <row r="708">
      <c r="A708" s="1" t="s">
        <v>15</v>
      </c>
      <c r="B708" s="5" t="s">
        <v>287</v>
      </c>
      <c r="C708" s="5" t="s">
        <v>1167</v>
      </c>
      <c r="D708" s="5" t="s">
        <v>203</v>
      </c>
      <c r="E708" s="5" t="s">
        <v>1220</v>
      </c>
      <c r="F708" s="6" t="str">
        <f>IFERROR(__xludf.DUMMYFUNCTION("REGEXEXTRACT(E708, "":(.*):"")"),"00")</f>
        <v>00</v>
      </c>
      <c r="G708" s="6" t="str">
        <f>IFERROR(__xludf.DUMMYFUNCTION("REGEXEXTRACT(E708, "":.*:(\d*)(?:.|$)"")"),"00")</f>
        <v>00</v>
      </c>
      <c r="H708" s="6" t="str">
        <f>IFERROR(__xludf.DUMMYFUNCTION("IFNA(REGEXEXTRACT(E708, ""\.(\d{6})""), 0)"),"008420")</f>
        <v>008420</v>
      </c>
      <c r="I708" s="2">
        <f t="shared" si="1"/>
        <v>8420</v>
      </c>
      <c r="J708" s="1" t="s">
        <v>17</v>
      </c>
    </row>
    <row r="709">
      <c r="A709" s="1" t="s">
        <v>15</v>
      </c>
      <c r="B709" s="5" t="s">
        <v>287</v>
      </c>
      <c r="C709" s="5" t="s">
        <v>317</v>
      </c>
      <c r="D709" s="5" t="s">
        <v>203</v>
      </c>
      <c r="E709" s="5" t="s">
        <v>1221</v>
      </c>
      <c r="F709" s="6" t="str">
        <f>IFERROR(__xludf.DUMMYFUNCTION("REGEXEXTRACT(E709, "":(.*):"")"),"00")</f>
        <v>00</v>
      </c>
      <c r="G709" s="6" t="str">
        <f>IFERROR(__xludf.DUMMYFUNCTION("REGEXEXTRACT(E709, "":.*:(\d*)(?:.|$)"")"),"00")</f>
        <v>00</v>
      </c>
      <c r="H709" s="6" t="str">
        <f>IFERROR(__xludf.DUMMYFUNCTION("IFNA(REGEXEXTRACT(E709, ""\.(\d{6})""), 0)"),"001010")</f>
        <v>001010</v>
      </c>
      <c r="I709" s="2">
        <f t="shared" si="1"/>
        <v>1010</v>
      </c>
      <c r="J709" s="1" t="s">
        <v>76</v>
      </c>
    </row>
    <row r="710">
      <c r="A710" s="1" t="s">
        <v>15</v>
      </c>
      <c r="B710" s="5" t="s">
        <v>287</v>
      </c>
      <c r="C710" s="5" t="s">
        <v>311</v>
      </c>
      <c r="D710" s="5" t="s">
        <v>203</v>
      </c>
      <c r="E710" s="5" t="s">
        <v>1222</v>
      </c>
      <c r="F710" s="6" t="str">
        <f>IFERROR(__xludf.DUMMYFUNCTION("REGEXEXTRACT(E710, "":(.*):"")"),"00")</f>
        <v>00</v>
      </c>
      <c r="G710" s="6" t="str">
        <f>IFERROR(__xludf.DUMMYFUNCTION("REGEXEXTRACT(E710, "":.*:(\d*)(?:.|$)"")"),"00")</f>
        <v>00</v>
      </c>
      <c r="H710" s="6" t="str">
        <f>IFERROR(__xludf.DUMMYFUNCTION("IFNA(REGEXEXTRACT(E710, ""\.(\d{6})""), 0)"),"000341")</f>
        <v>000341</v>
      </c>
      <c r="I710" s="2">
        <f t="shared" si="1"/>
        <v>341</v>
      </c>
      <c r="J710" s="1" t="s">
        <v>17</v>
      </c>
    </row>
    <row r="711">
      <c r="A711" s="1" t="s">
        <v>15</v>
      </c>
      <c r="B711" s="5" t="s">
        <v>287</v>
      </c>
      <c r="C711" s="5" t="s">
        <v>1223</v>
      </c>
      <c r="D711" s="5" t="s">
        <v>203</v>
      </c>
      <c r="E711" s="5" t="s">
        <v>1224</v>
      </c>
      <c r="F711" s="6" t="str">
        <f>IFERROR(__xludf.DUMMYFUNCTION("REGEXEXTRACT(E711, "":(.*):"")"),"00")</f>
        <v>00</v>
      </c>
      <c r="G711" s="6" t="str">
        <f>IFERROR(__xludf.DUMMYFUNCTION("REGEXEXTRACT(E711, "":.*:(\d*)(?:.|$)"")"),"00")</f>
        <v>00</v>
      </c>
      <c r="H711" s="6" t="str">
        <f>IFERROR(__xludf.DUMMYFUNCTION("IFNA(REGEXEXTRACT(E711, ""\.(\d{6})""), 0)"),"000372")</f>
        <v>000372</v>
      </c>
      <c r="I711" s="2">
        <f t="shared" si="1"/>
        <v>372</v>
      </c>
      <c r="J711" s="1" t="s">
        <v>17</v>
      </c>
    </row>
    <row r="712">
      <c r="A712" s="1" t="s">
        <v>15</v>
      </c>
      <c r="B712" s="5" t="s">
        <v>1030</v>
      </c>
      <c r="C712" s="5" t="s">
        <v>1223</v>
      </c>
      <c r="D712" s="5" t="s">
        <v>203</v>
      </c>
      <c r="E712" s="5" t="s">
        <v>1225</v>
      </c>
      <c r="F712" s="6" t="str">
        <f>IFERROR(__xludf.DUMMYFUNCTION("REGEXEXTRACT(E712, "":(.*):"")"),"00")</f>
        <v>00</v>
      </c>
      <c r="G712" s="6" t="str">
        <f>IFERROR(__xludf.DUMMYFUNCTION("REGEXEXTRACT(E712, "":.*:(\d*)(?:.|$)"")"),"01")</f>
        <v>01</v>
      </c>
      <c r="H712" s="6" t="str">
        <f>IFERROR(__xludf.DUMMYFUNCTION("IFNA(REGEXEXTRACT(E712, ""\.(\d{6})""), 0)"),"769521")</f>
        <v>769521</v>
      </c>
      <c r="I712" s="2">
        <f t="shared" si="1"/>
        <v>1769521</v>
      </c>
      <c r="J712" s="1" t="s">
        <v>17</v>
      </c>
    </row>
    <row r="713">
      <c r="A713" s="1" t="s">
        <v>15</v>
      </c>
      <c r="B713" s="5" t="s">
        <v>1030</v>
      </c>
      <c r="C713" s="5" t="s">
        <v>322</v>
      </c>
      <c r="D713" s="5" t="s">
        <v>203</v>
      </c>
      <c r="E713" s="5" t="s">
        <v>1226</v>
      </c>
      <c r="F713" s="6" t="str">
        <f>IFERROR(__xludf.DUMMYFUNCTION("REGEXEXTRACT(E713, "":(.*):"")"),"00")</f>
        <v>00</v>
      </c>
      <c r="G713" s="6" t="str">
        <f>IFERROR(__xludf.DUMMYFUNCTION("REGEXEXTRACT(E713, "":.*:(\d*)(?:.|$)"")"),"00")</f>
        <v>00</v>
      </c>
      <c r="H713" s="6" t="str">
        <f>IFERROR(__xludf.DUMMYFUNCTION("IFNA(REGEXEXTRACT(E713, ""\.(\d{6})""), 0)"),"000446")</f>
        <v>000446</v>
      </c>
      <c r="I713" s="2">
        <f t="shared" si="1"/>
        <v>446</v>
      </c>
      <c r="J713" s="1" t="s">
        <v>17</v>
      </c>
    </row>
    <row r="714">
      <c r="A714" s="1" t="s">
        <v>15</v>
      </c>
      <c r="B714" s="5" t="s">
        <v>1030</v>
      </c>
      <c r="C714" s="5" t="s">
        <v>288</v>
      </c>
      <c r="D714" s="5" t="s">
        <v>203</v>
      </c>
      <c r="E714" s="5" t="s">
        <v>1227</v>
      </c>
      <c r="F714" s="6" t="str">
        <f>IFERROR(__xludf.DUMMYFUNCTION("REGEXEXTRACT(E714, "":(.*):"")"),"00")</f>
        <v>00</v>
      </c>
      <c r="G714" s="6" t="str">
        <f>IFERROR(__xludf.DUMMYFUNCTION("REGEXEXTRACT(E714, "":.*:(\d*)(?:.|$)"")"),"00")</f>
        <v>00</v>
      </c>
      <c r="H714" s="6" t="str">
        <f>IFERROR(__xludf.DUMMYFUNCTION("IFNA(REGEXEXTRACT(E714, ""\.(\d{6})""), 0)"),"000289")</f>
        <v>000289</v>
      </c>
      <c r="I714" s="2">
        <f t="shared" si="1"/>
        <v>289</v>
      </c>
      <c r="J714" s="1" t="s">
        <v>76</v>
      </c>
    </row>
    <row r="715">
      <c r="A715" s="1" t="s">
        <v>15</v>
      </c>
      <c r="B715" s="5" t="s">
        <v>1030</v>
      </c>
      <c r="C715" s="5" t="s">
        <v>1223</v>
      </c>
      <c r="D715" s="5" t="s">
        <v>203</v>
      </c>
      <c r="E715" s="5" t="s">
        <v>299</v>
      </c>
      <c r="F715" s="6" t="str">
        <f>IFERROR(__xludf.DUMMYFUNCTION("REGEXEXTRACT(E715, "":(.*):"")"),"00")</f>
        <v>00</v>
      </c>
      <c r="G715" s="6" t="str">
        <f>IFERROR(__xludf.DUMMYFUNCTION("REGEXEXTRACT(E715, "":.*:(\d*)(?:.|$)"")"),"10")</f>
        <v>10</v>
      </c>
      <c r="H715" s="6">
        <f>IFERROR(__xludf.DUMMYFUNCTION("IFNA(REGEXEXTRACT(E715, ""\.(\d{6})""), 0)"),0.0)</f>
        <v>0</v>
      </c>
      <c r="I715" s="2">
        <f t="shared" si="1"/>
        <v>10000000</v>
      </c>
      <c r="J715" s="1" t="s">
        <v>74</v>
      </c>
    </row>
    <row r="716">
      <c r="A716" s="1" t="s">
        <v>15</v>
      </c>
      <c r="B716" s="5" t="s">
        <v>1030</v>
      </c>
      <c r="C716" s="5" t="s">
        <v>322</v>
      </c>
      <c r="D716" s="5" t="s">
        <v>203</v>
      </c>
      <c r="E716" s="5" t="s">
        <v>358</v>
      </c>
      <c r="F716" s="6" t="str">
        <f>IFERROR(__xludf.DUMMYFUNCTION("REGEXEXTRACT(E716, "":(.*):"")"),"00")</f>
        <v>00</v>
      </c>
      <c r="G716" s="6" t="str">
        <f>IFERROR(__xludf.DUMMYFUNCTION("REGEXEXTRACT(E716, "":.*:(\d*)(?:.|$)"")"),"00")</f>
        <v>00</v>
      </c>
      <c r="H716" s="6" t="str">
        <f>IFERROR(__xludf.DUMMYFUNCTION("IFNA(REGEXEXTRACT(E716, ""\.(\d{6})""), 0)"),"000391")</f>
        <v>000391</v>
      </c>
      <c r="I716" s="2">
        <f t="shared" si="1"/>
        <v>391</v>
      </c>
      <c r="J716" s="1" t="s">
        <v>76</v>
      </c>
    </row>
    <row r="717">
      <c r="A717" s="1" t="s">
        <v>15</v>
      </c>
      <c r="B717" s="5" t="s">
        <v>1030</v>
      </c>
      <c r="C717" s="5" t="s">
        <v>317</v>
      </c>
      <c r="D717" s="5" t="s">
        <v>203</v>
      </c>
      <c r="E717" s="5" t="s">
        <v>1228</v>
      </c>
      <c r="F717" s="6" t="str">
        <f>IFERROR(__xludf.DUMMYFUNCTION("REGEXEXTRACT(E717, "":(.*):"")"),"00")</f>
        <v>00</v>
      </c>
      <c r="G717" s="6" t="str">
        <f>IFERROR(__xludf.DUMMYFUNCTION("REGEXEXTRACT(E717, "":.*:(\d*)(?:.|$)"")"),"00")</f>
        <v>00</v>
      </c>
      <c r="H717" s="6" t="str">
        <f>IFERROR(__xludf.DUMMYFUNCTION("IFNA(REGEXEXTRACT(E717, ""\.(\d{6})""), 0)"),"006080")</f>
        <v>006080</v>
      </c>
      <c r="I717" s="2">
        <f t="shared" si="1"/>
        <v>6080</v>
      </c>
      <c r="J717" s="1" t="s">
        <v>17</v>
      </c>
    </row>
    <row r="718">
      <c r="A718" s="1" t="s">
        <v>15</v>
      </c>
      <c r="B718" s="5" t="s">
        <v>1030</v>
      </c>
      <c r="C718" s="5" t="s">
        <v>320</v>
      </c>
      <c r="D718" s="5" t="s">
        <v>203</v>
      </c>
      <c r="E718" s="5" t="s">
        <v>1229</v>
      </c>
      <c r="F718" s="6" t="str">
        <f>IFERROR(__xludf.DUMMYFUNCTION("REGEXEXTRACT(E718, "":(.*):"")"),"00")</f>
        <v>00</v>
      </c>
      <c r="G718" s="6" t="str">
        <f>IFERROR(__xludf.DUMMYFUNCTION("REGEXEXTRACT(E718, "":.*:(\d*)(?:.|$)"")"),"00")</f>
        <v>00</v>
      </c>
      <c r="H718" s="6" t="str">
        <f>IFERROR(__xludf.DUMMYFUNCTION("IFNA(REGEXEXTRACT(E718, ""\.(\d{6})""), 0)"),"246487")</f>
        <v>246487</v>
      </c>
      <c r="I718" s="2">
        <f t="shared" si="1"/>
        <v>246487</v>
      </c>
      <c r="J718" s="1" t="s">
        <v>76</v>
      </c>
    </row>
    <row r="719">
      <c r="A719" s="1" t="s">
        <v>15</v>
      </c>
      <c r="B719" s="5" t="s">
        <v>1030</v>
      </c>
      <c r="C719" s="5" t="s">
        <v>290</v>
      </c>
      <c r="D719" s="5" t="s">
        <v>203</v>
      </c>
      <c r="E719" s="5" t="s">
        <v>1230</v>
      </c>
      <c r="F719" s="6" t="str">
        <f>IFERROR(__xludf.DUMMYFUNCTION("REGEXEXTRACT(E719, "":(.*):"")"),"00")</f>
        <v>00</v>
      </c>
      <c r="G719" s="6" t="str">
        <f>IFERROR(__xludf.DUMMYFUNCTION("REGEXEXTRACT(E719, "":.*:(\d*)(?:.|$)"")"),"00")</f>
        <v>00</v>
      </c>
      <c r="H719" s="6" t="str">
        <f>IFERROR(__xludf.DUMMYFUNCTION("IFNA(REGEXEXTRACT(E719, ""\.(\d{6})""), 0)"),"026484")</f>
        <v>026484</v>
      </c>
      <c r="I719" s="2">
        <f t="shared" si="1"/>
        <v>26484</v>
      </c>
      <c r="J719" s="1" t="s">
        <v>17</v>
      </c>
    </row>
    <row r="720">
      <c r="A720" s="1" t="s">
        <v>15</v>
      </c>
      <c r="B720" s="5" t="s">
        <v>1030</v>
      </c>
      <c r="C720" s="5" t="s">
        <v>285</v>
      </c>
      <c r="D720" s="5" t="s">
        <v>203</v>
      </c>
      <c r="E720" s="5" t="s">
        <v>821</v>
      </c>
      <c r="F720" s="6" t="str">
        <f>IFERROR(__xludf.DUMMYFUNCTION("REGEXEXTRACT(E720, "":(.*):"")"),"00")</f>
        <v>00</v>
      </c>
      <c r="G720" s="6" t="str">
        <f>IFERROR(__xludf.DUMMYFUNCTION("REGEXEXTRACT(E720, "":.*:(\d*)(?:.|$)"")"),"00")</f>
        <v>00</v>
      </c>
      <c r="H720" s="6" t="str">
        <f>IFERROR(__xludf.DUMMYFUNCTION("IFNA(REGEXEXTRACT(E720, ""\.(\d{6})""), 0)"),"000566")</f>
        <v>000566</v>
      </c>
      <c r="I720" s="2">
        <f t="shared" si="1"/>
        <v>566</v>
      </c>
      <c r="J720" s="1" t="s">
        <v>76</v>
      </c>
    </row>
    <row r="721">
      <c r="A721" s="1" t="s">
        <v>15</v>
      </c>
      <c r="B721" s="5" t="s">
        <v>1030</v>
      </c>
      <c r="C721" s="5" t="s">
        <v>322</v>
      </c>
      <c r="D721" s="5" t="s">
        <v>203</v>
      </c>
      <c r="E721" s="5" t="s">
        <v>1231</v>
      </c>
      <c r="F721" s="6" t="str">
        <f>IFERROR(__xludf.DUMMYFUNCTION("REGEXEXTRACT(E721, "":(.*):"")"),"00")</f>
        <v>00</v>
      </c>
      <c r="G721" s="6" t="str">
        <f>IFERROR(__xludf.DUMMYFUNCTION("REGEXEXTRACT(E721, "":.*:(\d*)(?:.|$)"")"),"00")</f>
        <v>00</v>
      </c>
      <c r="H721" s="6" t="str">
        <f>IFERROR(__xludf.DUMMYFUNCTION("IFNA(REGEXEXTRACT(E721, ""\.(\d{6})""), 0)"),"000813")</f>
        <v>000813</v>
      </c>
      <c r="I721" s="2">
        <f t="shared" si="1"/>
        <v>813</v>
      </c>
      <c r="J721" s="1" t="s">
        <v>17</v>
      </c>
    </row>
    <row r="722">
      <c r="A722" s="1" t="s">
        <v>15</v>
      </c>
      <c r="B722" s="5" t="s">
        <v>266</v>
      </c>
      <c r="C722" s="5" t="s">
        <v>293</v>
      </c>
      <c r="D722" s="5" t="s">
        <v>203</v>
      </c>
      <c r="E722" s="5" t="s">
        <v>1232</v>
      </c>
      <c r="F722" s="6" t="str">
        <f>IFERROR(__xludf.DUMMYFUNCTION("REGEXEXTRACT(E722, "":(.*):"")"),"00")</f>
        <v>00</v>
      </c>
      <c r="G722" s="6" t="str">
        <f>IFERROR(__xludf.DUMMYFUNCTION("REGEXEXTRACT(E722, "":.*:(\d*)(?:.|$)"")"),"00")</f>
        <v>00</v>
      </c>
      <c r="H722" s="6" t="str">
        <f>IFERROR(__xludf.DUMMYFUNCTION("IFNA(REGEXEXTRACT(E722, ""\.(\d{6})""), 0)"),"001003")</f>
        <v>001003</v>
      </c>
      <c r="I722" s="2">
        <f t="shared" si="1"/>
        <v>1003</v>
      </c>
      <c r="J722" s="1" t="s">
        <v>17</v>
      </c>
    </row>
    <row r="723">
      <c r="A723" s="1" t="s">
        <v>15</v>
      </c>
      <c r="B723" s="5" t="s">
        <v>266</v>
      </c>
      <c r="C723" s="5" t="s">
        <v>322</v>
      </c>
      <c r="D723" s="5" t="s">
        <v>203</v>
      </c>
      <c r="E723" s="5" t="s">
        <v>1233</v>
      </c>
      <c r="F723" s="6" t="str">
        <f>IFERROR(__xludf.DUMMYFUNCTION("REGEXEXTRACT(E723, "":(.*):"")"),"00")</f>
        <v>00</v>
      </c>
      <c r="G723" s="6" t="str">
        <f>IFERROR(__xludf.DUMMYFUNCTION("REGEXEXTRACT(E723, "":.*:(\d*)(?:.|$)"")"),"00")</f>
        <v>00</v>
      </c>
      <c r="H723" s="6" t="str">
        <f>IFERROR(__xludf.DUMMYFUNCTION("IFNA(REGEXEXTRACT(E723, ""\.(\d{6})""), 0)"),"000768")</f>
        <v>000768</v>
      </c>
      <c r="I723" s="2">
        <f t="shared" si="1"/>
        <v>768</v>
      </c>
      <c r="J723" s="1" t="s">
        <v>17</v>
      </c>
    </row>
    <row r="724">
      <c r="A724" s="1" t="s">
        <v>15</v>
      </c>
      <c r="B724" s="5" t="s">
        <v>266</v>
      </c>
      <c r="C724" s="5" t="s">
        <v>288</v>
      </c>
      <c r="D724" s="5" t="s">
        <v>203</v>
      </c>
      <c r="E724" s="5" t="s">
        <v>1234</v>
      </c>
      <c r="F724" s="6" t="str">
        <f>IFERROR(__xludf.DUMMYFUNCTION("REGEXEXTRACT(E724, "":(.*):"")"),"00")</f>
        <v>00</v>
      </c>
      <c r="G724" s="6" t="str">
        <f>IFERROR(__xludf.DUMMYFUNCTION("REGEXEXTRACT(E724, "":.*:(\d*)(?:.|$)"")"),"00")</f>
        <v>00</v>
      </c>
      <c r="H724" s="6" t="str">
        <f>IFERROR(__xludf.DUMMYFUNCTION("IFNA(REGEXEXTRACT(E724, ""\.(\d{6})""), 0)"),"000317")</f>
        <v>000317</v>
      </c>
      <c r="I724" s="2">
        <f t="shared" si="1"/>
        <v>317</v>
      </c>
      <c r="J724" s="1" t="s">
        <v>76</v>
      </c>
    </row>
    <row r="725">
      <c r="A725" s="1" t="s">
        <v>15</v>
      </c>
      <c r="B725" s="5" t="s">
        <v>266</v>
      </c>
      <c r="C725" s="5" t="s">
        <v>1203</v>
      </c>
      <c r="D725" s="5" t="s">
        <v>203</v>
      </c>
      <c r="E725" s="5" t="s">
        <v>1235</v>
      </c>
      <c r="F725" s="6" t="str">
        <f>IFERROR(__xludf.DUMMYFUNCTION("REGEXEXTRACT(E725, "":(.*):"")"),"00")</f>
        <v>00</v>
      </c>
      <c r="G725" s="6" t="str">
        <f>IFERROR(__xludf.DUMMYFUNCTION("REGEXEXTRACT(E725, "":.*:(\d*)(?:.|$)"")"),"00")</f>
        <v>00</v>
      </c>
      <c r="H725" s="6" t="str">
        <f>IFERROR(__xludf.DUMMYFUNCTION("IFNA(REGEXEXTRACT(E725, ""\.(\d{6})""), 0)"),"000329")</f>
        <v>000329</v>
      </c>
      <c r="I725" s="2">
        <f t="shared" si="1"/>
        <v>329</v>
      </c>
      <c r="J725" s="1" t="s">
        <v>17</v>
      </c>
    </row>
    <row r="726">
      <c r="A726" s="1" t="s">
        <v>15</v>
      </c>
      <c r="B726" s="5" t="s">
        <v>266</v>
      </c>
      <c r="C726" s="5" t="s">
        <v>288</v>
      </c>
      <c r="D726" s="5" t="s">
        <v>203</v>
      </c>
      <c r="E726" s="5" t="s">
        <v>1236</v>
      </c>
      <c r="F726" s="6" t="str">
        <f>IFERROR(__xludf.DUMMYFUNCTION("REGEXEXTRACT(E726, "":(.*):"")"),"00")</f>
        <v>00</v>
      </c>
      <c r="G726" s="6" t="str">
        <f>IFERROR(__xludf.DUMMYFUNCTION("REGEXEXTRACT(E726, "":.*:(\d*)(?:.|$)"")"),"00")</f>
        <v>00</v>
      </c>
      <c r="H726" s="6" t="str">
        <f>IFERROR(__xludf.DUMMYFUNCTION("IFNA(REGEXEXTRACT(E726, ""\.(\d{6})""), 0)"),"895542")</f>
        <v>895542</v>
      </c>
      <c r="I726" s="2">
        <f t="shared" si="1"/>
        <v>895542</v>
      </c>
      <c r="J726" s="1" t="s">
        <v>17</v>
      </c>
    </row>
    <row r="727">
      <c r="A727" s="1" t="s">
        <v>15</v>
      </c>
      <c r="B727" s="5" t="s">
        <v>266</v>
      </c>
      <c r="C727" s="5" t="s">
        <v>317</v>
      </c>
      <c r="D727" s="5" t="s">
        <v>203</v>
      </c>
      <c r="E727" s="5" t="s">
        <v>299</v>
      </c>
      <c r="F727" s="6" t="str">
        <f>IFERROR(__xludf.DUMMYFUNCTION("REGEXEXTRACT(E727, "":(.*):"")"),"00")</f>
        <v>00</v>
      </c>
      <c r="G727" s="6" t="str">
        <f>IFERROR(__xludf.DUMMYFUNCTION("REGEXEXTRACT(E727, "":.*:(\d*)(?:.|$)"")"),"10")</f>
        <v>10</v>
      </c>
      <c r="H727" s="6">
        <f>IFERROR(__xludf.DUMMYFUNCTION("IFNA(REGEXEXTRACT(E727, ""\.(\d{6})""), 0)"),0.0)</f>
        <v>0</v>
      </c>
      <c r="I727" s="2">
        <f t="shared" si="1"/>
        <v>10000000</v>
      </c>
      <c r="J727" s="1" t="s">
        <v>74</v>
      </c>
    </row>
    <row r="728">
      <c r="A728" s="1" t="s">
        <v>15</v>
      </c>
      <c r="B728" s="5" t="s">
        <v>266</v>
      </c>
      <c r="C728" s="5" t="s">
        <v>322</v>
      </c>
      <c r="D728" s="5" t="s">
        <v>203</v>
      </c>
      <c r="E728" s="5" t="s">
        <v>1237</v>
      </c>
      <c r="F728" s="6" t="str">
        <f>IFERROR(__xludf.DUMMYFUNCTION("REGEXEXTRACT(E728, "":(.*):"")"),"00")</f>
        <v>00</v>
      </c>
      <c r="G728" s="6" t="str">
        <f>IFERROR(__xludf.DUMMYFUNCTION("REGEXEXTRACT(E728, "":.*:(\d*)(?:.|$)"")"),"04")</f>
        <v>04</v>
      </c>
      <c r="H728" s="6" t="str">
        <f>IFERROR(__xludf.DUMMYFUNCTION("IFNA(REGEXEXTRACT(E728, ""\.(\d{6})""), 0)"),"609099")</f>
        <v>609099</v>
      </c>
      <c r="I728" s="2">
        <f t="shared" si="1"/>
        <v>4609099</v>
      </c>
      <c r="J728" s="1" t="s">
        <v>17</v>
      </c>
    </row>
    <row r="729">
      <c r="A729" s="1" t="s">
        <v>15</v>
      </c>
      <c r="B729" s="5" t="s">
        <v>266</v>
      </c>
      <c r="C729" s="5" t="s">
        <v>1238</v>
      </c>
      <c r="D729" s="5" t="s">
        <v>203</v>
      </c>
      <c r="E729" s="5" t="s">
        <v>1239</v>
      </c>
      <c r="F729" s="6" t="str">
        <f>IFERROR(__xludf.DUMMYFUNCTION("REGEXEXTRACT(E729, "":(.*):"")"),"00")</f>
        <v>00</v>
      </c>
      <c r="G729" s="6" t="str">
        <f>IFERROR(__xludf.DUMMYFUNCTION("REGEXEXTRACT(E729, "":.*:(\d*)(?:.|$)"")"),"02")</f>
        <v>02</v>
      </c>
      <c r="H729" s="6" t="str">
        <f>IFERROR(__xludf.DUMMYFUNCTION("IFNA(REGEXEXTRACT(E729, ""\.(\d{6})""), 0)"),"346231")</f>
        <v>346231</v>
      </c>
      <c r="I729" s="2">
        <f t="shared" si="1"/>
        <v>2346231</v>
      </c>
      <c r="J729" s="1" t="s">
        <v>76</v>
      </c>
    </row>
    <row r="730">
      <c r="A730" s="1" t="s">
        <v>15</v>
      </c>
      <c r="B730" s="5" t="s">
        <v>266</v>
      </c>
      <c r="C730" s="5" t="s">
        <v>1203</v>
      </c>
      <c r="D730" s="5" t="s">
        <v>203</v>
      </c>
      <c r="E730" s="5" t="s">
        <v>299</v>
      </c>
      <c r="F730" s="6" t="str">
        <f>IFERROR(__xludf.DUMMYFUNCTION("REGEXEXTRACT(E730, "":(.*):"")"),"00")</f>
        <v>00</v>
      </c>
      <c r="G730" s="6" t="str">
        <f>IFERROR(__xludf.DUMMYFUNCTION("REGEXEXTRACT(E730, "":.*:(\d*)(?:.|$)"")"),"10")</f>
        <v>10</v>
      </c>
      <c r="H730" s="6">
        <f>IFERROR(__xludf.DUMMYFUNCTION("IFNA(REGEXEXTRACT(E730, ""\.(\d{6})""), 0)"),0.0)</f>
        <v>0</v>
      </c>
      <c r="I730" s="2">
        <f t="shared" si="1"/>
        <v>10000000</v>
      </c>
      <c r="J730" s="1" t="s">
        <v>74</v>
      </c>
    </row>
    <row r="731">
      <c r="A731" s="1" t="s">
        <v>15</v>
      </c>
      <c r="B731" s="5" t="s">
        <v>266</v>
      </c>
      <c r="C731" s="5" t="s">
        <v>315</v>
      </c>
      <c r="D731" s="5" t="s">
        <v>203</v>
      </c>
      <c r="E731" s="5" t="s">
        <v>1240</v>
      </c>
      <c r="F731" s="6" t="str">
        <f>IFERROR(__xludf.DUMMYFUNCTION("REGEXEXTRACT(E731, "":(.*):"")"),"00")</f>
        <v>00</v>
      </c>
      <c r="G731" s="6" t="str">
        <f>IFERROR(__xludf.DUMMYFUNCTION("REGEXEXTRACT(E731, "":.*:(\d*)(?:.|$)"")"),"00")</f>
        <v>00</v>
      </c>
      <c r="H731" s="6" t="str">
        <f>IFERROR(__xludf.DUMMYFUNCTION("IFNA(REGEXEXTRACT(E731, ""\.(\d{6})""), 0)"),"061018")</f>
        <v>061018</v>
      </c>
      <c r="I731" s="2">
        <f t="shared" si="1"/>
        <v>61018</v>
      </c>
      <c r="J731" s="1" t="s">
        <v>76</v>
      </c>
    </row>
    <row r="732">
      <c r="A732" s="1" t="s">
        <v>15</v>
      </c>
      <c r="B732" s="5" t="s">
        <v>1054</v>
      </c>
      <c r="C732" s="5" t="s">
        <v>322</v>
      </c>
      <c r="D732" s="5" t="s">
        <v>203</v>
      </c>
      <c r="E732" s="5" t="s">
        <v>299</v>
      </c>
      <c r="F732" s="6" t="str">
        <f>IFERROR(__xludf.DUMMYFUNCTION("REGEXEXTRACT(E732, "":(.*):"")"),"00")</f>
        <v>00</v>
      </c>
      <c r="G732" s="6" t="str">
        <f>IFERROR(__xludf.DUMMYFUNCTION("REGEXEXTRACT(E732, "":.*:(\d*)(?:.|$)"")"),"10")</f>
        <v>10</v>
      </c>
      <c r="H732" s="6">
        <f>IFERROR(__xludf.DUMMYFUNCTION("IFNA(REGEXEXTRACT(E732, ""\.(\d{6})""), 0)"),0.0)</f>
        <v>0</v>
      </c>
      <c r="I732" s="2">
        <f t="shared" si="1"/>
        <v>10000000</v>
      </c>
      <c r="J732" s="1" t="s">
        <v>74</v>
      </c>
    </row>
    <row r="733">
      <c r="A733" s="1" t="s">
        <v>15</v>
      </c>
      <c r="B733" s="5" t="s">
        <v>1054</v>
      </c>
      <c r="C733" s="5" t="s">
        <v>1203</v>
      </c>
      <c r="D733" s="5" t="s">
        <v>203</v>
      </c>
      <c r="E733" s="5" t="s">
        <v>1241</v>
      </c>
      <c r="F733" s="6" t="str">
        <f>IFERROR(__xludf.DUMMYFUNCTION("REGEXEXTRACT(E733, "":(.*):"")"),"00")</f>
        <v>00</v>
      </c>
      <c r="G733" s="6" t="str">
        <f>IFERROR(__xludf.DUMMYFUNCTION("REGEXEXTRACT(E733, "":.*:(\d*)(?:.|$)"")"),"00")</f>
        <v>00</v>
      </c>
      <c r="H733" s="6" t="str">
        <f>IFERROR(__xludf.DUMMYFUNCTION("IFNA(REGEXEXTRACT(E733, ""\.(\d{6})""), 0)"),"000424")</f>
        <v>000424</v>
      </c>
      <c r="I733" s="2">
        <f t="shared" si="1"/>
        <v>424</v>
      </c>
      <c r="J733" s="1" t="s">
        <v>17</v>
      </c>
    </row>
    <row r="734">
      <c r="A734" s="1" t="s">
        <v>15</v>
      </c>
      <c r="B734" s="5" t="s">
        <v>1054</v>
      </c>
      <c r="C734" s="5" t="s">
        <v>288</v>
      </c>
      <c r="D734" s="5" t="s">
        <v>203</v>
      </c>
      <c r="E734" s="5" t="s">
        <v>1242</v>
      </c>
      <c r="F734" s="6" t="str">
        <f>IFERROR(__xludf.DUMMYFUNCTION("REGEXEXTRACT(E734, "":(.*):"")"),"00")</f>
        <v>00</v>
      </c>
      <c r="G734" s="6" t="str">
        <f>IFERROR(__xludf.DUMMYFUNCTION("REGEXEXTRACT(E734, "":.*:(\d*)(?:.|$)"")"),"00")</f>
        <v>00</v>
      </c>
      <c r="H734" s="6" t="str">
        <f>IFERROR(__xludf.DUMMYFUNCTION("IFNA(REGEXEXTRACT(E734, ""\.(\d{6})""), 0)"),"231051")</f>
        <v>231051</v>
      </c>
      <c r="I734" s="2">
        <f t="shared" si="1"/>
        <v>231051</v>
      </c>
      <c r="J734" s="1" t="s">
        <v>76</v>
      </c>
    </row>
    <row r="735">
      <c r="A735" s="1" t="s">
        <v>15</v>
      </c>
      <c r="B735" s="5" t="s">
        <v>1054</v>
      </c>
      <c r="C735" s="5" t="s">
        <v>322</v>
      </c>
      <c r="D735" s="5" t="s">
        <v>203</v>
      </c>
      <c r="E735" s="5" t="s">
        <v>1243</v>
      </c>
      <c r="F735" s="6" t="str">
        <f>IFERROR(__xludf.DUMMYFUNCTION("REGEXEXTRACT(E735, "":(.*):"")"),"00")</f>
        <v>00</v>
      </c>
      <c r="G735" s="6" t="str">
        <f>IFERROR(__xludf.DUMMYFUNCTION("REGEXEXTRACT(E735, "":.*:(\d*)(?:.|$)"")"),"00")</f>
        <v>00</v>
      </c>
      <c r="H735" s="6" t="str">
        <f>IFERROR(__xludf.DUMMYFUNCTION("IFNA(REGEXEXTRACT(E735, ""\.(\d{6})""), 0)"),"000328")</f>
        <v>000328</v>
      </c>
      <c r="I735" s="2">
        <f t="shared" si="1"/>
        <v>328</v>
      </c>
      <c r="J735" s="1" t="s">
        <v>17</v>
      </c>
    </row>
    <row r="736">
      <c r="A736" s="1" t="s">
        <v>15</v>
      </c>
      <c r="B736" s="5" t="s">
        <v>1054</v>
      </c>
      <c r="C736" s="5" t="s">
        <v>320</v>
      </c>
      <c r="D736" s="5" t="s">
        <v>203</v>
      </c>
      <c r="E736" s="5" t="s">
        <v>1244</v>
      </c>
      <c r="F736" s="6" t="str">
        <f>IFERROR(__xludf.DUMMYFUNCTION("REGEXEXTRACT(E736, "":(.*):"")"),"00")</f>
        <v>00</v>
      </c>
      <c r="G736" s="6" t="str">
        <f>IFERROR(__xludf.DUMMYFUNCTION("REGEXEXTRACT(E736, "":.*:(\d*)(?:.|$)"")"),"00")</f>
        <v>00</v>
      </c>
      <c r="H736" s="6" t="str">
        <f>IFERROR(__xludf.DUMMYFUNCTION("IFNA(REGEXEXTRACT(E736, ""\.(\d{6})""), 0)"),"000817")</f>
        <v>000817</v>
      </c>
      <c r="I736" s="2">
        <f t="shared" si="1"/>
        <v>817</v>
      </c>
      <c r="J736" s="1" t="s">
        <v>17</v>
      </c>
    </row>
    <row r="737">
      <c r="A737" s="1" t="s">
        <v>15</v>
      </c>
      <c r="B737" s="5" t="s">
        <v>1054</v>
      </c>
      <c r="C737" s="5" t="s">
        <v>317</v>
      </c>
      <c r="D737" s="5" t="s">
        <v>203</v>
      </c>
      <c r="E737" s="5" t="s">
        <v>299</v>
      </c>
      <c r="F737" s="6" t="str">
        <f>IFERROR(__xludf.DUMMYFUNCTION("REGEXEXTRACT(E737, "":(.*):"")"),"00")</f>
        <v>00</v>
      </c>
      <c r="G737" s="6" t="str">
        <f>IFERROR(__xludf.DUMMYFUNCTION("REGEXEXTRACT(E737, "":.*:(\d*)(?:.|$)"")"),"10")</f>
        <v>10</v>
      </c>
      <c r="H737" s="6">
        <f>IFERROR(__xludf.DUMMYFUNCTION("IFNA(REGEXEXTRACT(E737, ""\.(\d{6})""), 0)"),0.0)</f>
        <v>0</v>
      </c>
      <c r="I737" s="2">
        <f t="shared" si="1"/>
        <v>10000000</v>
      </c>
      <c r="J737" s="1" t="s">
        <v>74</v>
      </c>
    </row>
    <row r="738">
      <c r="A738" s="1" t="s">
        <v>15</v>
      </c>
      <c r="B738" s="5" t="s">
        <v>1054</v>
      </c>
      <c r="C738" s="5" t="s">
        <v>1238</v>
      </c>
      <c r="D738" s="5" t="s">
        <v>203</v>
      </c>
      <c r="E738" s="5" t="s">
        <v>1245</v>
      </c>
      <c r="F738" s="6" t="str">
        <f>IFERROR(__xludf.DUMMYFUNCTION("REGEXEXTRACT(E738, "":(.*):"")"),"00")</f>
        <v>00</v>
      </c>
      <c r="G738" s="6" t="str">
        <f>IFERROR(__xludf.DUMMYFUNCTION("REGEXEXTRACT(E738, "":.*:(\d*)(?:.|$)"")"),"00")</f>
        <v>00</v>
      </c>
      <c r="H738" s="6" t="str">
        <f>IFERROR(__xludf.DUMMYFUNCTION("IFNA(REGEXEXTRACT(E738, ""\.(\d{6})""), 0)"),"000238")</f>
        <v>000238</v>
      </c>
      <c r="I738" s="2">
        <f t="shared" si="1"/>
        <v>238</v>
      </c>
      <c r="J738" s="1" t="s">
        <v>76</v>
      </c>
    </row>
    <row r="739">
      <c r="A739" s="1" t="s">
        <v>15</v>
      </c>
      <c r="B739" s="5" t="s">
        <v>1054</v>
      </c>
      <c r="C739" s="5" t="s">
        <v>1246</v>
      </c>
      <c r="D739" s="5" t="s">
        <v>203</v>
      </c>
      <c r="E739" s="5" t="s">
        <v>1247</v>
      </c>
      <c r="F739" s="6" t="str">
        <f>IFERROR(__xludf.DUMMYFUNCTION("REGEXEXTRACT(E739, "":(.*):"")"),"00")</f>
        <v>00</v>
      </c>
      <c r="G739" s="6" t="str">
        <f>IFERROR(__xludf.DUMMYFUNCTION("REGEXEXTRACT(E739, "":.*:(\d*)(?:.|$)"")"),"00")</f>
        <v>00</v>
      </c>
      <c r="H739" s="6" t="str">
        <f>IFERROR(__xludf.DUMMYFUNCTION("IFNA(REGEXEXTRACT(E739, ""\.(\d{6})""), 0)"),"009796")</f>
        <v>009796</v>
      </c>
      <c r="I739" s="2">
        <f t="shared" si="1"/>
        <v>9796</v>
      </c>
      <c r="J739" s="1" t="s">
        <v>76</v>
      </c>
    </row>
    <row r="740">
      <c r="A740" s="1" t="s">
        <v>15</v>
      </c>
      <c r="B740" s="5" t="s">
        <v>1054</v>
      </c>
      <c r="C740" s="5" t="s">
        <v>320</v>
      </c>
      <c r="D740" s="5" t="s">
        <v>203</v>
      </c>
      <c r="E740" s="5" t="s">
        <v>1248</v>
      </c>
      <c r="F740" s="6" t="str">
        <f>IFERROR(__xludf.DUMMYFUNCTION("REGEXEXTRACT(E740, "":(.*):"")"),"00")</f>
        <v>00</v>
      </c>
      <c r="G740" s="6" t="str">
        <f>IFERROR(__xludf.DUMMYFUNCTION("REGEXEXTRACT(E740, "":.*:(\d*)(?:.|$)"")"),"00")</f>
        <v>00</v>
      </c>
      <c r="H740" s="6" t="str">
        <f>IFERROR(__xludf.DUMMYFUNCTION("IFNA(REGEXEXTRACT(E740, ""\.(\d{6})""), 0)"),"000761")</f>
        <v>000761</v>
      </c>
      <c r="I740" s="2">
        <f t="shared" si="1"/>
        <v>761</v>
      </c>
      <c r="J740" s="1" t="s">
        <v>17</v>
      </c>
    </row>
    <row r="741">
      <c r="A741" s="1" t="s">
        <v>15</v>
      </c>
      <c r="B741" s="5" t="s">
        <v>1054</v>
      </c>
      <c r="C741" s="5" t="s">
        <v>317</v>
      </c>
      <c r="D741" s="5" t="s">
        <v>203</v>
      </c>
      <c r="E741" s="5" t="s">
        <v>299</v>
      </c>
      <c r="F741" s="6" t="str">
        <f>IFERROR(__xludf.DUMMYFUNCTION("REGEXEXTRACT(E741, "":(.*):"")"),"00")</f>
        <v>00</v>
      </c>
      <c r="G741" s="6" t="str">
        <f>IFERROR(__xludf.DUMMYFUNCTION("REGEXEXTRACT(E741, "":.*:(\d*)(?:.|$)"")"),"10")</f>
        <v>10</v>
      </c>
      <c r="H741" s="6">
        <f>IFERROR(__xludf.DUMMYFUNCTION("IFNA(REGEXEXTRACT(E741, ""\.(\d{6})""), 0)"),0.0)</f>
        <v>0</v>
      </c>
      <c r="I741" s="2">
        <f t="shared" si="1"/>
        <v>10000000</v>
      </c>
      <c r="J741" s="1" t="s">
        <v>74</v>
      </c>
    </row>
    <row r="742">
      <c r="A742" s="1" t="s">
        <v>15</v>
      </c>
      <c r="B742" s="5" t="s">
        <v>292</v>
      </c>
      <c r="C742" s="5" t="s">
        <v>320</v>
      </c>
      <c r="D742" s="5" t="s">
        <v>203</v>
      </c>
      <c r="E742" s="5" t="s">
        <v>1249</v>
      </c>
      <c r="F742" s="6" t="str">
        <f>IFERROR(__xludf.DUMMYFUNCTION("REGEXEXTRACT(E742, "":(.*):"")"),"00")</f>
        <v>00</v>
      </c>
      <c r="G742" s="6" t="str">
        <f>IFERROR(__xludf.DUMMYFUNCTION("REGEXEXTRACT(E742, "":.*:(\d*)(?:.|$)"")"),"00")</f>
        <v>00</v>
      </c>
      <c r="H742" s="6" t="str">
        <f>IFERROR(__xludf.DUMMYFUNCTION("IFNA(REGEXEXTRACT(E742, ""\.(\d{6})""), 0)"),"000925")</f>
        <v>000925</v>
      </c>
      <c r="I742" s="2">
        <f t="shared" si="1"/>
        <v>925</v>
      </c>
      <c r="J742" s="1" t="s">
        <v>17</v>
      </c>
    </row>
    <row r="743">
      <c r="A743" s="1" t="s">
        <v>15</v>
      </c>
      <c r="B743" s="5" t="s">
        <v>292</v>
      </c>
      <c r="C743" s="5" t="s">
        <v>1203</v>
      </c>
      <c r="D743" s="5" t="s">
        <v>203</v>
      </c>
      <c r="E743" s="5" t="s">
        <v>1250</v>
      </c>
      <c r="F743" s="6" t="str">
        <f>IFERROR(__xludf.DUMMYFUNCTION("REGEXEXTRACT(E743, "":(.*):"")"),"00")</f>
        <v>00</v>
      </c>
      <c r="G743" s="6" t="str">
        <f>IFERROR(__xludf.DUMMYFUNCTION("REGEXEXTRACT(E743, "":.*:(\d*)(?:.|$)"")"),"00")</f>
        <v>00</v>
      </c>
      <c r="H743" s="6" t="str">
        <f>IFERROR(__xludf.DUMMYFUNCTION("IFNA(REGEXEXTRACT(E743, ""\.(\d{6})""), 0)"),"000592")</f>
        <v>000592</v>
      </c>
      <c r="I743" s="2">
        <f t="shared" si="1"/>
        <v>592</v>
      </c>
      <c r="J743" s="1" t="s">
        <v>17</v>
      </c>
    </row>
    <row r="744">
      <c r="A744" s="1" t="s">
        <v>15</v>
      </c>
      <c r="B744" s="5" t="s">
        <v>292</v>
      </c>
      <c r="C744" s="5" t="s">
        <v>327</v>
      </c>
      <c r="D744" s="5" t="s">
        <v>203</v>
      </c>
      <c r="E744" s="5" t="s">
        <v>1251</v>
      </c>
      <c r="F744" s="6" t="str">
        <f>IFERROR(__xludf.DUMMYFUNCTION("REGEXEXTRACT(E744, "":(.*):"")"),"00")</f>
        <v>00</v>
      </c>
      <c r="G744" s="6" t="str">
        <f>IFERROR(__xludf.DUMMYFUNCTION("REGEXEXTRACT(E744, "":.*:(\d*)(?:.|$)"")"),"02")</f>
        <v>02</v>
      </c>
      <c r="H744" s="6" t="str">
        <f>IFERROR(__xludf.DUMMYFUNCTION("IFNA(REGEXEXTRACT(E744, ""\.(\d{6})""), 0)"),"127306")</f>
        <v>127306</v>
      </c>
      <c r="I744" s="2">
        <f t="shared" si="1"/>
        <v>2127306</v>
      </c>
      <c r="J744" s="1" t="s">
        <v>76</v>
      </c>
    </row>
    <row r="745">
      <c r="A745" s="1" t="s">
        <v>15</v>
      </c>
      <c r="B745" s="5" t="s">
        <v>292</v>
      </c>
      <c r="C745" s="5" t="s">
        <v>1203</v>
      </c>
      <c r="D745" s="5" t="s">
        <v>203</v>
      </c>
      <c r="E745" s="5" t="s">
        <v>1252</v>
      </c>
      <c r="F745" s="6" t="str">
        <f>IFERROR(__xludf.DUMMYFUNCTION("REGEXEXTRACT(E745, "":(.*):"")"),"00")</f>
        <v>00</v>
      </c>
      <c r="G745" s="6" t="str">
        <f>IFERROR(__xludf.DUMMYFUNCTION("REGEXEXTRACT(E745, "":.*:(\d*)(?:.|$)"")"),"00")</f>
        <v>00</v>
      </c>
      <c r="H745" s="6" t="str">
        <f>IFERROR(__xludf.DUMMYFUNCTION("IFNA(REGEXEXTRACT(E745, ""\.(\d{6})""), 0)"),"000376")</f>
        <v>000376</v>
      </c>
      <c r="I745" s="2">
        <f t="shared" si="1"/>
        <v>376</v>
      </c>
      <c r="J745" s="1" t="s">
        <v>17</v>
      </c>
    </row>
    <row r="746">
      <c r="A746" s="1" t="s">
        <v>15</v>
      </c>
      <c r="B746" s="5" t="s">
        <v>292</v>
      </c>
      <c r="C746" s="5" t="s">
        <v>288</v>
      </c>
      <c r="D746" s="5" t="s">
        <v>203</v>
      </c>
      <c r="E746" s="5" t="s">
        <v>1253</v>
      </c>
      <c r="F746" s="6" t="str">
        <f>IFERROR(__xludf.DUMMYFUNCTION("REGEXEXTRACT(E746, "":(.*):"")"),"00")</f>
        <v>00</v>
      </c>
      <c r="G746" s="6" t="str">
        <f>IFERROR(__xludf.DUMMYFUNCTION("REGEXEXTRACT(E746, "":.*:(\d*)(?:.|$)"")"),"00")</f>
        <v>00</v>
      </c>
      <c r="H746" s="6" t="str">
        <f>IFERROR(__xludf.DUMMYFUNCTION("IFNA(REGEXEXTRACT(E746, ""\.(\d{6})""), 0)"),"000378")</f>
        <v>000378</v>
      </c>
      <c r="I746" s="2">
        <f t="shared" si="1"/>
        <v>378</v>
      </c>
      <c r="J746" s="1" t="s">
        <v>17</v>
      </c>
    </row>
    <row r="747">
      <c r="A747" s="1" t="s">
        <v>15</v>
      </c>
      <c r="B747" s="5" t="s">
        <v>292</v>
      </c>
      <c r="C747" s="5" t="s">
        <v>1223</v>
      </c>
      <c r="D747" s="5" t="s">
        <v>203</v>
      </c>
      <c r="E747" s="5" t="s">
        <v>1254</v>
      </c>
      <c r="F747" s="6" t="str">
        <f>IFERROR(__xludf.DUMMYFUNCTION("REGEXEXTRACT(E747, "":(.*):"")"),"00")</f>
        <v>00</v>
      </c>
      <c r="G747" s="6" t="str">
        <f>IFERROR(__xludf.DUMMYFUNCTION("REGEXEXTRACT(E747, "":.*:(\d*)(?:.|$)"")"),"00")</f>
        <v>00</v>
      </c>
      <c r="H747" s="6" t="str">
        <f>IFERROR(__xludf.DUMMYFUNCTION("IFNA(REGEXEXTRACT(E747, ""\.(\d{6})""), 0)"),"000407")</f>
        <v>000407</v>
      </c>
      <c r="I747" s="2">
        <f t="shared" si="1"/>
        <v>407</v>
      </c>
      <c r="J747" s="1" t="s">
        <v>17</v>
      </c>
    </row>
    <row r="748">
      <c r="A748" s="1" t="s">
        <v>15</v>
      </c>
      <c r="B748" s="5" t="s">
        <v>292</v>
      </c>
      <c r="C748" s="5" t="s">
        <v>330</v>
      </c>
      <c r="D748" s="5" t="s">
        <v>203</v>
      </c>
      <c r="E748" s="5" t="s">
        <v>1255</v>
      </c>
      <c r="F748" s="6" t="str">
        <f>IFERROR(__xludf.DUMMYFUNCTION("REGEXEXTRACT(E748, "":(.*):"")"),"00")</f>
        <v>00</v>
      </c>
      <c r="G748" s="6" t="str">
        <f>IFERROR(__xludf.DUMMYFUNCTION("REGEXEXTRACT(E748, "":.*:(\d*)(?:.|$)"")"),"00")</f>
        <v>00</v>
      </c>
      <c r="H748" s="6" t="str">
        <f>IFERROR(__xludf.DUMMYFUNCTION("IFNA(REGEXEXTRACT(E748, ""\.(\d{6})""), 0)"),"000360")</f>
        <v>000360</v>
      </c>
      <c r="I748" s="2">
        <f t="shared" si="1"/>
        <v>360</v>
      </c>
      <c r="J748" s="1" t="s">
        <v>76</v>
      </c>
    </row>
    <row r="749">
      <c r="A749" s="1" t="s">
        <v>15</v>
      </c>
      <c r="B749" s="5" t="s">
        <v>292</v>
      </c>
      <c r="C749" s="5" t="s">
        <v>320</v>
      </c>
      <c r="D749" s="5" t="s">
        <v>203</v>
      </c>
      <c r="E749" s="5" t="s">
        <v>1256</v>
      </c>
      <c r="F749" s="6" t="str">
        <f>IFERROR(__xludf.DUMMYFUNCTION("REGEXEXTRACT(E749, "":(.*):"")"),"00")</f>
        <v>00</v>
      </c>
      <c r="G749" s="6" t="str">
        <f>IFERROR(__xludf.DUMMYFUNCTION("REGEXEXTRACT(E749, "":.*:(\d*)(?:.|$)"")"),"00")</f>
        <v>00</v>
      </c>
      <c r="H749" s="6" t="str">
        <f>IFERROR(__xludf.DUMMYFUNCTION("IFNA(REGEXEXTRACT(E749, ""\.(\d{6})""), 0)"),"000524")</f>
        <v>000524</v>
      </c>
      <c r="I749" s="2">
        <f t="shared" si="1"/>
        <v>524</v>
      </c>
      <c r="J749" s="1" t="s">
        <v>17</v>
      </c>
    </row>
    <row r="750">
      <c r="A750" s="1" t="s">
        <v>15</v>
      </c>
      <c r="B750" s="5" t="s">
        <v>292</v>
      </c>
      <c r="C750" s="5" t="s">
        <v>1223</v>
      </c>
      <c r="D750" s="5" t="s">
        <v>203</v>
      </c>
      <c r="E750" s="5" t="s">
        <v>299</v>
      </c>
      <c r="F750" s="6" t="str">
        <f>IFERROR(__xludf.DUMMYFUNCTION("REGEXEXTRACT(E750, "":(.*):"")"),"00")</f>
        <v>00</v>
      </c>
      <c r="G750" s="6" t="str">
        <f>IFERROR(__xludf.DUMMYFUNCTION("REGEXEXTRACT(E750, "":.*:(\d*)(?:.|$)"")"),"10")</f>
        <v>10</v>
      </c>
      <c r="H750" s="6">
        <f>IFERROR(__xludf.DUMMYFUNCTION("IFNA(REGEXEXTRACT(E750, ""\.(\d{6})""), 0)"),0.0)</f>
        <v>0</v>
      </c>
      <c r="I750" s="2">
        <f t="shared" si="1"/>
        <v>10000000</v>
      </c>
      <c r="J750" s="1" t="s">
        <v>74</v>
      </c>
    </row>
    <row r="751">
      <c r="A751" s="1" t="s">
        <v>15</v>
      </c>
      <c r="B751" s="5" t="s">
        <v>292</v>
      </c>
      <c r="C751" s="5" t="s">
        <v>327</v>
      </c>
      <c r="D751" s="5" t="s">
        <v>203</v>
      </c>
      <c r="E751" s="5" t="s">
        <v>1257</v>
      </c>
      <c r="F751" s="6" t="str">
        <f>IFERROR(__xludf.DUMMYFUNCTION("REGEXEXTRACT(E751, "":(.*):"")"),"00")</f>
        <v>00</v>
      </c>
      <c r="G751" s="6" t="str">
        <f>IFERROR(__xludf.DUMMYFUNCTION("REGEXEXTRACT(E751, "":.*:(\d*)(?:.|$)"")"),"00")</f>
        <v>00</v>
      </c>
      <c r="H751" s="6" t="str">
        <f>IFERROR(__xludf.DUMMYFUNCTION("IFNA(REGEXEXTRACT(E751, ""\.(\d{6})""), 0)"),"000317")</f>
        <v>000317</v>
      </c>
      <c r="I751" s="2">
        <f t="shared" si="1"/>
        <v>317</v>
      </c>
      <c r="J751" s="1" t="s">
        <v>76</v>
      </c>
    </row>
    <row r="752">
      <c r="A752" s="1" t="s">
        <v>15</v>
      </c>
      <c r="B752" s="5" t="s">
        <v>272</v>
      </c>
      <c r="C752" s="5" t="s">
        <v>320</v>
      </c>
      <c r="D752" s="5" t="s">
        <v>203</v>
      </c>
      <c r="E752" s="5" t="s">
        <v>1258</v>
      </c>
      <c r="F752" s="6" t="str">
        <f>IFERROR(__xludf.DUMMYFUNCTION("REGEXEXTRACT(E752, "":(.*):"")"),"00")</f>
        <v>00</v>
      </c>
      <c r="G752" s="6" t="str">
        <f>IFERROR(__xludf.DUMMYFUNCTION("REGEXEXTRACT(E752, "":.*:(\d*)(?:.|$)"")"),"00")</f>
        <v>00</v>
      </c>
      <c r="H752" s="6" t="str">
        <f>IFERROR(__xludf.DUMMYFUNCTION("IFNA(REGEXEXTRACT(E752, ""\.(\d{6})""), 0)"),"000541")</f>
        <v>000541</v>
      </c>
      <c r="I752" s="2">
        <f t="shared" si="1"/>
        <v>541</v>
      </c>
      <c r="J752" s="1" t="s">
        <v>17</v>
      </c>
    </row>
    <row r="753">
      <c r="A753" s="1" t="s">
        <v>15</v>
      </c>
      <c r="B753" s="5" t="s">
        <v>272</v>
      </c>
      <c r="C753" s="5" t="s">
        <v>330</v>
      </c>
      <c r="D753" s="5" t="s">
        <v>203</v>
      </c>
      <c r="E753" s="5" t="s">
        <v>1259</v>
      </c>
      <c r="F753" s="6" t="str">
        <f>IFERROR(__xludf.DUMMYFUNCTION("REGEXEXTRACT(E753, "":(.*):"")"),"00")</f>
        <v>00</v>
      </c>
      <c r="G753" s="6" t="str">
        <f>IFERROR(__xludf.DUMMYFUNCTION("REGEXEXTRACT(E753, "":.*:(\d*)(?:.|$)"")"),"00")</f>
        <v>00</v>
      </c>
      <c r="H753" s="6" t="str">
        <f>IFERROR(__xludf.DUMMYFUNCTION("IFNA(REGEXEXTRACT(E753, ""\.(\d{6})""), 0)"),"000577")</f>
        <v>000577</v>
      </c>
      <c r="I753" s="2">
        <f t="shared" si="1"/>
        <v>577</v>
      </c>
      <c r="J753" s="1" t="s">
        <v>17</v>
      </c>
    </row>
    <row r="754">
      <c r="A754" s="1" t="s">
        <v>15</v>
      </c>
      <c r="B754" s="5" t="s">
        <v>272</v>
      </c>
      <c r="C754" s="5" t="s">
        <v>322</v>
      </c>
      <c r="D754" s="5" t="s">
        <v>203</v>
      </c>
      <c r="E754" s="5" t="s">
        <v>1260</v>
      </c>
      <c r="F754" s="6" t="str">
        <f>IFERROR(__xludf.DUMMYFUNCTION("REGEXEXTRACT(E754, "":(.*):"")"),"00")</f>
        <v>00</v>
      </c>
      <c r="G754" s="6" t="str">
        <f>IFERROR(__xludf.DUMMYFUNCTION("REGEXEXTRACT(E754, "":.*:(\d*)(?:.|$)"")"),"00")</f>
        <v>00</v>
      </c>
      <c r="H754" s="6" t="str">
        <f>IFERROR(__xludf.DUMMYFUNCTION("IFNA(REGEXEXTRACT(E754, ""\.(\d{6})""), 0)"),"000389")</f>
        <v>000389</v>
      </c>
      <c r="I754" s="2">
        <f t="shared" si="1"/>
        <v>389</v>
      </c>
      <c r="J754" s="1" t="s">
        <v>17</v>
      </c>
    </row>
    <row r="755">
      <c r="A755" s="1" t="s">
        <v>15</v>
      </c>
      <c r="B755" s="5" t="s">
        <v>272</v>
      </c>
      <c r="C755" s="5" t="s">
        <v>322</v>
      </c>
      <c r="D755" s="5" t="s">
        <v>203</v>
      </c>
      <c r="E755" s="5" t="s">
        <v>1261</v>
      </c>
      <c r="F755" s="6" t="str">
        <f>IFERROR(__xludf.DUMMYFUNCTION("REGEXEXTRACT(E755, "":(.*):"")"),"00")</f>
        <v>00</v>
      </c>
      <c r="G755" s="6" t="str">
        <f>IFERROR(__xludf.DUMMYFUNCTION("REGEXEXTRACT(E755, "":.*:(\d*)(?:.|$)"")"),"00")</f>
        <v>00</v>
      </c>
      <c r="H755" s="6" t="str">
        <f>IFERROR(__xludf.DUMMYFUNCTION("IFNA(REGEXEXTRACT(E755, ""\.(\d{6})""), 0)"),"053598")</f>
        <v>053598</v>
      </c>
      <c r="I755" s="2">
        <f t="shared" si="1"/>
        <v>53598</v>
      </c>
      <c r="J755" s="1" t="s">
        <v>17</v>
      </c>
    </row>
    <row r="756">
      <c r="A756" s="1" t="s">
        <v>15</v>
      </c>
      <c r="B756" s="5" t="s">
        <v>272</v>
      </c>
      <c r="C756" s="5" t="s">
        <v>320</v>
      </c>
      <c r="D756" s="5" t="s">
        <v>203</v>
      </c>
      <c r="E756" s="5" t="s">
        <v>1262</v>
      </c>
      <c r="F756" s="6" t="str">
        <f>IFERROR(__xludf.DUMMYFUNCTION("REGEXEXTRACT(E756, "":(.*):"")"),"00")</f>
        <v>00</v>
      </c>
      <c r="G756" s="6" t="str">
        <f>IFERROR(__xludf.DUMMYFUNCTION("REGEXEXTRACT(E756, "":.*:(\d*)(?:.|$)"")"),"00")</f>
        <v>00</v>
      </c>
      <c r="H756" s="6" t="str">
        <f>IFERROR(__xludf.DUMMYFUNCTION("IFNA(REGEXEXTRACT(E756, ""\.(\d{6})""), 0)"),"000503")</f>
        <v>000503</v>
      </c>
      <c r="I756" s="2">
        <f t="shared" si="1"/>
        <v>503</v>
      </c>
      <c r="J756" s="1" t="s">
        <v>17</v>
      </c>
    </row>
    <row r="757">
      <c r="A757" s="1" t="s">
        <v>15</v>
      </c>
      <c r="B757" s="5" t="s">
        <v>272</v>
      </c>
      <c r="C757" s="5" t="s">
        <v>317</v>
      </c>
      <c r="D757" s="5" t="s">
        <v>203</v>
      </c>
      <c r="E757" s="5" t="s">
        <v>299</v>
      </c>
      <c r="F757" s="6" t="str">
        <f>IFERROR(__xludf.DUMMYFUNCTION("REGEXEXTRACT(E757, "":(.*):"")"),"00")</f>
        <v>00</v>
      </c>
      <c r="G757" s="6" t="str">
        <f>IFERROR(__xludf.DUMMYFUNCTION("REGEXEXTRACT(E757, "":.*:(\d*)(?:.|$)"")"),"10")</f>
        <v>10</v>
      </c>
      <c r="H757" s="6">
        <f>IFERROR(__xludf.DUMMYFUNCTION("IFNA(REGEXEXTRACT(E757, ""\.(\d{6})""), 0)"),0.0)</f>
        <v>0</v>
      </c>
      <c r="I757" s="2">
        <f t="shared" si="1"/>
        <v>10000000</v>
      </c>
      <c r="J757" s="1" t="s">
        <v>74</v>
      </c>
    </row>
    <row r="758">
      <c r="A758" s="1" t="s">
        <v>15</v>
      </c>
      <c r="B758" s="5" t="s">
        <v>272</v>
      </c>
      <c r="C758" s="5" t="s">
        <v>322</v>
      </c>
      <c r="D758" s="5" t="s">
        <v>203</v>
      </c>
      <c r="E758" s="5" t="s">
        <v>1263</v>
      </c>
      <c r="F758" s="6" t="str">
        <f>IFERROR(__xludf.DUMMYFUNCTION("REGEXEXTRACT(E758, "":(.*):"")"),"00")</f>
        <v>00</v>
      </c>
      <c r="G758" s="6" t="str">
        <f>IFERROR(__xludf.DUMMYFUNCTION("REGEXEXTRACT(E758, "":.*:(\d*)(?:.|$)"")"),"00")</f>
        <v>00</v>
      </c>
      <c r="H758" s="6" t="str">
        <f>IFERROR(__xludf.DUMMYFUNCTION("IFNA(REGEXEXTRACT(E758, ""\.(\d{6})""), 0)"),"034327")</f>
        <v>034327</v>
      </c>
      <c r="I758" s="2">
        <f t="shared" si="1"/>
        <v>34327</v>
      </c>
      <c r="J758" s="1" t="s">
        <v>17</v>
      </c>
    </row>
    <row r="759">
      <c r="A759" s="1" t="s">
        <v>15</v>
      </c>
      <c r="B759" s="5" t="s">
        <v>272</v>
      </c>
      <c r="C759" s="5" t="s">
        <v>322</v>
      </c>
      <c r="D759" s="5" t="s">
        <v>203</v>
      </c>
      <c r="E759" s="5" t="s">
        <v>1264</v>
      </c>
      <c r="F759" s="6" t="str">
        <f>IFERROR(__xludf.DUMMYFUNCTION("REGEXEXTRACT(E759, "":(.*):"")"),"00")</f>
        <v>00</v>
      </c>
      <c r="G759" s="6" t="str">
        <f>IFERROR(__xludf.DUMMYFUNCTION("REGEXEXTRACT(E759, "":.*:(\d*)(?:.|$)"")"),"00")</f>
        <v>00</v>
      </c>
      <c r="H759" s="6" t="str">
        <f>IFERROR(__xludf.DUMMYFUNCTION("IFNA(REGEXEXTRACT(E759, ""\.(\d{6})""), 0)"),"032292")</f>
        <v>032292</v>
      </c>
      <c r="I759" s="2">
        <f t="shared" si="1"/>
        <v>32292</v>
      </c>
      <c r="J759" s="1" t="s">
        <v>76</v>
      </c>
    </row>
    <row r="760">
      <c r="A760" s="1" t="s">
        <v>15</v>
      </c>
      <c r="B760" s="5" t="s">
        <v>272</v>
      </c>
      <c r="C760" s="5" t="s">
        <v>293</v>
      </c>
      <c r="D760" s="5" t="s">
        <v>203</v>
      </c>
      <c r="E760" s="5" t="s">
        <v>299</v>
      </c>
      <c r="F760" s="6" t="str">
        <f>IFERROR(__xludf.DUMMYFUNCTION("REGEXEXTRACT(E760, "":(.*):"")"),"00")</f>
        <v>00</v>
      </c>
      <c r="G760" s="6" t="str">
        <f>IFERROR(__xludf.DUMMYFUNCTION("REGEXEXTRACT(E760, "":.*:(\d*)(?:.|$)"")"),"10")</f>
        <v>10</v>
      </c>
      <c r="H760" s="6">
        <f>IFERROR(__xludf.DUMMYFUNCTION("IFNA(REGEXEXTRACT(E760, ""\.(\d{6})""), 0)"),0.0)</f>
        <v>0</v>
      </c>
      <c r="I760" s="2">
        <f t="shared" si="1"/>
        <v>10000000</v>
      </c>
      <c r="J760" s="1" t="s">
        <v>74</v>
      </c>
    </row>
    <row r="761">
      <c r="A761" s="1" t="s">
        <v>15</v>
      </c>
      <c r="B761" s="5" t="s">
        <v>272</v>
      </c>
      <c r="C761" s="5" t="s">
        <v>1265</v>
      </c>
      <c r="D761" s="5" t="s">
        <v>203</v>
      </c>
      <c r="E761" s="5" t="s">
        <v>1266</v>
      </c>
      <c r="F761" s="6" t="str">
        <f>IFERROR(__xludf.DUMMYFUNCTION("REGEXEXTRACT(E761, "":(.*):"")"),"00")</f>
        <v>00</v>
      </c>
      <c r="G761" s="6" t="str">
        <f>IFERROR(__xludf.DUMMYFUNCTION("REGEXEXTRACT(E761, "":.*:(\d*)(?:.|$)"")"),"00")</f>
        <v>00</v>
      </c>
      <c r="H761" s="6" t="str">
        <f>IFERROR(__xludf.DUMMYFUNCTION("IFNA(REGEXEXTRACT(E761, ""\.(\d{6})""), 0)"),"000354")</f>
        <v>000354</v>
      </c>
      <c r="I761" s="2">
        <f t="shared" si="1"/>
        <v>354</v>
      </c>
      <c r="J761" s="1" t="s">
        <v>76</v>
      </c>
    </row>
    <row r="762">
      <c r="A762" s="1" t="s">
        <v>15</v>
      </c>
      <c r="B762" s="5" t="s">
        <v>295</v>
      </c>
      <c r="C762" s="5" t="s">
        <v>298</v>
      </c>
      <c r="D762" s="5" t="s">
        <v>203</v>
      </c>
      <c r="E762" s="5" t="s">
        <v>1267</v>
      </c>
      <c r="F762" s="6" t="str">
        <f>IFERROR(__xludf.DUMMYFUNCTION("REGEXEXTRACT(E762, "":(.*):"")"),"00")</f>
        <v>00</v>
      </c>
      <c r="G762" s="6" t="str">
        <f>IFERROR(__xludf.DUMMYFUNCTION("REGEXEXTRACT(E762, "":.*:(\d*)(?:.|$)"")"),"00")</f>
        <v>00</v>
      </c>
      <c r="H762" s="6" t="str">
        <f>IFERROR(__xludf.DUMMYFUNCTION("IFNA(REGEXEXTRACT(E762, ""\.(\d{6})""), 0)"),"000374")</f>
        <v>000374</v>
      </c>
      <c r="I762" s="2">
        <f t="shared" si="1"/>
        <v>374</v>
      </c>
      <c r="J762" s="1" t="s">
        <v>76</v>
      </c>
    </row>
    <row r="763">
      <c r="A763" s="1" t="s">
        <v>15</v>
      </c>
      <c r="B763" s="5" t="s">
        <v>295</v>
      </c>
      <c r="C763" s="5" t="s">
        <v>317</v>
      </c>
      <c r="D763" s="5" t="s">
        <v>203</v>
      </c>
      <c r="E763" s="5" t="s">
        <v>1268</v>
      </c>
      <c r="F763" s="6" t="str">
        <f>IFERROR(__xludf.DUMMYFUNCTION("REGEXEXTRACT(E763, "":(.*):"")"),"00")</f>
        <v>00</v>
      </c>
      <c r="G763" s="6" t="str">
        <f>IFERROR(__xludf.DUMMYFUNCTION("REGEXEXTRACT(E763, "":.*:(\d*)(?:.|$)"")"),"00")</f>
        <v>00</v>
      </c>
      <c r="H763" s="6" t="str">
        <f>IFERROR(__xludf.DUMMYFUNCTION("IFNA(REGEXEXTRACT(E763, ""\.(\d{6})""), 0)"),"000386")</f>
        <v>000386</v>
      </c>
      <c r="I763" s="2">
        <f t="shared" si="1"/>
        <v>386</v>
      </c>
      <c r="J763" s="1" t="s">
        <v>17</v>
      </c>
    </row>
    <row r="764">
      <c r="A764" s="1" t="s">
        <v>15</v>
      </c>
      <c r="B764" s="5" t="s">
        <v>295</v>
      </c>
      <c r="C764" s="5" t="s">
        <v>1223</v>
      </c>
      <c r="D764" s="5" t="s">
        <v>203</v>
      </c>
      <c r="E764" s="5" t="s">
        <v>1269</v>
      </c>
      <c r="F764" s="6" t="str">
        <f>IFERROR(__xludf.DUMMYFUNCTION("REGEXEXTRACT(E764, "":(.*):"")"),"00")</f>
        <v>00</v>
      </c>
      <c r="G764" s="6" t="str">
        <f>IFERROR(__xludf.DUMMYFUNCTION("REGEXEXTRACT(E764, "":.*:(\d*)(?:.|$)"")"),"08")</f>
        <v>08</v>
      </c>
      <c r="H764" s="6" t="str">
        <f>IFERROR(__xludf.DUMMYFUNCTION("IFNA(REGEXEXTRACT(E764, ""\.(\d{6})""), 0)"),"344051")</f>
        <v>344051</v>
      </c>
      <c r="I764" s="2">
        <f t="shared" si="1"/>
        <v>8344051</v>
      </c>
      <c r="J764" s="1" t="s">
        <v>76</v>
      </c>
    </row>
    <row r="765">
      <c r="A765" s="1" t="s">
        <v>15</v>
      </c>
      <c r="B765" s="5" t="s">
        <v>295</v>
      </c>
      <c r="C765" s="5" t="s">
        <v>1265</v>
      </c>
      <c r="D765" s="5" t="s">
        <v>203</v>
      </c>
      <c r="E765" s="5" t="s">
        <v>1270</v>
      </c>
      <c r="F765" s="6" t="str">
        <f>IFERROR(__xludf.DUMMYFUNCTION("REGEXEXTRACT(E765, "":(.*):"")"),"00")</f>
        <v>00</v>
      </c>
      <c r="G765" s="6" t="str">
        <f>IFERROR(__xludf.DUMMYFUNCTION("REGEXEXTRACT(E765, "":.*:(\d*)(?:.|$)"")"),"00")</f>
        <v>00</v>
      </c>
      <c r="H765" s="6" t="str">
        <f>IFERROR(__xludf.DUMMYFUNCTION("IFNA(REGEXEXTRACT(E765, ""\.(\d{6})""), 0)"),"000640")</f>
        <v>000640</v>
      </c>
      <c r="I765" s="2">
        <f t="shared" si="1"/>
        <v>640</v>
      </c>
      <c r="J765" s="1" t="s">
        <v>17</v>
      </c>
    </row>
    <row r="766">
      <c r="A766" s="1" t="s">
        <v>15</v>
      </c>
      <c r="B766" s="5" t="s">
        <v>295</v>
      </c>
      <c r="C766" s="5" t="s">
        <v>320</v>
      </c>
      <c r="D766" s="5" t="s">
        <v>203</v>
      </c>
      <c r="E766" s="5" t="s">
        <v>1271</v>
      </c>
      <c r="F766" s="6" t="str">
        <f>IFERROR(__xludf.DUMMYFUNCTION("REGEXEXTRACT(E766, "":(.*):"")"),"00")</f>
        <v>00</v>
      </c>
      <c r="G766" s="6" t="str">
        <f>IFERROR(__xludf.DUMMYFUNCTION("REGEXEXTRACT(E766, "":.*:(\d*)(?:.|$)"")"),"00")</f>
        <v>00</v>
      </c>
      <c r="H766" s="6" t="str">
        <f>IFERROR(__xludf.DUMMYFUNCTION("IFNA(REGEXEXTRACT(E766, ""\.(\d{6})""), 0)"),"097293")</f>
        <v>097293</v>
      </c>
      <c r="I766" s="2">
        <f t="shared" si="1"/>
        <v>97293</v>
      </c>
      <c r="J766" s="1" t="s">
        <v>17</v>
      </c>
    </row>
    <row r="767">
      <c r="A767" s="1" t="s">
        <v>15</v>
      </c>
      <c r="B767" s="5" t="s">
        <v>295</v>
      </c>
      <c r="C767" s="5" t="s">
        <v>320</v>
      </c>
      <c r="D767" s="5" t="s">
        <v>203</v>
      </c>
      <c r="E767" s="5" t="s">
        <v>1272</v>
      </c>
      <c r="F767" s="6" t="str">
        <f>IFERROR(__xludf.DUMMYFUNCTION("REGEXEXTRACT(E767, "":(.*):"")"),"00")</f>
        <v>00</v>
      </c>
      <c r="G767" s="6" t="str">
        <f>IFERROR(__xludf.DUMMYFUNCTION("REGEXEXTRACT(E767, "":.*:(\d*)(?:.|$)"")"),"00")</f>
        <v>00</v>
      </c>
      <c r="H767" s="6" t="str">
        <f>IFERROR(__xludf.DUMMYFUNCTION("IFNA(REGEXEXTRACT(E767, ""\.(\d{6})""), 0)"),"000391")</f>
        <v>000391</v>
      </c>
      <c r="I767" s="2">
        <f t="shared" si="1"/>
        <v>391</v>
      </c>
      <c r="J767" s="1" t="s">
        <v>17</v>
      </c>
    </row>
    <row r="768">
      <c r="A768" s="1" t="s">
        <v>15</v>
      </c>
      <c r="B768" s="5" t="s">
        <v>295</v>
      </c>
      <c r="C768" s="5" t="s">
        <v>1238</v>
      </c>
      <c r="D768" s="5" t="s">
        <v>203</v>
      </c>
      <c r="E768" s="5" t="s">
        <v>1273</v>
      </c>
      <c r="F768" s="6" t="str">
        <f>IFERROR(__xludf.DUMMYFUNCTION("REGEXEXTRACT(E768, "":(.*):"")"),"00")</f>
        <v>00</v>
      </c>
      <c r="G768" s="6" t="str">
        <f>IFERROR(__xludf.DUMMYFUNCTION("REGEXEXTRACT(E768, "":.*:(\d*)(?:.|$)"")"),"00")</f>
        <v>00</v>
      </c>
      <c r="H768" s="6" t="str">
        <f>IFERROR(__xludf.DUMMYFUNCTION("IFNA(REGEXEXTRACT(E768, ""\.(\d{6})""), 0)"),"000865")</f>
        <v>000865</v>
      </c>
      <c r="I768" s="2">
        <f t="shared" si="1"/>
        <v>865</v>
      </c>
      <c r="J768" s="1" t="s">
        <v>17</v>
      </c>
    </row>
    <row r="769">
      <c r="A769" s="1" t="s">
        <v>15</v>
      </c>
      <c r="B769" s="5" t="s">
        <v>295</v>
      </c>
      <c r="C769" s="5" t="s">
        <v>333</v>
      </c>
      <c r="D769" s="5" t="s">
        <v>203</v>
      </c>
      <c r="E769" s="5" t="s">
        <v>1274</v>
      </c>
      <c r="F769" s="6" t="str">
        <f>IFERROR(__xludf.DUMMYFUNCTION("REGEXEXTRACT(E769, "":(.*):"")"),"00")</f>
        <v>00</v>
      </c>
      <c r="G769" s="6" t="str">
        <f>IFERROR(__xludf.DUMMYFUNCTION("REGEXEXTRACT(E769, "":.*:(\d*)(?:.|$)"")"),"00")</f>
        <v>00</v>
      </c>
      <c r="H769" s="6" t="str">
        <f>IFERROR(__xludf.DUMMYFUNCTION("IFNA(REGEXEXTRACT(E769, ""\.(\d{6})""), 0)"),"001014")</f>
        <v>001014</v>
      </c>
      <c r="I769" s="2">
        <f t="shared" si="1"/>
        <v>1014</v>
      </c>
      <c r="J769" s="1" t="s">
        <v>17</v>
      </c>
    </row>
    <row r="770">
      <c r="A770" s="1" t="s">
        <v>15</v>
      </c>
      <c r="B770" s="5" t="s">
        <v>295</v>
      </c>
      <c r="C770" s="5" t="s">
        <v>322</v>
      </c>
      <c r="D770" s="5" t="s">
        <v>203</v>
      </c>
      <c r="E770" s="5" t="s">
        <v>1275</v>
      </c>
      <c r="F770" s="6" t="str">
        <f>IFERROR(__xludf.DUMMYFUNCTION("REGEXEXTRACT(E770, "":(.*):"")"),"00")</f>
        <v>00</v>
      </c>
      <c r="G770" s="6" t="str">
        <f>IFERROR(__xludf.DUMMYFUNCTION("REGEXEXTRACT(E770, "":.*:(\d*)(?:.|$)"")"),"00")</f>
        <v>00</v>
      </c>
      <c r="H770" s="6" t="str">
        <f>IFERROR(__xludf.DUMMYFUNCTION("IFNA(REGEXEXTRACT(E770, ""\.(\d{6})""), 0)"),"001072")</f>
        <v>001072</v>
      </c>
      <c r="I770" s="2">
        <f t="shared" si="1"/>
        <v>1072</v>
      </c>
      <c r="J770" s="1" t="s">
        <v>76</v>
      </c>
    </row>
    <row r="771">
      <c r="A771" s="1" t="s">
        <v>15</v>
      </c>
      <c r="B771" s="5" t="s">
        <v>295</v>
      </c>
      <c r="C771" s="5" t="s">
        <v>293</v>
      </c>
      <c r="D771" s="5" t="s">
        <v>203</v>
      </c>
      <c r="E771" s="5" t="s">
        <v>1276</v>
      </c>
      <c r="F771" s="6" t="str">
        <f>IFERROR(__xludf.DUMMYFUNCTION("REGEXEXTRACT(E771, "":(.*):"")"),"00")</f>
        <v>00</v>
      </c>
      <c r="G771" s="6" t="str">
        <f>IFERROR(__xludf.DUMMYFUNCTION("REGEXEXTRACT(E771, "":.*:(\d*)(?:.|$)"")"),"00")</f>
        <v>00</v>
      </c>
      <c r="H771" s="6" t="str">
        <f>IFERROR(__xludf.DUMMYFUNCTION("IFNA(REGEXEXTRACT(E771, ""\.(\d{6})""), 0)"),"000470")</f>
        <v>000470</v>
      </c>
      <c r="I771" s="2">
        <f t="shared" si="1"/>
        <v>470</v>
      </c>
      <c r="J771" s="1" t="s">
        <v>17</v>
      </c>
    </row>
    <row r="772">
      <c r="A772" s="1" t="s">
        <v>15</v>
      </c>
      <c r="B772" s="5" t="s">
        <v>1081</v>
      </c>
      <c r="C772" s="5" t="s">
        <v>293</v>
      </c>
      <c r="D772" s="5" t="s">
        <v>203</v>
      </c>
      <c r="E772" s="5" t="s">
        <v>299</v>
      </c>
      <c r="F772" s="6" t="str">
        <f>IFERROR(__xludf.DUMMYFUNCTION("REGEXEXTRACT(E772, "":(.*):"")"),"00")</f>
        <v>00</v>
      </c>
      <c r="G772" s="6" t="str">
        <f>IFERROR(__xludf.DUMMYFUNCTION("REGEXEXTRACT(E772, "":.*:(\d*)(?:.|$)"")"),"10")</f>
        <v>10</v>
      </c>
      <c r="H772" s="6">
        <f>IFERROR(__xludf.DUMMYFUNCTION("IFNA(REGEXEXTRACT(E772, ""\.(\d{6})""), 0)"),0.0)</f>
        <v>0</v>
      </c>
      <c r="I772" s="2">
        <f t="shared" si="1"/>
        <v>10000000</v>
      </c>
      <c r="J772" s="1" t="s">
        <v>74</v>
      </c>
    </row>
    <row r="773">
      <c r="A773" s="1" t="s">
        <v>15</v>
      </c>
      <c r="B773" s="5" t="s">
        <v>1081</v>
      </c>
      <c r="C773" s="5" t="s">
        <v>1246</v>
      </c>
      <c r="D773" s="5" t="s">
        <v>203</v>
      </c>
      <c r="E773" s="5" t="s">
        <v>1277</v>
      </c>
      <c r="F773" s="6" t="str">
        <f>IFERROR(__xludf.DUMMYFUNCTION("REGEXEXTRACT(E773, "":(.*):"")"),"00")</f>
        <v>00</v>
      </c>
      <c r="G773" s="6" t="str">
        <f>IFERROR(__xludf.DUMMYFUNCTION("REGEXEXTRACT(E773, "":.*:(\d*)(?:.|$)"")"),"00")</f>
        <v>00</v>
      </c>
      <c r="H773" s="6" t="str">
        <f>IFERROR(__xludf.DUMMYFUNCTION("IFNA(REGEXEXTRACT(E773, ""\.(\d{6})""), 0)"),"003245")</f>
        <v>003245</v>
      </c>
      <c r="I773" s="2">
        <f t="shared" si="1"/>
        <v>3245</v>
      </c>
      <c r="J773" s="1" t="s">
        <v>17</v>
      </c>
    </row>
    <row r="774">
      <c r="A774" s="1" t="s">
        <v>15</v>
      </c>
      <c r="B774" s="5" t="s">
        <v>1081</v>
      </c>
      <c r="C774" s="5" t="s">
        <v>293</v>
      </c>
      <c r="D774" s="5" t="s">
        <v>203</v>
      </c>
      <c r="E774" s="5" t="s">
        <v>1278</v>
      </c>
      <c r="F774" s="6" t="str">
        <f>IFERROR(__xludf.DUMMYFUNCTION("REGEXEXTRACT(E774, "":(.*):"")"),"00")</f>
        <v>00</v>
      </c>
      <c r="G774" s="6" t="str">
        <f>IFERROR(__xludf.DUMMYFUNCTION("REGEXEXTRACT(E774, "":.*:(\d*)(?:.|$)"")"),"00")</f>
        <v>00</v>
      </c>
      <c r="H774" s="6" t="str">
        <f>IFERROR(__xludf.DUMMYFUNCTION("IFNA(REGEXEXTRACT(E774, ""\.(\d{6})""), 0)"),"000414")</f>
        <v>000414</v>
      </c>
      <c r="I774" s="2">
        <f t="shared" si="1"/>
        <v>414</v>
      </c>
      <c r="J774" s="1" t="s">
        <v>17</v>
      </c>
    </row>
    <row r="775">
      <c r="A775" s="1" t="s">
        <v>15</v>
      </c>
      <c r="B775" s="5" t="s">
        <v>1081</v>
      </c>
      <c r="C775" s="5" t="s">
        <v>1203</v>
      </c>
      <c r="D775" s="5" t="s">
        <v>203</v>
      </c>
      <c r="E775" s="5" t="s">
        <v>1279</v>
      </c>
      <c r="F775" s="6" t="str">
        <f>IFERROR(__xludf.DUMMYFUNCTION("REGEXEXTRACT(E775, "":(.*):"")"),"00")</f>
        <v>00</v>
      </c>
      <c r="G775" s="6" t="str">
        <f>IFERROR(__xludf.DUMMYFUNCTION("REGEXEXTRACT(E775, "":.*:(\d*)(?:.|$)"")"),"00")</f>
        <v>00</v>
      </c>
      <c r="H775" s="6" t="str">
        <f>IFERROR(__xludf.DUMMYFUNCTION("IFNA(REGEXEXTRACT(E775, ""\.(\d{6})""), 0)"),"000424")</f>
        <v>000424</v>
      </c>
      <c r="I775" s="2">
        <f t="shared" si="1"/>
        <v>424</v>
      </c>
      <c r="J775" s="1" t="s">
        <v>17</v>
      </c>
    </row>
    <row r="776">
      <c r="A776" s="1" t="s">
        <v>15</v>
      </c>
      <c r="B776" s="5" t="s">
        <v>1081</v>
      </c>
      <c r="C776" s="5" t="s">
        <v>327</v>
      </c>
      <c r="D776" s="5" t="s">
        <v>203</v>
      </c>
      <c r="E776" s="5" t="s">
        <v>299</v>
      </c>
      <c r="F776" s="6" t="str">
        <f>IFERROR(__xludf.DUMMYFUNCTION("REGEXEXTRACT(E776, "":(.*):"")"),"00")</f>
        <v>00</v>
      </c>
      <c r="G776" s="6" t="str">
        <f>IFERROR(__xludf.DUMMYFUNCTION("REGEXEXTRACT(E776, "":.*:(\d*)(?:.|$)"")"),"10")</f>
        <v>10</v>
      </c>
      <c r="H776" s="6">
        <f>IFERROR(__xludf.DUMMYFUNCTION("IFNA(REGEXEXTRACT(E776, ""\.(\d{6})""), 0)"),0.0)</f>
        <v>0</v>
      </c>
      <c r="I776" s="2">
        <f t="shared" si="1"/>
        <v>10000000</v>
      </c>
      <c r="J776" s="1" t="s">
        <v>74</v>
      </c>
    </row>
    <row r="777">
      <c r="A777" s="1" t="s">
        <v>15</v>
      </c>
      <c r="B777" s="5" t="s">
        <v>1081</v>
      </c>
      <c r="C777" s="5" t="s">
        <v>330</v>
      </c>
      <c r="D777" s="5" t="s">
        <v>203</v>
      </c>
      <c r="E777" s="5" t="s">
        <v>1280</v>
      </c>
      <c r="F777" s="6" t="str">
        <f>IFERROR(__xludf.DUMMYFUNCTION("REGEXEXTRACT(E777, "":(.*):"")"),"00")</f>
        <v>00</v>
      </c>
      <c r="G777" s="6" t="str">
        <f>IFERROR(__xludf.DUMMYFUNCTION("REGEXEXTRACT(E777, "":.*:(\d*)(?:.|$)"")"),"00")</f>
        <v>00</v>
      </c>
      <c r="H777" s="6" t="str">
        <f>IFERROR(__xludf.DUMMYFUNCTION("IFNA(REGEXEXTRACT(E777, ""\.(\d{6})""), 0)"),"011447")</f>
        <v>011447</v>
      </c>
      <c r="I777" s="2">
        <f t="shared" si="1"/>
        <v>11447</v>
      </c>
      <c r="J777" s="1" t="s">
        <v>17</v>
      </c>
    </row>
    <row r="778">
      <c r="A778" s="1" t="s">
        <v>15</v>
      </c>
      <c r="B778" s="5" t="s">
        <v>1081</v>
      </c>
      <c r="C778" s="5" t="s">
        <v>1223</v>
      </c>
      <c r="D778" s="5" t="s">
        <v>203</v>
      </c>
      <c r="E778" s="5" t="s">
        <v>1281</v>
      </c>
      <c r="F778" s="6" t="str">
        <f>IFERROR(__xludf.DUMMYFUNCTION("REGEXEXTRACT(E778, "":(.*):"")"),"00")</f>
        <v>00</v>
      </c>
      <c r="G778" s="6" t="str">
        <f>IFERROR(__xludf.DUMMYFUNCTION("REGEXEXTRACT(E778, "":.*:(\d*)(?:.|$)"")"),"00")</f>
        <v>00</v>
      </c>
      <c r="H778" s="6" t="str">
        <f>IFERROR(__xludf.DUMMYFUNCTION("IFNA(REGEXEXTRACT(E778, ""\.(\d{6})""), 0)"),"000426")</f>
        <v>000426</v>
      </c>
      <c r="I778" s="2">
        <f t="shared" si="1"/>
        <v>426</v>
      </c>
      <c r="J778" s="1" t="s">
        <v>17</v>
      </c>
    </row>
    <row r="779">
      <c r="A779" s="1" t="s">
        <v>15</v>
      </c>
      <c r="B779" s="5" t="s">
        <v>1081</v>
      </c>
      <c r="C779" s="5" t="s">
        <v>1238</v>
      </c>
      <c r="D779" s="5" t="s">
        <v>203</v>
      </c>
      <c r="E779" s="5" t="s">
        <v>299</v>
      </c>
      <c r="F779" s="6" t="str">
        <f>IFERROR(__xludf.DUMMYFUNCTION("REGEXEXTRACT(E779, "":(.*):"")"),"00")</f>
        <v>00</v>
      </c>
      <c r="G779" s="6" t="str">
        <f>IFERROR(__xludf.DUMMYFUNCTION("REGEXEXTRACT(E779, "":.*:(\d*)(?:.|$)"")"),"10")</f>
        <v>10</v>
      </c>
      <c r="H779" s="6">
        <f>IFERROR(__xludf.DUMMYFUNCTION("IFNA(REGEXEXTRACT(E779, ""\.(\d{6})""), 0)"),0.0)</f>
        <v>0</v>
      </c>
      <c r="I779" s="2">
        <f t="shared" si="1"/>
        <v>10000000</v>
      </c>
      <c r="J779" s="1" t="s">
        <v>74</v>
      </c>
    </row>
    <row r="780">
      <c r="A780" s="1" t="s">
        <v>15</v>
      </c>
      <c r="B780" s="5" t="s">
        <v>1081</v>
      </c>
      <c r="C780" s="5" t="s">
        <v>293</v>
      </c>
      <c r="D780" s="5" t="s">
        <v>203</v>
      </c>
      <c r="E780" s="5" t="s">
        <v>1282</v>
      </c>
      <c r="F780" s="6" t="str">
        <f>IFERROR(__xludf.DUMMYFUNCTION("REGEXEXTRACT(E780, "":(.*):"")"),"00")</f>
        <v>00</v>
      </c>
      <c r="G780" s="6" t="str">
        <f>IFERROR(__xludf.DUMMYFUNCTION("REGEXEXTRACT(E780, "":.*:(\d*)(?:.|$)"")"),"00")</f>
        <v>00</v>
      </c>
      <c r="H780" s="6" t="str">
        <f>IFERROR(__xludf.DUMMYFUNCTION("IFNA(REGEXEXTRACT(E780, ""\.(\d{6})""), 0)"),"300554")</f>
        <v>300554</v>
      </c>
      <c r="I780" s="2">
        <f t="shared" si="1"/>
        <v>300554</v>
      </c>
      <c r="J780" s="1" t="s">
        <v>76</v>
      </c>
    </row>
    <row r="781">
      <c r="A781" s="1" t="s">
        <v>15</v>
      </c>
      <c r="B781" s="5" t="s">
        <v>1081</v>
      </c>
      <c r="C781" s="5" t="s">
        <v>1203</v>
      </c>
      <c r="D781" s="5" t="s">
        <v>203</v>
      </c>
      <c r="E781" s="5" t="s">
        <v>1283</v>
      </c>
      <c r="F781" s="6" t="str">
        <f>IFERROR(__xludf.DUMMYFUNCTION("REGEXEXTRACT(E781, "":(.*):"")"),"00")</f>
        <v>00</v>
      </c>
      <c r="G781" s="6" t="str">
        <f>IFERROR(__xludf.DUMMYFUNCTION("REGEXEXTRACT(E781, "":.*:(\d*)(?:.|$)"")"),"00")</f>
        <v>00</v>
      </c>
      <c r="H781" s="6" t="str">
        <f>IFERROR(__xludf.DUMMYFUNCTION("IFNA(REGEXEXTRACT(E781, ""\.(\d{6})""), 0)"),"000467")</f>
        <v>000467</v>
      </c>
      <c r="I781" s="2">
        <f t="shared" si="1"/>
        <v>467</v>
      </c>
      <c r="J781" s="1" t="s">
        <v>17</v>
      </c>
    </row>
    <row r="782">
      <c r="A782" s="1" t="s">
        <v>15</v>
      </c>
      <c r="B782" s="5" t="s">
        <v>297</v>
      </c>
      <c r="C782" s="5" t="s">
        <v>1265</v>
      </c>
      <c r="D782" s="5" t="s">
        <v>203</v>
      </c>
      <c r="E782" s="5" t="s">
        <v>1284</v>
      </c>
      <c r="F782" s="6" t="str">
        <f>IFERROR(__xludf.DUMMYFUNCTION("REGEXEXTRACT(E782, "":(.*):"")"),"00")</f>
        <v>00</v>
      </c>
      <c r="G782" s="6" t="str">
        <f>IFERROR(__xludf.DUMMYFUNCTION("REGEXEXTRACT(E782, "":.*:(\d*)(?:.|$)"")"),"00")</f>
        <v>00</v>
      </c>
      <c r="H782" s="6" t="str">
        <f>IFERROR(__xludf.DUMMYFUNCTION("IFNA(REGEXEXTRACT(E782, ""\.(\d{6})""), 0)"),"000665")</f>
        <v>000665</v>
      </c>
      <c r="I782" s="2">
        <f t="shared" si="1"/>
        <v>665</v>
      </c>
      <c r="J782" s="1" t="s">
        <v>76</v>
      </c>
    </row>
    <row r="783">
      <c r="A783" s="1" t="s">
        <v>15</v>
      </c>
      <c r="B783" s="5" t="s">
        <v>297</v>
      </c>
      <c r="C783" s="5" t="s">
        <v>322</v>
      </c>
      <c r="D783" s="5" t="s">
        <v>203</v>
      </c>
      <c r="E783" s="5" t="s">
        <v>1285</v>
      </c>
      <c r="F783" s="6" t="str">
        <f>IFERROR(__xludf.DUMMYFUNCTION("REGEXEXTRACT(E783, "":(.*):"")"),"00")</f>
        <v>00</v>
      </c>
      <c r="G783" s="6" t="str">
        <f>IFERROR(__xludf.DUMMYFUNCTION("REGEXEXTRACT(E783, "":.*:(\d*)(?:.|$)"")"),"00")</f>
        <v>00</v>
      </c>
      <c r="H783" s="6" t="str">
        <f>IFERROR(__xludf.DUMMYFUNCTION("IFNA(REGEXEXTRACT(E783, ""\.(\d{6})""), 0)"),"043817")</f>
        <v>043817</v>
      </c>
      <c r="I783" s="2">
        <f t="shared" si="1"/>
        <v>43817</v>
      </c>
      <c r="J783" s="1" t="s">
        <v>17</v>
      </c>
    </row>
    <row r="784">
      <c r="A784" s="1" t="s">
        <v>15</v>
      </c>
      <c r="B784" s="5" t="s">
        <v>297</v>
      </c>
      <c r="C784" s="5" t="s">
        <v>333</v>
      </c>
      <c r="D784" s="5" t="s">
        <v>203</v>
      </c>
      <c r="E784" s="5" t="s">
        <v>1286</v>
      </c>
      <c r="F784" s="6" t="str">
        <f>IFERROR(__xludf.DUMMYFUNCTION("REGEXEXTRACT(E784, "":(.*):"")"),"00")</f>
        <v>00</v>
      </c>
      <c r="G784" s="6" t="str">
        <f>IFERROR(__xludf.DUMMYFUNCTION("REGEXEXTRACT(E784, "":.*:(\d*)(?:.|$)"")"),"00")</f>
        <v>00</v>
      </c>
      <c r="H784" s="6" t="str">
        <f>IFERROR(__xludf.DUMMYFUNCTION("IFNA(REGEXEXTRACT(E784, ""\.(\d{6})""), 0)"),"000755")</f>
        <v>000755</v>
      </c>
      <c r="I784" s="2">
        <f t="shared" si="1"/>
        <v>755</v>
      </c>
      <c r="J784" s="1" t="s">
        <v>17</v>
      </c>
    </row>
    <row r="785">
      <c r="A785" s="1" t="s">
        <v>15</v>
      </c>
      <c r="B785" s="5" t="s">
        <v>297</v>
      </c>
      <c r="C785" s="5" t="s">
        <v>327</v>
      </c>
      <c r="D785" s="5" t="s">
        <v>203</v>
      </c>
      <c r="E785" s="5" t="s">
        <v>1287</v>
      </c>
      <c r="F785" s="6" t="str">
        <f>IFERROR(__xludf.DUMMYFUNCTION("REGEXEXTRACT(E785, "":(.*):"")"),"00")</f>
        <v>00</v>
      </c>
      <c r="G785" s="6" t="str">
        <f>IFERROR(__xludf.DUMMYFUNCTION("REGEXEXTRACT(E785, "":.*:(\d*)(?:.|$)"")"),"00")</f>
        <v>00</v>
      </c>
      <c r="H785" s="6" t="str">
        <f>IFERROR(__xludf.DUMMYFUNCTION("IFNA(REGEXEXTRACT(E785, ""\.(\d{6})""), 0)"),"000408")</f>
        <v>000408</v>
      </c>
      <c r="I785" s="2">
        <f t="shared" si="1"/>
        <v>408</v>
      </c>
      <c r="J785" s="1" t="s">
        <v>17</v>
      </c>
    </row>
    <row r="786">
      <c r="A786" s="1" t="s">
        <v>15</v>
      </c>
      <c r="B786" s="5" t="s">
        <v>297</v>
      </c>
      <c r="C786" s="5" t="s">
        <v>298</v>
      </c>
      <c r="D786" s="5" t="s">
        <v>203</v>
      </c>
      <c r="E786" s="5" t="s">
        <v>299</v>
      </c>
      <c r="F786" s="6" t="str">
        <f>IFERROR(__xludf.DUMMYFUNCTION("REGEXEXTRACT(E786, "":(.*):"")"),"00")</f>
        <v>00</v>
      </c>
      <c r="G786" s="6" t="str">
        <f>IFERROR(__xludf.DUMMYFUNCTION("REGEXEXTRACT(E786, "":.*:(\d*)(?:.|$)"")"),"10")</f>
        <v>10</v>
      </c>
      <c r="H786" s="6">
        <f>IFERROR(__xludf.DUMMYFUNCTION("IFNA(REGEXEXTRACT(E786, ""\.(\d{6})""), 0)"),0.0)</f>
        <v>0</v>
      </c>
      <c r="I786" s="2">
        <f t="shared" si="1"/>
        <v>10000000</v>
      </c>
      <c r="J786" s="1" t="s">
        <v>74</v>
      </c>
    </row>
    <row r="787">
      <c r="A787" s="1" t="s">
        <v>15</v>
      </c>
      <c r="B787" s="5" t="s">
        <v>297</v>
      </c>
      <c r="C787" s="5" t="s">
        <v>301</v>
      </c>
      <c r="D787" s="5" t="s">
        <v>203</v>
      </c>
      <c r="E787" s="5" t="s">
        <v>1288</v>
      </c>
      <c r="F787" s="6" t="str">
        <f>IFERROR(__xludf.DUMMYFUNCTION("REGEXEXTRACT(E787, "":(.*):"")"),"00")</f>
        <v>00</v>
      </c>
      <c r="G787" s="6" t="str">
        <f>IFERROR(__xludf.DUMMYFUNCTION("REGEXEXTRACT(E787, "":.*:(\d*)(?:.|$)"")"),"00")</f>
        <v>00</v>
      </c>
      <c r="H787" s="6" t="str">
        <f>IFERROR(__xludf.DUMMYFUNCTION("IFNA(REGEXEXTRACT(E787, ""\.(\d{6})""), 0)"),"010047")</f>
        <v>010047</v>
      </c>
      <c r="I787" s="2">
        <f t="shared" si="1"/>
        <v>10047</v>
      </c>
      <c r="J787" s="1" t="s">
        <v>17</v>
      </c>
    </row>
    <row r="788">
      <c r="A788" s="1" t="s">
        <v>15</v>
      </c>
      <c r="B788" s="5" t="s">
        <v>297</v>
      </c>
      <c r="C788" s="5" t="s">
        <v>1246</v>
      </c>
      <c r="D788" s="5" t="s">
        <v>203</v>
      </c>
      <c r="E788" s="5" t="s">
        <v>1289</v>
      </c>
      <c r="F788" s="6" t="str">
        <f>IFERROR(__xludf.DUMMYFUNCTION("REGEXEXTRACT(E788, "":(.*):"")"),"00")</f>
        <v>00</v>
      </c>
      <c r="G788" s="6" t="str">
        <f>IFERROR(__xludf.DUMMYFUNCTION("REGEXEXTRACT(E788, "":.*:(\d*)(?:.|$)"")"),"00")</f>
        <v>00</v>
      </c>
      <c r="H788" s="6" t="str">
        <f>IFERROR(__xludf.DUMMYFUNCTION("IFNA(REGEXEXTRACT(E788, ""\.(\d{6})""), 0)"),"000910")</f>
        <v>000910</v>
      </c>
      <c r="I788" s="2">
        <f t="shared" si="1"/>
        <v>910</v>
      </c>
      <c r="J788" s="1" t="s">
        <v>17</v>
      </c>
    </row>
    <row r="789">
      <c r="A789" s="1" t="s">
        <v>15</v>
      </c>
      <c r="B789" s="5" t="s">
        <v>297</v>
      </c>
      <c r="C789" s="5" t="s">
        <v>327</v>
      </c>
      <c r="D789" s="5" t="s">
        <v>203</v>
      </c>
      <c r="E789" s="5" t="s">
        <v>1290</v>
      </c>
      <c r="F789" s="6" t="str">
        <f>IFERROR(__xludf.DUMMYFUNCTION("REGEXEXTRACT(E789, "":(.*):"")"),"00")</f>
        <v>00</v>
      </c>
      <c r="G789" s="6" t="str">
        <f>IFERROR(__xludf.DUMMYFUNCTION("REGEXEXTRACT(E789, "":.*:(\d*)(?:.|$)"")"),"00")</f>
        <v>00</v>
      </c>
      <c r="H789" s="6" t="str">
        <f>IFERROR(__xludf.DUMMYFUNCTION("IFNA(REGEXEXTRACT(E789, ""\.(\d{6})""), 0)"),"008952")</f>
        <v>008952</v>
      </c>
      <c r="I789" s="2">
        <f t="shared" si="1"/>
        <v>8952</v>
      </c>
      <c r="J789" s="1" t="s">
        <v>17</v>
      </c>
    </row>
    <row r="790">
      <c r="A790" s="1" t="s">
        <v>15</v>
      </c>
      <c r="B790" s="5" t="s">
        <v>297</v>
      </c>
      <c r="C790" s="5" t="s">
        <v>330</v>
      </c>
      <c r="D790" s="5" t="s">
        <v>203</v>
      </c>
      <c r="E790" s="5" t="s">
        <v>1291</v>
      </c>
      <c r="F790" s="6" t="str">
        <f>IFERROR(__xludf.DUMMYFUNCTION("REGEXEXTRACT(E790, "":(.*):"")"),"00")</f>
        <v>00</v>
      </c>
      <c r="G790" s="6" t="str">
        <f>IFERROR(__xludf.DUMMYFUNCTION("REGEXEXTRACT(E790, "":.*:(\d*)(?:.|$)"")"),"00")</f>
        <v>00</v>
      </c>
      <c r="H790" s="6" t="str">
        <f>IFERROR(__xludf.DUMMYFUNCTION("IFNA(REGEXEXTRACT(E790, ""\.(\d{6})""), 0)"),"000422")</f>
        <v>000422</v>
      </c>
      <c r="I790" s="2">
        <f t="shared" si="1"/>
        <v>422</v>
      </c>
      <c r="J790" s="1" t="s">
        <v>17</v>
      </c>
    </row>
    <row r="791">
      <c r="A791" s="1" t="s">
        <v>15</v>
      </c>
      <c r="B791" s="5" t="s">
        <v>297</v>
      </c>
      <c r="C791" s="5" t="s">
        <v>327</v>
      </c>
      <c r="D791" s="5" t="s">
        <v>203</v>
      </c>
      <c r="E791" s="5" t="s">
        <v>1292</v>
      </c>
      <c r="F791" s="6" t="str">
        <f>IFERROR(__xludf.DUMMYFUNCTION("REGEXEXTRACT(E791, "":(.*):"")"),"00")</f>
        <v>00</v>
      </c>
      <c r="G791" s="6" t="str">
        <f>IFERROR(__xludf.DUMMYFUNCTION("REGEXEXTRACT(E791, "":.*:(\d*)(?:.|$)"")"),"00")</f>
        <v>00</v>
      </c>
      <c r="H791" s="6" t="str">
        <f>IFERROR(__xludf.DUMMYFUNCTION("IFNA(REGEXEXTRACT(E791, ""\.(\d{6})""), 0)"),"000402")</f>
        <v>000402</v>
      </c>
      <c r="I791" s="2">
        <f t="shared" si="1"/>
        <v>402</v>
      </c>
      <c r="J791" s="1" t="s">
        <v>76</v>
      </c>
    </row>
    <row r="792">
      <c r="A792" s="1" t="s">
        <v>15</v>
      </c>
      <c r="B792" s="5" t="s">
        <v>275</v>
      </c>
      <c r="C792" s="5" t="s">
        <v>298</v>
      </c>
      <c r="D792" s="5" t="s">
        <v>203</v>
      </c>
      <c r="E792" s="5" t="s">
        <v>299</v>
      </c>
      <c r="F792" s="6" t="str">
        <f>IFERROR(__xludf.DUMMYFUNCTION("REGEXEXTRACT(E792, "":(.*):"")"),"00")</f>
        <v>00</v>
      </c>
      <c r="G792" s="6" t="str">
        <f>IFERROR(__xludf.DUMMYFUNCTION("REGEXEXTRACT(E792, "":.*:(\d*)(?:.|$)"")"),"10")</f>
        <v>10</v>
      </c>
      <c r="H792" s="6">
        <f>IFERROR(__xludf.DUMMYFUNCTION("IFNA(REGEXEXTRACT(E792, ""\.(\d{6})""), 0)"),0.0)</f>
        <v>0</v>
      </c>
      <c r="I792" s="2">
        <f t="shared" si="1"/>
        <v>10000000</v>
      </c>
      <c r="J792" s="1" t="s">
        <v>74</v>
      </c>
    </row>
    <row r="793">
      <c r="A793" s="1" t="s">
        <v>15</v>
      </c>
      <c r="B793" s="5" t="s">
        <v>275</v>
      </c>
      <c r="C793" s="5" t="s">
        <v>327</v>
      </c>
      <c r="D793" s="5" t="s">
        <v>203</v>
      </c>
      <c r="E793" s="5" t="s">
        <v>1293</v>
      </c>
      <c r="F793" s="6" t="str">
        <f>IFERROR(__xludf.DUMMYFUNCTION("REGEXEXTRACT(E793, "":(.*):"")"),"00")</f>
        <v>00</v>
      </c>
      <c r="G793" s="6" t="str">
        <f>IFERROR(__xludf.DUMMYFUNCTION("REGEXEXTRACT(E793, "":.*:(\d*)(?:.|$)"")"),"01")</f>
        <v>01</v>
      </c>
      <c r="H793" s="6" t="str">
        <f>IFERROR(__xludf.DUMMYFUNCTION("IFNA(REGEXEXTRACT(E793, ""\.(\d{6})""), 0)"),"568530")</f>
        <v>568530</v>
      </c>
      <c r="I793" s="2">
        <f t="shared" si="1"/>
        <v>1568530</v>
      </c>
      <c r="J793" s="1" t="s">
        <v>76</v>
      </c>
    </row>
    <row r="794">
      <c r="A794" s="1" t="s">
        <v>15</v>
      </c>
      <c r="B794" s="5" t="s">
        <v>275</v>
      </c>
      <c r="C794" s="5" t="s">
        <v>342</v>
      </c>
      <c r="D794" s="5" t="s">
        <v>203</v>
      </c>
      <c r="E794" s="5" t="s">
        <v>1294</v>
      </c>
      <c r="F794" s="6" t="str">
        <f>IFERROR(__xludf.DUMMYFUNCTION("REGEXEXTRACT(E794, "":(.*):"")"),"00")</f>
        <v>00</v>
      </c>
      <c r="G794" s="6" t="str">
        <f>IFERROR(__xludf.DUMMYFUNCTION("REGEXEXTRACT(E794, "":.*:(\d*)(?:.|$)"")"),"01")</f>
        <v>01</v>
      </c>
      <c r="H794" s="6" t="str">
        <f>IFERROR(__xludf.DUMMYFUNCTION("IFNA(REGEXEXTRACT(E794, ""\.(\d{6})""), 0)"),"907811")</f>
        <v>907811</v>
      </c>
      <c r="I794" s="2">
        <f t="shared" si="1"/>
        <v>1907811</v>
      </c>
      <c r="J794" s="1" t="s">
        <v>76</v>
      </c>
    </row>
    <row r="795">
      <c r="A795" s="1" t="s">
        <v>15</v>
      </c>
      <c r="B795" s="5" t="s">
        <v>275</v>
      </c>
      <c r="C795" s="5" t="s">
        <v>1265</v>
      </c>
      <c r="D795" s="5" t="s">
        <v>203</v>
      </c>
      <c r="E795" s="5" t="s">
        <v>1295</v>
      </c>
      <c r="F795" s="6" t="str">
        <f>IFERROR(__xludf.DUMMYFUNCTION("REGEXEXTRACT(E795, "":(.*):"")"),"00")</f>
        <v>00</v>
      </c>
      <c r="G795" s="6" t="str">
        <f>IFERROR(__xludf.DUMMYFUNCTION("REGEXEXTRACT(E795, "":.*:(\d*)(?:.|$)"")"),"00")</f>
        <v>00</v>
      </c>
      <c r="H795" s="6" t="str">
        <f>IFERROR(__xludf.DUMMYFUNCTION("IFNA(REGEXEXTRACT(E795, ""\.(\d{6})""), 0)"),"208167")</f>
        <v>208167</v>
      </c>
      <c r="I795" s="2">
        <f t="shared" si="1"/>
        <v>208167</v>
      </c>
      <c r="J795" s="1" t="s">
        <v>17</v>
      </c>
    </row>
    <row r="796">
      <c r="A796" s="1" t="s">
        <v>15</v>
      </c>
      <c r="B796" s="5" t="s">
        <v>275</v>
      </c>
      <c r="C796" s="5" t="s">
        <v>333</v>
      </c>
      <c r="D796" s="5" t="s">
        <v>203</v>
      </c>
      <c r="E796" s="5" t="s">
        <v>1296</v>
      </c>
      <c r="F796" s="6" t="str">
        <f>IFERROR(__xludf.DUMMYFUNCTION("REGEXEXTRACT(E796, "":(.*):"")"),"00")</f>
        <v>00</v>
      </c>
      <c r="G796" s="6" t="str">
        <f>IFERROR(__xludf.DUMMYFUNCTION("REGEXEXTRACT(E796, "":.*:(\d*)(?:.|$)"")"),"00")</f>
        <v>00</v>
      </c>
      <c r="H796" s="6" t="str">
        <f>IFERROR(__xludf.DUMMYFUNCTION("IFNA(REGEXEXTRACT(E796, ""\.(\d{6})""), 0)"),"001185")</f>
        <v>001185</v>
      </c>
      <c r="I796" s="2">
        <f t="shared" si="1"/>
        <v>1185</v>
      </c>
      <c r="J796" s="1" t="s">
        <v>17</v>
      </c>
    </row>
    <row r="797">
      <c r="A797" s="1" t="s">
        <v>15</v>
      </c>
      <c r="B797" s="5" t="s">
        <v>275</v>
      </c>
      <c r="C797" s="5" t="s">
        <v>1297</v>
      </c>
      <c r="D797" s="5" t="s">
        <v>203</v>
      </c>
      <c r="E797" s="5" t="s">
        <v>1298</v>
      </c>
      <c r="F797" s="6" t="str">
        <f>IFERROR(__xludf.DUMMYFUNCTION("REGEXEXTRACT(E797, "":(.*):"")"),"00")</f>
        <v>00</v>
      </c>
      <c r="G797" s="6" t="str">
        <f>IFERROR(__xludf.DUMMYFUNCTION("REGEXEXTRACT(E797, "":.*:(\d*)(?:.|$)"")"),"00")</f>
        <v>00</v>
      </c>
      <c r="H797" s="6" t="str">
        <f>IFERROR(__xludf.DUMMYFUNCTION("IFNA(REGEXEXTRACT(E797, ""\.(\d{6})""), 0)"),"002332")</f>
        <v>002332</v>
      </c>
      <c r="I797" s="2">
        <f t="shared" si="1"/>
        <v>2332</v>
      </c>
      <c r="J797" s="1" t="s">
        <v>76</v>
      </c>
    </row>
    <row r="798">
      <c r="A798" s="1" t="s">
        <v>15</v>
      </c>
      <c r="B798" s="5" t="s">
        <v>275</v>
      </c>
      <c r="C798" s="5" t="s">
        <v>1265</v>
      </c>
      <c r="D798" s="5" t="s">
        <v>203</v>
      </c>
      <c r="E798" s="5" t="s">
        <v>1299</v>
      </c>
      <c r="F798" s="6" t="str">
        <f>IFERROR(__xludf.DUMMYFUNCTION("REGEXEXTRACT(E798, "":(.*):"")"),"00")</f>
        <v>00</v>
      </c>
      <c r="G798" s="6" t="str">
        <f>IFERROR(__xludf.DUMMYFUNCTION("REGEXEXTRACT(E798, "":.*:(\d*)(?:.|$)"")"),"00")</f>
        <v>00</v>
      </c>
      <c r="H798" s="6" t="str">
        <f>IFERROR(__xludf.DUMMYFUNCTION("IFNA(REGEXEXTRACT(E798, ""\.(\d{6})""), 0)"),"001266")</f>
        <v>001266</v>
      </c>
      <c r="I798" s="2">
        <f t="shared" si="1"/>
        <v>1266</v>
      </c>
      <c r="J798" s="1" t="s">
        <v>17</v>
      </c>
    </row>
    <row r="799">
      <c r="A799" s="1" t="s">
        <v>15</v>
      </c>
      <c r="B799" s="5" t="s">
        <v>275</v>
      </c>
      <c r="C799" s="5" t="s">
        <v>298</v>
      </c>
      <c r="D799" s="5" t="s">
        <v>203</v>
      </c>
      <c r="E799" s="5" t="s">
        <v>1300</v>
      </c>
      <c r="F799" s="6" t="str">
        <f>IFERROR(__xludf.DUMMYFUNCTION("REGEXEXTRACT(E799, "":(.*):"")"),"00")</f>
        <v>00</v>
      </c>
      <c r="G799" s="6" t="str">
        <f>IFERROR(__xludf.DUMMYFUNCTION("REGEXEXTRACT(E799, "":.*:(\d*)(?:.|$)"")"),"00")</f>
        <v>00</v>
      </c>
      <c r="H799" s="6" t="str">
        <f>IFERROR(__xludf.DUMMYFUNCTION("IFNA(REGEXEXTRACT(E799, ""\.(\d{6})""), 0)"),"008459")</f>
        <v>008459</v>
      </c>
      <c r="I799" s="2">
        <f t="shared" si="1"/>
        <v>8459</v>
      </c>
      <c r="J799" s="1" t="s">
        <v>76</v>
      </c>
    </row>
    <row r="800">
      <c r="A800" s="1" t="s">
        <v>15</v>
      </c>
      <c r="B800" s="5" t="s">
        <v>275</v>
      </c>
      <c r="C800" s="5" t="s">
        <v>298</v>
      </c>
      <c r="D800" s="5" t="s">
        <v>203</v>
      </c>
      <c r="E800" s="5" t="s">
        <v>1301</v>
      </c>
      <c r="F800" s="6" t="str">
        <f>IFERROR(__xludf.DUMMYFUNCTION("REGEXEXTRACT(E800, "":(.*):"")"),"00")</f>
        <v>00</v>
      </c>
      <c r="G800" s="6" t="str">
        <f>IFERROR(__xludf.DUMMYFUNCTION("REGEXEXTRACT(E800, "":.*:(\d*)(?:.|$)"")"),"00")</f>
        <v>00</v>
      </c>
      <c r="H800" s="6" t="str">
        <f>IFERROR(__xludf.DUMMYFUNCTION("IFNA(REGEXEXTRACT(E800, ""\.(\d{6})""), 0)"),"000473")</f>
        <v>000473</v>
      </c>
      <c r="I800" s="2">
        <f t="shared" si="1"/>
        <v>473</v>
      </c>
      <c r="J800" s="1" t="s">
        <v>17</v>
      </c>
    </row>
    <row r="801">
      <c r="A801" s="1" t="s">
        <v>15</v>
      </c>
      <c r="B801" s="5" t="s">
        <v>275</v>
      </c>
      <c r="C801" s="5" t="s">
        <v>1265</v>
      </c>
      <c r="D801" s="5" t="s">
        <v>203</v>
      </c>
      <c r="E801" s="5" t="s">
        <v>1302</v>
      </c>
      <c r="F801" s="6" t="str">
        <f>IFERROR(__xludf.DUMMYFUNCTION("REGEXEXTRACT(E801, "":(.*):"")"),"00")</f>
        <v>00</v>
      </c>
      <c r="G801" s="6" t="str">
        <f>IFERROR(__xludf.DUMMYFUNCTION("REGEXEXTRACT(E801, "":.*:(\d*)(?:.|$)"")"),"05")</f>
        <v>05</v>
      </c>
      <c r="H801" s="6" t="str">
        <f>IFERROR(__xludf.DUMMYFUNCTION("IFNA(REGEXEXTRACT(E801, ""\.(\d{6})""), 0)"),"653769")</f>
        <v>653769</v>
      </c>
      <c r="I801" s="2">
        <f t="shared" si="1"/>
        <v>5653769</v>
      </c>
      <c r="J801" s="1" t="s">
        <v>17</v>
      </c>
    </row>
    <row r="802">
      <c r="A802" s="1" t="s">
        <v>15</v>
      </c>
      <c r="B802" s="5" t="s">
        <v>300</v>
      </c>
      <c r="C802" s="5" t="s">
        <v>333</v>
      </c>
      <c r="D802" s="5" t="s">
        <v>203</v>
      </c>
      <c r="E802" s="5" t="s">
        <v>1303</v>
      </c>
      <c r="F802" s="6" t="str">
        <f>IFERROR(__xludf.DUMMYFUNCTION("REGEXEXTRACT(E802, "":(.*):"")"),"00")</f>
        <v>00</v>
      </c>
      <c r="G802" s="6" t="str">
        <f>IFERROR(__xludf.DUMMYFUNCTION("REGEXEXTRACT(E802, "":.*:(\d*)(?:.|$)"")"),"00")</f>
        <v>00</v>
      </c>
      <c r="H802" s="6" t="str">
        <f>IFERROR(__xludf.DUMMYFUNCTION("IFNA(REGEXEXTRACT(E802, ""\.(\d{6})""), 0)"),"000381")</f>
        <v>000381</v>
      </c>
      <c r="I802" s="2">
        <f t="shared" si="1"/>
        <v>381</v>
      </c>
      <c r="J802" s="1" t="s">
        <v>17</v>
      </c>
    </row>
    <row r="803">
      <c r="A803" s="1" t="s">
        <v>15</v>
      </c>
      <c r="B803" s="5" t="s">
        <v>300</v>
      </c>
      <c r="C803" s="5" t="s">
        <v>330</v>
      </c>
      <c r="D803" s="5" t="s">
        <v>203</v>
      </c>
      <c r="E803" s="5" t="s">
        <v>1304</v>
      </c>
      <c r="F803" s="6" t="str">
        <f>IFERROR(__xludf.DUMMYFUNCTION("REGEXEXTRACT(E803, "":(.*):"")"),"00")</f>
        <v>00</v>
      </c>
      <c r="G803" s="6" t="str">
        <f>IFERROR(__xludf.DUMMYFUNCTION("REGEXEXTRACT(E803, "":.*:(\d*)(?:.|$)"")"),"00")</f>
        <v>00</v>
      </c>
      <c r="H803" s="6" t="str">
        <f>IFERROR(__xludf.DUMMYFUNCTION("IFNA(REGEXEXTRACT(E803, ""\.(\d{6})""), 0)"),"000411")</f>
        <v>000411</v>
      </c>
      <c r="I803" s="2">
        <f t="shared" si="1"/>
        <v>411</v>
      </c>
      <c r="J803" s="1" t="s">
        <v>17</v>
      </c>
    </row>
    <row r="804">
      <c r="A804" s="1" t="s">
        <v>15</v>
      </c>
      <c r="B804" s="5" t="s">
        <v>300</v>
      </c>
      <c r="C804" s="5" t="s">
        <v>298</v>
      </c>
      <c r="D804" s="5" t="s">
        <v>203</v>
      </c>
      <c r="E804" s="5" t="s">
        <v>1305</v>
      </c>
      <c r="F804" s="6" t="str">
        <f>IFERROR(__xludf.DUMMYFUNCTION("REGEXEXTRACT(E804, "":(.*):"")"),"00")</f>
        <v>00</v>
      </c>
      <c r="G804" s="6" t="str">
        <f>IFERROR(__xludf.DUMMYFUNCTION("REGEXEXTRACT(E804, "":.*:(\d*)(?:.|$)"")"),"00")</f>
        <v>00</v>
      </c>
      <c r="H804" s="6" t="str">
        <f>IFERROR(__xludf.DUMMYFUNCTION("IFNA(REGEXEXTRACT(E804, ""\.(\d{6})""), 0)"),"000400")</f>
        <v>000400</v>
      </c>
      <c r="I804" s="2">
        <f t="shared" si="1"/>
        <v>400</v>
      </c>
      <c r="J804" s="1" t="s">
        <v>17</v>
      </c>
    </row>
    <row r="805">
      <c r="A805" s="1" t="s">
        <v>15</v>
      </c>
      <c r="B805" s="5" t="s">
        <v>300</v>
      </c>
      <c r="C805" s="5" t="s">
        <v>333</v>
      </c>
      <c r="D805" s="5" t="s">
        <v>203</v>
      </c>
      <c r="E805" s="5" t="s">
        <v>1306</v>
      </c>
      <c r="F805" s="6" t="str">
        <f>IFERROR(__xludf.DUMMYFUNCTION("REGEXEXTRACT(E805, "":(.*):"")"),"00")</f>
        <v>00</v>
      </c>
      <c r="G805" s="6" t="str">
        <f>IFERROR(__xludf.DUMMYFUNCTION("REGEXEXTRACT(E805, "":.*:(\d*)(?:.|$)"")"),"00")</f>
        <v>00</v>
      </c>
      <c r="H805" s="6" t="str">
        <f>IFERROR(__xludf.DUMMYFUNCTION("IFNA(REGEXEXTRACT(E805, ""\.(\d{6})""), 0)"),"000489")</f>
        <v>000489</v>
      </c>
      <c r="I805" s="2">
        <f t="shared" si="1"/>
        <v>489</v>
      </c>
      <c r="J805" s="1" t="s">
        <v>17</v>
      </c>
    </row>
    <row r="806">
      <c r="A806" s="1" t="s">
        <v>15</v>
      </c>
      <c r="B806" s="5" t="s">
        <v>300</v>
      </c>
      <c r="C806" s="5" t="s">
        <v>330</v>
      </c>
      <c r="D806" s="5" t="s">
        <v>203</v>
      </c>
      <c r="E806" s="5" t="s">
        <v>1307</v>
      </c>
      <c r="F806" s="6" t="str">
        <f>IFERROR(__xludf.DUMMYFUNCTION("REGEXEXTRACT(E806, "":(.*):"")"),"00")</f>
        <v>00</v>
      </c>
      <c r="G806" s="6" t="str">
        <f>IFERROR(__xludf.DUMMYFUNCTION("REGEXEXTRACT(E806, "":.*:(\d*)(?:.|$)"")"),"00")</f>
        <v>00</v>
      </c>
      <c r="H806" s="6" t="str">
        <f>IFERROR(__xludf.DUMMYFUNCTION("IFNA(REGEXEXTRACT(E806, ""\.(\d{6})""), 0)"),"318644")</f>
        <v>318644</v>
      </c>
      <c r="I806" s="2">
        <f t="shared" si="1"/>
        <v>318644</v>
      </c>
      <c r="J806" s="1" t="s">
        <v>76</v>
      </c>
    </row>
    <row r="807">
      <c r="A807" s="1" t="s">
        <v>15</v>
      </c>
      <c r="B807" s="5" t="s">
        <v>300</v>
      </c>
      <c r="C807" s="5" t="s">
        <v>1238</v>
      </c>
      <c r="D807" s="5" t="s">
        <v>203</v>
      </c>
      <c r="E807" s="5" t="s">
        <v>299</v>
      </c>
      <c r="F807" s="6" t="str">
        <f>IFERROR(__xludf.DUMMYFUNCTION("REGEXEXTRACT(E807, "":(.*):"")"),"00")</f>
        <v>00</v>
      </c>
      <c r="G807" s="6" t="str">
        <f>IFERROR(__xludf.DUMMYFUNCTION("REGEXEXTRACT(E807, "":.*:(\d*)(?:.|$)"")"),"10")</f>
        <v>10</v>
      </c>
      <c r="H807" s="6">
        <f>IFERROR(__xludf.DUMMYFUNCTION("IFNA(REGEXEXTRACT(E807, ""\.(\d{6})""), 0)"),0.0)</f>
        <v>0</v>
      </c>
      <c r="I807" s="2">
        <f t="shared" si="1"/>
        <v>10000000</v>
      </c>
      <c r="J807" s="1" t="s">
        <v>74</v>
      </c>
    </row>
    <row r="808">
      <c r="A808" s="1" t="s">
        <v>15</v>
      </c>
      <c r="B808" s="5" t="s">
        <v>300</v>
      </c>
      <c r="C808" s="5" t="s">
        <v>330</v>
      </c>
      <c r="D808" s="5" t="s">
        <v>203</v>
      </c>
      <c r="E808" s="5" t="s">
        <v>1308</v>
      </c>
      <c r="F808" s="6" t="str">
        <f>IFERROR(__xludf.DUMMYFUNCTION("REGEXEXTRACT(E808, "":(.*):"")"),"00")</f>
        <v>00</v>
      </c>
      <c r="G808" s="6" t="str">
        <f>IFERROR(__xludf.DUMMYFUNCTION("REGEXEXTRACT(E808, "":.*:(\d*)(?:.|$)"")"),"00")</f>
        <v>00</v>
      </c>
      <c r="H808" s="6" t="str">
        <f>IFERROR(__xludf.DUMMYFUNCTION("IFNA(REGEXEXTRACT(E808, ""\.(\d{6})""), 0)"),"000433")</f>
        <v>000433</v>
      </c>
      <c r="I808" s="2">
        <f t="shared" si="1"/>
        <v>433</v>
      </c>
      <c r="J808" s="1" t="s">
        <v>76</v>
      </c>
    </row>
    <row r="809">
      <c r="A809" s="1" t="s">
        <v>15</v>
      </c>
      <c r="B809" s="5" t="s">
        <v>300</v>
      </c>
      <c r="C809" s="5" t="s">
        <v>333</v>
      </c>
      <c r="D809" s="5" t="s">
        <v>203</v>
      </c>
      <c r="E809" s="5" t="s">
        <v>1309</v>
      </c>
      <c r="F809" s="6" t="str">
        <f>IFERROR(__xludf.DUMMYFUNCTION("REGEXEXTRACT(E809, "":(.*):"")"),"00")</f>
        <v>00</v>
      </c>
      <c r="G809" s="6" t="str">
        <f>IFERROR(__xludf.DUMMYFUNCTION("REGEXEXTRACT(E809, "":.*:(\d*)(?:.|$)"")"),"00")</f>
        <v>00</v>
      </c>
      <c r="H809" s="6" t="str">
        <f>IFERROR(__xludf.DUMMYFUNCTION("IFNA(REGEXEXTRACT(E809, ""\.(\d{6})""), 0)"),"000296")</f>
        <v>000296</v>
      </c>
      <c r="I809" s="2">
        <f t="shared" si="1"/>
        <v>296</v>
      </c>
      <c r="J809" s="1" t="s">
        <v>76</v>
      </c>
    </row>
    <row r="810">
      <c r="A810" s="1" t="s">
        <v>15</v>
      </c>
      <c r="B810" s="5" t="s">
        <v>300</v>
      </c>
      <c r="C810" s="5" t="s">
        <v>298</v>
      </c>
      <c r="D810" s="5" t="s">
        <v>203</v>
      </c>
      <c r="E810" s="5" t="s">
        <v>1310</v>
      </c>
      <c r="F810" s="6" t="str">
        <f>IFERROR(__xludf.DUMMYFUNCTION("REGEXEXTRACT(E810, "":(.*):"")"),"00")</f>
        <v>00</v>
      </c>
      <c r="G810" s="6" t="str">
        <f>IFERROR(__xludf.DUMMYFUNCTION("REGEXEXTRACT(E810, "":.*:(\d*)(?:.|$)"")"),"00")</f>
        <v>00</v>
      </c>
      <c r="H810" s="6" t="str">
        <f>IFERROR(__xludf.DUMMYFUNCTION("IFNA(REGEXEXTRACT(E810, ""\.(\d{6})""), 0)"),"000496")</f>
        <v>000496</v>
      </c>
      <c r="I810" s="2">
        <f t="shared" si="1"/>
        <v>496</v>
      </c>
      <c r="J810" s="1" t="s">
        <v>17</v>
      </c>
    </row>
    <row r="811">
      <c r="A811" s="1" t="s">
        <v>15</v>
      </c>
      <c r="B811" s="5" t="s">
        <v>300</v>
      </c>
      <c r="C811" s="5" t="s">
        <v>1311</v>
      </c>
      <c r="D811" s="5" t="s">
        <v>203</v>
      </c>
      <c r="E811" s="5" t="s">
        <v>1312</v>
      </c>
      <c r="F811" s="6" t="str">
        <f>IFERROR(__xludf.DUMMYFUNCTION("REGEXEXTRACT(E811, "":(.*):"")"),"00")</f>
        <v>00</v>
      </c>
      <c r="G811" s="6" t="str">
        <f>IFERROR(__xludf.DUMMYFUNCTION("REGEXEXTRACT(E811, "":.*:(\d*)(?:.|$)"")"),"00")</f>
        <v>00</v>
      </c>
      <c r="H811" s="6" t="str">
        <f>IFERROR(__xludf.DUMMYFUNCTION("IFNA(REGEXEXTRACT(E811, ""\.(\d{6})""), 0)"),"002992")</f>
        <v>002992</v>
      </c>
      <c r="I811" s="2">
        <f t="shared" si="1"/>
        <v>2992</v>
      </c>
      <c r="J811" s="1" t="s">
        <v>17</v>
      </c>
    </row>
    <row r="812">
      <c r="A812" s="1" t="s">
        <v>15</v>
      </c>
      <c r="B812" s="5" t="s">
        <v>1075</v>
      </c>
      <c r="C812" s="5" t="s">
        <v>1265</v>
      </c>
      <c r="D812" s="5" t="s">
        <v>203</v>
      </c>
      <c r="E812" s="5" t="s">
        <v>1313</v>
      </c>
      <c r="F812" s="6" t="str">
        <f>IFERROR(__xludf.DUMMYFUNCTION("REGEXEXTRACT(E812, "":(.*):"")"),"00")</f>
        <v>00</v>
      </c>
      <c r="G812" s="6" t="str">
        <f>IFERROR(__xludf.DUMMYFUNCTION("REGEXEXTRACT(E812, "":.*:(\d*)(?:.|$)"")"),"00")</f>
        <v>00</v>
      </c>
      <c r="H812" s="6" t="str">
        <f>IFERROR(__xludf.DUMMYFUNCTION("IFNA(REGEXEXTRACT(E812, ""\.(\d{6})""), 0)"),"000511")</f>
        <v>000511</v>
      </c>
      <c r="I812" s="2">
        <f t="shared" si="1"/>
        <v>511</v>
      </c>
      <c r="J812" s="1" t="s">
        <v>17</v>
      </c>
    </row>
    <row r="813">
      <c r="A813" s="1" t="s">
        <v>15</v>
      </c>
      <c r="B813" s="5" t="s">
        <v>1075</v>
      </c>
      <c r="C813" s="5" t="s">
        <v>1246</v>
      </c>
      <c r="D813" s="5" t="s">
        <v>203</v>
      </c>
      <c r="E813" s="5" t="s">
        <v>299</v>
      </c>
      <c r="F813" s="6" t="str">
        <f>IFERROR(__xludf.DUMMYFUNCTION("REGEXEXTRACT(E813, "":(.*):"")"),"00")</f>
        <v>00</v>
      </c>
      <c r="G813" s="6" t="str">
        <f>IFERROR(__xludf.DUMMYFUNCTION("REGEXEXTRACT(E813, "":.*:(\d*)(?:.|$)"")"),"10")</f>
        <v>10</v>
      </c>
      <c r="H813" s="6">
        <f>IFERROR(__xludf.DUMMYFUNCTION("IFNA(REGEXEXTRACT(E813, ""\.(\d{6})""), 0)"),0.0)</f>
        <v>0</v>
      </c>
      <c r="I813" s="2">
        <f t="shared" si="1"/>
        <v>10000000</v>
      </c>
      <c r="J813" s="1" t="s">
        <v>74</v>
      </c>
    </row>
    <row r="814">
      <c r="A814" s="1" t="s">
        <v>15</v>
      </c>
      <c r="B814" s="5" t="s">
        <v>1075</v>
      </c>
      <c r="C814" s="5" t="s">
        <v>338</v>
      </c>
      <c r="D814" s="5" t="s">
        <v>203</v>
      </c>
      <c r="E814" s="5" t="s">
        <v>1314</v>
      </c>
      <c r="F814" s="6" t="str">
        <f>IFERROR(__xludf.DUMMYFUNCTION("REGEXEXTRACT(E814, "":(.*):"")"),"00")</f>
        <v>00</v>
      </c>
      <c r="G814" s="6" t="str">
        <f>IFERROR(__xludf.DUMMYFUNCTION("REGEXEXTRACT(E814, "":.*:(\d*)(?:.|$)"")"),"00")</f>
        <v>00</v>
      </c>
      <c r="H814" s="6" t="str">
        <f>IFERROR(__xludf.DUMMYFUNCTION("IFNA(REGEXEXTRACT(E814, ""\.(\d{6})""), 0)"),"007027")</f>
        <v>007027</v>
      </c>
      <c r="I814" s="2">
        <f t="shared" si="1"/>
        <v>7027</v>
      </c>
      <c r="J814" s="1" t="s">
        <v>17</v>
      </c>
    </row>
    <row r="815">
      <c r="A815" s="1" t="s">
        <v>15</v>
      </c>
      <c r="B815" s="5" t="s">
        <v>1075</v>
      </c>
      <c r="C815" s="5" t="s">
        <v>338</v>
      </c>
      <c r="D815" s="5" t="s">
        <v>203</v>
      </c>
      <c r="E815" s="5" t="s">
        <v>1315</v>
      </c>
      <c r="F815" s="6" t="str">
        <f>IFERROR(__xludf.DUMMYFUNCTION("REGEXEXTRACT(E815, "":(.*):"")"),"00")</f>
        <v>00</v>
      </c>
      <c r="G815" s="6" t="str">
        <f>IFERROR(__xludf.DUMMYFUNCTION("REGEXEXTRACT(E815, "":.*:(\d*)(?:.|$)"")"),"02")</f>
        <v>02</v>
      </c>
      <c r="H815" s="6" t="str">
        <f>IFERROR(__xludf.DUMMYFUNCTION("IFNA(REGEXEXTRACT(E815, ""\.(\d{6})""), 0)"),"259907")</f>
        <v>259907</v>
      </c>
      <c r="I815" s="2">
        <f t="shared" si="1"/>
        <v>2259907</v>
      </c>
      <c r="J815" s="1" t="s">
        <v>17</v>
      </c>
    </row>
    <row r="816">
      <c r="A816" s="1" t="s">
        <v>15</v>
      </c>
      <c r="B816" s="5" t="s">
        <v>1075</v>
      </c>
      <c r="C816" s="5" t="s">
        <v>301</v>
      </c>
      <c r="D816" s="5" t="s">
        <v>203</v>
      </c>
      <c r="E816" s="5" t="s">
        <v>1316</v>
      </c>
      <c r="F816" s="6" t="str">
        <f>IFERROR(__xludf.DUMMYFUNCTION("REGEXEXTRACT(E816, "":(.*):"")"),"00")</f>
        <v>00</v>
      </c>
      <c r="G816" s="6" t="str">
        <f>IFERROR(__xludf.DUMMYFUNCTION("REGEXEXTRACT(E816, "":.*:(\d*)(?:.|$)"")"),"00")</f>
        <v>00</v>
      </c>
      <c r="H816" s="6" t="str">
        <f>IFERROR(__xludf.DUMMYFUNCTION("IFNA(REGEXEXTRACT(E816, ""\.(\d{6})""), 0)"),"000559")</f>
        <v>000559</v>
      </c>
      <c r="I816" s="2">
        <f t="shared" si="1"/>
        <v>559</v>
      </c>
      <c r="J816" s="1" t="s">
        <v>76</v>
      </c>
    </row>
    <row r="817">
      <c r="A817" s="1" t="s">
        <v>15</v>
      </c>
      <c r="B817" s="5" t="s">
        <v>1075</v>
      </c>
      <c r="C817" s="5" t="s">
        <v>1317</v>
      </c>
      <c r="D817" s="5" t="s">
        <v>203</v>
      </c>
      <c r="E817" s="5" t="s">
        <v>1318</v>
      </c>
      <c r="F817" s="6" t="str">
        <f>IFERROR(__xludf.DUMMYFUNCTION("REGEXEXTRACT(E817, "":(.*):"")"),"00")</f>
        <v>00</v>
      </c>
      <c r="G817" s="6" t="str">
        <f>IFERROR(__xludf.DUMMYFUNCTION("REGEXEXTRACT(E817, "":.*:(\d*)(?:.|$)"")"),"00")</f>
        <v>00</v>
      </c>
      <c r="H817" s="6" t="str">
        <f>IFERROR(__xludf.DUMMYFUNCTION("IFNA(REGEXEXTRACT(E817, ""\.(\d{6})""), 0)"),"061720")</f>
        <v>061720</v>
      </c>
      <c r="I817" s="2">
        <f t="shared" si="1"/>
        <v>61720</v>
      </c>
      <c r="J817" s="1" t="s">
        <v>17</v>
      </c>
    </row>
    <row r="818">
      <c r="A818" s="1" t="s">
        <v>15</v>
      </c>
      <c r="B818" s="5" t="s">
        <v>1075</v>
      </c>
      <c r="C818" s="5" t="s">
        <v>1265</v>
      </c>
      <c r="D818" s="5" t="s">
        <v>203</v>
      </c>
      <c r="E818" s="5" t="s">
        <v>1319</v>
      </c>
      <c r="F818" s="6" t="str">
        <f>IFERROR(__xludf.DUMMYFUNCTION("REGEXEXTRACT(E818, "":(.*):"")"),"00")</f>
        <v>00</v>
      </c>
      <c r="G818" s="6" t="str">
        <f>IFERROR(__xludf.DUMMYFUNCTION("REGEXEXTRACT(E818, "":.*:(\d*)(?:.|$)"")"),"00")</f>
        <v>00</v>
      </c>
      <c r="H818" s="6" t="str">
        <f>IFERROR(__xludf.DUMMYFUNCTION("IFNA(REGEXEXTRACT(E818, ""\.(\d{6})""), 0)"),"002575")</f>
        <v>002575</v>
      </c>
      <c r="I818" s="2">
        <f t="shared" si="1"/>
        <v>2575</v>
      </c>
      <c r="J818" s="1" t="s">
        <v>17</v>
      </c>
    </row>
    <row r="819">
      <c r="A819" s="1" t="s">
        <v>15</v>
      </c>
      <c r="B819" s="5" t="s">
        <v>1075</v>
      </c>
      <c r="C819" s="5" t="s">
        <v>1265</v>
      </c>
      <c r="D819" s="5" t="s">
        <v>203</v>
      </c>
      <c r="E819" s="5" t="s">
        <v>299</v>
      </c>
      <c r="F819" s="6" t="str">
        <f>IFERROR(__xludf.DUMMYFUNCTION("REGEXEXTRACT(E819, "":(.*):"")"),"00")</f>
        <v>00</v>
      </c>
      <c r="G819" s="6" t="str">
        <f>IFERROR(__xludf.DUMMYFUNCTION("REGEXEXTRACT(E819, "":.*:(\d*)(?:.|$)"")"),"10")</f>
        <v>10</v>
      </c>
      <c r="H819" s="6">
        <f>IFERROR(__xludf.DUMMYFUNCTION("IFNA(REGEXEXTRACT(E819, ""\.(\d{6})""), 0)"),0.0)</f>
        <v>0</v>
      </c>
      <c r="I819" s="2">
        <f t="shared" si="1"/>
        <v>10000000</v>
      </c>
      <c r="J819" s="1" t="s">
        <v>74</v>
      </c>
    </row>
    <row r="820">
      <c r="A820" s="1" t="s">
        <v>15</v>
      </c>
      <c r="B820" s="5" t="s">
        <v>1075</v>
      </c>
      <c r="C820" s="5" t="s">
        <v>1297</v>
      </c>
      <c r="D820" s="5" t="s">
        <v>203</v>
      </c>
      <c r="E820" s="5" t="s">
        <v>1320</v>
      </c>
      <c r="F820" s="6" t="str">
        <f>IFERROR(__xludf.DUMMYFUNCTION("REGEXEXTRACT(E820, "":(.*):"")"),"00")</f>
        <v>00</v>
      </c>
      <c r="G820" s="6" t="str">
        <f>IFERROR(__xludf.DUMMYFUNCTION("REGEXEXTRACT(E820, "":.*:(\d*)(?:.|$)"")"),"00")</f>
        <v>00</v>
      </c>
      <c r="H820" s="6" t="str">
        <f>IFERROR(__xludf.DUMMYFUNCTION("IFNA(REGEXEXTRACT(E820, ""\.(\d{6})""), 0)"),"000421")</f>
        <v>000421</v>
      </c>
      <c r="I820" s="2">
        <f t="shared" si="1"/>
        <v>421</v>
      </c>
      <c r="J820" s="1" t="s">
        <v>17</v>
      </c>
    </row>
    <row r="821">
      <c r="A821" s="1" t="s">
        <v>15</v>
      </c>
      <c r="B821" s="5" t="s">
        <v>1075</v>
      </c>
      <c r="C821" s="5" t="s">
        <v>338</v>
      </c>
      <c r="D821" s="5" t="s">
        <v>203</v>
      </c>
      <c r="E821" s="5" t="s">
        <v>1321</v>
      </c>
      <c r="F821" s="6" t="str">
        <f>IFERROR(__xludf.DUMMYFUNCTION("REGEXEXTRACT(E821, "":(.*):"")"),"00")</f>
        <v>00</v>
      </c>
      <c r="G821" s="6" t="str">
        <f>IFERROR(__xludf.DUMMYFUNCTION("REGEXEXTRACT(E821, "":.*:(\d*)(?:.|$)"")"),"00")</f>
        <v>00</v>
      </c>
      <c r="H821" s="6" t="str">
        <f>IFERROR(__xludf.DUMMYFUNCTION("IFNA(REGEXEXTRACT(E821, ""\.(\d{6})""), 0)"),"001273")</f>
        <v>001273</v>
      </c>
      <c r="I821" s="2">
        <f t="shared" si="1"/>
        <v>1273</v>
      </c>
      <c r="J821" s="1" t="s">
        <v>17</v>
      </c>
    </row>
    <row r="822">
      <c r="A822" s="1" t="s">
        <v>15</v>
      </c>
      <c r="B822" s="5" t="s">
        <v>303</v>
      </c>
      <c r="C822" s="5" t="s">
        <v>1246</v>
      </c>
      <c r="D822" s="5" t="s">
        <v>203</v>
      </c>
      <c r="E822" s="5" t="s">
        <v>1322</v>
      </c>
      <c r="F822" s="6" t="str">
        <f>IFERROR(__xludf.DUMMYFUNCTION("REGEXEXTRACT(E822, "":(.*):"")"),"00")</f>
        <v>00</v>
      </c>
      <c r="G822" s="6" t="str">
        <f>IFERROR(__xludf.DUMMYFUNCTION("REGEXEXTRACT(E822, "":.*:(\d*)(?:.|$)"")"),"00")</f>
        <v>00</v>
      </c>
      <c r="H822" s="6" t="str">
        <f>IFERROR(__xludf.DUMMYFUNCTION("IFNA(REGEXEXTRACT(E822, ""\.(\d{6})""), 0)"),"000377")</f>
        <v>000377</v>
      </c>
      <c r="I822" s="2">
        <f t="shared" si="1"/>
        <v>377</v>
      </c>
      <c r="J822" s="1" t="s">
        <v>17</v>
      </c>
    </row>
    <row r="823">
      <c r="A823" s="1" t="s">
        <v>15</v>
      </c>
      <c r="B823" s="5" t="s">
        <v>303</v>
      </c>
      <c r="C823" s="5" t="s">
        <v>298</v>
      </c>
      <c r="D823" s="5" t="s">
        <v>203</v>
      </c>
      <c r="E823" s="5" t="s">
        <v>1323</v>
      </c>
      <c r="F823" s="6" t="str">
        <f>IFERROR(__xludf.DUMMYFUNCTION("REGEXEXTRACT(E823, "":(.*):"")"),"00")</f>
        <v>00</v>
      </c>
      <c r="G823" s="6" t="str">
        <f>IFERROR(__xludf.DUMMYFUNCTION("REGEXEXTRACT(E823, "":.*:(\d*)(?:.|$)"")"),"05")</f>
        <v>05</v>
      </c>
      <c r="H823" s="6" t="str">
        <f>IFERROR(__xludf.DUMMYFUNCTION("IFNA(REGEXEXTRACT(E823, ""\.(\d{6})""), 0)"),"436329")</f>
        <v>436329</v>
      </c>
      <c r="I823" s="2">
        <f t="shared" si="1"/>
        <v>5436329</v>
      </c>
      <c r="J823" s="1" t="s">
        <v>17</v>
      </c>
    </row>
    <row r="824">
      <c r="A824" s="1" t="s">
        <v>15</v>
      </c>
      <c r="B824" s="5" t="s">
        <v>303</v>
      </c>
      <c r="C824" s="5" t="s">
        <v>1324</v>
      </c>
      <c r="D824" s="5" t="s">
        <v>203</v>
      </c>
      <c r="E824" s="5" t="s">
        <v>1325</v>
      </c>
      <c r="F824" s="6" t="str">
        <f>IFERROR(__xludf.DUMMYFUNCTION("REGEXEXTRACT(E824, "":(.*):"")"),"00")</f>
        <v>00</v>
      </c>
      <c r="G824" s="6" t="str">
        <f>IFERROR(__xludf.DUMMYFUNCTION("REGEXEXTRACT(E824, "":.*:(\d*)(?:.|$)"")"),"00")</f>
        <v>00</v>
      </c>
      <c r="H824" s="6" t="str">
        <f>IFERROR(__xludf.DUMMYFUNCTION("IFNA(REGEXEXTRACT(E824, ""\.(\d{6})""), 0)"),"011231")</f>
        <v>011231</v>
      </c>
      <c r="I824" s="2">
        <f t="shared" si="1"/>
        <v>11231</v>
      </c>
      <c r="J824" s="1" t="s">
        <v>17</v>
      </c>
    </row>
    <row r="825">
      <c r="A825" s="1" t="s">
        <v>15</v>
      </c>
      <c r="B825" s="5" t="s">
        <v>303</v>
      </c>
      <c r="C825" s="5" t="s">
        <v>339</v>
      </c>
      <c r="D825" s="5" t="s">
        <v>203</v>
      </c>
      <c r="E825" s="5" t="s">
        <v>1326</v>
      </c>
      <c r="F825" s="6" t="str">
        <f>IFERROR(__xludf.DUMMYFUNCTION("REGEXEXTRACT(E825, "":(.*):"")"),"00")</f>
        <v>00</v>
      </c>
      <c r="G825" s="6" t="str">
        <f>IFERROR(__xludf.DUMMYFUNCTION("REGEXEXTRACT(E825, "":.*:(\d*)(?:.|$)"")"),"00")</f>
        <v>00</v>
      </c>
      <c r="H825" s="6" t="str">
        <f>IFERROR(__xludf.DUMMYFUNCTION("IFNA(REGEXEXTRACT(E825, ""\.(\d{6})""), 0)"),"001659")</f>
        <v>001659</v>
      </c>
      <c r="I825" s="2">
        <f t="shared" si="1"/>
        <v>1659</v>
      </c>
      <c r="J825" s="1" t="s">
        <v>17</v>
      </c>
    </row>
    <row r="826">
      <c r="A826" s="1" t="s">
        <v>15</v>
      </c>
      <c r="B826" s="5" t="s">
        <v>303</v>
      </c>
      <c r="C826" s="5" t="s">
        <v>1246</v>
      </c>
      <c r="D826" s="5" t="s">
        <v>203</v>
      </c>
      <c r="E826" s="5" t="s">
        <v>299</v>
      </c>
      <c r="F826" s="6" t="str">
        <f>IFERROR(__xludf.DUMMYFUNCTION("REGEXEXTRACT(E826, "":(.*):"")"),"00")</f>
        <v>00</v>
      </c>
      <c r="G826" s="6" t="str">
        <f>IFERROR(__xludf.DUMMYFUNCTION("REGEXEXTRACT(E826, "":.*:(\d*)(?:.|$)"")"),"10")</f>
        <v>10</v>
      </c>
      <c r="H826" s="6">
        <f>IFERROR(__xludf.DUMMYFUNCTION("IFNA(REGEXEXTRACT(E826, ""\.(\d{6})""), 0)"),0.0)</f>
        <v>0</v>
      </c>
      <c r="I826" s="2">
        <f t="shared" si="1"/>
        <v>10000000</v>
      </c>
      <c r="J826" s="1" t="s">
        <v>74</v>
      </c>
    </row>
    <row r="827">
      <c r="A827" s="1" t="s">
        <v>15</v>
      </c>
      <c r="B827" s="5" t="s">
        <v>303</v>
      </c>
      <c r="C827" s="5" t="s">
        <v>298</v>
      </c>
      <c r="D827" s="5" t="s">
        <v>203</v>
      </c>
      <c r="E827" s="5" t="s">
        <v>1327</v>
      </c>
      <c r="F827" s="6" t="str">
        <f>IFERROR(__xludf.DUMMYFUNCTION("REGEXEXTRACT(E827, "":(.*):"")"),"00")</f>
        <v>00</v>
      </c>
      <c r="G827" s="6" t="str">
        <f>IFERROR(__xludf.DUMMYFUNCTION("REGEXEXTRACT(E827, "":.*:(\d*)(?:.|$)"")"),"00")</f>
        <v>00</v>
      </c>
      <c r="H827" s="6" t="str">
        <f>IFERROR(__xludf.DUMMYFUNCTION("IFNA(REGEXEXTRACT(E827, ""\.(\d{6})""), 0)"),"000357")</f>
        <v>000357</v>
      </c>
      <c r="I827" s="2">
        <f t="shared" si="1"/>
        <v>357</v>
      </c>
      <c r="J827" s="1" t="s">
        <v>76</v>
      </c>
    </row>
    <row r="828">
      <c r="A828" s="1" t="s">
        <v>15</v>
      </c>
      <c r="B828" s="5" t="s">
        <v>303</v>
      </c>
      <c r="C828" s="5" t="s">
        <v>342</v>
      </c>
      <c r="D828" s="5" t="s">
        <v>203</v>
      </c>
      <c r="E828" s="5" t="s">
        <v>299</v>
      </c>
      <c r="F828" s="6" t="str">
        <f>IFERROR(__xludf.DUMMYFUNCTION("REGEXEXTRACT(E828, "":(.*):"")"),"00")</f>
        <v>00</v>
      </c>
      <c r="G828" s="6" t="str">
        <f>IFERROR(__xludf.DUMMYFUNCTION("REGEXEXTRACT(E828, "":.*:(\d*)(?:.|$)"")"),"10")</f>
        <v>10</v>
      </c>
      <c r="H828" s="6">
        <f>IFERROR(__xludf.DUMMYFUNCTION("IFNA(REGEXEXTRACT(E828, ""\.(\d{6})""), 0)"),0.0)</f>
        <v>0</v>
      </c>
      <c r="I828" s="2">
        <f t="shared" si="1"/>
        <v>10000000</v>
      </c>
      <c r="J828" s="1" t="s">
        <v>74</v>
      </c>
    </row>
    <row r="829">
      <c r="A829" s="1" t="s">
        <v>15</v>
      </c>
      <c r="B829" s="5" t="s">
        <v>303</v>
      </c>
      <c r="C829" s="5" t="s">
        <v>333</v>
      </c>
      <c r="D829" s="5" t="s">
        <v>203</v>
      </c>
      <c r="E829" s="5" t="s">
        <v>1328</v>
      </c>
      <c r="F829" s="6" t="str">
        <f>IFERROR(__xludf.DUMMYFUNCTION("REGEXEXTRACT(E829, "":(.*):"")"),"00")</f>
        <v>00</v>
      </c>
      <c r="G829" s="6" t="str">
        <f>IFERROR(__xludf.DUMMYFUNCTION("REGEXEXTRACT(E829, "":.*:(\d*)(?:.|$)"")"),"00")</f>
        <v>00</v>
      </c>
      <c r="H829" s="6" t="str">
        <f>IFERROR(__xludf.DUMMYFUNCTION("IFNA(REGEXEXTRACT(E829, ""\.(\d{6})""), 0)"),"000375")</f>
        <v>000375</v>
      </c>
      <c r="I829" s="2">
        <f t="shared" si="1"/>
        <v>375</v>
      </c>
      <c r="J829" s="1" t="s">
        <v>76</v>
      </c>
    </row>
    <row r="830">
      <c r="A830" s="1" t="s">
        <v>15</v>
      </c>
      <c r="B830" s="5" t="s">
        <v>303</v>
      </c>
      <c r="C830" s="5" t="s">
        <v>1317</v>
      </c>
      <c r="D830" s="5" t="s">
        <v>203</v>
      </c>
      <c r="E830" s="5" t="s">
        <v>1329</v>
      </c>
      <c r="F830" s="6" t="str">
        <f>IFERROR(__xludf.DUMMYFUNCTION("REGEXEXTRACT(E830, "":(.*):"")"),"00")</f>
        <v>00</v>
      </c>
      <c r="G830" s="6" t="str">
        <f>IFERROR(__xludf.DUMMYFUNCTION("REGEXEXTRACT(E830, "":.*:(\d*)(?:.|$)"")"),"00")</f>
        <v>00</v>
      </c>
      <c r="H830" s="6" t="str">
        <f>IFERROR(__xludf.DUMMYFUNCTION("IFNA(REGEXEXTRACT(E830, ""\.(\d{6})""), 0)"),"216391")</f>
        <v>216391</v>
      </c>
      <c r="I830" s="2">
        <f t="shared" si="1"/>
        <v>216391</v>
      </c>
      <c r="J830" s="1" t="s">
        <v>17</v>
      </c>
    </row>
    <row r="831">
      <c r="A831" s="1" t="s">
        <v>15</v>
      </c>
      <c r="B831" s="5" t="s">
        <v>303</v>
      </c>
      <c r="C831" s="5" t="s">
        <v>1297</v>
      </c>
      <c r="D831" s="5" t="s">
        <v>203</v>
      </c>
      <c r="E831" s="5" t="s">
        <v>299</v>
      </c>
      <c r="F831" s="6" t="str">
        <f>IFERROR(__xludf.DUMMYFUNCTION("REGEXEXTRACT(E831, "":(.*):"")"),"00")</f>
        <v>00</v>
      </c>
      <c r="G831" s="6" t="str">
        <f>IFERROR(__xludf.DUMMYFUNCTION("REGEXEXTRACT(E831, "":.*:(\d*)(?:.|$)"")"),"10")</f>
        <v>10</v>
      </c>
      <c r="H831" s="6">
        <f>IFERROR(__xludf.DUMMYFUNCTION("IFNA(REGEXEXTRACT(E831, ""\.(\d{6})""), 0)"),0.0)</f>
        <v>0</v>
      </c>
      <c r="I831" s="2">
        <f t="shared" si="1"/>
        <v>10000000</v>
      </c>
      <c r="J831" s="1" t="s">
        <v>74</v>
      </c>
    </row>
    <row r="832">
      <c r="A832" s="1" t="s">
        <v>15</v>
      </c>
      <c r="B832" s="5" t="s">
        <v>1105</v>
      </c>
      <c r="C832" s="5" t="s">
        <v>301</v>
      </c>
      <c r="D832" s="5" t="s">
        <v>203</v>
      </c>
      <c r="E832" s="5" t="s">
        <v>1330</v>
      </c>
      <c r="F832" s="6" t="str">
        <f>IFERROR(__xludf.DUMMYFUNCTION("REGEXEXTRACT(E832, "":(.*):"")"),"00")</f>
        <v>00</v>
      </c>
      <c r="G832" s="6" t="str">
        <f>IFERROR(__xludf.DUMMYFUNCTION("REGEXEXTRACT(E832, "":.*:(\d*)(?:.|$)"")"),"00")</f>
        <v>00</v>
      </c>
      <c r="H832" s="6" t="str">
        <f>IFERROR(__xludf.DUMMYFUNCTION("IFNA(REGEXEXTRACT(E832, ""\.(\d{6})""), 0)"),"000489")</f>
        <v>000489</v>
      </c>
      <c r="I832" s="2">
        <f t="shared" si="1"/>
        <v>489</v>
      </c>
      <c r="J832" s="1" t="s">
        <v>76</v>
      </c>
    </row>
    <row r="833">
      <c r="A833" s="1" t="s">
        <v>15</v>
      </c>
      <c r="B833" s="5" t="s">
        <v>1105</v>
      </c>
      <c r="C833" s="5" t="s">
        <v>333</v>
      </c>
      <c r="D833" s="5" t="s">
        <v>203</v>
      </c>
      <c r="E833" s="5" t="s">
        <v>1331</v>
      </c>
      <c r="F833" s="6" t="str">
        <f>IFERROR(__xludf.DUMMYFUNCTION("REGEXEXTRACT(E833, "":(.*):"")"),"00")</f>
        <v>00</v>
      </c>
      <c r="G833" s="6" t="str">
        <f>IFERROR(__xludf.DUMMYFUNCTION("REGEXEXTRACT(E833, "":.*:(\d*)(?:.|$)"")"),"00")</f>
        <v>00</v>
      </c>
      <c r="H833" s="6" t="str">
        <f>IFERROR(__xludf.DUMMYFUNCTION("IFNA(REGEXEXTRACT(E833, ""\.(\d{6})""), 0)"),"000356")</f>
        <v>000356</v>
      </c>
      <c r="I833" s="2">
        <f t="shared" si="1"/>
        <v>356</v>
      </c>
      <c r="J833" s="1" t="s">
        <v>76</v>
      </c>
    </row>
    <row r="834">
      <c r="A834" s="1" t="s">
        <v>15</v>
      </c>
      <c r="B834" s="5" t="s">
        <v>1105</v>
      </c>
      <c r="C834" s="5" t="s">
        <v>339</v>
      </c>
      <c r="D834" s="5" t="s">
        <v>203</v>
      </c>
      <c r="E834" s="5" t="s">
        <v>1332</v>
      </c>
      <c r="F834" s="6" t="str">
        <f>IFERROR(__xludf.DUMMYFUNCTION("REGEXEXTRACT(E834, "":(.*):"")"),"00")</f>
        <v>00</v>
      </c>
      <c r="G834" s="6" t="str">
        <f>IFERROR(__xludf.DUMMYFUNCTION("REGEXEXTRACT(E834, "":.*:(\d*)(?:.|$)"")"),"00")</f>
        <v>00</v>
      </c>
      <c r="H834" s="6" t="str">
        <f>IFERROR(__xludf.DUMMYFUNCTION("IFNA(REGEXEXTRACT(E834, ""\.(\d{6})""), 0)"),"001331")</f>
        <v>001331</v>
      </c>
      <c r="I834" s="2">
        <f t="shared" si="1"/>
        <v>1331</v>
      </c>
      <c r="J834" s="1" t="s">
        <v>17</v>
      </c>
    </row>
    <row r="835">
      <c r="A835" s="1" t="s">
        <v>15</v>
      </c>
      <c r="B835" s="5" t="s">
        <v>1105</v>
      </c>
      <c r="C835" s="5" t="s">
        <v>310</v>
      </c>
      <c r="D835" s="5" t="s">
        <v>203</v>
      </c>
      <c r="E835" s="5" t="s">
        <v>1333</v>
      </c>
      <c r="F835" s="6" t="str">
        <f>IFERROR(__xludf.DUMMYFUNCTION("REGEXEXTRACT(E835, "":(.*):"")"),"00")</f>
        <v>00</v>
      </c>
      <c r="G835" s="6" t="str">
        <f>IFERROR(__xludf.DUMMYFUNCTION("REGEXEXTRACT(E835, "":.*:(\d*)(?:.|$)"")"),"00")</f>
        <v>00</v>
      </c>
      <c r="H835" s="6" t="str">
        <f>IFERROR(__xludf.DUMMYFUNCTION("IFNA(REGEXEXTRACT(E835, ""\.(\d{6})""), 0)"),"000687")</f>
        <v>000687</v>
      </c>
      <c r="I835" s="2">
        <f t="shared" si="1"/>
        <v>687</v>
      </c>
      <c r="J835" s="1" t="s">
        <v>17</v>
      </c>
    </row>
    <row r="836">
      <c r="A836" s="1" t="s">
        <v>15</v>
      </c>
      <c r="B836" s="5" t="s">
        <v>1105</v>
      </c>
      <c r="C836" s="5" t="s">
        <v>1265</v>
      </c>
      <c r="D836" s="5" t="s">
        <v>203</v>
      </c>
      <c r="E836" s="5" t="s">
        <v>1334</v>
      </c>
      <c r="F836" s="6" t="str">
        <f>IFERROR(__xludf.DUMMYFUNCTION("REGEXEXTRACT(E836, "":(.*):"")"),"00")</f>
        <v>00</v>
      </c>
      <c r="G836" s="6" t="str">
        <f>IFERROR(__xludf.DUMMYFUNCTION("REGEXEXTRACT(E836, "":.*:(\d*)(?:.|$)"")"),"00")</f>
        <v>00</v>
      </c>
      <c r="H836" s="6" t="str">
        <f>IFERROR(__xludf.DUMMYFUNCTION("IFNA(REGEXEXTRACT(E836, ""\.(\d{6})""), 0)"),"000385")</f>
        <v>000385</v>
      </c>
      <c r="I836" s="2">
        <f t="shared" si="1"/>
        <v>385</v>
      </c>
      <c r="J836" s="1" t="s">
        <v>17</v>
      </c>
    </row>
    <row r="837">
      <c r="A837" s="1" t="s">
        <v>15</v>
      </c>
      <c r="B837" s="5" t="s">
        <v>1105</v>
      </c>
      <c r="C837" s="5" t="s">
        <v>1317</v>
      </c>
      <c r="D837" s="5" t="s">
        <v>203</v>
      </c>
      <c r="E837" s="5" t="s">
        <v>1335</v>
      </c>
      <c r="F837" s="6" t="str">
        <f>IFERROR(__xludf.DUMMYFUNCTION("REGEXEXTRACT(E837, "":(.*):"")"),"00")</f>
        <v>00</v>
      </c>
      <c r="G837" s="6" t="str">
        <f>IFERROR(__xludf.DUMMYFUNCTION("REGEXEXTRACT(E837, "":.*:(\d*)(?:.|$)"")"),"00")</f>
        <v>00</v>
      </c>
      <c r="H837" s="6" t="str">
        <f>IFERROR(__xludf.DUMMYFUNCTION("IFNA(REGEXEXTRACT(E837, ""\.(\d{6})""), 0)"),"000706")</f>
        <v>000706</v>
      </c>
      <c r="I837" s="2">
        <f t="shared" si="1"/>
        <v>706</v>
      </c>
      <c r="J837" s="1" t="s">
        <v>17</v>
      </c>
    </row>
    <row r="838">
      <c r="A838" s="1" t="s">
        <v>15</v>
      </c>
      <c r="B838" s="5" t="s">
        <v>1105</v>
      </c>
      <c r="C838" s="5" t="s">
        <v>1317</v>
      </c>
      <c r="D838" s="5" t="s">
        <v>203</v>
      </c>
      <c r="E838" s="5" t="s">
        <v>1336</v>
      </c>
      <c r="F838" s="6" t="str">
        <f>IFERROR(__xludf.DUMMYFUNCTION("REGEXEXTRACT(E838, "":(.*):"")"),"00")</f>
        <v>00</v>
      </c>
      <c r="G838" s="6" t="str">
        <f>IFERROR(__xludf.DUMMYFUNCTION("REGEXEXTRACT(E838, "":.*:(\d*)(?:.|$)"")"),"00")</f>
        <v>00</v>
      </c>
      <c r="H838" s="6" t="str">
        <f>IFERROR(__xludf.DUMMYFUNCTION("IFNA(REGEXEXTRACT(E838, ""\.(\d{6})""), 0)"),"000550")</f>
        <v>000550</v>
      </c>
      <c r="I838" s="2">
        <f t="shared" si="1"/>
        <v>550</v>
      </c>
      <c r="J838" s="1" t="s">
        <v>76</v>
      </c>
    </row>
    <row r="839">
      <c r="A839" s="1" t="s">
        <v>15</v>
      </c>
      <c r="B839" s="5" t="s">
        <v>1105</v>
      </c>
      <c r="C839" s="5" t="s">
        <v>339</v>
      </c>
      <c r="D839" s="5" t="s">
        <v>203</v>
      </c>
      <c r="E839" s="5" t="s">
        <v>299</v>
      </c>
      <c r="F839" s="6" t="str">
        <f>IFERROR(__xludf.DUMMYFUNCTION("REGEXEXTRACT(E839, "":(.*):"")"),"00")</f>
        <v>00</v>
      </c>
      <c r="G839" s="6" t="str">
        <f>IFERROR(__xludf.DUMMYFUNCTION("REGEXEXTRACT(E839, "":.*:(\d*)(?:.|$)"")"),"10")</f>
        <v>10</v>
      </c>
      <c r="H839" s="6">
        <f>IFERROR(__xludf.DUMMYFUNCTION("IFNA(REGEXEXTRACT(E839, ""\.(\d{6})""), 0)"),0.0)</f>
        <v>0</v>
      </c>
      <c r="I839" s="2">
        <f t="shared" si="1"/>
        <v>10000000</v>
      </c>
      <c r="J839" s="1" t="s">
        <v>74</v>
      </c>
    </row>
    <row r="840">
      <c r="A840" s="1" t="s">
        <v>15</v>
      </c>
      <c r="B840" s="5" t="s">
        <v>1105</v>
      </c>
      <c r="C840" s="5" t="s">
        <v>339</v>
      </c>
      <c r="D840" s="5" t="s">
        <v>203</v>
      </c>
      <c r="E840" s="5" t="s">
        <v>1337</v>
      </c>
      <c r="F840" s="6" t="str">
        <f>IFERROR(__xludf.DUMMYFUNCTION("REGEXEXTRACT(E840, "":(.*):"")"),"00")</f>
        <v>00</v>
      </c>
      <c r="G840" s="6" t="str">
        <f>IFERROR(__xludf.DUMMYFUNCTION("REGEXEXTRACT(E840, "":.*:(\d*)(?:.|$)"")"),"00")</f>
        <v>00</v>
      </c>
      <c r="H840" s="6" t="str">
        <f>IFERROR(__xludf.DUMMYFUNCTION("IFNA(REGEXEXTRACT(E840, ""\.(\d{6})""), 0)"),"019194")</f>
        <v>019194</v>
      </c>
      <c r="I840" s="2">
        <f t="shared" si="1"/>
        <v>19194</v>
      </c>
      <c r="J840" s="1" t="s">
        <v>17</v>
      </c>
    </row>
    <row r="841">
      <c r="A841" s="1" t="s">
        <v>15</v>
      </c>
      <c r="B841" s="5" t="s">
        <v>1105</v>
      </c>
      <c r="C841" s="5" t="s">
        <v>342</v>
      </c>
      <c r="D841" s="5" t="s">
        <v>203</v>
      </c>
      <c r="E841" s="5" t="s">
        <v>1338</v>
      </c>
      <c r="F841" s="6" t="str">
        <f>IFERROR(__xludf.DUMMYFUNCTION("REGEXEXTRACT(E841, "":(.*):"")"),"00")</f>
        <v>00</v>
      </c>
      <c r="G841" s="6" t="str">
        <f>IFERROR(__xludf.DUMMYFUNCTION("REGEXEXTRACT(E841, "":.*:(\d*)(?:.|$)"")"),"00")</f>
        <v>00</v>
      </c>
      <c r="H841" s="6" t="str">
        <f>IFERROR(__xludf.DUMMYFUNCTION("IFNA(REGEXEXTRACT(E841, ""\.(\d{6})""), 0)"),"000722")</f>
        <v>000722</v>
      </c>
      <c r="I841" s="2">
        <f t="shared" si="1"/>
        <v>722</v>
      </c>
      <c r="J841" s="1" t="s">
        <v>17</v>
      </c>
    </row>
    <row r="842">
      <c r="A842" s="1" t="s">
        <v>15</v>
      </c>
      <c r="B842" s="5" t="s">
        <v>278</v>
      </c>
      <c r="C842" s="5" t="s">
        <v>1324</v>
      </c>
      <c r="D842" s="5" t="s">
        <v>203</v>
      </c>
      <c r="E842" s="5" t="s">
        <v>1339</v>
      </c>
      <c r="F842" s="6" t="str">
        <f>IFERROR(__xludf.DUMMYFUNCTION("REGEXEXTRACT(E842, "":(.*):"")"),"00")</f>
        <v>00</v>
      </c>
      <c r="G842" s="6" t="str">
        <f>IFERROR(__xludf.DUMMYFUNCTION("REGEXEXTRACT(E842, "":.*:(\d*)(?:.|$)"")"),"00")</f>
        <v>00</v>
      </c>
      <c r="H842" s="6" t="str">
        <f>IFERROR(__xludf.DUMMYFUNCTION("IFNA(REGEXEXTRACT(E842, ""\.(\d{6})""), 0)"),"016120")</f>
        <v>016120</v>
      </c>
      <c r="I842" s="2">
        <f t="shared" si="1"/>
        <v>16120</v>
      </c>
      <c r="J842" s="1" t="s">
        <v>76</v>
      </c>
    </row>
    <row r="843">
      <c r="A843" s="1" t="s">
        <v>15</v>
      </c>
      <c r="B843" s="5" t="s">
        <v>278</v>
      </c>
      <c r="C843" s="5" t="s">
        <v>1246</v>
      </c>
      <c r="D843" s="5" t="s">
        <v>203</v>
      </c>
      <c r="E843" s="5" t="s">
        <v>299</v>
      </c>
      <c r="F843" s="6" t="str">
        <f>IFERROR(__xludf.DUMMYFUNCTION("REGEXEXTRACT(E843, "":(.*):"")"),"00")</f>
        <v>00</v>
      </c>
      <c r="G843" s="6" t="str">
        <f>IFERROR(__xludf.DUMMYFUNCTION("REGEXEXTRACT(E843, "":.*:(\d*)(?:.|$)"")"),"10")</f>
        <v>10</v>
      </c>
      <c r="H843" s="6">
        <f>IFERROR(__xludf.DUMMYFUNCTION("IFNA(REGEXEXTRACT(E843, ""\.(\d{6})""), 0)"),0.0)</f>
        <v>0</v>
      </c>
      <c r="I843" s="2">
        <f t="shared" si="1"/>
        <v>10000000</v>
      </c>
      <c r="J843" s="1" t="s">
        <v>74</v>
      </c>
    </row>
    <row r="844">
      <c r="A844" s="1" t="s">
        <v>15</v>
      </c>
      <c r="B844" s="5" t="s">
        <v>278</v>
      </c>
      <c r="C844" s="5" t="s">
        <v>1317</v>
      </c>
      <c r="D844" s="5" t="s">
        <v>203</v>
      </c>
      <c r="E844" s="5" t="s">
        <v>1340</v>
      </c>
      <c r="F844" s="6" t="str">
        <f>IFERROR(__xludf.DUMMYFUNCTION("REGEXEXTRACT(E844, "":(.*):"")"),"00")</f>
        <v>00</v>
      </c>
      <c r="G844" s="6" t="str">
        <f>IFERROR(__xludf.DUMMYFUNCTION("REGEXEXTRACT(E844, "":.*:(\d*)(?:.|$)"")"),"00")</f>
        <v>00</v>
      </c>
      <c r="H844" s="6" t="str">
        <f>IFERROR(__xludf.DUMMYFUNCTION("IFNA(REGEXEXTRACT(E844, ""\.(\d{6})""), 0)"),"001032")</f>
        <v>001032</v>
      </c>
      <c r="I844" s="2">
        <f t="shared" si="1"/>
        <v>1032</v>
      </c>
      <c r="J844" s="1" t="s">
        <v>76</v>
      </c>
    </row>
    <row r="845">
      <c r="A845" s="1" t="s">
        <v>15</v>
      </c>
      <c r="B845" s="5" t="s">
        <v>278</v>
      </c>
      <c r="C845" s="5" t="s">
        <v>310</v>
      </c>
      <c r="D845" s="5" t="s">
        <v>203</v>
      </c>
      <c r="E845" s="5" t="s">
        <v>1341</v>
      </c>
      <c r="F845" s="6" t="str">
        <f>IFERROR(__xludf.DUMMYFUNCTION("REGEXEXTRACT(E845, "":(.*):"")"),"00")</f>
        <v>00</v>
      </c>
      <c r="G845" s="6" t="str">
        <f>IFERROR(__xludf.DUMMYFUNCTION("REGEXEXTRACT(E845, "":.*:(\d*)(?:.|$)"")"),"00")</f>
        <v>00</v>
      </c>
      <c r="H845" s="6" t="str">
        <f>IFERROR(__xludf.DUMMYFUNCTION("IFNA(REGEXEXTRACT(E845, ""\.(\d{6})""), 0)"),"000351")</f>
        <v>000351</v>
      </c>
      <c r="I845" s="2">
        <f t="shared" si="1"/>
        <v>351</v>
      </c>
      <c r="J845" s="1" t="s">
        <v>76</v>
      </c>
    </row>
    <row r="846">
      <c r="A846" s="1" t="s">
        <v>15</v>
      </c>
      <c r="B846" s="5" t="s">
        <v>278</v>
      </c>
      <c r="C846" s="5" t="s">
        <v>1311</v>
      </c>
      <c r="D846" s="5" t="s">
        <v>203</v>
      </c>
      <c r="E846" s="5" t="s">
        <v>1342</v>
      </c>
      <c r="F846" s="6" t="str">
        <f>IFERROR(__xludf.DUMMYFUNCTION("REGEXEXTRACT(E846, "":(.*):"")"),"00")</f>
        <v>00</v>
      </c>
      <c r="G846" s="6" t="str">
        <f>IFERROR(__xludf.DUMMYFUNCTION("REGEXEXTRACT(E846, "":.*:(\d*)(?:.|$)"")"),"00")</f>
        <v>00</v>
      </c>
      <c r="H846" s="6" t="str">
        <f>IFERROR(__xludf.DUMMYFUNCTION("IFNA(REGEXEXTRACT(E846, ""\.(\d{6})""), 0)"),"000536")</f>
        <v>000536</v>
      </c>
      <c r="I846" s="2">
        <f t="shared" si="1"/>
        <v>536</v>
      </c>
      <c r="J846" s="1" t="s">
        <v>17</v>
      </c>
    </row>
    <row r="847">
      <c r="A847" s="1" t="s">
        <v>15</v>
      </c>
      <c r="B847" s="5" t="s">
        <v>278</v>
      </c>
      <c r="C847" s="5" t="s">
        <v>1324</v>
      </c>
      <c r="D847" s="5" t="s">
        <v>203</v>
      </c>
      <c r="E847" s="5" t="s">
        <v>1343</v>
      </c>
      <c r="F847" s="6" t="str">
        <f>IFERROR(__xludf.DUMMYFUNCTION("REGEXEXTRACT(E847, "":(.*):"")"),"00")</f>
        <v>00</v>
      </c>
      <c r="G847" s="6" t="str">
        <f>IFERROR(__xludf.DUMMYFUNCTION("REGEXEXTRACT(E847, "":.*:(\d*)(?:.|$)"")"),"00")</f>
        <v>00</v>
      </c>
      <c r="H847" s="6" t="str">
        <f>IFERROR(__xludf.DUMMYFUNCTION("IFNA(REGEXEXTRACT(E847, ""\.(\d{6})""), 0)"),"000528")</f>
        <v>000528</v>
      </c>
      <c r="I847" s="2">
        <f t="shared" si="1"/>
        <v>528</v>
      </c>
      <c r="J847" s="1" t="s">
        <v>17</v>
      </c>
    </row>
    <row r="848">
      <c r="A848" s="1" t="s">
        <v>15</v>
      </c>
      <c r="B848" s="5" t="s">
        <v>278</v>
      </c>
      <c r="C848" s="5" t="s">
        <v>338</v>
      </c>
      <c r="D848" s="5" t="s">
        <v>203</v>
      </c>
      <c r="E848" s="5" t="s">
        <v>1344</v>
      </c>
      <c r="F848" s="6" t="str">
        <f>IFERROR(__xludf.DUMMYFUNCTION("REGEXEXTRACT(E848, "":(.*):"")"),"00")</f>
        <v>00</v>
      </c>
      <c r="G848" s="6" t="str">
        <f>IFERROR(__xludf.DUMMYFUNCTION("REGEXEXTRACT(E848, "":.*:(\d*)(?:.|$)"")"),"00")</f>
        <v>00</v>
      </c>
      <c r="H848" s="6" t="str">
        <f>IFERROR(__xludf.DUMMYFUNCTION("IFNA(REGEXEXTRACT(E848, ""\.(\d{6})""), 0)"),"003801")</f>
        <v>003801</v>
      </c>
      <c r="I848" s="2">
        <f t="shared" si="1"/>
        <v>3801</v>
      </c>
      <c r="J848" s="1" t="s">
        <v>17</v>
      </c>
    </row>
    <row r="849">
      <c r="A849" s="1" t="s">
        <v>15</v>
      </c>
      <c r="B849" s="5" t="s">
        <v>278</v>
      </c>
      <c r="C849" s="5" t="s">
        <v>1265</v>
      </c>
      <c r="D849" s="5" t="s">
        <v>203</v>
      </c>
      <c r="E849" s="5" t="s">
        <v>1345</v>
      </c>
      <c r="F849" s="6" t="str">
        <f>IFERROR(__xludf.DUMMYFUNCTION("REGEXEXTRACT(E849, "":(.*):"")"),"00")</f>
        <v>00</v>
      </c>
      <c r="G849" s="6" t="str">
        <f>IFERROR(__xludf.DUMMYFUNCTION("REGEXEXTRACT(E849, "":.*:(\d*)(?:.|$)"")"),"00")</f>
        <v>00</v>
      </c>
      <c r="H849" s="6" t="str">
        <f>IFERROR(__xludf.DUMMYFUNCTION("IFNA(REGEXEXTRACT(E849, ""\.(\d{6})""), 0)"),"259487")</f>
        <v>259487</v>
      </c>
      <c r="I849" s="2">
        <f t="shared" si="1"/>
        <v>259487</v>
      </c>
      <c r="J849" s="1" t="s">
        <v>17</v>
      </c>
    </row>
    <row r="850">
      <c r="A850" s="1" t="s">
        <v>15</v>
      </c>
      <c r="B850" s="5" t="s">
        <v>278</v>
      </c>
      <c r="C850" s="5" t="s">
        <v>333</v>
      </c>
      <c r="D850" s="5" t="s">
        <v>203</v>
      </c>
      <c r="E850" s="5" t="s">
        <v>1346</v>
      </c>
      <c r="F850" s="6" t="str">
        <f>IFERROR(__xludf.DUMMYFUNCTION("REGEXEXTRACT(E850, "":(.*):"")"),"00")</f>
        <v>00</v>
      </c>
      <c r="G850" s="6" t="str">
        <f>IFERROR(__xludf.DUMMYFUNCTION("REGEXEXTRACT(E850, "":.*:(\d*)(?:.|$)"")"),"00")</f>
        <v>00</v>
      </c>
      <c r="H850" s="6" t="str">
        <f>IFERROR(__xludf.DUMMYFUNCTION("IFNA(REGEXEXTRACT(E850, ""\.(\d{6})""), 0)"),"000588")</f>
        <v>000588</v>
      </c>
      <c r="I850" s="2">
        <f t="shared" si="1"/>
        <v>588</v>
      </c>
      <c r="J850" s="1" t="s">
        <v>17</v>
      </c>
    </row>
    <row r="851">
      <c r="A851" s="1" t="s">
        <v>15</v>
      </c>
      <c r="B851" s="5" t="s">
        <v>278</v>
      </c>
      <c r="C851" s="5" t="s">
        <v>339</v>
      </c>
      <c r="D851" s="5" t="s">
        <v>203</v>
      </c>
      <c r="E851" s="5" t="s">
        <v>299</v>
      </c>
      <c r="F851" s="6" t="str">
        <f>IFERROR(__xludf.DUMMYFUNCTION("REGEXEXTRACT(E851, "":(.*):"")"),"00")</f>
        <v>00</v>
      </c>
      <c r="G851" s="6" t="str">
        <f>IFERROR(__xludf.DUMMYFUNCTION("REGEXEXTRACT(E851, "":.*:(\d*)(?:.|$)"")"),"10")</f>
        <v>10</v>
      </c>
      <c r="H851" s="6">
        <f>IFERROR(__xludf.DUMMYFUNCTION("IFNA(REGEXEXTRACT(E851, ""\.(\d{6})""), 0)"),0.0)</f>
        <v>0</v>
      </c>
      <c r="I851" s="2">
        <f t="shared" si="1"/>
        <v>10000000</v>
      </c>
      <c r="J851" s="1" t="s">
        <v>74</v>
      </c>
    </row>
    <row r="852">
      <c r="A852" s="1" t="s">
        <v>15</v>
      </c>
      <c r="B852" s="5" t="s">
        <v>1145</v>
      </c>
      <c r="C852" s="5" t="s">
        <v>342</v>
      </c>
      <c r="D852" s="5" t="s">
        <v>203</v>
      </c>
      <c r="E852" s="5" t="s">
        <v>1347</v>
      </c>
      <c r="F852" s="6" t="str">
        <f>IFERROR(__xludf.DUMMYFUNCTION("REGEXEXTRACT(E852, "":(.*):"")"),"00")</f>
        <v>00</v>
      </c>
      <c r="G852" s="6" t="str">
        <f>IFERROR(__xludf.DUMMYFUNCTION("REGEXEXTRACT(E852, "":.*:(\d*)(?:.|$)"")"),"02")</f>
        <v>02</v>
      </c>
      <c r="H852" s="6" t="str">
        <f>IFERROR(__xludf.DUMMYFUNCTION("IFNA(REGEXEXTRACT(E852, ""\.(\d{6})""), 0)"),"907215")</f>
        <v>907215</v>
      </c>
      <c r="I852" s="2">
        <f t="shared" si="1"/>
        <v>2907215</v>
      </c>
      <c r="J852" s="1" t="s">
        <v>17</v>
      </c>
    </row>
    <row r="853">
      <c r="A853" s="1" t="s">
        <v>15</v>
      </c>
      <c r="B853" s="5" t="s">
        <v>1145</v>
      </c>
      <c r="C853" s="5" t="s">
        <v>1311</v>
      </c>
      <c r="D853" s="5" t="s">
        <v>203</v>
      </c>
      <c r="E853" s="5" t="s">
        <v>299</v>
      </c>
      <c r="F853" s="6" t="str">
        <f>IFERROR(__xludf.DUMMYFUNCTION("REGEXEXTRACT(E853, "":(.*):"")"),"00")</f>
        <v>00</v>
      </c>
      <c r="G853" s="6" t="str">
        <f>IFERROR(__xludf.DUMMYFUNCTION("REGEXEXTRACT(E853, "":.*:(\d*)(?:.|$)"")"),"10")</f>
        <v>10</v>
      </c>
      <c r="H853" s="6">
        <f>IFERROR(__xludf.DUMMYFUNCTION("IFNA(REGEXEXTRACT(E853, ""\.(\d{6})""), 0)"),0.0)</f>
        <v>0</v>
      </c>
      <c r="I853" s="2">
        <f t="shared" si="1"/>
        <v>10000000</v>
      </c>
      <c r="J853" s="1" t="s">
        <v>74</v>
      </c>
    </row>
    <row r="854">
      <c r="A854" s="1" t="s">
        <v>15</v>
      </c>
      <c r="B854" s="5" t="s">
        <v>1145</v>
      </c>
      <c r="C854" s="5" t="s">
        <v>318</v>
      </c>
      <c r="D854" s="5" t="s">
        <v>203</v>
      </c>
      <c r="E854" s="5" t="s">
        <v>1348</v>
      </c>
      <c r="F854" s="6" t="str">
        <f>IFERROR(__xludf.DUMMYFUNCTION("REGEXEXTRACT(E854, "":(.*):"")"),"00")</f>
        <v>00</v>
      </c>
      <c r="G854" s="6" t="str">
        <f>IFERROR(__xludf.DUMMYFUNCTION("REGEXEXTRACT(E854, "":.*:(\d*)(?:.|$)"")"),"00")</f>
        <v>00</v>
      </c>
      <c r="H854" s="6" t="str">
        <f>IFERROR(__xludf.DUMMYFUNCTION("IFNA(REGEXEXTRACT(E854, ""\.(\d{6})""), 0)"),"000279")</f>
        <v>000279</v>
      </c>
      <c r="I854" s="2">
        <f t="shared" si="1"/>
        <v>279</v>
      </c>
      <c r="J854" s="1" t="s">
        <v>76</v>
      </c>
    </row>
    <row r="855">
      <c r="A855" s="1" t="s">
        <v>15</v>
      </c>
      <c r="B855" s="5" t="s">
        <v>1145</v>
      </c>
      <c r="C855" s="5" t="s">
        <v>1297</v>
      </c>
      <c r="D855" s="5" t="s">
        <v>203</v>
      </c>
      <c r="E855" s="5" t="s">
        <v>1349</v>
      </c>
      <c r="F855" s="6" t="str">
        <f>IFERROR(__xludf.DUMMYFUNCTION("REGEXEXTRACT(E855, "":(.*):"")"),"00")</f>
        <v>00</v>
      </c>
      <c r="G855" s="6" t="str">
        <f>IFERROR(__xludf.DUMMYFUNCTION("REGEXEXTRACT(E855, "":.*:(\d*)(?:.|$)"")"),"00")</f>
        <v>00</v>
      </c>
      <c r="H855" s="6" t="str">
        <f>IFERROR(__xludf.DUMMYFUNCTION("IFNA(REGEXEXTRACT(E855, ""\.(\d{6})""), 0)"),"000829")</f>
        <v>000829</v>
      </c>
      <c r="I855" s="2">
        <f t="shared" si="1"/>
        <v>829</v>
      </c>
      <c r="J855" s="1" t="s">
        <v>76</v>
      </c>
    </row>
    <row r="856">
      <c r="A856" s="1" t="s">
        <v>15</v>
      </c>
      <c r="B856" s="5" t="s">
        <v>1145</v>
      </c>
      <c r="C856" s="5" t="s">
        <v>310</v>
      </c>
      <c r="D856" s="5" t="s">
        <v>203</v>
      </c>
      <c r="E856" s="5" t="s">
        <v>1350</v>
      </c>
      <c r="F856" s="6" t="str">
        <f>IFERROR(__xludf.DUMMYFUNCTION("REGEXEXTRACT(E856, "":(.*):"")"),"00")</f>
        <v>00</v>
      </c>
      <c r="G856" s="6" t="str">
        <f>IFERROR(__xludf.DUMMYFUNCTION("REGEXEXTRACT(E856, "":.*:(\d*)(?:.|$)"")"),"00")</f>
        <v>00</v>
      </c>
      <c r="H856" s="6" t="str">
        <f>IFERROR(__xludf.DUMMYFUNCTION("IFNA(REGEXEXTRACT(E856, ""\.(\d{6})""), 0)"),"000405")</f>
        <v>000405</v>
      </c>
      <c r="I856" s="2">
        <f t="shared" si="1"/>
        <v>405</v>
      </c>
      <c r="J856" s="1" t="s">
        <v>17</v>
      </c>
    </row>
    <row r="857">
      <c r="A857" s="1" t="s">
        <v>15</v>
      </c>
      <c r="B857" s="5" t="s">
        <v>1145</v>
      </c>
      <c r="C857" s="5" t="s">
        <v>1265</v>
      </c>
      <c r="D857" s="5" t="s">
        <v>203</v>
      </c>
      <c r="E857" s="5" t="s">
        <v>1351</v>
      </c>
      <c r="F857" s="6" t="str">
        <f>IFERROR(__xludf.DUMMYFUNCTION("REGEXEXTRACT(E857, "":(.*):"")"),"00")</f>
        <v>00</v>
      </c>
      <c r="G857" s="6" t="str">
        <f>IFERROR(__xludf.DUMMYFUNCTION("REGEXEXTRACT(E857, "":.*:(\d*)(?:.|$)"")"),"00")</f>
        <v>00</v>
      </c>
      <c r="H857" s="6" t="str">
        <f>IFERROR(__xludf.DUMMYFUNCTION("IFNA(REGEXEXTRACT(E857, ""\.(\d{6})""), 0)"),"000498")</f>
        <v>000498</v>
      </c>
      <c r="I857" s="2">
        <f t="shared" si="1"/>
        <v>498</v>
      </c>
      <c r="J857" s="1" t="s">
        <v>17</v>
      </c>
    </row>
    <row r="858">
      <c r="A858" s="1" t="s">
        <v>15</v>
      </c>
      <c r="B858" s="5" t="s">
        <v>1145</v>
      </c>
      <c r="C858" s="5" t="s">
        <v>350</v>
      </c>
      <c r="D858" s="5" t="s">
        <v>203</v>
      </c>
      <c r="E858" s="5" t="s">
        <v>299</v>
      </c>
      <c r="F858" s="6" t="str">
        <f>IFERROR(__xludf.DUMMYFUNCTION("REGEXEXTRACT(E858, "":(.*):"")"),"00")</f>
        <v>00</v>
      </c>
      <c r="G858" s="6" t="str">
        <f>IFERROR(__xludf.DUMMYFUNCTION("REGEXEXTRACT(E858, "":.*:(\d*)(?:.|$)"")"),"10")</f>
        <v>10</v>
      </c>
      <c r="H858" s="6">
        <f>IFERROR(__xludf.DUMMYFUNCTION("IFNA(REGEXEXTRACT(E858, ""\.(\d{6})""), 0)"),0.0)</f>
        <v>0</v>
      </c>
      <c r="I858" s="2">
        <f t="shared" si="1"/>
        <v>10000000</v>
      </c>
      <c r="J858" s="1" t="s">
        <v>74</v>
      </c>
    </row>
    <row r="859">
      <c r="A859" s="1" t="s">
        <v>15</v>
      </c>
      <c r="B859" s="5" t="s">
        <v>1145</v>
      </c>
      <c r="C859" s="5" t="s">
        <v>1324</v>
      </c>
      <c r="D859" s="5" t="s">
        <v>203</v>
      </c>
      <c r="E859" s="5" t="s">
        <v>299</v>
      </c>
      <c r="F859" s="6" t="str">
        <f>IFERROR(__xludf.DUMMYFUNCTION("REGEXEXTRACT(E859, "":(.*):"")"),"00")</f>
        <v>00</v>
      </c>
      <c r="G859" s="6" t="str">
        <f>IFERROR(__xludf.DUMMYFUNCTION("REGEXEXTRACT(E859, "":.*:(\d*)(?:.|$)"")"),"10")</f>
        <v>10</v>
      </c>
      <c r="H859" s="6">
        <f>IFERROR(__xludf.DUMMYFUNCTION("IFNA(REGEXEXTRACT(E859, ""\.(\d{6})""), 0)"),0.0)</f>
        <v>0</v>
      </c>
      <c r="I859" s="2">
        <f t="shared" si="1"/>
        <v>10000000</v>
      </c>
      <c r="J859" s="1" t="s">
        <v>74</v>
      </c>
    </row>
    <row r="860">
      <c r="A860" s="1" t="s">
        <v>15</v>
      </c>
      <c r="B860" s="5" t="s">
        <v>1145</v>
      </c>
      <c r="C860" s="5" t="s">
        <v>342</v>
      </c>
      <c r="D860" s="5" t="s">
        <v>203</v>
      </c>
      <c r="E860" s="5" t="s">
        <v>1352</v>
      </c>
      <c r="F860" s="6" t="str">
        <f>IFERROR(__xludf.DUMMYFUNCTION("REGEXEXTRACT(E860, "":(.*):"")"),"00")</f>
        <v>00</v>
      </c>
      <c r="G860" s="6" t="str">
        <f>IFERROR(__xludf.DUMMYFUNCTION("REGEXEXTRACT(E860, "":.*:(\d*)(?:.|$)"")"),"00")</f>
        <v>00</v>
      </c>
      <c r="H860" s="6" t="str">
        <f>IFERROR(__xludf.DUMMYFUNCTION("IFNA(REGEXEXTRACT(E860, ""\.(\d{6})""), 0)"),"000620")</f>
        <v>000620</v>
      </c>
      <c r="I860" s="2">
        <f t="shared" si="1"/>
        <v>620</v>
      </c>
      <c r="J860" s="1" t="s">
        <v>76</v>
      </c>
    </row>
    <row r="861">
      <c r="A861" s="1" t="s">
        <v>15</v>
      </c>
      <c r="B861" s="5" t="s">
        <v>1145</v>
      </c>
      <c r="C861" s="5" t="s">
        <v>339</v>
      </c>
      <c r="D861" s="5" t="s">
        <v>203</v>
      </c>
      <c r="E861" s="5" t="s">
        <v>1353</v>
      </c>
      <c r="F861" s="6" t="str">
        <f>IFERROR(__xludf.DUMMYFUNCTION("REGEXEXTRACT(E861, "":(.*):"")"),"00")</f>
        <v>00</v>
      </c>
      <c r="G861" s="6" t="str">
        <f>IFERROR(__xludf.DUMMYFUNCTION("REGEXEXTRACT(E861, "":.*:(\d*)(?:.|$)"")"),"00")</f>
        <v>00</v>
      </c>
      <c r="H861" s="6" t="str">
        <f>IFERROR(__xludf.DUMMYFUNCTION("IFNA(REGEXEXTRACT(E861, ""\.(\d{6})""), 0)"),"198156")</f>
        <v>198156</v>
      </c>
      <c r="I861" s="2">
        <f t="shared" si="1"/>
        <v>198156</v>
      </c>
      <c r="J861" s="1" t="s">
        <v>17</v>
      </c>
    </row>
    <row r="862">
      <c r="A862" s="1" t="s">
        <v>15</v>
      </c>
      <c r="B862" s="5" t="s">
        <v>307</v>
      </c>
      <c r="C862" s="5" t="s">
        <v>342</v>
      </c>
      <c r="D862" s="5" t="s">
        <v>203</v>
      </c>
      <c r="E862" s="5" t="s">
        <v>1354</v>
      </c>
      <c r="F862" s="6" t="str">
        <f>IFERROR(__xludf.DUMMYFUNCTION("REGEXEXTRACT(E862, "":(.*):"")"),"00")</f>
        <v>00</v>
      </c>
      <c r="G862" s="6" t="str">
        <f>IFERROR(__xludf.DUMMYFUNCTION("REGEXEXTRACT(E862, "":.*:(\d*)(?:.|$)"")"),"00")</f>
        <v>00</v>
      </c>
      <c r="H862" s="6" t="str">
        <f>IFERROR(__xludf.DUMMYFUNCTION("IFNA(REGEXEXTRACT(E862, ""\.(\d{6})""), 0)"),"013022")</f>
        <v>013022</v>
      </c>
      <c r="I862" s="2">
        <f t="shared" si="1"/>
        <v>13022</v>
      </c>
      <c r="J862" s="1" t="s">
        <v>17</v>
      </c>
    </row>
    <row r="863">
      <c r="A863" s="1" t="s">
        <v>15</v>
      </c>
      <c r="B863" s="5" t="s">
        <v>307</v>
      </c>
      <c r="C863" s="5" t="s">
        <v>333</v>
      </c>
      <c r="D863" s="5" t="s">
        <v>203</v>
      </c>
      <c r="E863" s="5" t="s">
        <v>1355</v>
      </c>
      <c r="F863" s="6" t="str">
        <f>IFERROR(__xludf.DUMMYFUNCTION("REGEXEXTRACT(E863, "":(.*):"")"),"00")</f>
        <v>00</v>
      </c>
      <c r="G863" s="6" t="str">
        <f>IFERROR(__xludf.DUMMYFUNCTION("REGEXEXTRACT(E863, "":.*:(\d*)(?:.|$)"")"),"03")</f>
        <v>03</v>
      </c>
      <c r="H863" s="6" t="str">
        <f>IFERROR(__xludf.DUMMYFUNCTION("IFNA(REGEXEXTRACT(E863, ""\.(\d{6})""), 0)"),"409580")</f>
        <v>409580</v>
      </c>
      <c r="I863" s="2">
        <f t="shared" si="1"/>
        <v>3409580</v>
      </c>
      <c r="J863" s="1" t="s">
        <v>17</v>
      </c>
    </row>
    <row r="864">
      <c r="A864" s="1" t="s">
        <v>15</v>
      </c>
      <c r="B864" s="5" t="s">
        <v>307</v>
      </c>
      <c r="C864" s="5" t="s">
        <v>310</v>
      </c>
      <c r="D864" s="5" t="s">
        <v>203</v>
      </c>
      <c r="E864" s="5" t="s">
        <v>299</v>
      </c>
      <c r="F864" s="6" t="str">
        <f>IFERROR(__xludf.DUMMYFUNCTION("REGEXEXTRACT(E864, "":(.*):"")"),"00")</f>
        <v>00</v>
      </c>
      <c r="G864" s="6" t="str">
        <f>IFERROR(__xludf.DUMMYFUNCTION("REGEXEXTRACT(E864, "":.*:(\d*)(?:.|$)"")"),"10")</f>
        <v>10</v>
      </c>
      <c r="H864" s="6">
        <f>IFERROR(__xludf.DUMMYFUNCTION("IFNA(REGEXEXTRACT(E864, ""\.(\d{6})""), 0)"),0.0)</f>
        <v>0</v>
      </c>
      <c r="I864" s="2">
        <f t="shared" si="1"/>
        <v>10000000</v>
      </c>
      <c r="J864" s="1" t="s">
        <v>74</v>
      </c>
    </row>
    <row r="865">
      <c r="A865" s="1" t="s">
        <v>15</v>
      </c>
      <c r="B865" s="5" t="s">
        <v>307</v>
      </c>
      <c r="C865" s="5" t="s">
        <v>339</v>
      </c>
      <c r="D865" s="5" t="s">
        <v>203</v>
      </c>
      <c r="E865" s="5" t="s">
        <v>1356</v>
      </c>
      <c r="F865" s="6" t="str">
        <f>IFERROR(__xludf.DUMMYFUNCTION("REGEXEXTRACT(E865, "":(.*):"")"),"00")</f>
        <v>00</v>
      </c>
      <c r="G865" s="6" t="str">
        <f>IFERROR(__xludf.DUMMYFUNCTION("REGEXEXTRACT(E865, "":.*:(\d*)(?:.|$)"")"),"00")</f>
        <v>00</v>
      </c>
      <c r="H865" s="6" t="str">
        <f>IFERROR(__xludf.DUMMYFUNCTION("IFNA(REGEXEXTRACT(E865, ""\.(\d{6})""), 0)"),"000542")</f>
        <v>000542</v>
      </c>
      <c r="I865" s="2">
        <f t="shared" si="1"/>
        <v>542</v>
      </c>
      <c r="J865" s="1" t="s">
        <v>76</v>
      </c>
    </row>
    <row r="866">
      <c r="A866" s="1" t="s">
        <v>15</v>
      </c>
      <c r="B866" s="5" t="s">
        <v>307</v>
      </c>
      <c r="C866" s="5" t="s">
        <v>308</v>
      </c>
      <c r="D866" s="5" t="s">
        <v>203</v>
      </c>
      <c r="E866" s="5" t="s">
        <v>1357</v>
      </c>
      <c r="F866" s="6" t="str">
        <f>IFERROR(__xludf.DUMMYFUNCTION("REGEXEXTRACT(E866, "":(.*):"")"),"00")</f>
        <v>00</v>
      </c>
      <c r="G866" s="6" t="str">
        <f>IFERROR(__xludf.DUMMYFUNCTION("REGEXEXTRACT(E866, "":.*:(\d*)(?:.|$)"")"),"00")</f>
        <v>00</v>
      </c>
      <c r="H866" s="6" t="str">
        <f>IFERROR(__xludf.DUMMYFUNCTION("IFNA(REGEXEXTRACT(E866, ""\.(\d{6})""), 0)"),"873031")</f>
        <v>873031</v>
      </c>
      <c r="I866" s="2">
        <f t="shared" si="1"/>
        <v>873031</v>
      </c>
      <c r="J866" s="1" t="s">
        <v>76</v>
      </c>
    </row>
    <row r="867">
      <c r="A867" s="1" t="s">
        <v>15</v>
      </c>
      <c r="B867" s="5" t="s">
        <v>307</v>
      </c>
      <c r="C867" s="5" t="s">
        <v>339</v>
      </c>
      <c r="D867" s="5" t="s">
        <v>203</v>
      </c>
      <c r="E867" s="5" t="s">
        <v>1358</v>
      </c>
      <c r="F867" s="6" t="str">
        <f>IFERROR(__xludf.DUMMYFUNCTION("REGEXEXTRACT(E867, "":(.*):"")"),"00")</f>
        <v>00</v>
      </c>
      <c r="G867" s="6" t="str">
        <f>IFERROR(__xludf.DUMMYFUNCTION("REGEXEXTRACT(E867, "":.*:(\d*)(?:.|$)"")"),"00")</f>
        <v>00</v>
      </c>
      <c r="H867" s="6" t="str">
        <f>IFERROR(__xludf.DUMMYFUNCTION("IFNA(REGEXEXTRACT(E867, ""\.(\d{6})""), 0)"),"000571")</f>
        <v>000571</v>
      </c>
      <c r="I867" s="2">
        <f t="shared" si="1"/>
        <v>571</v>
      </c>
      <c r="J867" s="1" t="s">
        <v>17</v>
      </c>
    </row>
    <row r="868">
      <c r="A868" s="1" t="s">
        <v>15</v>
      </c>
      <c r="B868" s="5" t="s">
        <v>307</v>
      </c>
      <c r="C868" s="5" t="s">
        <v>1297</v>
      </c>
      <c r="D868" s="5" t="s">
        <v>203</v>
      </c>
      <c r="E868" s="5" t="s">
        <v>1359</v>
      </c>
      <c r="F868" s="6" t="str">
        <f>IFERROR(__xludf.DUMMYFUNCTION("REGEXEXTRACT(E868, "":(.*):"")"),"00")</f>
        <v>00</v>
      </c>
      <c r="G868" s="6" t="str">
        <f>IFERROR(__xludf.DUMMYFUNCTION("REGEXEXTRACT(E868, "":.*:(\d*)(?:.|$)"")"),"00")</f>
        <v>00</v>
      </c>
      <c r="H868" s="6" t="str">
        <f>IFERROR(__xludf.DUMMYFUNCTION("IFNA(REGEXEXTRACT(E868, ""\.(\d{6})""), 0)"),"094225")</f>
        <v>094225</v>
      </c>
      <c r="I868" s="2">
        <f t="shared" si="1"/>
        <v>94225</v>
      </c>
      <c r="J868" s="1" t="s">
        <v>17</v>
      </c>
    </row>
    <row r="869">
      <c r="A869" s="1" t="s">
        <v>15</v>
      </c>
      <c r="B869" s="5" t="s">
        <v>307</v>
      </c>
      <c r="C869" s="5" t="s">
        <v>1360</v>
      </c>
      <c r="D869" s="5" t="s">
        <v>203</v>
      </c>
      <c r="E869" s="5" t="s">
        <v>299</v>
      </c>
      <c r="F869" s="6" t="str">
        <f>IFERROR(__xludf.DUMMYFUNCTION("REGEXEXTRACT(E869, "":(.*):"")"),"00")</f>
        <v>00</v>
      </c>
      <c r="G869" s="6" t="str">
        <f>IFERROR(__xludf.DUMMYFUNCTION("REGEXEXTRACT(E869, "":.*:(\d*)(?:.|$)"")"),"10")</f>
        <v>10</v>
      </c>
      <c r="H869" s="6">
        <f>IFERROR(__xludf.DUMMYFUNCTION("IFNA(REGEXEXTRACT(E869, ""\.(\d{6})""), 0)"),0.0)</f>
        <v>0</v>
      </c>
      <c r="I869" s="2">
        <f t="shared" si="1"/>
        <v>10000000</v>
      </c>
      <c r="J869" s="1" t="s">
        <v>74</v>
      </c>
    </row>
    <row r="870">
      <c r="A870" s="1" t="s">
        <v>15</v>
      </c>
      <c r="B870" s="5" t="s">
        <v>307</v>
      </c>
      <c r="C870" s="5" t="s">
        <v>1311</v>
      </c>
      <c r="D870" s="5" t="s">
        <v>203</v>
      </c>
      <c r="E870" s="5" t="s">
        <v>1361</v>
      </c>
      <c r="F870" s="6" t="str">
        <f>IFERROR(__xludf.DUMMYFUNCTION("REGEXEXTRACT(E870, "":(.*):"")"),"00")</f>
        <v>00</v>
      </c>
      <c r="G870" s="6" t="str">
        <f>IFERROR(__xludf.DUMMYFUNCTION("REGEXEXTRACT(E870, "":.*:(\d*)(?:.|$)"")"),"00")</f>
        <v>00</v>
      </c>
      <c r="H870" s="6" t="str">
        <f>IFERROR(__xludf.DUMMYFUNCTION("IFNA(REGEXEXTRACT(E870, ""\.(\d{6})""), 0)"),"001690")</f>
        <v>001690</v>
      </c>
      <c r="I870" s="2">
        <f t="shared" si="1"/>
        <v>1690</v>
      </c>
      <c r="J870" s="1" t="s">
        <v>76</v>
      </c>
    </row>
    <row r="871">
      <c r="A871" s="1" t="s">
        <v>15</v>
      </c>
      <c r="B871" s="5" t="s">
        <v>307</v>
      </c>
      <c r="C871" s="5" t="s">
        <v>1324</v>
      </c>
      <c r="D871" s="5" t="s">
        <v>203</v>
      </c>
      <c r="E871" s="5" t="s">
        <v>1362</v>
      </c>
      <c r="F871" s="6" t="str">
        <f>IFERROR(__xludf.DUMMYFUNCTION("REGEXEXTRACT(E871, "":(.*):"")"),"00")</f>
        <v>00</v>
      </c>
      <c r="G871" s="6" t="str">
        <f>IFERROR(__xludf.DUMMYFUNCTION("REGEXEXTRACT(E871, "":.*:(\d*)(?:.|$)"")"),"00")</f>
        <v>00</v>
      </c>
      <c r="H871" s="6" t="str">
        <f>IFERROR(__xludf.DUMMYFUNCTION("IFNA(REGEXEXTRACT(E871, ""\.(\d{6})""), 0)"),"057926")</f>
        <v>057926</v>
      </c>
      <c r="I871" s="2">
        <f t="shared" si="1"/>
        <v>57926</v>
      </c>
      <c r="J871" s="1" t="s">
        <v>76</v>
      </c>
    </row>
    <row r="872">
      <c r="A872" s="1" t="s">
        <v>15</v>
      </c>
      <c r="B872" s="5" t="s">
        <v>1135</v>
      </c>
      <c r="C872" s="5" t="s">
        <v>1363</v>
      </c>
      <c r="D872" s="5" t="s">
        <v>203</v>
      </c>
      <c r="E872" s="5" t="s">
        <v>1364</v>
      </c>
      <c r="F872" s="6" t="str">
        <f>IFERROR(__xludf.DUMMYFUNCTION("REGEXEXTRACT(E872, "":(.*):"")"),"00")</f>
        <v>00</v>
      </c>
      <c r="G872" s="6" t="str">
        <f>IFERROR(__xludf.DUMMYFUNCTION("REGEXEXTRACT(E872, "":.*:(\d*)(?:.|$)"")"),"00")</f>
        <v>00</v>
      </c>
      <c r="H872" s="6" t="str">
        <f>IFERROR(__xludf.DUMMYFUNCTION("IFNA(REGEXEXTRACT(E872, ""\.(\d{6})""), 0)"),"000529")</f>
        <v>000529</v>
      </c>
      <c r="I872" s="2">
        <f t="shared" si="1"/>
        <v>529</v>
      </c>
      <c r="J872" s="1" t="s">
        <v>17</v>
      </c>
    </row>
    <row r="873">
      <c r="A873" s="1" t="s">
        <v>15</v>
      </c>
      <c r="B873" s="5" t="s">
        <v>1135</v>
      </c>
      <c r="C873" s="5" t="s">
        <v>339</v>
      </c>
      <c r="D873" s="5" t="s">
        <v>203</v>
      </c>
      <c r="E873" s="5" t="s">
        <v>1365</v>
      </c>
      <c r="F873" s="6" t="str">
        <f>IFERROR(__xludf.DUMMYFUNCTION("REGEXEXTRACT(E873, "":(.*):"")"),"00")</f>
        <v>00</v>
      </c>
      <c r="G873" s="6" t="str">
        <f>IFERROR(__xludf.DUMMYFUNCTION("REGEXEXTRACT(E873, "":.*:(\d*)(?:.|$)"")"),"00")</f>
        <v>00</v>
      </c>
      <c r="H873" s="6" t="str">
        <f>IFERROR(__xludf.DUMMYFUNCTION("IFNA(REGEXEXTRACT(E873, ""\.(\d{6})""), 0)"),"069957")</f>
        <v>069957</v>
      </c>
      <c r="I873" s="2">
        <f t="shared" si="1"/>
        <v>69957</v>
      </c>
      <c r="J873" s="1" t="s">
        <v>17</v>
      </c>
    </row>
    <row r="874">
      <c r="A874" s="1" t="s">
        <v>15</v>
      </c>
      <c r="B874" s="5" t="s">
        <v>1135</v>
      </c>
      <c r="C874" s="5" t="s">
        <v>1311</v>
      </c>
      <c r="D874" s="5" t="s">
        <v>203</v>
      </c>
      <c r="E874" s="5" t="s">
        <v>1366</v>
      </c>
      <c r="F874" s="6" t="str">
        <f>IFERROR(__xludf.DUMMYFUNCTION("REGEXEXTRACT(E874, "":(.*):"")"),"00")</f>
        <v>00</v>
      </c>
      <c r="G874" s="6" t="str">
        <f>IFERROR(__xludf.DUMMYFUNCTION("REGEXEXTRACT(E874, "":.*:(\d*)(?:.|$)"")"),"00")</f>
        <v>00</v>
      </c>
      <c r="H874" s="6" t="str">
        <f>IFERROR(__xludf.DUMMYFUNCTION("IFNA(REGEXEXTRACT(E874, ""\.(\d{6})""), 0)"),"140298")</f>
        <v>140298</v>
      </c>
      <c r="I874" s="2">
        <f t="shared" si="1"/>
        <v>140298</v>
      </c>
      <c r="J874" s="1" t="s">
        <v>76</v>
      </c>
    </row>
    <row r="875">
      <c r="A875" s="1" t="s">
        <v>15</v>
      </c>
      <c r="B875" s="5" t="s">
        <v>1135</v>
      </c>
      <c r="C875" s="5" t="s">
        <v>305</v>
      </c>
      <c r="D875" s="5" t="s">
        <v>203</v>
      </c>
      <c r="E875" s="5" t="s">
        <v>1367</v>
      </c>
      <c r="F875" s="6" t="str">
        <f>IFERROR(__xludf.DUMMYFUNCTION("REGEXEXTRACT(E875, "":(.*):"")"),"00")</f>
        <v>00</v>
      </c>
      <c r="G875" s="6" t="str">
        <f>IFERROR(__xludf.DUMMYFUNCTION("REGEXEXTRACT(E875, "":.*:(\d*)(?:.|$)"")"),"00")</f>
        <v>00</v>
      </c>
      <c r="H875" s="6" t="str">
        <f>IFERROR(__xludf.DUMMYFUNCTION("IFNA(REGEXEXTRACT(E875, ""\.(\d{6})""), 0)"),"006586")</f>
        <v>006586</v>
      </c>
      <c r="I875" s="2">
        <f t="shared" si="1"/>
        <v>6586</v>
      </c>
      <c r="J875" s="1" t="s">
        <v>17</v>
      </c>
    </row>
    <row r="876">
      <c r="A876" s="1" t="s">
        <v>15</v>
      </c>
      <c r="B876" s="5" t="s">
        <v>1135</v>
      </c>
      <c r="C876" s="5" t="s">
        <v>348</v>
      </c>
      <c r="D876" s="5" t="s">
        <v>203</v>
      </c>
      <c r="E876" s="5" t="s">
        <v>1018</v>
      </c>
      <c r="F876" s="6" t="str">
        <f>IFERROR(__xludf.DUMMYFUNCTION("REGEXEXTRACT(E876, "":(.*):"")"),"00")</f>
        <v>00</v>
      </c>
      <c r="G876" s="6" t="str">
        <f>IFERROR(__xludf.DUMMYFUNCTION("REGEXEXTRACT(E876, "":.*:(\d*)(?:.|$)"")"),"00")</f>
        <v>00</v>
      </c>
      <c r="H876" s="6" t="str">
        <f>IFERROR(__xludf.DUMMYFUNCTION("IFNA(REGEXEXTRACT(E876, ""\.(\d{6})""), 0)"),"000584")</f>
        <v>000584</v>
      </c>
      <c r="I876" s="2">
        <f t="shared" si="1"/>
        <v>584</v>
      </c>
      <c r="J876" s="1" t="s">
        <v>17</v>
      </c>
    </row>
    <row r="877">
      <c r="A877" s="1" t="s">
        <v>15</v>
      </c>
      <c r="B877" s="5" t="s">
        <v>1135</v>
      </c>
      <c r="C877" s="5" t="s">
        <v>1363</v>
      </c>
      <c r="D877" s="5" t="s">
        <v>203</v>
      </c>
      <c r="E877" s="5" t="s">
        <v>1368</v>
      </c>
      <c r="F877" s="6" t="str">
        <f>IFERROR(__xludf.DUMMYFUNCTION("REGEXEXTRACT(E877, "":(.*):"")"),"00")</f>
        <v>00</v>
      </c>
      <c r="G877" s="6" t="str">
        <f>IFERROR(__xludf.DUMMYFUNCTION("REGEXEXTRACT(E877, "":.*:(\d*)(?:.|$)"")"),"00")</f>
        <v>00</v>
      </c>
      <c r="H877" s="6" t="str">
        <f>IFERROR(__xludf.DUMMYFUNCTION("IFNA(REGEXEXTRACT(E877, ""\.(\d{6})""), 0)"),"000635")</f>
        <v>000635</v>
      </c>
      <c r="I877" s="2">
        <f t="shared" si="1"/>
        <v>635</v>
      </c>
      <c r="J877" s="1" t="s">
        <v>17</v>
      </c>
    </row>
    <row r="878">
      <c r="A878" s="1" t="s">
        <v>15</v>
      </c>
      <c r="B878" s="5" t="s">
        <v>1135</v>
      </c>
      <c r="C878" s="5" t="s">
        <v>305</v>
      </c>
      <c r="D878" s="5" t="s">
        <v>203</v>
      </c>
      <c r="E878" s="5" t="s">
        <v>1369</v>
      </c>
      <c r="F878" s="6" t="str">
        <f>IFERROR(__xludf.DUMMYFUNCTION("REGEXEXTRACT(E878, "":(.*):"")"),"00")</f>
        <v>00</v>
      </c>
      <c r="G878" s="6" t="str">
        <f>IFERROR(__xludf.DUMMYFUNCTION("REGEXEXTRACT(E878, "":.*:(\d*)(?:.|$)"")"),"00")</f>
        <v>00</v>
      </c>
      <c r="H878" s="6" t="str">
        <f>IFERROR(__xludf.DUMMYFUNCTION("IFNA(REGEXEXTRACT(E878, ""\.(\d{6})""), 0)"),"000343")</f>
        <v>000343</v>
      </c>
      <c r="I878" s="2">
        <f t="shared" si="1"/>
        <v>343</v>
      </c>
      <c r="J878" s="1" t="s">
        <v>76</v>
      </c>
    </row>
    <row r="879">
      <c r="A879" s="1" t="s">
        <v>15</v>
      </c>
      <c r="B879" s="5" t="s">
        <v>1135</v>
      </c>
      <c r="C879" s="5" t="s">
        <v>342</v>
      </c>
      <c r="D879" s="5" t="s">
        <v>203</v>
      </c>
      <c r="E879" s="5" t="s">
        <v>1370</v>
      </c>
      <c r="F879" s="6" t="str">
        <f>IFERROR(__xludf.DUMMYFUNCTION("REGEXEXTRACT(E879, "":(.*):"")"),"00")</f>
        <v>00</v>
      </c>
      <c r="G879" s="6" t="str">
        <f>IFERROR(__xludf.DUMMYFUNCTION("REGEXEXTRACT(E879, "":.*:(\d*)(?:.|$)"")"),"00")</f>
        <v>00</v>
      </c>
      <c r="H879" s="6" t="str">
        <f>IFERROR(__xludf.DUMMYFUNCTION("IFNA(REGEXEXTRACT(E879, ""\.(\d{6})""), 0)"),"000411")</f>
        <v>000411</v>
      </c>
      <c r="I879" s="2">
        <f t="shared" si="1"/>
        <v>411</v>
      </c>
      <c r="J879" s="1" t="s">
        <v>76</v>
      </c>
    </row>
    <row r="880">
      <c r="A880" s="1" t="s">
        <v>15</v>
      </c>
      <c r="B880" s="5" t="s">
        <v>1135</v>
      </c>
      <c r="C880" s="5" t="s">
        <v>342</v>
      </c>
      <c r="D880" s="5" t="s">
        <v>203</v>
      </c>
      <c r="E880" s="5" t="s">
        <v>1371</v>
      </c>
      <c r="F880" s="6" t="str">
        <f>IFERROR(__xludf.DUMMYFUNCTION("REGEXEXTRACT(E880, "":(.*):"")"),"00")</f>
        <v>00</v>
      </c>
      <c r="G880" s="6" t="str">
        <f>IFERROR(__xludf.DUMMYFUNCTION("REGEXEXTRACT(E880, "":.*:(\d*)(?:.|$)"")"),"00")</f>
        <v>00</v>
      </c>
      <c r="H880" s="6" t="str">
        <f>IFERROR(__xludf.DUMMYFUNCTION("IFNA(REGEXEXTRACT(E880, ""\.(\d{6})""), 0)"),"050201")</f>
        <v>050201</v>
      </c>
      <c r="I880" s="2">
        <f t="shared" si="1"/>
        <v>50201</v>
      </c>
      <c r="J880" s="1" t="s">
        <v>17</v>
      </c>
    </row>
    <row r="881">
      <c r="A881" s="1" t="s">
        <v>15</v>
      </c>
      <c r="B881" s="5" t="s">
        <v>1135</v>
      </c>
      <c r="C881" s="5" t="s">
        <v>305</v>
      </c>
      <c r="D881" s="5" t="s">
        <v>203</v>
      </c>
      <c r="E881" s="5" t="s">
        <v>1372</v>
      </c>
      <c r="F881" s="6" t="str">
        <f>IFERROR(__xludf.DUMMYFUNCTION("REGEXEXTRACT(E881, "":(.*):"")"),"00")</f>
        <v>00</v>
      </c>
      <c r="G881" s="6" t="str">
        <f>IFERROR(__xludf.DUMMYFUNCTION("REGEXEXTRACT(E881, "":.*:(\d*)(?:.|$)"")"),"00")</f>
        <v>00</v>
      </c>
      <c r="H881" s="6" t="str">
        <f>IFERROR(__xludf.DUMMYFUNCTION("IFNA(REGEXEXTRACT(E881, ""\.(\d{6})""), 0)"),"432084")</f>
        <v>432084</v>
      </c>
      <c r="I881" s="2">
        <f t="shared" si="1"/>
        <v>432084</v>
      </c>
      <c r="J881" s="1" t="s">
        <v>17</v>
      </c>
    </row>
    <row r="882">
      <c r="A882" s="1" t="s">
        <v>15</v>
      </c>
      <c r="B882" s="5" t="s">
        <v>280</v>
      </c>
      <c r="C882" s="5" t="s">
        <v>339</v>
      </c>
      <c r="D882" s="5" t="s">
        <v>203</v>
      </c>
      <c r="E882" s="5" t="s">
        <v>1373</v>
      </c>
      <c r="F882" s="6" t="str">
        <f>IFERROR(__xludf.DUMMYFUNCTION("REGEXEXTRACT(E882, "":(.*):"")"),"00")</f>
        <v>00</v>
      </c>
      <c r="G882" s="6" t="str">
        <f>IFERROR(__xludf.DUMMYFUNCTION("REGEXEXTRACT(E882, "":.*:(\d*)(?:.|$)"")"),"00")</f>
        <v>00</v>
      </c>
      <c r="H882" s="6" t="str">
        <f>IFERROR(__xludf.DUMMYFUNCTION("IFNA(REGEXEXTRACT(E882, ""\.(\d{6})""), 0)"),"000471")</f>
        <v>000471</v>
      </c>
      <c r="I882" s="2">
        <f t="shared" si="1"/>
        <v>471</v>
      </c>
      <c r="J882" s="1" t="s">
        <v>17</v>
      </c>
    </row>
    <row r="883">
      <c r="A883" s="1" t="s">
        <v>15</v>
      </c>
      <c r="B883" s="5" t="s">
        <v>280</v>
      </c>
      <c r="C883" s="5" t="s">
        <v>314</v>
      </c>
      <c r="D883" s="5" t="s">
        <v>203</v>
      </c>
      <c r="E883" s="5" t="s">
        <v>1374</v>
      </c>
      <c r="F883" s="6" t="str">
        <f>IFERROR(__xludf.DUMMYFUNCTION("REGEXEXTRACT(E883, "":(.*):"")"),"00")</f>
        <v>00</v>
      </c>
      <c r="G883" s="6" t="str">
        <f>IFERROR(__xludf.DUMMYFUNCTION("REGEXEXTRACT(E883, "":.*:(\d*)(?:.|$)"")"),"00")</f>
        <v>00</v>
      </c>
      <c r="H883" s="6" t="str">
        <f>IFERROR(__xludf.DUMMYFUNCTION("IFNA(REGEXEXTRACT(E883, ""\.(\d{6})""), 0)"),"000564")</f>
        <v>000564</v>
      </c>
      <c r="I883" s="2">
        <f t="shared" si="1"/>
        <v>564</v>
      </c>
      <c r="J883" s="1" t="s">
        <v>17</v>
      </c>
    </row>
    <row r="884">
      <c r="A884" s="1" t="s">
        <v>15</v>
      </c>
      <c r="B884" s="5" t="s">
        <v>280</v>
      </c>
      <c r="C884" s="5" t="s">
        <v>348</v>
      </c>
      <c r="D884" s="5" t="s">
        <v>203</v>
      </c>
      <c r="E884" s="5" t="s">
        <v>299</v>
      </c>
      <c r="F884" s="6" t="str">
        <f>IFERROR(__xludf.DUMMYFUNCTION("REGEXEXTRACT(E884, "":(.*):"")"),"00")</f>
        <v>00</v>
      </c>
      <c r="G884" s="6" t="str">
        <f>IFERROR(__xludf.DUMMYFUNCTION("REGEXEXTRACT(E884, "":.*:(\d*)(?:.|$)"")"),"10")</f>
        <v>10</v>
      </c>
      <c r="H884" s="6">
        <f>IFERROR(__xludf.DUMMYFUNCTION("IFNA(REGEXEXTRACT(E884, ""\.(\d{6})""), 0)"),0.0)</f>
        <v>0</v>
      </c>
      <c r="I884" s="2">
        <f t="shared" si="1"/>
        <v>10000000</v>
      </c>
      <c r="J884" s="1" t="s">
        <v>74</v>
      </c>
    </row>
    <row r="885">
      <c r="A885" s="1" t="s">
        <v>15</v>
      </c>
      <c r="B885" s="5" t="s">
        <v>280</v>
      </c>
      <c r="C885" s="5" t="s">
        <v>1363</v>
      </c>
      <c r="D885" s="5" t="s">
        <v>203</v>
      </c>
      <c r="E885" s="5" t="s">
        <v>1375</v>
      </c>
      <c r="F885" s="6" t="str">
        <f>IFERROR(__xludf.DUMMYFUNCTION("REGEXEXTRACT(E885, "":(.*):"")"),"00")</f>
        <v>00</v>
      </c>
      <c r="G885" s="6" t="str">
        <f>IFERROR(__xludf.DUMMYFUNCTION("REGEXEXTRACT(E885, "":.*:(\d*)(?:.|$)"")"),"00")</f>
        <v>00</v>
      </c>
      <c r="H885" s="6" t="str">
        <f>IFERROR(__xludf.DUMMYFUNCTION("IFNA(REGEXEXTRACT(E885, ""\.(\d{6})""), 0)"),"011491")</f>
        <v>011491</v>
      </c>
      <c r="I885" s="2">
        <f t="shared" si="1"/>
        <v>11491</v>
      </c>
      <c r="J885" s="1" t="s">
        <v>17</v>
      </c>
    </row>
    <row r="886">
      <c r="A886" s="1" t="s">
        <v>15</v>
      </c>
      <c r="B886" s="5" t="s">
        <v>280</v>
      </c>
      <c r="C886" s="5" t="s">
        <v>310</v>
      </c>
      <c r="D886" s="5" t="s">
        <v>203</v>
      </c>
      <c r="E886" s="5" t="s">
        <v>1376</v>
      </c>
      <c r="F886" s="6" t="str">
        <f>IFERROR(__xludf.DUMMYFUNCTION("REGEXEXTRACT(E886, "":(.*):"")"),"00")</f>
        <v>00</v>
      </c>
      <c r="G886" s="6" t="str">
        <f>IFERROR(__xludf.DUMMYFUNCTION("REGEXEXTRACT(E886, "":.*:(\d*)(?:.|$)"")"),"00")</f>
        <v>00</v>
      </c>
      <c r="H886" s="6" t="str">
        <f>IFERROR(__xludf.DUMMYFUNCTION("IFNA(REGEXEXTRACT(E886, ""\.(\d{6})""), 0)"),"126686")</f>
        <v>126686</v>
      </c>
      <c r="I886" s="2">
        <f t="shared" si="1"/>
        <v>126686</v>
      </c>
      <c r="J886" s="1" t="s">
        <v>17</v>
      </c>
    </row>
    <row r="887">
      <c r="A887" s="1" t="s">
        <v>15</v>
      </c>
      <c r="B887" s="5" t="s">
        <v>280</v>
      </c>
      <c r="C887" s="5" t="s">
        <v>348</v>
      </c>
      <c r="D887" s="5" t="s">
        <v>203</v>
      </c>
      <c r="E887" s="5" t="s">
        <v>1377</v>
      </c>
      <c r="F887" s="6" t="str">
        <f>IFERROR(__xludf.DUMMYFUNCTION("REGEXEXTRACT(E887, "":(.*):"")"),"00")</f>
        <v>00</v>
      </c>
      <c r="G887" s="6" t="str">
        <f>IFERROR(__xludf.DUMMYFUNCTION("REGEXEXTRACT(E887, "":.*:(\d*)(?:.|$)"")"),"00")</f>
        <v>00</v>
      </c>
      <c r="H887" s="6" t="str">
        <f>IFERROR(__xludf.DUMMYFUNCTION("IFNA(REGEXEXTRACT(E887, ""\.(\d{6})""), 0)"),"002611")</f>
        <v>002611</v>
      </c>
      <c r="I887" s="2">
        <f t="shared" si="1"/>
        <v>2611</v>
      </c>
      <c r="J887" s="1" t="s">
        <v>17</v>
      </c>
    </row>
    <row r="888">
      <c r="A888" s="1" t="s">
        <v>15</v>
      </c>
      <c r="B888" s="5" t="s">
        <v>280</v>
      </c>
      <c r="C888" s="5" t="s">
        <v>348</v>
      </c>
      <c r="D888" s="5" t="s">
        <v>203</v>
      </c>
      <c r="E888" s="5" t="s">
        <v>1378</v>
      </c>
      <c r="F888" s="6" t="str">
        <f>IFERROR(__xludf.DUMMYFUNCTION("REGEXEXTRACT(E888, "":(.*):"")"),"00")</f>
        <v>00</v>
      </c>
      <c r="G888" s="6" t="str">
        <f>IFERROR(__xludf.DUMMYFUNCTION("REGEXEXTRACT(E888, "":.*:(\d*)(?:.|$)"")"),"00")</f>
        <v>00</v>
      </c>
      <c r="H888" s="6" t="str">
        <f>IFERROR(__xludf.DUMMYFUNCTION("IFNA(REGEXEXTRACT(E888, ""\.(\d{6})""), 0)"),"256346")</f>
        <v>256346</v>
      </c>
      <c r="I888" s="2">
        <f t="shared" si="1"/>
        <v>256346</v>
      </c>
      <c r="J888" s="1" t="s">
        <v>17</v>
      </c>
    </row>
    <row r="889">
      <c r="A889" s="1" t="s">
        <v>15</v>
      </c>
      <c r="B889" s="5" t="s">
        <v>280</v>
      </c>
      <c r="C889" s="5" t="s">
        <v>348</v>
      </c>
      <c r="D889" s="5" t="s">
        <v>203</v>
      </c>
      <c r="E889" s="5" t="s">
        <v>1379</v>
      </c>
      <c r="F889" s="6" t="str">
        <f>IFERROR(__xludf.DUMMYFUNCTION("REGEXEXTRACT(E889, "":(.*):"")"),"00")</f>
        <v>00</v>
      </c>
      <c r="G889" s="6" t="str">
        <f>IFERROR(__xludf.DUMMYFUNCTION("REGEXEXTRACT(E889, "":.*:(\d*)(?:.|$)"")"),"00")</f>
        <v>00</v>
      </c>
      <c r="H889" s="6" t="str">
        <f>IFERROR(__xludf.DUMMYFUNCTION("IFNA(REGEXEXTRACT(E889, ""\.(\d{6})""), 0)"),"015440")</f>
        <v>015440</v>
      </c>
      <c r="I889" s="2">
        <f t="shared" si="1"/>
        <v>15440</v>
      </c>
      <c r="J889" s="1" t="s">
        <v>76</v>
      </c>
    </row>
    <row r="890">
      <c r="A890" s="1" t="s">
        <v>15</v>
      </c>
      <c r="B890" s="5" t="s">
        <v>280</v>
      </c>
      <c r="C890" s="5" t="s">
        <v>348</v>
      </c>
      <c r="D890" s="5" t="s">
        <v>203</v>
      </c>
      <c r="E890" s="5" t="s">
        <v>1380</v>
      </c>
      <c r="F890" s="6" t="str">
        <f>IFERROR(__xludf.DUMMYFUNCTION("REGEXEXTRACT(E890, "":(.*):"")"),"00")</f>
        <v>00</v>
      </c>
      <c r="G890" s="6" t="str">
        <f>IFERROR(__xludf.DUMMYFUNCTION("REGEXEXTRACT(E890, "":.*:(\d*)(?:.|$)"")"),"00")</f>
        <v>00</v>
      </c>
      <c r="H890" s="6" t="str">
        <f>IFERROR(__xludf.DUMMYFUNCTION("IFNA(REGEXEXTRACT(E890, ""\.(\d{6})""), 0)"),"001220")</f>
        <v>001220</v>
      </c>
      <c r="I890" s="2">
        <f t="shared" si="1"/>
        <v>1220</v>
      </c>
      <c r="J890" s="1" t="s">
        <v>17</v>
      </c>
    </row>
    <row r="891">
      <c r="A891" s="1" t="s">
        <v>15</v>
      </c>
      <c r="B891" s="5" t="s">
        <v>280</v>
      </c>
      <c r="C891" s="5" t="s">
        <v>1363</v>
      </c>
      <c r="D891" s="5" t="s">
        <v>203</v>
      </c>
      <c r="E891" s="5" t="s">
        <v>1381</v>
      </c>
      <c r="F891" s="6" t="str">
        <f>IFERROR(__xludf.DUMMYFUNCTION("REGEXEXTRACT(E891, "":(.*):"")"),"00")</f>
        <v>00</v>
      </c>
      <c r="G891" s="6" t="str">
        <f>IFERROR(__xludf.DUMMYFUNCTION("REGEXEXTRACT(E891, "":.*:(\d*)(?:.|$)"")"),"00")</f>
        <v>00</v>
      </c>
      <c r="H891" s="6" t="str">
        <f>IFERROR(__xludf.DUMMYFUNCTION("IFNA(REGEXEXTRACT(E891, ""\.(\d{6})""), 0)"),"001063")</f>
        <v>001063</v>
      </c>
      <c r="I891" s="2">
        <f t="shared" si="1"/>
        <v>1063</v>
      </c>
      <c r="J891" s="1" t="s">
        <v>17</v>
      </c>
    </row>
    <row r="892">
      <c r="A892" s="1" t="s">
        <v>15</v>
      </c>
      <c r="B892" s="5" t="s">
        <v>1174</v>
      </c>
      <c r="C892" s="5" t="s">
        <v>305</v>
      </c>
      <c r="D892" s="5" t="s">
        <v>203</v>
      </c>
      <c r="E892" s="5" t="s">
        <v>1382</v>
      </c>
      <c r="F892" s="6" t="str">
        <f>IFERROR(__xludf.DUMMYFUNCTION("REGEXEXTRACT(E892, "":(.*):"")"),"00")</f>
        <v>00</v>
      </c>
      <c r="G892" s="6" t="str">
        <f>IFERROR(__xludf.DUMMYFUNCTION("REGEXEXTRACT(E892, "":.*:(\d*)(?:.|$)"")"),"00")</f>
        <v>00</v>
      </c>
      <c r="H892" s="6" t="str">
        <f>IFERROR(__xludf.DUMMYFUNCTION("IFNA(REGEXEXTRACT(E892, ""\.(\d{6})""), 0)"),"004499")</f>
        <v>004499</v>
      </c>
      <c r="I892" s="2">
        <f t="shared" si="1"/>
        <v>4499</v>
      </c>
      <c r="J892" s="1" t="s">
        <v>17</v>
      </c>
    </row>
    <row r="893">
      <c r="A893" s="1" t="s">
        <v>15</v>
      </c>
      <c r="B893" s="5" t="s">
        <v>1174</v>
      </c>
      <c r="C893" s="5" t="s">
        <v>308</v>
      </c>
      <c r="D893" s="5" t="s">
        <v>203</v>
      </c>
      <c r="E893" s="5" t="s">
        <v>1383</v>
      </c>
      <c r="F893" s="6" t="str">
        <f>IFERROR(__xludf.DUMMYFUNCTION("REGEXEXTRACT(E893, "":(.*):"")"),"00")</f>
        <v>00</v>
      </c>
      <c r="G893" s="6" t="str">
        <f>IFERROR(__xludf.DUMMYFUNCTION("REGEXEXTRACT(E893, "":.*:(\d*)(?:.|$)"")"),"00")</f>
        <v>00</v>
      </c>
      <c r="H893" s="6" t="str">
        <f>IFERROR(__xludf.DUMMYFUNCTION("IFNA(REGEXEXTRACT(E893, ""\.(\d{6})""), 0)"),"000974")</f>
        <v>000974</v>
      </c>
      <c r="I893" s="2">
        <f t="shared" si="1"/>
        <v>974</v>
      </c>
      <c r="J893" s="1" t="s">
        <v>76</v>
      </c>
    </row>
    <row r="894">
      <c r="A894" s="1" t="s">
        <v>15</v>
      </c>
      <c r="B894" s="5" t="s">
        <v>1174</v>
      </c>
      <c r="C894" s="5" t="s">
        <v>310</v>
      </c>
      <c r="D894" s="5" t="s">
        <v>203</v>
      </c>
      <c r="E894" s="5" t="s">
        <v>1384</v>
      </c>
      <c r="F894" s="6" t="str">
        <f>IFERROR(__xludf.DUMMYFUNCTION("REGEXEXTRACT(E894, "":(.*):"")"),"00")</f>
        <v>00</v>
      </c>
      <c r="G894" s="6" t="str">
        <f>IFERROR(__xludf.DUMMYFUNCTION("REGEXEXTRACT(E894, "":.*:(\d*)(?:.|$)"")"),"00")</f>
        <v>00</v>
      </c>
      <c r="H894" s="6" t="str">
        <f>IFERROR(__xludf.DUMMYFUNCTION("IFNA(REGEXEXTRACT(E894, ""\.(\d{6})""), 0)"),"006067")</f>
        <v>006067</v>
      </c>
      <c r="I894" s="2">
        <f t="shared" si="1"/>
        <v>6067</v>
      </c>
      <c r="J894" s="1" t="s">
        <v>17</v>
      </c>
    </row>
    <row r="895">
      <c r="A895" s="1" t="s">
        <v>15</v>
      </c>
      <c r="B895" s="5" t="s">
        <v>1174</v>
      </c>
      <c r="C895" s="5" t="s">
        <v>348</v>
      </c>
      <c r="D895" s="5" t="s">
        <v>203</v>
      </c>
      <c r="E895" s="5" t="s">
        <v>1385</v>
      </c>
      <c r="F895" s="6" t="str">
        <f>IFERROR(__xludf.DUMMYFUNCTION("REGEXEXTRACT(E895, "":(.*):"")"),"00")</f>
        <v>00</v>
      </c>
      <c r="G895" s="6" t="str">
        <f>IFERROR(__xludf.DUMMYFUNCTION("REGEXEXTRACT(E895, "":.*:(\d*)(?:.|$)"")"),"00")</f>
        <v>00</v>
      </c>
      <c r="H895" s="6" t="str">
        <f>IFERROR(__xludf.DUMMYFUNCTION("IFNA(REGEXEXTRACT(E895, ""\.(\d{6})""), 0)"),"001044")</f>
        <v>001044</v>
      </c>
      <c r="I895" s="2">
        <f t="shared" si="1"/>
        <v>1044</v>
      </c>
      <c r="J895" s="1" t="s">
        <v>17</v>
      </c>
    </row>
    <row r="896">
      <c r="A896" s="1" t="s">
        <v>15</v>
      </c>
      <c r="B896" s="5" t="s">
        <v>1174</v>
      </c>
      <c r="C896" s="5" t="s">
        <v>350</v>
      </c>
      <c r="D896" s="5" t="s">
        <v>203</v>
      </c>
      <c r="E896" s="5" t="s">
        <v>1386</v>
      </c>
      <c r="F896" s="6" t="str">
        <f>IFERROR(__xludf.DUMMYFUNCTION("REGEXEXTRACT(E896, "":(.*):"")"),"00")</f>
        <v>00</v>
      </c>
      <c r="G896" s="6" t="str">
        <f>IFERROR(__xludf.DUMMYFUNCTION("REGEXEXTRACT(E896, "":.*:(\d*)(?:.|$)"")"),"00")</f>
        <v>00</v>
      </c>
      <c r="H896" s="6" t="str">
        <f>IFERROR(__xludf.DUMMYFUNCTION("IFNA(REGEXEXTRACT(E896, ""\.(\d{6})""), 0)"),"002203")</f>
        <v>002203</v>
      </c>
      <c r="I896" s="2">
        <f t="shared" si="1"/>
        <v>2203</v>
      </c>
      <c r="J896" s="1" t="s">
        <v>76</v>
      </c>
    </row>
    <row r="897">
      <c r="A897" s="1" t="s">
        <v>15</v>
      </c>
      <c r="B897" s="5" t="s">
        <v>1174</v>
      </c>
      <c r="C897" s="5" t="s">
        <v>308</v>
      </c>
      <c r="D897" s="5" t="s">
        <v>203</v>
      </c>
      <c r="E897" s="5" t="s">
        <v>1387</v>
      </c>
      <c r="F897" s="6" t="str">
        <f>IFERROR(__xludf.DUMMYFUNCTION("REGEXEXTRACT(E897, "":(.*):"")"),"00")</f>
        <v>00</v>
      </c>
      <c r="G897" s="6" t="str">
        <f>IFERROR(__xludf.DUMMYFUNCTION("REGEXEXTRACT(E897, "":.*:(\d*)(?:.|$)"")"),"00")</f>
        <v>00</v>
      </c>
      <c r="H897" s="6" t="str">
        <f>IFERROR(__xludf.DUMMYFUNCTION("IFNA(REGEXEXTRACT(E897, ""\.(\d{6})""), 0)"),"000921")</f>
        <v>000921</v>
      </c>
      <c r="I897" s="2">
        <f t="shared" si="1"/>
        <v>921</v>
      </c>
      <c r="J897" s="1" t="s">
        <v>17</v>
      </c>
    </row>
    <row r="898">
      <c r="A898" s="1" t="s">
        <v>15</v>
      </c>
      <c r="B898" s="5" t="s">
        <v>1174</v>
      </c>
      <c r="C898" s="5" t="s">
        <v>342</v>
      </c>
      <c r="D898" s="5" t="s">
        <v>203</v>
      </c>
      <c r="E898" s="5" t="s">
        <v>1388</v>
      </c>
      <c r="F898" s="6" t="str">
        <f>IFERROR(__xludf.DUMMYFUNCTION("REGEXEXTRACT(E898, "":(.*):"")"),"00")</f>
        <v>00</v>
      </c>
      <c r="G898" s="6" t="str">
        <f>IFERROR(__xludf.DUMMYFUNCTION("REGEXEXTRACT(E898, "":.*:(\d*)(?:.|$)"")"),"00")</f>
        <v>00</v>
      </c>
      <c r="H898" s="6" t="str">
        <f>IFERROR(__xludf.DUMMYFUNCTION("IFNA(REGEXEXTRACT(E898, ""\.(\d{6})""), 0)"),"000513")</f>
        <v>000513</v>
      </c>
      <c r="I898" s="2">
        <f t="shared" si="1"/>
        <v>513</v>
      </c>
      <c r="J898" s="1" t="s">
        <v>17</v>
      </c>
    </row>
    <row r="899">
      <c r="A899" s="1" t="s">
        <v>15</v>
      </c>
      <c r="B899" s="5" t="s">
        <v>1174</v>
      </c>
      <c r="C899" s="5" t="s">
        <v>350</v>
      </c>
      <c r="D899" s="5" t="s">
        <v>203</v>
      </c>
      <c r="E899" s="5" t="s">
        <v>1389</v>
      </c>
      <c r="F899" s="6" t="str">
        <f>IFERROR(__xludf.DUMMYFUNCTION("REGEXEXTRACT(E899, "":(.*):"")"),"00")</f>
        <v>00</v>
      </c>
      <c r="G899" s="6" t="str">
        <f>IFERROR(__xludf.DUMMYFUNCTION("REGEXEXTRACT(E899, "":.*:(\d*)(?:.|$)"")"),"00")</f>
        <v>00</v>
      </c>
      <c r="H899" s="6" t="str">
        <f>IFERROR(__xludf.DUMMYFUNCTION("IFNA(REGEXEXTRACT(E899, ""\.(\d{6})""), 0)"),"001703")</f>
        <v>001703</v>
      </c>
      <c r="I899" s="2">
        <f t="shared" si="1"/>
        <v>1703</v>
      </c>
      <c r="J899" s="1" t="s">
        <v>17</v>
      </c>
    </row>
    <row r="900">
      <c r="A900" s="1" t="s">
        <v>15</v>
      </c>
      <c r="B900" s="5" t="s">
        <v>1174</v>
      </c>
      <c r="C900" s="5" t="s">
        <v>1324</v>
      </c>
      <c r="D900" s="5" t="s">
        <v>203</v>
      </c>
      <c r="E900" s="5" t="s">
        <v>1390</v>
      </c>
      <c r="F900" s="6" t="str">
        <f>IFERROR(__xludf.DUMMYFUNCTION("REGEXEXTRACT(E900, "":(.*):"")"),"00")</f>
        <v>00</v>
      </c>
      <c r="G900" s="6" t="str">
        <f>IFERROR(__xludf.DUMMYFUNCTION("REGEXEXTRACT(E900, "":.*:(\d*)(?:.|$)"")"),"00")</f>
        <v>00</v>
      </c>
      <c r="H900" s="6" t="str">
        <f>IFERROR(__xludf.DUMMYFUNCTION("IFNA(REGEXEXTRACT(E900, ""\.(\d{6})""), 0)"),"003861")</f>
        <v>003861</v>
      </c>
      <c r="I900" s="2">
        <f t="shared" si="1"/>
        <v>3861</v>
      </c>
      <c r="J900" s="1" t="s">
        <v>76</v>
      </c>
    </row>
    <row r="901">
      <c r="A901" s="1" t="s">
        <v>15</v>
      </c>
      <c r="B901" s="5" t="s">
        <v>1174</v>
      </c>
      <c r="C901" s="5" t="s">
        <v>1391</v>
      </c>
      <c r="D901" s="5" t="s">
        <v>203</v>
      </c>
      <c r="E901" s="5" t="s">
        <v>1392</v>
      </c>
      <c r="F901" s="6" t="str">
        <f>IFERROR(__xludf.DUMMYFUNCTION("REGEXEXTRACT(E901, "":(.*):"")"),"00")</f>
        <v>00</v>
      </c>
      <c r="G901" s="6" t="str">
        <f>IFERROR(__xludf.DUMMYFUNCTION("REGEXEXTRACT(E901, "":.*:(\d*)(?:.|$)"")"),"00")</f>
        <v>00</v>
      </c>
      <c r="H901" s="6" t="str">
        <f>IFERROR(__xludf.DUMMYFUNCTION("IFNA(REGEXEXTRACT(E901, ""\.(\d{6})""), 0)"),"001195")</f>
        <v>001195</v>
      </c>
      <c r="I901" s="2">
        <f t="shared" si="1"/>
        <v>1195</v>
      </c>
      <c r="J901" s="1" t="s">
        <v>76</v>
      </c>
    </row>
    <row r="902">
      <c r="A902" s="1" t="s">
        <v>15</v>
      </c>
      <c r="B902" s="5" t="s">
        <v>311</v>
      </c>
      <c r="C902" s="5" t="s">
        <v>1363</v>
      </c>
      <c r="D902" s="5" t="s">
        <v>203</v>
      </c>
      <c r="E902" s="5" t="s">
        <v>1393</v>
      </c>
      <c r="F902" s="6" t="str">
        <f>IFERROR(__xludf.DUMMYFUNCTION("REGEXEXTRACT(E902, "":(.*):"")"),"00")</f>
        <v>00</v>
      </c>
      <c r="G902" s="6" t="str">
        <f>IFERROR(__xludf.DUMMYFUNCTION("REGEXEXTRACT(E902, "":.*:(\d*)(?:.|$)"")"),"00")</f>
        <v>00</v>
      </c>
      <c r="H902" s="6" t="str">
        <f>IFERROR(__xludf.DUMMYFUNCTION("IFNA(REGEXEXTRACT(E902, ""\.(\d{6})""), 0)"),"014972")</f>
        <v>014972</v>
      </c>
      <c r="I902" s="2">
        <f t="shared" si="1"/>
        <v>14972</v>
      </c>
      <c r="J902" s="1" t="s">
        <v>76</v>
      </c>
    </row>
    <row r="903">
      <c r="A903" s="1" t="s">
        <v>15</v>
      </c>
      <c r="B903" s="5" t="s">
        <v>311</v>
      </c>
      <c r="C903" s="5" t="s">
        <v>308</v>
      </c>
      <c r="D903" s="5" t="s">
        <v>203</v>
      </c>
      <c r="E903" s="5" t="s">
        <v>299</v>
      </c>
      <c r="F903" s="6" t="str">
        <f>IFERROR(__xludf.DUMMYFUNCTION("REGEXEXTRACT(E903, "":(.*):"")"),"00")</f>
        <v>00</v>
      </c>
      <c r="G903" s="6" t="str">
        <f>IFERROR(__xludf.DUMMYFUNCTION("REGEXEXTRACT(E903, "":.*:(\d*)(?:.|$)"")"),"10")</f>
        <v>10</v>
      </c>
      <c r="H903" s="6">
        <f>IFERROR(__xludf.DUMMYFUNCTION("IFNA(REGEXEXTRACT(E903, ""\.(\d{6})""), 0)"),0.0)</f>
        <v>0</v>
      </c>
      <c r="I903" s="2">
        <f t="shared" si="1"/>
        <v>10000000</v>
      </c>
      <c r="J903" s="1" t="s">
        <v>74</v>
      </c>
    </row>
    <row r="904">
      <c r="A904" s="1" t="s">
        <v>15</v>
      </c>
      <c r="B904" s="5" t="s">
        <v>311</v>
      </c>
      <c r="C904" s="5" t="s">
        <v>1360</v>
      </c>
      <c r="D904" s="5" t="s">
        <v>203</v>
      </c>
      <c r="E904" s="5" t="s">
        <v>1394</v>
      </c>
      <c r="F904" s="6" t="str">
        <f>IFERROR(__xludf.DUMMYFUNCTION("REGEXEXTRACT(E904, "":(.*):"")"),"00")</f>
        <v>00</v>
      </c>
      <c r="G904" s="6" t="str">
        <f>IFERROR(__xludf.DUMMYFUNCTION("REGEXEXTRACT(E904, "":.*:(\d*)(?:.|$)"")"),"03")</f>
        <v>03</v>
      </c>
      <c r="H904" s="6" t="str">
        <f>IFERROR(__xludf.DUMMYFUNCTION("IFNA(REGEXEXTRACT(E904, ""\.(\d{6})""), 0)"),"150892")</f>
        <v>150892</v>
      </c>
      <c r="I904" s="2">
        <f t="shared" si="1"/>
        <v>3150892</v>
      </c>
      <c r="J904" s="1" t="s">
        <v>76</v>
      </c>
    </row>
    <row r="905">
      <c r="A905" s="1" t="s">
        <v>15</v>
      </c>
      <c r="B905" s="5" t="s">
        <v>311</v>
      </c>
      <c r="C905" s="5" t="s">
        <v>348</v>
      </c>
      <c r="D905" s="5" t="s">
        <v>203</v>
      </c>
      <c r="E905" s="5" t="s">
        <v>1395</v>
      </c>
      <c r="F905" s="6" t="str">
        <f>IFERROR(__xludf.DUMMYFUNCTION("REGEXEXTRACT(E905, "":(.*):"")"),"00")</f>
        <v>00</v>
      </c>
      <c r="G905" s="6" t="str">
        <f>IFERROR(__xludf.DUMMYFUNCTION("REGEXEXTRACT(E905, "":.*:(\d*)(?:.|$)"")"),"07")</f>
        <v>07</v>
      </c>
      <c r="H905" s="6" t="str">
        <f>IFERROR(__xludf.DUMMYFUNCTION("IFNA(REGEXEXTRACT(E905, ""\.(\d{6})""), 0)"),"767369")</f>
        <v>767369</v>
      </c>
      <c r="I905" s="2">
        <f t="shared" si="1"/>
        <v>7767369</v>
      </c>
      <c r="J905" s="1" t="s">
        <v>17</v>
      </c>
    </row>
    <row r="906">
      <c r="A906" s="1" t="s">
        <v>15</v>
      </c>
      <c r="B906" s="5" t="s">
        <v>311</v>
      </c>
      <c r="C906" s="5" t="s">
        <v>308</v>
      </c>
      <c r="D906" s="5" t="s">
        <v>203</v>
      </c>
      <c r="E906" s="5" t="s">
        <v>1396</v>
      </c>
      <c r="F906" s="6" t="str">
        <f>IFERROR(__xludf.DUMMYFUNCTION("REGEXEXTRACT(E906, "":(.*):"")"),"00")</f>
        <v>00</v>
      </c>
      <c r="G906" s="6" t="str">
        <f>IFERROR(__xludf.DUMMYFUNCTION("REGEXEXTRACT(E906, "":.*:(\d*)(?:.|$)"")"),"00")</f>
        <v>00</v>
      </c>
      <c r="H906" s="6" t="str">
        <f>IFERROR(__xludf.DUMMYFUNCTION("IFNA(REGEXEXTRACT(E906, ""\.(\d{6})""), 0)"),"000814")</f>
        <v>000814</v>
      </c>
      <c r="I906" s="2">
        <f t="shared" si="1"/>
        <v>814</v>
      </c>
      <c r="J906" s="1" t="s">
        <v>17</v>
      </c>
    </row>
    <row r="907">
      <c r="A907" s="1" t="s">
        <v>15</v>
      </c>
      <c r="B907" s="5" t="s">
        <v>311</v>
      </c>
      <c r="C907" s="5" t="s">
        <v>305</v>
      </c>
      <c r="D907" s="5" t="s">
        <v>203</v>
      </c>
      <c r="E907" s="5" t="s">
        <v>1397</v>
      </c>
      <c r="F907" s="6" t="str">
        <f>IFERROR(__xludf.DUMMYFUNCTION("REGEXEXTRACT(E907, "":(.*):"")"),"00")</f>
        <v>00</v>
      </c>
      <c r="G907" s="6" t="str">
        <f>IFERROR(__xludf.DUMMYFUNCTION("REGEXEXTRACT(E907, "":.*:(\d*)(?:.|$)"")"),"00")</f>
        <v>00</v>
      </c>
      <c r="H907" s="6" t="str">
        <f>IFERROR(__xludf.DUMMYFUNCTION("IFNA(REGEXEXTRACT(E907, ""\.(\d{6})""), 0)"),"000534")</f>
        <v>000534</v>
      </c>
      <c r="I907" s="2">
        <f t="shared" si="1"/>
        <v>534</v>
      </c>
      <c r="J907" s="1" t="s">
        <v>17</v>
      </c>
    </row>
    <row r="908">
      <c r="A908" s="1" t="s">
        <v>15</v>
      </c>
      <c r="B908" s="5" t="s">
        <v>311</v>
      </c>
      <c r="C908" s="5" t="s">
        <v>308</v>
      </c>
      <c r="D908" s="5" t="s">
        <v>203</v>
      </c>
      <c r="E908" s="5" t="s">
        <v>299</v>
      </c>
      <c r="F908" s="6" t="str">
        <f>IFERROR(__xludf.DUMMYFUNCTION("REGEXEXTRACT(E908, "":(.*):"")"),"00")</f>
        <v>00</v>
      </c>
      <c r="G908" s="6" t="str">
        <f>IFERROR(__xludf.DUMMYFUNCTION("REGEXEXTRACT(E908, "":.*:(\d*)(?:.|$)"")"),"10")</f>
        <v>10</v>
      </c>
      <c r="H908" s="6">
        <f>IFERROR(__xludf.DUMMYFUNCTION("IFNA(REGEXEXTRACT(E908, ""\.(\d{6})""), 0)"),0.0)</f>
        <v>0</v>
      </c>
      <c r="I908" s="2">
        <f t="shared" si="1"/>
        <v>10000000</v>
      </c>
      <c r="J908" s="1" t="s">
        <v>74</v>
      </c>
    </row>
    <row r="909">
      <c r="A909" s="1" t="s">
        <v>15</v>
      </c>
      <c r="B909" s="5" t="s">
        <v>311</v>
      </c>
      <c r="C909" s="5" t="s">
        <v>1363</v>
      </c>
      <c r="D909" s="5" t="s">
        <v>203</v>
      </c>
      <c r="E909" s="5" t="s">
        <v>1398</v>
      </c>
      <c r="F909" s="6" t="str">
        <f>IFERROR(__xludf.DUMMYFUNCTION("REGEXEXTRACT(E909, "":(.*):"")"),"00")</f>
        <v>00</v>
      </c>
      <c r="G909" s="6" t="str">
        <f>IFERROR(__xludf.DUMMYFUNCTION("REGEXEXTRACT(E909, "":.*:(\d*)(?:.|$)"")"),"00")</f>
        <v>00</v>
      </c>
      <c r="H909" s="6" t="str">
        <f>IFERROR(__xludf.DUMMYFUNCTION("IFNA(REGEXEXTRACT(E909, ""\.(\d{6})""), 0)"),"000311")</f>
        <v>000311</v>
      </c>
      <c r="I909" s="2">
        <f t="shared" si="1"/>
        <v>311</v>
      </c>
      <c r="J909" s="1" t="s">
        <v>76</v>
      </c>
    </row>
    <row r="910">
      <c r="A910" s="1" t="s">
        <v>15</v>
      </c>
      <c r="B910" s="5" t="s">
        <v>311</v>
      </c>
      <c r="C910" s="5" t="s">
        <v>310</v>
      </c>
      <c r="D910" s="5" t="s">
        <v>203</v>
      </c>
      <c r="E910" s="5" t="s">
        <v>1399</v>
      </c>
      <c r="F910" s="6" t="str">
        <f>IFERROR(__xludf.DUMMYFUNCTION("REGEXEXTRACT(E910, "":(.*):"")"),"00")</f>
        <v>00</v>
      </c>
      <c r="G910" s="6" t="str">
        <f>IFERROR(__xludf.DUMMYFUNCTION("REGEXEXTRACT(E910, "":.*:(\d*)(?:.|$)"")"),"00")</f>
        <v>00</v>
      </c>
      <c r="H910" s="6" t="str">
        <f>IFERROR(__xludf.DUMMYFUNCTION("IFNA(REGEXEXTRACT(E910, ""\.(\d{6})""), 0)"),"000322")</f>
        <v>000322</v>
      </c>
      <c r="I910" s="2">
        <f t="shared" si="1"/>
        <v>322</v>
      </c>
      <c r="J910" s="1" t="s">
        <v>76</v>
      </c>
    </row>
    <row r="911">
      <c r="A911" s="1" t="s">
        <v>15</v>
      </c>
      <c r="B911" s="5" t="s">
        <v>311</v>
      </c>
      <c r="C911" s="5" t="s">
        <v>318</v>
      </c>
      <c r="D911" s="5" t="s">
        <v>203</v>
      </c>
      <c r="E911" s="5" t="s">
        <v>1400</v>
      </c>
      <c r="F911" s="6" t="str">
        <f>IFERROR(__xludf.DUMMYFUNCTION("REGEXEXTRACT(E911, "":(.*):"")"),"00")</f>
        <v>00</v>
      </c>
      <c r="G911" s="6" t="str">
        <f>IFERROR(__xludf.DUMMYFUNCTION("REGEXEXTRACT(E911, "":.*:(\d*)(?:.|$)"")"),"00")</f>
        <v>00</v>
      </c>
      <c r="H911" s="6" t="str">
        <f>IFERROR(__xludf.DUMMYFUNCTION("IFNA(REGEXEXTRACT(E911, ""\.(\d{6})""), 0)"),"001098")</f>
        <v>001098</v>
      </c>
      <c r="I911" s="2">
        <f t="shared" si="1"/>
        <v>1098</v>
      </c>
      <c r="J911" s="1" t="s">
        <v>17</v>
      </c>
    </row>
    <row r="912">
      <c r="A912" s="1" t="s">
        <v>15</v>
      </c>
      <c r="B912" s="5" t="s">
        <v>1167</v>
      </c>
      <c r="C912" s="5" t="s">
        <v>308</v>
      </c>
      <c r="D912" s="5" t="s">
        <v>203</v>
      </c>
      <c r="E912" s="5" t="s">
        <v>1401</v>
      </c>
      <c r="F912" s="6" t="str">
        <f>IFERROR(__xludf.DUMMYFUNCTION("REGEXEXTRACT(E912, "":(.*):"")"),"00")</f>
        <v>00</v>
      </c>
      <c r="G912" s="6" t="str">
        <f>IFERROR(__xludf.DUMMYFUNCTION("REGEXEXTRACT(E912, "":.*:(\d*)(?:.|$)"")"),"00")</f>
        <v>00</v>
      </c>
      <c r="H912" s="6" t="str">
        <f>IFERROR(__xludf.DUMMYFUNCTION("IFNA(REGEXEXTRACT(E912, ""\.(\d{6})""), 0)"),"143321")</f>
        <v>143321</v>
      </c>
      <c r="I912" s="2">
        <f t="shared" si="1"/>
        <v>143321</v>
      </c>
      <c r="J912" s="1" t="s">
        <v>17</v>
      </c>
    </row>
    <row r="913">
      <c r="A913" s="1" t="s">
        <v>15</v>
      </c>
      <c r="B913" s="5" t="s">
        <v>1167</v>
      </c>
      <c r="C913" s="5" t="s">
        <v>1363</v>
      </c>
      <c r="D913" s="5" t="s">
        <v>203</v>
      </c>
      <c r="E913" s="5" t="s">
        <v>1402</v>
      </c>
      <c r="F913" s="6" t="str">
        <f>IFERROR(__xludf.DUMMYFUNCTION("REGEXEXTRACT(E913, "":(.*):"")"),"00")</f>
        <v>00</v>
      </c>
      <c r="G913" s="6" t="str">
        <f>IFERROR(__xludf.DUMMYFUNCTION("REGEXEXTRACT(E913, "":.*:(\d*)(?:.|$)"")"),"00")</f>
        <v>00</v>
      </c>
      <c r="H913" s="6" t="str">
        <f>IFERROR(__xludf.DUMMYFUNCTION("IFNA(REGEXEXTRACT(E913, ""\.(\d{6})""), 0)"),"000540")</f>
        <v>000540</v>
      </c>
      <c r="I913" s="2">
        <f t="shared" si="1"/>
        <v>540</v>
      </c>
      <c r="J913" s="1" t="s">
        <v>76</v>
      </c>
    </row>
    <row r="914">
      <c r="A914" s="1" t="s">
        <v>15</v>
      </c>
      <c r="B914" s="5" t="s">
        <v>1167</v>
      </c>
      <c r="C914" s="5" t="s">
        <v>350</v>
      </c>
      <c r="D914" s="5" t="s">
        <v>203</v>
      </c>
      <c r="E914" s="5" t="s">
        <v>299</v>
      </c>
      <c r="F914" s="6" t="str">
        <f>IFERROR(__xludf.DUMMYFUNCTION("REGEXEXTRACT(E914, "":(.*):"")"),"00")</f>
        <v>00</v>
      </c>
      <c r="G914" s="6" t="str">
        <f>IFERROR(__xludf.DUMMYFUNCTION("REGEXEXTRACT(E914, "":.*:(\d*)(?:.|$)"")"),"10")</f>
        <v>10</v>
      </c>
      <c r="H914" s="6">
        <f>IFERROR(__xludf.DUMMYFUNCTION("IFNA(REGEXEXTRACT(E914, ""\.(\d{6})""), 0)"),0.0)</f>
        <v>0</v>
      </c>
      <c r="I914" s="2">
        <f t="shared" si="1"/>
        <v>10000000</v>
      </c>
      <c r="J914" s="1" t="s">
        <v>74</v>
      </c>
    </row>
    <row r="915">
      <c r="A915" s="1" t="s">
        <v>15</v>
      </c>
      <c r="B915" s="5" t="s">
        <v>1167</v>
      </c>
      <c r="C915" s="5" t="s">
        <v>310</v>
      </c>
      <c r="D915" s="5" t="s">
        <v>203</v>
      </c>
      <c r="E915" s="5" t="s">
        <v>299</v>
      </c>
      <c r="F915" s="6" t="str">
        <f>IFERROR(__xludf.DUMMYFUNCTION("REGEXEXTRACT(E915, "":(.*):"")"),"00")</f>
        <v>00</v>
      </c>
      <c r="G915" s="6" t="str">
        <f>IFERROR(__xludf.DUMMYFUNCTION("REGEXEXTRACT(E915, "":.*:(\d*)(?:.|$)"")"),"10")</f>
        <v>10</v>
      </c>
      <c r="H915" s="6">
        <f>IFERROR(__xludf.DUMMYFUNCTION("IFNA(REGEXEXTRACT(E915, ""\.(\d{6})""), 0)"),0.0)</f>
        <v>0</v>
      </c>
      <c r="I915" s="2">
        <f t="shared" si="1"/>
        <v>10000000</v>
      </c>
      <c r="J915" s="1" t="s">
        <v>74</v>
      </c>
    </row>
    <row r="916">
      <c r="A916" s="1" t="s">
        <v>15</v>
      </c>
      <c r="B916" s="5" t="s">
        <v>1167</v>
      </c>
      <c r="C916" s="5" t="s">
        <v>1363</v>
      </c>
      <c r="D916" s="5" t="s">
        <v>203</v>
      </c>
      <c r="E916" s="5" t="s">
        <v>1352</v>
      </c>
      <c r="F916" s="6" t="str">
        <f>IFERROR(__xludf.DUMMYFUNCTION("REGEXEXTRACT(E916, "":(.*):"")"),"00")</f>
        <v>00</v>
      </c>
      <c r="G916" s="6" t="str">
        <f>IFERROR(__xludf.DUMMYFUNCTION("REGEXEXTRACT(E916, "":.*:(\d*)(?:.|$)"")"),"00")</f>
        <v>00</v>
      </c>
      <c r="H916" s="6" t="str">
        <f>IFERROR(__xludf.DUMMYFUNCTION("IFNA(REGEXEXTRACT(E916, ""\.(\d{6})""), 0)"),"000620")</f>
        <v>000620</v>
      </c>
      <c r="I916" s="2">
        <f t="shared" si="1"/>
        <v>620</v>
      </c>
      <c r="J916" s="1" t="s">
        <v>17</v>
      </c>
    </row>
    <row r="917">
      <c r="A917" s="1" t="s">
        <v>15</v>
      </c>
      <c r="B917" s="5" t="s">
        <v>1167</v>
      </c>
      <c r="C917" s="5" t="s">
        <v>316</v>
      </c>
      <c r="D917" s="5" t="s">
        <v>203</v>
      </c>
      <c r="E917" s="5" t="s">
        <v>299</v>
      </c>
      <c r="F917" s="6" t="str">
        <f>IFERROR(__xludf.DUMMYFUNCTION("REGEXEXTRACT(E917, "":(.*):"")"),"00")</f>
        <v>00</v>
      </c>
      <c r="G917" s="6" t="str">
        <f>IFERROR(__xludf.DUMMYFUNCTION("REGEXEXTRACT(E917, "":.*:(\d*)(?:.|$)"")"),"10")</f>
        <v>10</v>
      </c>
      <c r="H917" s="6">
        <f>IFERROR(__xludf.DUMMYFUNCTION("IFNA(REGEXEXTRACT(E917, ""\.(\d{6})""), 0)"),0.0)</f>
        <v>0</v>
      </c>
      <c r="I917" s="2">
        <f t="shared" si="1"/>
        <v>10000000</v>
      </c>
      <c r="J917" s="1" t="s">
        <v>74</v>
      </c>
    </row>
    <row r="918">
      <c r="A918" s="1" t="s">
        <v>15</v>
      </c>
      <c r="B918" s="5" t="s">
        <v>1167</v>
      </c>
      <c r="C918" s="5" t="s">
        <v>348</v>
      </c>
      <c r="D918" s="5" t="s">
        <v>203</v>
      </c>
      <c r="E918" s="5" t="s">
        <v>1403</v>
      </c>
      <c r="F918" s="6" t="str">
        <f>IFERROR(__xludf.DUMMYFUNCTION("REGEXEXTRACT(E918, "":(.*):"")"),"00")</f>
        <v>00</v>
      </c>
      <c r="G918" s="6" t="str">
        <f>IFERROR(__xludf.DUMMYFUNCTION("REGEXEXTRACT(E918, "":.*:(\d*)(?:.|$)"")"),"00")</f>
        <v>00</v>
      </c>
      <c r="H918" s="6" t="str">
        <f>IFERROR(__xludf.DUMMYFUNCTION("IFNA(REGEXEXTRACT(E918, ""\.(\d{6})""), 0)"),"000643")</f>
        <v>000643</v>
      </c>
      <c r="I918" s="2">
        <f t="shared" si="1"/>
        <v>643</v>
      </c>
      <c r="J918" s="1" t="s">
        <v>17</v>
      </c>
    </row>
    <row r="919">
      <c r="A919" s="1" t="s">
        <v>15</v>
      </c>
      <c r="B919" s="5" t="s">
        <v>1167</v>
      </c>
      <c r="C919" s="5" t="s">
        <v>350</v>
      </c>
      <c r="D919" s="5" t="s">
        <v>203</v>
      </c>
      <c r="E919" s="5" t="s">
        <v>1404</v>
      </c>
      <c r="F919" s="6" t="str">
        <f>IFERROR(__xludf.DUMMYFUNCTION("REGEXEXTRACT(E919, "":(.*):"")"),"00")</f>
        <v>00</v>
      </c>
      <c r="G919" s="6" t="str">
        <f>IFERROR(__xludf.DUMMYFUNCTION("REGEXEXTRACT(E919, "":.*:(\d*)(?:.|$)"")"),"00")</f>
        <v>00</v>
      </c>
      <c r="H919" s="6" t="str">
        <f>IFERROR(__xludf.DUMMYFUNCTION("IFNA(REGEXEXTRACT(E919, ""\.(\d{6})""), 0)"),"111865")</f>
        <v>111865</v>
      </c>
      <c r="I919" s="2">
        <f t="shared" si="1"/>
        <v>111865</v>
      </c>
      <c r="J919" s="1" t="s">
        <v>76</v>
      </c>
    </row>
    <row r="920">
      <c r="A920" s="1" t="s">
        <v>15</v>
      </c>
      <c r="B920" s="5" t="s">
        <v>1167</v>
      </c>
      <c r="C920" s="5" t="s">
        <v>314</v>
      </c>
      <c r="D920" s="5" t="s">
        <v>203</v>
      </c>
      <c r="E920" s="5" t="s">
        <v>1405</v>
      </c>
      <c r="F920" s="6" t="str">
        <f>IFERROR(__xludf.DUMMYFUNCTION("REGEXEXTRACT(E920, "":(.*):"")"),"00")</f>
        <v>00</v>
      </c>
      <c r="G920" s="6" t="str">
        <f>IFERROR(__xludf.DUMMYFUNCTION("REGEXEXTRACT(E920, "":.*:(\d*)(?:.|$)"")"),"00")</f>
        <v>00</v>
      </c>
      <c r="H920" s="6" t="str">
        <f>IFERROR(__xludf.DUMMYFUNCTION("IFNA(REGEXEXTRACT(E920, ""\.(\d{6})""), 0)"),"404122")</f>
        <v>404122</v>
      </c>
      <c r="I920" s="2">
        <f t="shared" si="1"/>
        <v>404122</v>
      </c>
      <c r="J920" s="1" t="s">
        <v>76</v>
      </c>
    </row>
    <row r="921">
      <c r="A921" s="1" t="s">
        <v>15</v>
      </c>
      <c r="B921" s="5" t="s">
        <v>1167</v>
      </c>
      <c r="C921" s="5" t="s">
        <v>350</v>
      </c>
      <c r="D921" s="5" t="s">
        <v>203</v>
      </c>
      <c r="E921" s="5" t="s">
        <v>1406</v>
      </c>
      <c r="F921" s="6" t="str">
        <f>IFERROR(__xludf.DUMMYFUNCTION("REGEXEXTRACT(E921, "":(.*):"")"),"00")</f>
        <v>00</v>
      </c>
      <c r="G921" s="6" t="str">
        <f>IFERROR(__xludf.DUMMYFUNCTION("REGEXEXTRACT(E921, "":.*:(\d*)(?:.|$)"")"),"00")</f>
        <v>00</v>
      </c>
      <c r="H921" s="6" t="str">
        <f>IFERROR(__xludf.DUMMYFUNCTION("IFNA(REGEXEXTRACT(E921, ""\.(\d{6})""), 0)"),"000593")</f>
        <v>000593</v>
      </c>
      <c r="I921" s="2">
        <f t="shared" si="1"/>
        <v>593</v>
      </c>
      <c r="J921" s="1" t="s">
        <v>17</v>
      </c>
    </row>
    <row r="922">
      <c r="A922" s="1" t="s">
        <v>15</v>
      </c>
      <c r="B922" s="5" t="s">
        <v>313</v>
      </c>
      <c r="C922" s="5" t="s">
        <v>1360</v>
      </c>
      <c r="D922" s="5" t="s">
        <v>203</v>
      </c>
      <c r="E922" s="5" t="s">
        <v>1407</v>
      </c>
      <c r="F922" s="6" t="str">
        <f>IFERROR(__xludf.DUMMYFUNCTION("REGEXEXTRACT(E922, "":(.*):"")"),"00")</f>
        <v>00</v>
      </c>
      <c r="G922" s="6" t="str">
        <f>IFERROR(__xludf.DUMMYFUNCTION("REGEXEXTRACT(E922, "":.*:(\d*)(?:.|$)"")"),"00")</f>
        <v>00</v>
      </c>
      <c r="H922" s="6" t="str">
        <f>IFERROR(__xludf.DUMMYFUNCTION("IFNA(REGEXEXTRACT(E922, ""\.(\d{6})""), 0)"),"000418")</f>
        <v>000418</v>
      </c>
      <c r="I922" s="2">
        <f t="shared" si="1"/>
        <v>418</v>
      </c>
      <c r="J922" s="1" t="s">
        <v>17</v>
      </c>
    </row>
    <row r="923">
      <c r="A923" s="1" t="s">
        <v>15</v>
      </c>
      <c r="B923" s="5" t="s">
        <v>313</v>
      </c>
      <c r="C923" s="5" t="s">
        <v>316</v>
      </c>
      <c r="D923" s="5" t="s">
        <v>203</v>
      </c>
      <c r="E923" s="5" t="s">
        <v>299</v>
      </c>
      <c r="F923" s="6" t="str">
        <f>IFERROR(__xludf.DUMMYFUNCTION("REGEXEXTRACT(E923, "":(.*):"")"),"00")</f>
        <v>00</v>
      </c>
      <c r="G923" s="6" t="str">
        <f>IFERROR(__xludf.DUMMYFUNCTION("REGEXEXTRACT(E923, "":.*:(\d*)(?:.|$)"")"),"10")</f>
        <v>10</v>
      </c>
      <c r="H923" s="6">
        <f>IFERROR(__xludf.DUMMYFUNCTION("IFNA(REGEXEXTRACT(E923, ""\.(\d{6})""), 0)"),0.0)</f>
        <v>0</v>
      </c>
      <c r="I923" s="2">
        <f t="shared" si="1"/>
        <v>10000000</v>
      </c>
      <c r="J923" s="1" t="s">
        <v>74</v>
      </c>
    </row>
    <row r="924">
      <c r="A924" s="1" t="s">
        <v>15</v>
      </c>
      <c r="B924" s="5" t="s">
        <v>313</v>
      </c>
      <c r="C924" s="5" t="s">
        <v>308</v>
      </c>
      <c r="D924" s="5" t="s">
        <v>203</v>
      </c>
      <c r="E924" s="5" t="s">
        <v>1408</v>
      </c>
      <c r="F924" s="6" t="str">
        <f>IFERROR(__xludf.DUMMYFUNCTION("REGEXEXTRACT(E924, "":(.*):"")"),"00")</f>
        <v>00</v>
      </c>
      <c r="G924" s="6" t="str">
        <f>IFERROR(__xludf.DUMMYFUNCTION("REGEXEXTRACT(E924, "":.*:(\d*)(?:.|$)"")"),"00")</f>
        <v>00</v>
      </c>
      <c r="H924" s="6" t="str">
        <f>IFERROR(__xludf.DUMMYFUNCTION("IFNA(REGEXEXTRACT(E924, ""\.(\d{6})""), 0)"),"000484")</f>
        <v>000484</v>
      </c>
      <c r="I924" s="2">
        <f t="shared" si="1"/>
        <v>484</v>
      </c>
      <c r="J924" s="1" t="s">
        <v>76</v>
      </c>
    </row>
    <row r="925">
      <c r="A925" s="1" t="s">
        <v>15</v>
      </c>
      <c r="B925" s="5" t="s">
        <v>313</v>
      </c>
      <c r="C925" s="5" t="s">
        <v>354</v>
      </c>
      <c r="D925" s="5" t="s">
        <v>203</v>
      </c>
      <c r="E925" s="5" t="s">
        <v>1409</v>
      </c>
      <c r="F925" s="6" t="str">
        <f>IFERROR(__xludf.DUMMYFUNCTION("REGEXEXTRACT(E925, "":(.*):"")"),"00")</f>
        <v>00</v>
      </c>
      <c r="G925" s="6" t="str">
        <f>IFERROR(__xludf.DUMMYFUNCTION("REGEXEXTRACT(E925, "":.*:(\d*)(?:.|$)"")"),"00")</f>
        <v>00</v>
      </c>
      <c r="H925" s="6" t="str">
        <f>IFERROR(__xludf.DUMMYFUNCTION("IFNA(REGEXEXTRACT(E925, ""\.(\d{6})""), 0)"),"003216")</f>
        <v>003216</v>
      </c>
      <c r="I925" s="2">
        <f t="shared" si="1"/>
        <v>3216</v>
      </c>
      <c r="J925" s="1" t="s">
        <v>17</v>
      </c>
    </row>
    <row r="926">
      <c r="A926" s="1" t="s">
        <v>15</v>
      </c>
      <c r="B926" s="5" t="s">
        <v>313</v>
      </c>
      <c r="C926" s="5" t="s">
        <v>350</v>
      </c>
      <c r="D926" s="5" t="s">
        <v>203</v>
      </c>
      <c r="E926" s="5" t="s">
        <v>1410</v>
      </c>
      <c r="F926" s="6" t="str">
        <f>IFERROR(__xludf.DUMMYFUNCTION("REGEXEXTRACT(E926, "":(.*):"")"),"00")</f>
        <v>00</v>
      </c>
      <c r="G926" s="6" t="str">
        <f>IFERROR(__xludf.DUMMYFUNCTION("REGEXEXTRACT(E926, "":.*:(\d*)(?:.|$)"")"),"00")</f>
        <v>00</v>
      </c>
      <c r="H926" s="6" t="str">
        <f>IFERROR(__xludf.DUMMYFUNCTION("IFNA(REGEXEXTRACT(E926, ""\.(\d{6})""), 0)"),"266796")</f>
        <v>266796</v>
      </c>
      <c r="I926" s="2">
        <f t="shared" si="1"/>
        <v>266796</v>
      </c>
      <c r="J926" s="1" t="s">
        <v>17</v>
      </c>
    </row>
    <row r="927">
      <c r="A927" s="1" t="s">
        <v>15</v>
      </c>
      <c r="B927" s="5" t="s">
        <v>313</v>
      </c>
      <c r="C927" s="5" t="s">
        <v>1324</v>
      </c>
      <c r="D927" s="5" t="s">
        <v>203</v>
      </c>
      <c r="E927" s="5" t="s">
        <v>1411</v>
      </c>
      <c r="F927" s="6" t="str">
        <f>IFERROR(__xludf.DUMMYFUNCTION("REGEXEXTRACT(E927, "":(.*):"")"),"00")</f>
        <v>00</v>
      </c>
      <c r="G927" s="6" t="str">
        <f>IFERROR(__xludf.DUMMYFUNCTION("REGEXEXTRACT(E927, "":.*:(\d*)(?:.|$)"")"),"00")</f>
        <v>00</v>
      </c>
      <c r="H927" s="6" t="str">
        <f>IFERROR(__xludf.DUMMYFUNCTION("IFNA(REGEXEXTRACT(E927, ""\.(\d{6})""), 0)"),"785987")</f>
        <v>785987</v>
      </c>
      <c r="I927" s="2">
        <f t="shared" si="1"/>
        <v>785987</v>
      </c>
      <c r="J927" s="1" t="s">
        <v>17</v>
      </c>
    </row>
    <row r="928">
      <c r="A928" s="1" t="s">
        <v>15</v>
      </c>
      <c r="B928" s="5" t="s">
        <v>313</v>
      </c>
      <c r="C928" s="5" t="s">
        <v>1324</v>
      </c>
      <c r="D928" s="5" t="s">
        <v>203</v>
      </c>
      <c r="E928" s="5" t="s">
        <v>1412</v>
      </c>
      <c r="F928" s="6" t="str">
        <f>IFERROR(__xludf.DUMMYFUNCTION("REGEXEXTRACT(E928, "":(.*):"")"),"00")</f>
        <v>00</v>
      </c>
      <c r="G928" s="6" t="str">
        <f>IFERROR(__xludf.DUMMYFUNCTION("REGEXEXTRACT(E928, "":.*:(\d*)(?:.|$)"")"),"00")</f>
        <v>00</v>
      </c>
      <c r="H928" s="6" t="str">
        <f>IFERROR(__xludf.DUMMYFUNCTION("IFNA(REGEXEXTRACT(E928, ""\.(\d{6})""), 0)"),"000514")</f>
        <v>000514</v>
      </c>
      <c r="I928" s="2">
        <f t="shared" si="1"/>
        <v>514</v>
      </c>
      <c r="J928" s="1" t="s">
        <v>17</v>
      </c>
    </row>
    <row r="929">
      <c r="A929" s="1" t="s">
        <v>15</v>
      </c>
      <c r="B929" s="5" t="s">
        <v>313</v>
      </c>
      <c r="C929" s="5" t="s">
        <v>350</v>
      </c>
      <c r="D929" s="5" t="s">
        <v>203</v>
      </c>
      <c r="E929" s="5" t="s">
        <v>1413</v>
      </c>
      <c r="F929" s="6" t="str">
        <f>IFERROR(__xludf.DUMMYFUNCTION("REGEXEXTRACT(E929, "":(.*):"")"),"00")</f>
        <v>00</v>
      </c>
      <c r="G929" s="6" t="str">
        <f>IFERROR(__xludf.DUMMYFUNCTION("REGEXEXTRACT(E929, "":.*:(\d*)(?:.|$)"")"),"00")</f>
        <v>00</v>
      </c>
      <c r="H929" s="6" t="str">
        <f>IFERROR(__xludf.DUMMYFUNCTION("IFNA(REGEXEXTRACT(E929, ""\.(\d{6})""), 0)"),"000499")</f>
        <v>000499</v>
      </c>
      <c r="I929" s="2">
        <f t="shared" si="1"/>
        <v>499</v>
      </c>
      <c r="J929" s="1" t="s">
        <v>17</v>
      </c>
    </row>
    <row r="930">
      <c r="A930" s="1" t="s">
        <v>15</v>
      </c>
      <c r="B930" s="5" t="s">
        <v>313</v>
      </c>
      <c r="C930" s="5" t="s">
        <v>1391</v>
      </c>
      <c r="D930" s="5" t="s">
        <v>203</v>
      </c>
      <c r="E930" s="5" t="s">
        <v>1414</v>
      </c>
      <c r="F930" s="6" t="str">
        <f>IFERROR(__xludf.DUMMYFUNCTION("REGEXEXTRACT(E930, "":(.*):"")"),"00")</f>
        <v>00</v>
      </c>
      <c r="G930" s="6" t="str">
        <f>IFERROR(__xludf.DUMMYFUNCTION("REGEXEXTRACT(E930, "":.*:(\d*)(?:.|$)"")"),"00")</f>
        <v>00</v>
      </c>
      <c r="H930" s="6" t="str">
        <f>IFERROR(__xludf.DUMMYFUNCTION("IFNA(REGEXEXTRACT(E930, ""\.(\d{6})""), 0)"),"001547")</f>
        <v>001547</v>
      </c>
      <c r="I930" s="2">
        <f t="shared" si="1"/>
        <v>1547</v>
      </c>
      <c r="J930" s="1" t="s">
        <v>17</v>
      </c>
    </row>
    <row r="931">
      <c r="A931" s="1" t="s">
        <v>15</v>
      </c>
      <c r="B931" s="5" t="s">
        <v>313</v>
      </c>
      <c r="C931" s="5" t="s">
        <v>318</v>
      </c>
      <c r="D931" s="5" t="s">
        <v>203</v>
      </c>
      <c r="E931" s="5" t="s">
        <v>299</v>
      </c>
      <c r="F931" s="6" t="str">
        <f>IFERROR(__xludf.DUMMYFUNCTION("REGEXEXTRACT(E931, "":(.*):"")"),"00")</f>
        <v>00</v>
      </c>
      <c r="G931" s="6" t="str">
        <f>IFERROR(__xludf.DUMMYFUNCTION("REGEXEXTRACT(E931, "":.*:(\d*)(?:.|$)"")"),"10")</f>
        <v>10</v>
      </c>
      <c r="H931" s="6">
        <f>IFERROR(__xludf.DUMMYFUNCTION("IFNA(REGEXEXTRACT(E931, ""\.(\d{6})""), 0)"),0.0)</f>
        <v>0</v>
      </c>
      <c r="I931" s="2">
        <f t="shared" si="1"/>
        <v>10000000</v>
      </c>
      <c r="J931" s="1" t="s">
        <v>74</v>
      </c>
    </row>
    <row r="932">
      <c r="A932" s="1" t="s">
        <v>15</v>
      </c>
      <c r="B932" s="5" t="s">
        <v>285</v>
      </c>
      <c r="C932" s="5" t="s">
        <v>1391</v>
      </c>
      <c r="D932" s="5" t="s">
        <v>203</v>
      </c>
      <c r="E932" s="5" t="s">
        <v>1415</v>
      </c>
      <c r="F932" s="6" t="str">
        <f>IFERROR(__xludf.DUMMYFUNCTION("REGEXEXTRACT(E932, "":(.*):"")"),"00")</f>
        <v>00</v>
      </c>
      <c r="G932" s="6" t="str">
        <f>IFERROR(__xludf.DUMMYFUNCTION("REGEXEXTRACT(E932, "":.*:(\d*)(?:.|$)"")"),"00")</f>
        <v>00</v>
      </c>
      <c r="H932" s="6" t="str">
        <f>IFERROR(__xludf.DUMMYFUNCTION("IFNA(REGEXEXTRACT(E932, ""\.(\d{6})""), 0)"),"000385")</f>
        <v>000385</v>
      </c>
      <c r="I932" s="2">
        <f t="shared" si="1"/>
        <v>385</v>
      </c>
      <c r="J932" s="1" t="s">
        <v>76</v>
      </c>
    </row>
    <row r="933">
      <c r="A933" s="1" t="s">
        <v>15</v>
      </c>
      <c r="B933" s="5" t="s">
        <v>285</v>
      </c>
      <c r="C933" s="5" t="s">
        <v>354</v>
      </c>
      <c r="D933" s="5" t="s">
        <v>203</v>
      </c>
      <c r="E933" s="5" t="s">
        <v>299</v>
      </c>
      <c r="F933" s="6" t="str">
        <f>IFERROR(__xludf.DUMMYFUNCTION("REGEXEXTRACT(E933, "":(.*):"")"),"00")</f>
        <v>00</v>
      </c>
      <c r="G933" s="6" t="str">
        <f>IFERROR(__xludf.DUMMYFUNCTION("REGEXEXTRACT(E933, "":.*:(\d*)(?:.|$)"")"),"10")</f>
        <v>10</v>
      </c>
      <c r="H933" s="6">
        <f>IFERROR(__xludf.DUMMYFUNCTION("IFNA(REGEXEXTRACT(E933, ""\.(\d{6})""), 0)"),0.0)</f>
        <v>0</v>
      </c>
      <c r="I933" s="2">
        <f t="shared" si="1"/>
        <v>10000000</v>
      </c>
      <c r="J933" s="1" t="s">
        <v>74</v>
      </c>
    </row>
    <row r="934">
      <c r="A934" s="1" t="s">
        <v>15</v>
      </c>
      <c r="B934" s="5" t="s">
        <v>285</v>
      </c>
      <c r="C934" s="5" t="s">
        <v>316</v>
      </c>
      <c r="D934" s="5" t="s">
        <v>203</v>
      </c>
      <c r="E934" s="5" t="s">
        <v>1416</v>
      </c>
      <c r="F934" s="6" t="str">
        <f>IFERROR(__xludf.DUMMYFUNCTION("REGEXEXTRACT(E934, "":(.*):"")"),"00")</f>
        <v>00</v>
      </c>
      <c r="G934" s="6" t="str">
        <f>IFERROR(__xludf.DUMMYFUNCTION("REGEXEXTRACT(E934, "":.*:(\d*)(?:.|$)"")"),"00")</f>
        <v>00</v>
      </c>
      <c r="H934" s="6" t="str">
        <f>IFERROR(__xludf.DUMMYFUNCTION("IFNA(REGEXEXTRACT(E934, ""\.(\d{6})""), 0)"),"000805")</f>
        <v>000805</v>
      </c>
      <c r="I934" s="2">
        <f t="shared" si="1"/>
        <v>805</v>
      </c>
      <c r="J934" s="1" t="s">
        <v>76</v>
      </c>
    </row>
    <row r="935">
      <c r="A935" s="1" t="s">
        <v>15</v>
      </c>
      <c r="B935" s="5" t="s">
        <v>285</v>
      </c>
      <c r="C935" s="5" t="s">
        <v>1417</v>
      </c>
      <c r="D935" s="5" t="s">
        <v>203</v>
      </c>
      <c r="E935" s="5" t="s">
        <v>1418</v>
      </c>
      <c r="F935" s="6" t="str">
        <f>IFERROR(__xludf.DUMMYFUNCTION("REGEXEXTRACT(E935, "":(.*):"")"),"00")</f>
        <v>00</v>
      </c>
      <c r="G935" s="6" t="str">
        <f>IFERROR(__xludf.DUMMYFUNCTION("REGEXEXTRACT(E935, "":.*:(\d*)(?:.|$)"")"),"00")</f>
        <v>00</v>
      </c>
      <c r="H935" s="6" t="str">
        <f>IFERROR(__xludf.DUMMYFUNCTION("IFNA(REGEXEXTRACT(E935, ""\.(\d{6})""), 0)"),"000938")</f>
        <v>000938</v>
      </c>
      <c r="I935" s="2">
        <f t="shared" si="1"/>
        <v>938</v>
      </c>
      <c r="J935" s="1" t="s">
        <v>76</v>
      </c>
    </row>
    <row r="936">
      <c r="A936" s="1" t="s">
        <v>15</v>
      </c>
      <c r="B936" s="5" t="s">
        <v>285</v>
      </c>
      <c r="C936" s="5" t="s">
        <v>350</v>
      </c>
      <c r="D936" s="5" t="s">
        <v>203</v>
      </c>
      <c r="E936" s="5" t="s">
        <v>1419</v>
      </c>
      <c r="F936" s="6" t="str">
        <f>IFERROR(__xludf.DUMMYFUNCTION("REGEXEXTRACT(E936, "":(.*):"")"),"00")</f>
        <v>00</v>
      </c>
      <c r="G936" s="6" t="str">
        <f>IFERROR(__xludf.DUMMYFUNCTION("REGEXEXTRACT(E936, "":.*:(\d*)(?:.|$)"")"),"00")</f>
        <v>00</v>
      </c>
      <c r="H936" s="6" t="str">
        <f>IFERROR(__xludf.DUMMYFUNCTION("IFNA(REGEXEXTRACT(E936, ""\.(\d{6})""), 0)"),"000648")</f>
        <v>000648</v>
      </c>
      <c r="I936" s="2">
        <f t="shared" si="1"/>
        <v>648</v>
      </c>
      <c r="J936" s="1" t="s">
        <v>17</v>
      </c>
    </row>
    <row r="937">
      <c r="A937" s="1" t="s">
        <v>15</v>
      </c>
      <c r="B937" s="5" t="s">
        <v>285</v>
      </c>
      <c r="C937" s="5" t="s">
        <v>316</v>
      </c>
      <c r="D937" s="5" t="s">
        <v>203</v>
      </c>
      <c r="E937" s="5" t="s">
        <v>1420</v>
      </c>
      <c r="F937" s="6" t="str">
        <f>IFERROR(__xludf.DUMMYFUNCTION("REGEXEXTRACT(E937, "":(.*):"")"),"00")</f>
        <v>00</v>
      </c>
      <c r="G937" s="6" t="str">
        <f>IFERROR(__xludf.DUMMYFUNCTION("REGEXEXTRACT(E937, "":.*:(\d*)(?:.|$)"")"),"00")</f>
        <v>00</v>
      </c>
      <c r="H937" s="6" t="str">
        <f>IFERROR(__xludf.DUMMYFUNCTION("IFNA(REGEXEXTRACT(E937, ""\.(\d{6})""), 0)"),"119333")</f>
        <v>119333</v>
      </c>
      <c r="I937" s="2">
        <f t="shared" si="1"/>
        <v>119333</v>
      </c>
      <c r="J937" s="1" t="s">
        <v>76</v>
      </c>
    </row>
    <row r="938">
      <c r="A938" s="1" t="s">
        <v>15</v>
      </c>
      <c r="B938" s="5" t="s">
        <v>285</v>
      </c>
      <c r="C938" s="5" t="s">
        <v>1421</v>
      </c>
      <c r="D938" s="5" t="s">
        <v>203</v>
      </c>
      <c r="E938" s="5" t="s">
        <v>299</v>
      </c>
      <c r="F938" s="6" t="str">
        <f>IFERROR(__xludf.DUMMYFUNCTION("REGEXEXTRACT(E938, "":(.*):"")"),"00")</f>
        <v>00</v>
      </c>
      <c r="G938" s="6" t="str">
        <f>IFERROR(__xludf.DUMMYFUNCTION("REGEXEXTRACT(E938, "":.*:(\d*)(?:.|$)"")"),"10")</f>
        <v>10</v>
      </c>
      <c r="H938" s="6">
        <f>IFERROR(__xludf.DUMMYFUNCTION("IFNA(REGEXEXTRACT(E938, ""\.(\d{6})""), 0)"),0.0)</f>
        <v>0</v>
      </c>
      <c r="I938" s="2">
        <f t="shared" si="1"/>
        <v>10000000</v>
      </c>
      <c r="J938" s="1" t="s">
        <v>74</v>
      </c>
    </row>
    <row r="939">
      <c r="A939" s="1" t="s">
        <v>15</v>
      </c>
      <c r="B939" s="5" t="s">
        <v>285</v>
      </c>
      <c r="C939" s="5" t="s">
        <v>308</v>
      </c>
      <c r="D939" s="5" t="s">
        <v>203</v>
      </c>
      <c r="E939" s="5" t="s">
        <v>1422</v>
      </c>
      <c r="F939" s="6" t="str">
        <f>IFERROR(__xludf.DUMMYFUNCTION("REGEXEXTRACT(E939, "":(.*):"")"),"00")</f>
        <v>00</v>
      </c>
      <c r="G939" s="6" t="str">
        <f>IFERROR(__xludf.DUMMYFUNCTION("REGEXEXTRACT(E939, "":.*:(\d*)(?:.|$)"")"),"00")</f>
        <v>00</v>
      </c>
      <c r="H939" s="6" t="str">
        <f>IFERROR(__xludf.DUMMYFUNCTION("IFNA(REGEXEXTRACT(E939, ""\.(\d{6})""), 0)"),"002332")</f>
        <v>002332</v>
      </c>
      <c r="I939" s="2">
        <f t="shared" si="1"/>
        <v>2332</v>
      </c>
      <c r="J939" s="1" t="s">
        <v>76</v>
      </c>
    </row>
    <row r="940">
      <c r="A940" s="1" t="s">
        <v>15</v>
      </c>
      <c r="B940" s="5" t="s">
        <v>285</v>
      </c>
      <c r="C940" s="5" t="s">
        <v>350</v>
      </c>
      <c r="D940" s="5" t="s">
        <v>203</v>
      </c>
      <c r="E940" s="5" t="s">
        <v>299</v>
      </c>
      <c r="F940" s="6" t="str">
        <f>IFERROR(__xludf.DUMMYFUNCTION("REGEXEXTRACT(E940, "":(.*):"")"),"00")</f>
        <v>00</v>
      </c>
      <c r="G940" s="6" t="str">
        <f>IFERROR(__xludf.DUMMYFUNCTION("REGEXEXTRACT(E940, "":.*:(\d*)(?:.|$)"")"),"10")</f>
        <v>10</v>
      </c>
      <c r="H940" s="6">
        <f>IFERROR(__xludf.DUMMYFUNCTION("IFNA(REGEXEXTRACT(E940, ""\.(\d{6})""), 0)"),0.0)</f>
        <v>0</v>
      </c>
      <c r="I940" s="2">
        <f t="shared" si="1"/>
        <v>10000000</v>
      </c>
      <c r="J940" s="1" t="s">
        <v>74</v>
      </c>
    </row>
    <row r="941">
      <c r="A941" s="1" t="s">
        <v>15</v>
      </c>
      <c r="B941" s="5" t="s">
        <v>285</v>
      </c>
      <c r="C941" s="5" t="s">
        <v>354</v>
      </c>
      <c r="D941" s="5" t="s">
        <v>203</v>
      </c>
      <c r="E941" s="5" t="s">
        <v>1423</v>
      </c>
      <c r="F941" s="6" t="str">
        <f>IFERROR(__xludf.DUMMYFUNCTION("REGEXEXTRACT(E941, "":(.*):"")"),"00")</f>
        <v>00</v>
      </c>
      <c r="G941" s="6" t="str">
        <f>IFERROR(__xludf.DUMMYFUNCTION("REGEXEXTRACT(E941, "":.*:(\d*)(?:.|$)"")"),"00")</f>
        <v>00</v>
      </c>
      <c r="H941" s="6" t="str">
        <f>IFERROR(__xludf.DUMMYFUNCTION("IFNA(REGEXEXTRACT(E941, ""\.(\d{6})""), 0)"),"000501")</f>
        <v>000501</v>
      </c>
      <c r="I941" s="2">
        <f t="shared" si="1"/>
        <v>501</v>
      </c>
      <c r="J941" s="1" t="s">
        <v>76</v>
      </c>
    </row>
    <row r="942">
      <c r="A942" s="1" t="s">
        <v>15</v>
      </c>
      <c r="B942" s="5" t="s">
        <v>315</v>
      </c>
      <c r="C942" s="5" t="s">
        <v>314</v>
      </c>
      <c r="D942" s="5" t="s">
        <v>203</v>
      </c>
      <c r="E942" s="5" t="s">
        <v>1424</v>
      </c>
      <c r="F942" s="6" t="str">
        <f>IFERROR(__xludf.DUMMYFUNCTION("REGEXEXTRACT(E942, "":(.*):"")"),"00")</f>
        <v>00</v>
      </c>
      <c r="G942" s="6" t="str">
        <f>IFERROR(__xludf.DUMMYFUNCTION("REGEXEXTRACT(E942, "":.*:(\d*)(?:.|$)"")"),"00")</f>
        <v>00</v>
      </c>
      <c r="H942" s="6" t="str">
        <f>IFERROR(__xludf.DUMMYFUNCTION("IFNA(REGEXEXTRACT(E942, ""\.(\d{6})""), 0)"),"000703")</f>
        <v>000703</v>
      </c>
      <c r="I942" s="2">
        <f t="shared" si="1"/>
        <v>703</v>
      </c>
      <c r="J942" s="1" t="s">
        <v>17</v>
      </c>
    </row>
    <row r="943">
      <c r="A943" s="1" t="s">
        <v>15</v>
      </c>
      <c r="B943" s="5" t="s">
        <v>315</v>
      </c>
      <c r="C943" s="5" t="s">
        <v>316</v>
      </c>
      <c r="D943" s="5" t="s">
        <v>203</v>
      </c>
      <c r="E943" s="5" t="s">
        <v>299</v>
      </c>
      <c r="F943" s="6" t="str">
        <f>IFERROR(__xludf.DUMMYFUNCTION("REGEXEXTRACT(E943, "":(.*):"")"),"00")</f>
        <v>00</v>
      </c>
      <c r="G943" s="6" t="str">
        <f>IFERROR(__xludf.DUMMYFUNCTION("REGEXEXTRACT(E943, "":.*:(\d*)(?:.|$)"")"),"10")</f>
        <v>10</v>
      </c>
      <c r="H943" s="6">
        <f>IFERROR(__xludf.DUMMYFUNCTION("IFNA(REGEXEXTRACT(E943, ""\.(\d{6})""), 0)"),0.0)</f>
        <v>0</v>
      </c>
      <c r="I943" s="2">
        <f t="shared" si="1"/>
        <v>10000000</v>
      </c>
      <c r="J943" s="1" t="s">
        <v>74</v>
      </c>
    </row>
    <row r="944">
      <c r="A944" s="1" t="s">
        <v>15</v>
      </c>
      <c r="B944" s="5" t="s">
        <v>315</v>
      </c>
      <c r="C944" s="5" t="s">
        <v>350</v>
      </c>
      <c r="D944" s="5" t="s">
        <v>203</v>
      </c>
      <c r="E944" s="5" t="s">
        <v>299</v>
      </c>
      <c r="F944" s="6" t="str">
        <f>IFERROR(__xludf.DUMMYFUNCTION("REGEXEXTRACT(E944, "":(.*):"")"),"00")</f>
        <v>00</v>
      </c>
      <c r="G944" s="6" t="str">
        <f>IFERROR(__xludf.DUMMYFUNCTION("REGEXEXTRACT(E944, "":.*:(\d*)(?:.|$)"")"),"10")</f>
        <v>10</v>
      </c>
      <c r="H944" s="6">
        <f>IFERROR(__xludf.DUMMYFUNCTION("IFNA(REGEXEXTRACT(E944, ""\.(\d{6})""), 0)"),0.0)</f>
        <v>0</v>
      </c>
      <c r="I944" s="2">
        <f t="shared" si="1"/>
        <v>10000000</v>
      </c>
      <c r="J944" s="1" t="s">
        <v>74</v>
      </c>
    </row>
    <row r="945">
      <c r="A945" s="1" t="s">
        <v>15</v>
      </c>
      <c r="B945" s="5" t="s">
        <v>315</v>
      </c>
      <c r="C945" s="5" t="s">
        <v>1391</v>
      </c>
      <c r="D945" s="5" t="s">
        <v>203</v>
      </c>
      <c r="E945" s="5" t="s">
        <v>1425</v>
      </c>
      <c r="F945" s="6" t="str">
        <f>IFERROR(__xludf.DUMMYFUNCTION("REGEXEXTRACT(E945, "":(.*):"")"),"00")</f>
        <v>00</v>
      </c>
      <c r="G945" s="6" t="str">
        <f>IFERROR(__xludf.DUMMYFUNCTION("REGEXEXTRACT(E945, "":.*:(\d*)(?:.|$)"")"),"00")</f>
        <v>00</v>
      </c>
      <c r="H945" s="6" t="str">
        <f>IFERROR(__xludf.DUMMYFUNCTION("IFNA(REGEXEXTRACT(E945, ""\.(\d{6})""), 0)"),"218522")</f>
        <v>218522</v>
      </c>
      <c r="I945" s="2">
        <f t="shared" si="1"/>
        <v>218522</v>
      </c>
      <c r="J945" s="1" t="s">
        <v>76</v>
      </c>
    </row>
    <row r="946">
      <c r="A946" s="1" t="s">
        <v>15</v>
      </c>
      <c r="B946" s="5" t="s">
        <v>315</v>
      </c>
      <c r="C946" s="5" t="s">
        <v>348</v>
      </c>
      <c r="D946" s="5" t="s">
        <v>203</v>
      </c>
      <c r="E946" s="5" t="s">
        <v>1426</v>
      </c>
      <c r="F946" s="6" t="str">
        <f>IFERROR(__xludf.DUMMYFUNCTION("REGEXEXTRACT(E946, "":(.*):"")"),"00")</f>
        <v>00</v>
      </c>
      <c r="G946" s="6" t="str">
        <f>IFERROR(__xludf.DUMMYFUNCTION("REGEXEXTRACT(E946, "":.*:(\d*)(?:.|$)"")"),"00")</f>
        <v>00</v>
      </c>
      <c r="H946" s="6" t="str">
        <f>IFERROR(__xludf.DUMMYFUNCTION("IFNA(REGEXEXTRACT(E946, ""\.(\d{6})""), 0)"),"000579")</f>
        <v>000579</v>
      </c>
      <c r="I946" s="2">
        <f t="shared" si="1"/>
        <v>579</v>
      </c>
      <c r="J946" s="1" t="s">
        <v>17</v>
      </c>
    </row>
    <row r="947">
      <c r="A947" s="1" t="s">
        <v>15</v>
      </c>
      <c r="B947" s="5" t="s">
        <v>315</v>
      </c>
      <c r="C947" s="5" t="s">
        <v>314</v>
      </c>
      <c r="D947" s="5" t="s">
        <v>203</v>
      </c>
      <c r="E947" s="5" t="s">
        <v>1427</v>
      </c>
      <c r="F947" s="6" t="str">
        <f>IFERROR(__xludf.DUMMYFUNCTION("REGEXEXTRACT(E947, "":(.*):"")"),"00")</f>
        <v>00</v>
      </c>
      <c r="G947" s="6" t="str">
        <f>IFERROR(__xludf.DUMMYFUNCTION("REGEXEXTRACT(E947, "":.*:(\d*)(?:.|$)"")"),"00")</f>
        <v>00</v>
      </c>
      <c r="H947" s="6" t="str">
        <f>IFERROR(__xludf.DUMMYFUNCTION("IFNA(REGEXEXTRACT(E947, ""\.(\d{6})""), 0)"),"073263")</f>
        <v>073263</v>
      </c>
      <c r="I947" s="2">
        <f t="shared" si="1"/>
        <v>73263</v>
      </c>
      <c r="J947" s="1" t="s">
        <v>17</v>
      </c>
    </row>
    <row r="948">
      <c r="A948" s="1" t="s">
        <v>15</v>
      </c>
      <c r="B948" s="5" t="s">
        <v>315</v>
      </c>
      <c r="C948" s="5" t="s">
        <v>359</v>
      </c>
      <c r="D948" s="5" t="s">
        <v>203</v>
      </c>
      <c r="E948" s="5" t="s">
        <v>1428</v>
      </c>
      <c r="F948" s="6" t="str">
        <f>IFERROR(__xludf.DUMMYFUNCTION("REGEXEXTRACT(E948, "":(.*):"")"),"00")</f>
        <v>00</v>
      </c>
      <c r="G948" s="6" t="str">
        <f>IFERROR(__xludf.DUMMYFUNCTION("REGEXEXTRACT(E948, "":.*:(\d*)(?:.|$)"")"),"00")</f>
        <v>00</v>
      </c>
      <c r="H948" s="6" t="str">
        <f>IFERROR(__xludf.DUMMYFUNCTION("IFNA(REGEXEXTRACT(E948, ""\.(\d{6})""), 0)"),"180935")</f>
        <v>180935</v>
      </c>
      <c r="I948" s="2">
        <f t="shared" si="1"/>
        <v>180935</v>
      </c>
      <c r="J948" s="1" t="s">
        <v>76</v>
      </c>
    </row>
    <row r="949">
      <c r="A949" s="1" t="s">
        <v>15</v>
      </c>
      <c r="B949" s="5" t="s">
        <v>315</v>
      </c>
      <c r="C949" s="5" t="s">
        <v>318</v>
      </c>
      <c r="D949" s="5" t="s">
        <v>203</v>
      </c>
      <c r="E949" s="5" t="s">
        <v>1429</v>
      </c>
      <c r="F949" s="6" t="str">
        <f>IFERROR(__xludf.DUMMYFUNCTION("REGEXEXTRACT(E949, "":(.*):"")"),"00")</f>
        <v>00</v>
      </c>
      <c r="G949" s="6" t="str">
        <f>IFERROR(__xludf.DUMMYFUNCTION("REGEXEXTRACT(E949, "":.*:(\d*)(?:.|$)"")"),"00")</f>
        <v>00</v>
      </c>
      <c r="H949" s="6" t="str">
        <f>IFERROR(__xludf.DUMMYFUNCTION("IFNA(REGEXEXTRACT(E949, ""\.(\d{6})""), 0)"),"000495")</f>
        <v>000495</v>
      </c>
      <c r="I949" s="2">
        <f t="shared" si="1"/>
        <v>495</v>
      </c>
      <c r="J949" s="1" t="s">
        <v>17</v>
      </c>
    </row>
    <row r="950">
      <c r="A950" s="1" t="s">
        <v>15</v>
      </c>
      <c r="B950" s="5" t="s">
        <v>315</v>
      </c>
      <c r="C950" s="5" t="s">
        <v>1430</v>
      </c>
      <c r="D950" s="5" t="s">
        <v>203</v>
      </c>
      <c r="E950" s="5" t="s">
        <v>1431</v>
      </c>
      <c r="F950" s="6" t="str">
        <f>IFERROR(__xludf.DUMMYFUNCTION("REGEXEXTRACT(E950, "":(.*):"")"),"00")</f>
        <v>00</v>
      </c>
      <c r="G950" s="6" t="str">
        <f>IFERROR(__xludf.DUMMYFUNCTION("REGEXEXTRACT(E950, "":.*:(\d*)(?:.|$)"")"),"00")</f>
        <v>00</v>
      </c>
      <c r="H950" s="6" t="str">
        <f>IFERROR(__xludf.DUMMYFUNCTION("IFNA(REGEXEXTRACT(E950, ""\.(\d{6})""), 0)"),"000682")</f>
        <v>000682</v>
      </c>
      <c r="I950" s="2">
        <f t="shared" si="1"/>
        <v>682</v>
      </c>
      <c r="J950" s="1" t="s">
        <v>76</v>
      </c>
    </row>
    <row r="951">
      <c r="A951" s="1" t="s">
        <v>15</v>
      </c>
      <c r="B951" s="5" t="s">
        <v>315</v>
      </c>
      <c r="C951" s="5" t="s">
        <v>363</v>
      </c>
      <c r="D951" s="5" t="s">
        <v>203</v>
      </c>
      <c r="E951" s="5" t="s">
        <v>1432</v>
      </c>
      <c r="F951" s="6" t="str">
        <f>IFERROR(__xludf.DUMMYFUNCTION("REGEXEXTRACT(E951, "":(.*):"")"),"00")</f>
        <v>00</v>
      </c>
      <c r="G951" s="6" t="str">
        <f>IFERROR(__xludf.DUMMYFUNCTION("REGEXEXTRACT(E951, "":.*:(\d*)(?:.|$)"")"),"01")</f>
        <v>01</v>
      </c>
      <c r="H951" s="6" t="str">
        <f>IFERROR(__xludf.DUMMYFUNCTION("IFNA(REGEXEXTRACT(E951, ""\.(\d{6})""), 0)"),"592613")</f>
        <v>592613</v>
      </c>
      <c r="I951" s="2">
        <f t="shared" si="1"/>
        <v>1592613</v>
      </c>
      <c r="J951" s="1" t="s">
        <v>76</v>
      </c>
    </row>
    <row r="952">
      <c r="A952" s="1" t="s">
        <v>15</v>
      </c>
      <c r="B952" s="5" t="s">
        <v>290</v>
      </c>
      <c r="C952" s="5" t="s">
        <v>350</v>
      </c>
      <c r="D952" s="5" t="s">
        <v>203</v>
      </c>
      <c r="E952" s="5" t="s">
        <v>1433</v>
      </c>
      <c r="F952" s="6" t="str">
        <f>IFERROR(__xludf.DUMMYFUNCTION("REGEXEXTRACT(E952, "":(.*):"")"),"00")</f>
        <v>00</v>
      </c>
      <c r="G952" s="6" t="str">
        <f>IFERROR(__xludf.DUMMYFUNCTION("REGEXEXTRACT(E952, "":.*:(\d*)(?:.|$)"")"),"00")</f>
        <v>00</v>
      </c>
      <c r="H952" s="6" t="str">
        <f>IFERROR(__xludf.DUMMYFUNCTION("IFNA(REGEXEXTRACT(E952, ""\.(\d{6})""), 0)"),"000515")</f>
        <v>000515</v>
      </c>
      <c r="I952" s="2">
        <f t="shared" si="1"/>
        <v>515</v>
      </c>
      <c r="J952" s="1" t="s">
        <v>17</v>
      </c>
    </row>
    <row r="953">
      <c r="A953" s="1" t="s">
        <v>15</v>
      </c>
      <c r="B953" s="5" t="s">
        <v>290</v>
      </c>
      <c r="C953" s="5" t="s">
        <v>354</v>
      </c>
      <c r="D953" s="5" t="s">
        <v>203</v>
      </c>
      <c r="E953" s="5" t="s">
        <v>1434</v>
      </c>
      <c r="F953" s="6" t="str">
        <f>IFERROR(__xludf.DUMMYFUNCTION("REGEXEXTRACT(E953, "":(.*):"")"),"00")</f>
        <v>00</v>
      </c>
      <c r="G953" s="6" t="str">
        <f>IFERROR(__xludf.DUMMYFUNCTION("REGEXEXTRACT(E953, "":.*:(\d*)(?:.|$)"")"),"00")</f>
        <v>00</v>
      </c>
      <c r="H953" s="6" t="str">
        <f>IFERROR(__xludf.DUMMYFUNCTION("IFNA(REGEXEXTRACT(E953, ""\.(\d{6})""), 0)"),"045011")</f>
        <v>045011</v>
      </c>
      <c r="I953" s="2">
        <f t="shared" si="1"/>
        <v>45011</v>
      </c>
      <c r="J953" s="1" t="s">
        <v>17</v>
      </c>
    </row>
    <row r="954">
      <c r="A954" s="1" t="s">
        <v>15</v>
      </c>
      <c r="B954" s="5" t="s">
        <v>290</v>
      </c>
      <c r="C954" s="5" t="s">
        <v>1435</v>
      </c>
      <c r="D954" s="5" t="s">
        <v>203</v>
      </c>
      <c r="E954" s="5" t="s">
        <v>1436</v>
      </c>
      <c r="F954" s="6" t="str">
        <f>IFERROR(__xludf.DUMMYFUNCTION("REGEXEXTRACT(E954, "":(.*):"")"),"00")</f>
        <v>00</v>
      </c>
      <c r="G954" s="6" t="str">
        <f>IFERROR(__xludf.DUMMYFUNCTION("REGEXEXTRACT(E954, "":.*:(\d*)(?:.|$)"")"),"00")</f>
        <v>00</v>
      </c>
      <c r="H954" s="6" t="str">
        <f>IFERROR(__xludf.DUMMYFUNCTION("IFNA(REGEXEXTRACT(E954, ""\.(\d{6})""), 0)"),"001091")</f>
        <v>001091</v>
      </c>
      <c r="I954" s="2">
        <f t="shared" si="1"/>
        <v>1091</v>
      </c>
      <c r="J954" s="1" t="s">
        <v>17</v>
      </c>
    </row>
    <row r="955">
      <c r="A955" s="1" t="s">
        <v>15</v>
      </c>
      <c r="B955" s="5" t="s">
        <v>290</v>
      </c>
      <c r="C955" s="5" t="s">
        <v>321</v>
      </c>
      <c r="D955" s="5" t="s">
        <v>203</v>
      </c>
      <c r="E955" s="5" t="s">
        <v>1437</v>
      </c>
      <c r="F955" s="6" t="str">
        <f>IFERROR(__xludf.DUMMYFUNCTION("REGEXEXTRACT(E955, "":(.*):"")"),"00")</f>
        <v>00</v>
      </c>
      <c r="G955" s="6" t="str">
        <f>IFERROR(__xludf.DUMMYFUNCTION("REGEXEXTRACT(E955, "":.*:(\d*)(?:.|$)"")"),"00")</f>
        <v>00</v>
      </c>
      <c r="H955" s="6" t="str">
        <f>IFERROR(__xludf.DUMMYFUNCTION("IFNA(REGEXEXTRACT(E955, ""\.(\d{6})""), 0)"),"001711")</f>
        <v>001711</v>
      </c>
      <c r="I955" s="2">
        <f t="shared" si="1"/>
        <v>1711</v>
      </c>
      <c r="J955" s="1" t="s">
        <v>17</v>
      </c>
    </row>
    <row r="956">
      <c r="A956" s="1" t="s">
        <v>15</v>
      </c>
      <c r="B956" s="5" t="s">
        <v>290</v>
      </c>
      <c r="C956" s="5" t="s">
        <v>1417</v>
      </c>
      <c r="D956" s="5" t="s">
        <v>203</v>
      </c>
      <c r="E956" s="5" t="s">
        <v>1438</v>
      </c>
      <c r="F956" s="6" t="str">
        <f>IFERROR(__xludf.DUMMYFUNCTION("REGEXEXTRACT(E956, "":(.*):"")"),"00")</f>
        <v>00</v>
      </c>
      <c r="G956" s="6" t="str">
        <f>IFERROR(__xludf.DUMMYFUNCTION("REGEXEXTRACT(E956, "":.*:(\d*)(?:.|$)"")"),"00")</f>
        <v>00</v>
      </c>
      <c r="H956" s="6" t="str">
        <f>IFERROR(__xludf.DUMMYFUNCTION("IFNA(REGEXEXTRACT(E956, ""\.(\d{6})""), 0)"),"069656")</f>
        <v>069656</v>
      </c>
      <c r="I956" s="2">
        <f t="shared" si="1"/>
        <v>69656</v>
      </c>
      <c r="J956" s="1" t="s">
        <v>17</v>
      </c>
    </row>
    <row r="957">
      <c r="A957" s="1" t="s">
        <v>15</v>
      </c>
      <c r="B957" s="5" t="s">
        <v>290</v>
      </c>
      <c r="C957" s="5" t="s">
        <v>359</v>
      </c>
      <c r="D957" s="5" t="s">
        <v>203</v>
      </c>
      <c r="E957" s="5" t="s">
        <v>1439</v>
      </c>
      <c r="F957" s="6" t="str">
        <f>IFERROR(__xludf.DUMMYFUNCTION("REGEXEXTRACT(E957, "":(.*):"")"),"00")</f>
        <v>00</v>
      </c>
      <c r="G957" s="6" t="str">
        <f>IFERROR(__xludf.DUMMYFUNCTION("REGEXEXTRACT(E957, "":.*:(\d*)(?:.|$)"")"),"00")</f>
        <v>00</v>
      </c>
      <c r="H957" s="6" t="str">
        <f>IFERROR(__xludf.DUMMYFUNCTION("IFNA(REGEXEXTRACT(E957, ""\.(\d{6})""), 0)"),"000680")</f>
        <v>000680</v>
      </c>
      <c r="I957" s="2">
        <f t="shared" si="1"/>
        <v>680</v>
      </c>
      <c r="J957" s="1" t="s">
        <v>17</v>
      </c>
    </row>
    <row r="958">
      <c r="A958" s="1" t="s">
        <v>15</v>
      </c>
      <c r="B958" s="5" t="s">
        <v>290</v>
      </c>
      <c r="C958" s="5" t="s">
        <v>316</v>
      </c>
      <c r="D958" s="5" t="s">
        <v>203</v>
      </c>
      <c r="E958" s="5" t="s">
        <v>1440</v>
      </c>
      <c r="F958" s="6" t="str">
        <f>IFERROR(__xludf.DUMMYFUNCTION("REGEXEXTRACT(E958, "":(.*):"")"),"00")</f>
        <v>00</v>
      </c>
      <c r="G958" s="6" t="str">
        <f>IFERROR(__xludf.DUMMYFUNCTION("REGEXEXTRACT(E958, "":.*:(\d*)(?:.|$)"")"),"00")</f>
        <v>00</v>
      </c>
      <c r="H958" s="6" t="str">
        <f>IFERROR(__xludf.DUMMYFUNCTION("IFNA(REGEXEXTRACT(E958, ""\.(\d{6})""), 0)"),"001280")</f>
        <v>001280</v>
      </c>
      <c r="I958" s="2">
        <f t="shared" si="1"/>
        <v>1280</v>
      </c>
      <c r="J958" s="1" t="s">
        <v>17</v>
      </c>
    </row>
    <row r="959">
      <c r="A959" s="1" t="s">
        <v>15</v>
      </c>
      <c r="B959" s="5" t="s">
        <v>290</v>
      </c>
      <c r="C959" s="5" t="s">
        <v>1430</v>
      </c>
      <c r="D959" s="5" t="s">
        <v>203</v>
      </c>
      <c r="E959" s="5" t="s">
        <v>299</v>
      </c>
      <c r="F959" s="6" t="str">
        <f>IFERROR(__xludf.DUMMYFUNCTION("REGEXEXTRACT(E959, "":(.*):"")"),"00")</f>
        <v>00</v>
      </c>
      <c r="G959" s="6" t="str">
        <f>IFERROR(__xludf.DUMMYFUNCTION("REGEXEXTRACT(E959, "":.*:(\d*)(?:.|$)"")"),"10")</f>
        <v>10</v>
      </c>
      <c r="H959" s="6">
        <f>IFERROR(__xludf.DUMMYFUNCTION("IFNA(REGEXEXTRACT(E959, ""\.(\d{6})""), 0)"),0.0)</f>
        <v>0</v>
      </c>
      <c r="I959" s="2">
        <f t="shared" si="1"/>
        <v>10000000</v>
      </c>
      <c r="J959" s="1" t="s">
        <v>74</v>
      </c>
    </row>
    <row r="960">
      <c r="A960" s="1" t="s">
        <v>15</v>
      </c>
      <c r="B960" s="5" t="s">
        <v>290</v>
      </c>
      <c r="C960" s="5" t="s">
        <v>318</v>
      </c>
      <c r="D960" s="5" t="s">
        <v>203</v>
      </c>
      <c r="E960" s="5" t="s">
        <v>1441</v>
      </c>
      <c r="F960" s="6" t="str">
        <f>IFERROR(__xludf.DUMMYFUNCTION("REGEXEXTRACT(E960, "":(.*):"")"),"00")</f>
        <v>00</v>
      </c>
      <c r="G960" s="6" t="str">
        <f>IFERROR(__xludf.DUMMYFUNCTION("REGEXEXTRACT(E960, "":.*:(\d*)(?:.|$)"")"),"00")</f>
        <v>00</v>
      </c>
      <c r="H960" s="6" t="str">
        <f>IFERROR(__xludf.DUMMYFUNCTION("IFNA(REGEXEXTRACT(E960, ""\.(\d{6})""), 0)"),"987265")</f>
        <v>987265</v>
      </c>
      <c r="I960" s="2">
        <f t="shared" si="1"/>
        <v>987265</v>
      </c>
      <c r="J960" s="1" t="s">
        <v>76</v>
      </c>
    </row>
    <row r="961">
      <c r="A961" s="1" t="s">
        <v>15</v>
      </c>
      <c r="B961" s="5" t="s">
        <v>290</v>
      </c>
      <c r="C961" s="5" t="s">
        <v>354</v>
      </c>
      <c r="D961" s="5" t="s">
        <v>203</v>
      </c>
      <c r="E961" s="5" t="s">
        <v>1442</v>
      </c>
      <c r="F961" s="6" t="str">
        <f>IFERROR(__xludf.DUMMYFUNCTION("REGEXEXTRACT(E961, "":(.*):"")"),"00")</f>
        <v>00</v>
      </c>
      <c r="G961" s="6" t="str">
        <f>IFERROR(__xludf.DUMMYFUNCTION("REGEXEXTRACT(E961, "":.*:(\d*)(?:.|$)"")"),"00")</f>
        <v>00</v>
      </c>
      <c r="H961" s="6" t="str">
        <f>IFERROR(__xludf.DUMMYFUNCTION("IFNA(REGEXEXTRACT(E961, ""\.(\d{6})""), 0)"),"183417")</f>
        <v>183417</v>
      </c>
      <c r="I961" s="2">
        <f t="shared" si="1"/>
        <v>183417</v>
      </c>
      <c r="J961" s="1" t="s">
        <v>76</v>
      </c>
    </row>
    <row r="962">
      <c r="A962" s="1" t="s">
        <v>15</v>
      </c>
      <c r="B962" s="5" t="s">
        <v>317</v>
      </c>
      <c r="C962" s="5" t="s">
        <v>1421</v>
      </c>
      <c r="D962" s="5" t="s">
        <v>203</v>
      </c>
      <c r="E962" s="5" t="s">
        <v>1443</v>
      </c>
      <c r="F962" s="6" t="str">
        <f>IFERROR(__xludf.DUMMYFUNCTION("REGEXEXTRACT(E962, "":(.*):"")"),"00")</f>
        <v>00</v>
      </c>
      <c r="G962" s="6" t="str">
        <f>IFERROR(__xludf.DUMMYFUNCTION("REGEXEXTRACT(E962, "":.*:(\d*)(?:.|$)"")"),"00")</f>
        <v>00</v>
      </c>
      <c r="H962" s="6" t="str">
        <f>IFERROR(__xludf.DUMMYFUNCTION("IFNA(REGEXEXTRACT(E962, ""\.(\d{6})""), 0)"),"030207")</f>
        <v>030207</v>
      </c>
      <c r="I962" s="2">
        <f t="shared" si="1"/>
        <v>30207</v>
      </c>
      <c r="J962" s="1" t="s">
        <v>76</v>
      </c>
    </row>
    <row r="963">
      <c r="A963" s="1" t="s">
        <v>15</v>
      </c>
      <c r="B963" s="5" t="s">
        <v>317</v>
      </c>
      <c r="C963" s="5" t="s">
        <v>1391</v>
      </c>
      <c r="D963" s="5" t="s">
        <v>203</v>
      </c>
      <c r="E963" s="5" t="s">
        <v>299</v>
      </c>
      <c r="F963" s="6" t="str">
        <f>IFERROR(__xludf.DUMMYFUNCTION("REGEXEXTRACT(E963, "":(.*):"")"),"00")</f>
        <v>00</v>
      </c>
      <c r="G963" s="6" t="str">
        <f>IFERROR(__xludf.DUMMYFUNCTION("REGEXEXTRACT(E963, "":.*:(\d*)(?:.|$)"")"),"10")</f>
        <v>10</v>
      </c>
      <c r="H963" s="6">
        <f>IFERROR(__xludf.DUMMYFUNCTION("IFNA(REGEXEXTRACT(E963, ""\.(\d{6})""), 0)"),0.0)</f>
        <v>0</v>
      </c>
      <c r="I963" s="2">
        <f t="shared" si="1"/>
        <v>10000000</v>
      </c>
      <c r="J963" s="1" t="s">
        <v>74</v>
      </c>
    </row>
    <row r="964">
      <c r="A964" s="1" t="s">
        <v>15</v>
      </c>
      <c r="B964" s="5" t="s">
        <v>317</v>
      </c>
      <c r="C964" s="5" t="s">
        <v>321</v>
      </c>
      <c r="D964" s="5" t="s">
        <v>203</v>
      </c>
      <c r="E964" s="5" t="s">
        <v>299</v>
      </c>
      <c r="F964" s="6" t="str">
        <f>IFERROR(__xludf.DUMMYFUNCTION("REGEXEXTRACT(E964, "":(.*):"")"),"00")</f>
        <v>00</v>
      </c>
      <c r="G964" s="6" t="str">
        <f>IFERROR(__xludf.DUMMYFUNCTION("REGEXEXTRACT(E964, "":.*:(\d*)(?:.|$)"")"),"10")</f>
        <v>10</v>
      </c>
      <c r="H964" s="6">
        <f>IFERROR(__xludf.DUMMYFUNCTION("IFNA(REGEXEXTRACT(E964, ""\.(\d{6})""), 0)"),0.0)</f>
        <v>0</v>
      </c>
      <c r="I964" s="2">
        <f t="shared" si="1"/>
        <v>10000000</v>
      </c>
      <c r="J964" s="1" t="s">
        <v>74</v>
      </c>
    </row>
    <row r="965">
      <c r="A965" s="1" t="s">
        <v>15</v>
      </c>
      <c r="B965" s="5" t="s">
        <v>317</v>
      </c>
      <c r="C965" s="5" t="s">
        <v>366</v>
      </c>
      <c r="D965" s="5" t="s">
        <v>203</v>
      </c>
      <c r="E965" s="5" t="s">
        <v>299</v>
      </c>
      <c r="F965" s="6" t="str">
        <f>IFERROR(__xludf.DUMMYFUNCTION("REGEXEXTRACT(E965, "":(.*):"")"),"00")</f>
        <v>00</v>
      </c>
      <c r="G965" s="6" t="str">
        <f>IFERROR(__xludf.DUMMYFUNCTION("REGEXEXTRACT(E965, "":.*:(\d*)(?:.|$)"")"),"10")</f>
        <v>10</v>
      </c>
      <c r="H965" s="6">
        <f>IFERROR(__xludf.DUMMYFUNCTION("IFNA(REGEXEXTRACT(E965, ""\.(\d{6})""), 0)"),0.0)</f>
        <v>0</v>
      </c>
      <c r="I965" s="2">
        <f t="shared" si="1"/>
        <v>10000000</v>
      </c>
      <c r="J965" s="1" t="s">
        <v>74</v>
      </c>
    </row>
    <row r="966">
      <c r="A966" s="1" t="s">
        <v>15</v>
      </c>
      <c r="B966" s="5" t="s">
        <v>317</v>
      </c>
      <c r="C966" s="5" t="s">
        <v>318</v>
      </c>
      <c r="D966" s="5" t="s">
        <v>203</v>
      </c>
      <c r="E966" s="5" t="s">
        <v>1444</v>
      </c>
      <c r="F966" s="6" t="str">
        <f>IFERROR(__xludf.DUMMYFUNCTION("REGEXEXTRACT(E966, "":(.*):"")"),"00")</f>
        <v>00</v>
      </c>
      <c r="G966" s="6" t="str">
        <f>IFERROR(__xludf.DUMMYFUNCTION("REGEXEXTRACT(E966, "":.*:(\d*)(?:.|$)"")"),"00")</f>
        <v>00</v>
      </c>
      <c r="H966" s="6" t="str">
        <f>IFERROR(__xludf.DUMMYFUNCTION("IFNA(REGEXEXTRACT(E966, ""\.(\d{6})""), 0)"),"003359")</f>
        <v>003359</v>
      </c>
      <c r="I966" s="2">
        <f t="shared" si="1"/>
        <v>3359</v>
      </c>
      <c r="J966" s="1" t="s">
        <v>76</v>
      </c>
    </row>
    <row r="967">
      <c r="A967" s="1" t="s">
        <v>15</v>
      </c>
      <c r="B967" s="5" t="s">
        <v>317</v>
      </c>
      <c r="C967" s="5" t="s">
        <v>1417</v>
      </c>
      <c r="D967" s="5" t="s">
        <v>203</v>
      </c>
      <c r="E967" s="5" t="s">
        <v>1445</v>
      </c>
      <c r="F967" s="6" t="str">
        <f>IFERROR(__xludf.DUMMYFUNCTION("REGEXEXTRACT(E967, "":(.*):"")"),"00")</f>
        <v>00</v>
      </c>
      <c r="G967" s="6" t="str">
        <f>IFERROR(__xludf.DUMMYFUNCTION("REGEXEXTRACT(E967, "":.*:(\d*)(?:.|$)"")"),"00")</f>
        <v>00</v>
      </c>
      <c r="H967" s="6" t="str">
        <f>IFERROR(__xludf.DUMMYFUNCTION("IFNA(REGEXEXTRACT(E967, ""\.(\d{6})""), 0)"),"000980")</f>
        <v>000980</v>
      </c>
      <c r="I967" s="2">
        <f t="shared" si="1"/>
        <v>980</v>
      </c>
      <c r="J967" s="1" t="s">
        <v>76</v>
      </c>
    </row>
    <row r="968">
      <c r="A968" s="1" t="s">
        <v>15</v>
      </c>
      <c r="B968" s="5" t="s">
        <v>317</v>
      </c>
      <c r="C968" s="5" t="s">
        <v>1421</v>
      </c>
      <c r="D968" s="5" t="s">
        <v>203</v>
      </c>
      <c r="E968" s="5" t="s">
        <v>1446</v>
      </c>
      <c r="F968" s="6" t="str">
        <f>IFERROR(__xludf.DUMMYFUNCTION("REGEXEXTRACT(E968, "":(.*):"")"),"00")</f>
        <v>00</v>
      </c>
      <c r="G968" s="6" t="str">
        <f>IFERROR(__xludf.DUMMYFUNCTION("REGEXEXTRACT(E968, "":.*:(\d*)(?:.|$)"")"),"07")</f>
        <v>07</v>
      </c>
      <c r="H968" s="6" t="str">
        <f>IFERROR(__xludf.DUMMYFUNCTION("IFNA(REGEXEXTRACT(E968, ""\.(\d{6})""), 0)"),"996611")</f>
        <v>996611</v>
      </c>
      <c r="I968" s="2">
        <f t="shared" si="1"/>
        <v>7996611</v>
      </c>
      <c r="J968" s="1" t="s">
        <v>76</v>
      </c>
    </row>
    <row r="969">
      <c r="A969" s="1" t="s">
        <v>15</v>
      </c>
      <c r="B969" s="5" t="s">
        <v>317</v>
      </c>
      <c r="C969" s="5" t="s">
        <v>1417</v>
      </c>
      <c r="D969" s="5" t="s">
        <v>203</v>
      </c>
      <c r="E969" s="5" t="s">
        <v>1447</v>
      </c>
      <c r="F969" s="6" t="str">
        <f>IFERROR(__xludf.DUMMYFUNCTION("REGEXEXTRACT(E969, "":(.*):"")"),"00")</f>
        <v>00</v>
      </c>
      <c r="G969" s="6" t="str">
        <f>IFERROR(__xludf.DUMMYFUNCTION("REGEXEXTRACT(E969, "":.*:(\d*)(?:.|$)"")"),"00")</f>
        <v>00</v>
      </c>
      <c r="H969" s="6" t="str">
        <f>IFERROR(__xludf.DUMMYFUNCTION("IFNA(REGEXEXTRACT(E969, ""\.(\d{6})""), 0)"),"002079")</f>
        <v>002079</v>
      </c>
      <c r="I969" s="2">
        <f t="shared" si="1"/>
        <v>2079</v>
      </c>
      <c r="J969" s="1" t="s">
        <v>17</v>
      </c>
    </row>
    <row r="970">
      <c r="A970" s="1" t="s">
        <v>15</v>
      </c>
      <c r="B970" s="5" t="s">
        <v>317</v>
      </c>
      <c r="C970" s="5" t="s">
        <v>1430</v>
      </c>
      <c r="D970" s="5" t="s">
        <v>203</v>
      </c>
      <c r="E970" s="5" t="s">
        <v>1448</v>
      </c>
      <c r="F970" s="6" t="str">
        <f>IFERROR(__xludf.DUMMYFUNCTION("REGEXEXTRACT(E970, "":(.*):"")"),"00")</f>
        <v>00</v>
      </c>
      <c r="G970" s="6" t="str">
        <f>IFERROR(__xludf.DUMMYFUNCTION("REGEXEXTRACT(E970, "":.*:(\d*)(?:.|$)"")"),"00")</f>
        <v>00</v>
      </c>
      <c r="H970" s="6" t="str">
        <f>IFERROR(__xludf.DUMMYFUNCTION("IFNA(REGEXEXTRACT(E970, ""\.(\d{6})""), 0)"),"000555")</f>
        <v>000555</v>
      </c>
      <c r="I970" s="2">
        <f t="shared" si="1"/>
        <v>555</v>
      </c>
      <c r="J970" s="1" t="s">
        <v>17</v>
      </c>
    </row>
    <row r="971">
      <c r="A971" s="1" t="s">
        <v>15</v>
      </c>
      <c r="B971" s="5" t="s">
        <v>317</v>
      </c>
      <c r="C971" s="5" t="s">
        <v>325</v>
      </c>
      <c r="D971" s="5" t="s">
        <v>203</v>
      </c>
      <c r="E971" s="5" t="s">
        <v>1449</v>
      </c>
      <c r="F971" s="6" t="str">
        <f>IFERROR(__xludf.DUMMYFUNCTION("REGEXEXTRACT(E971, "":(.*):"")"),"00")</f>
        <v>00</v>
      </c>
      <c r="G971" s="6" t="str">
        <f>IFERROR(__xludf.DUMMYFUNCTION("REGEXEXTRACT(E971, "":.*:(\d*)(?:.|$)"")"),"01")</f>
        <v>01</v>
      </c>
      <c r="H971" s="6" t="str">
        <f>IFERROR(__xludf.DUMMYFUNCTION("IFNA(REGEXEXTRACT(E971, ""\.(\d{6})""), 0)"),"212151")</f>
        <v>212151</v>
      </c>
      <c r="I971" s="2">
        <f t="shared" si="1"/>
        <v>1212151</v>
      </c>
      <c r="J971" s="1" t="s">
        <v>76</v>
      </c>
    </row>
    <row r="972">
      <c r="A972" s="1" t="s">
        <v>15</v>
      </c>
      <c r="B972" s="5" t="s">
        <v>288</v>
      </c>
      <c r="C972" s="5" t="s">
        <v>321</v>
      </c>
      <c r="D972" s="5" t="s">
        <v>203</v>
      </c>
      <c r="E972" s="5" t="s">
        <v>299</v>
      </c>
      <c r="F972" s="6" t="str">
        <f>IFERROR(__xludf.DUMMYFUNCTION("REGEXEXTRACT(E972, "":(.*):"")"),"00")</f>
        <v>00</v>
      </c>
      <c r="G972" s="6" t="str">
        <f>IFERROR(__xludf.DUMMYFUNCTION("REGEXEXTRACT(E972, "":.*:(\d*)(?:.|$)"")"),"10")</f>
        <v>10</v>
      </c>
      <c r="H972" s="6">
        <f>IFERROR(__xludf.DUMMYFUNCTION("IFNA(REGEXEXTRACT(E972, ""\.(\d{6})""), 0)"),0.0)</f>
        <v>0</v>
      </c>
      <c r="I972" s="2">
        <f t="shared" si="1"/>
        <v>10000000</v>
      </c>
      <c r="J972" s="1" t="s">
        <v>74</v>
      </c>
    </row>
    <row r="973">
      <c r="A973" s="1" t="s">
        <v>15</v>
      </c>
      <c r="B973" s="5" t="s">
        <v>288</v>
      </c>
      <c r="C973" s="5" t="s">
        <v>1450</v>
      </c>
      <c r="D973" s="5" t="s">
        <v>203</v>
      </c>
      <c r="E973" s="5" t="s">
        <v>299</v>
      </c>
      <c r="F973" s="6" t="str">
        <f>IFERROR(__xludf.DUMMYFUNCTION("REGEXEXTRACT(E973, "":(.*):"")"),"00")</f>
        <v>00</v>
      </c>
      <c r="G973" s="6" t="str">
        <f>IFERROR(__xludf.DUMMYFUNCTION("REGEXEXTRACT(E973, "":.*:(\d*)(?:.|$)"")"),"10")</f>
        <v>10</v>
      </c>
      <c r="H973" s="6">
        <f>IFERROR(__xludf.DUMMYFUNCTION("IFNA(REGEXEXTRACT(E973, ""\.(\d{6})""), 0)"),0.0)</f>
        <v>0</v>
      </c>
      <c r="I973" s="2">
        <f t="shared" si="1"/>
        <v>10000000</v>
      </c>
      <c r="J973" s="1" t="s">
        <v>74</v>
      </c>
    </row>
    <row r="974">
      <c r="A974" s="1" t="s">
        <v>15</v>
      </c>
      <c r="B974" s="5" t="s">
        <v>288</v>
      </c>
      <c r="C974" s="5" t="s">
        <v>362</v>
      </c>
      <c r="D974" s="5" t="s">
        <v>203</v>
      </c>
      <c r="E974" s="5" t="s">
        <v>299</v>
      </c>
      <c r="F974" s="6" t="str">
        <f>IFERROR(__xludf.DUMMYFUNCTION("REGEXEXTRACT(E974, "":(.*):"")"),"00")</f>
        <v>00</v>
      </c>
      <c r="G974" s="6" t="str">
        <f>IFERROR(__xludf.DUMMYFUNCTION("REGEXEXTRACT(E974, "":.*:(\d*)(?:.|$)"")"),"10")</f>
        <v>10</v>
      </c>
      <c r="H974" s="6">
        <f>IFERROR(__xludf.DUMMYFUNCTION("IFNA(REGEXEXTRACT(E974, ""\.(\d{6})""), 0)"),0.0)</f>
        <v>0</v>
      </c>
      <c r="I974" s="2">
        <f t="shared" si="1"/>
        <v>10000000</v>
      </c>
      <c r="J974" s="1" t="s">
        <v>74</v>
      </c>
    </row>
    <row r="975">
      <c r="A975" s="1" t="s">
        <v>15</v>
      </c>
      <c r="B975" s="5" t="s">
        <v>288</v>
      </c>
      <c r="C975" s="5" t="s">
        <v>359</v>
      </c>
      <c r="D975" s="5" t="s">
        <v>203</v>
      </c>
      <c r="E975" s="5" t="s">
        <v>1451</v>
      </c>
      <c r="F975" s="6" t="str">
        <f>IFERROR(__xludf.DUMMYFUNCTION("REGEXEXTRACT(E975, "":(.*):"")"),"00")</f>
        <v>00</v>
      </c>
      <c r="G975" s="6" t="str">
        <f>IFERROR(__xludf.DUMMYFUNCTION("REGEXEXTRACT(E975, "":.*:(\d*)(?:.|$)"")"),"00")</f>
        <v>00</v>
      </c>
      <c r="H975" s="6" t="str">
        <f>IFERROR(__xludf.DUMMYFUNCTION("IFNA(REGEXEXTRACT(E975, ""\.(\d{6})""), 0)"),"000405")</f>
        <v>000405</v>
      </c>
      <c r="I975" s="2">
        <f t="shared" si="1"/>
        <v>405</v>
      </c>
      <c r="J975" s="1" t="s">
        <v>76</v>
      </c>
    </row>
    <row r="976">
      <c r="A976" s="1" t="s">
        <v>15</v>
      </c>
      <c r="B976" s="5" t="s">
        <v>288</v>
      </c>
      <c r="C976" s="5" t="s">
        <v>362</v>
      </c>
      <c r="D976" s="5" t="s">
        <v>203</v>
      </c>
      <c r="E976" s="5" t="s">
        <v>1452</v>
      </c>
      <c r="F976" s="6" t="str">
        <f>IFERROR(__xludf.DUMMYFUNCTION("REGEXEXTRACT(E976, "":(.*):"")"),"00")</f>
        <v>00</v>
      </c>
      <c r="G976" s="6" t="str">
        <f>IFERROR(__xludf.DUMMYFUNCTION("REGEXEXTRACT(E976, "":.*:(\d*)(?:.|$)"")"),"00")</f>
        <v>00</v>
      </c>
      <c r="H976" s="6" t="str">
        <f>IFERROR(__xludf.DUMMYFUNCTION("IFNA(REGEXEXTRACT(E976, ""\.(\d{6})""), 0)"),"000379")</f>
        <v>000379</v>
      </c>
      <c r="I976" s="2">
        <f t="shared" si="1"/>
        <v>379</v>
      </c>
      <c r="J976" s="1" t="s">
        <v>76</v>
      </c>
    </row>
    <row r="977">
      <c r="A977" s="1" t="s">
        <v>15</v>
      </c>
      <c r="B977" s="5" t="s">
        <v>288</v>
      </c>
      <c r="C977" s="5" t="s">
        <v>1430</v>
      </c>
      <c r="D977" s="5" t="s">
        <v>203</v>
      </c>
      <c r="E977" s="5" t="s">
        <v>1453</v>
      </c>
      <c r="F977" s="6" t="str">
        <f>IFERROR(__xludf.DUMMYFUNCTION("REGEXEXTRACT(E977, "":(.*):"")"),"00")</f>
        <v>00</v>
      </c>
      <c r="G977" s="6" t="str">
        <f>IFERROR(__xludf.DUMMYFUNCTION("REGEXEXTRACT(E977, "":.*:(\d*)(?:.|$)"")"),"00")</f>
        <v>00</v>
      </c>
      <c r="H977" s="6" t="str">
        <f>IFERROR(__xludf.DUMMYFUNCTION("IFNA(REGEXEXTRACT(E977, ""\.(\d{6})""), 0)"),"012584")</f>
        <v>012584</v>
      </c>
      <c r="I977" s="2">
        <f t="shared" si="1"/>
        <v>12584</v>
      </c>
      <c r="J977" s="1" t="s">
        <v>17</v>
      </c>
    </row>
    <row r="978">
      <c r="A978" s="1" t="s">
        <v>15</v>
      </c>
      <c r="B978" s="5" t="s">
        <v>288</v>
      </c>
      <c r="C978" s="5" t="s">
        <v>1450</v>
      </c>
      <c r="D978" s="5" t="s">
        <v>203</v>
      </c>
      <c r="E978" s="5" t="s">
        <v>1454</v>
      </c>
      <c r="F978" s="6" t="str">
        <f>IFERROR(__xludf.DUMMYFUNCTION("REGEXEXTRACT(E978, "":(.*):"")"),"00")</f>
        <v>00</v>
      </c>
      <c r="G978" s="6" t="str">
        <f>IFERROR(__xludf.DUMMYFUNCTION("REGEXEXTRACT(E978, "":.*:(\d*)(?:.|$)"")"),"00")</f>
        <v>00</v>
      </c>
      <c r="H978" s="6" t="str">
        <f>IFERROR(__xludf.DUMMYFUNCTION("IFNA(REGEXEXTRACT(E978, ""\.(\d{6})""), 0)"),"004444")</f>
        <v>004444</v>
      </c>
      <c r="I978" s="2">
        <f t="shared" si="1"/>
        <v>4444</v>
      </c>
      <c r="J978" s="1" t="s">
        <v>76</v>
      </c>
    </row>
    <row r="979">
      <c r="A979" s="1" t="s">
        <v>15</v>
      </c>
      <c r="B979" s="5" t="s">
        <v>288</v>
      </c>
      <c r="C979" s="5" t="s">
        <v>1391</v>
      </c>
      <c r="D979" s="5" t="s">
        <v>203</v>
      </c>
      <c r="E979" s="5" t="s">
        <v>1455</v>
      </c>
      <c r="F979" s="6" t="str">
        <f>IFERROR(__xludf.DUMMYFUNCTION("REGEXEXTRACT(E979, "":(.*):"")"),"00")</f>
        <v>00</v>
      </c>
      <c r="G979" s="6" t="str">
        <f>IFERROR(__xludf.DUMMYFUNCTION("REGEXEXTRACT(E979, "":.*:(\d*)(?:.|$)"")"),"00")</f>
        <v>00</v>
      </c>
      <c r="H979" s="6" t="str">
        <f>IFERROR(__xludf.DUMMYFUNCTION("IFNA(REGEXEXTRACT(E979, ""\.(\d{6})""), 0)"),"000599")</f>
        <v>000599</v>
      </c>
      <c r="I979" s="2">
        <f t="shared" si="1"/>
        <v>599</v>
      </c>
      <c r="J979" s="1" t="s">
        <v>17</v>
      </c>
    </row>
    <row r="980">
      <c r="A980" s="1" t="s">
        <v>15</v>
      </c>
      <c r="B980" s="5" t="s">
        <v>288</v>
      </c>
      <c r="C980" s="5" t="s">
        <v>1435</v>
      </c>
      <c r="D980" s="5" t="s">
        <v>203</v>
      </c>
      <c r="E980" s="5" t="s">
        <v>299</v>
      </c>
      <c r="F980" s="6" t="str">
        <f>IFERROR(__xludf.DUMMYFUNCTION("REGEXEXTRACT(E980, "":(.*):"")"),"00")</f>
        <v>00</v>
      </c>
      <c r="G980" s="6" t="str">
        <f>IFERROR(__xludf.DUMMYFUNCTION("REGEXEXTRACT(E980, "":.*:(\d*)(?:.|$)"")"),"10")</f>
        <v>10</v>
      </c>
      <c r="H980" s="6">
        <f>IFERROR(__xludf.DUMMYFUNCTION("IFNA(REGEXEXTRACT(E980, ""\.(\d{6})""), 0)"),0.0)</f>
        <v>0</v>
      </c>
      <c r="I980" s="2">
        <f t="shared" si="1"/>
        <v>10000000</v>
      </c>
      <c r="J980" s="1" t="s">
        <v>74</v>
      </c>
    </row>
    <row r="981">
      <c r="A981" s="1" t="s">
        <v>15</v>
      </c>
      <c r="B981" s="5" t="s">
        <v>288</v>
      </c>
      <c r="C981" s="5" t="s">
        <v>1417</v>
      </c>
      <c r="D981" s="5" t="s">
        <v>203</v>
      </c>
      <c r="E981" s="5" t="s">
        <v>1206</v>
      </c>
      <c r="F981" s="6" t="str">
        <f>IFERROR(__xludf.DUMMYFUNCTION("REGEXEXTRACT(E981, "":(.*):"")"),"00")</f>
        <v>00</v>
      </c>
      <c r="G981" s="6" t="str">
        <f>IFERROR(__xludf.DUMMYFUNCTION("REGEXEXTRACT(E981, "":.*:(\d*)(?:.|$)"")"),"00")</f>
        <v>00</v>
      </c>
      <c r="H981" s="6" t="str">
        <f>IFERROR(__xludf.DUMMYFUNCTION("IFNA(REGEXEXTRACT(E981, ""\.(\d{6})""), 0)"),"000432")</f>
        <v>000432</v>
      </c>
      <c r="I981" s="2">
        <f t="shared" si="1"/>
        <v>432</v>
      </c>
      <c r="J981" s="1" t="s">
        <v>76</v>
      </c>
    </row>
    <row r="982">
      <c r="A982" s="1" t="s">
        <v>15</v>
      </c>
      <c r="B982" s="5" t="s">
        <v>320</v>
      </c>
      <c r="C982" s="5" t="s">
        <v>1450</v>
      </c>
      <c r="D982" s="5" t="s">
        <v>203</v>
      </c>
      <c r="E982" s="5" t="s">
        <v>1456</v>
      </c>
      <c r="F982" s="6" t="str">
        <f>IFERROR(__xludf.DUMMYFUNCTION("REGEXEXTRACT(E982, "":(.*):"")"),"00")</f>
        <v>00</v>
      </c>
      <c r="G982" s="6" t="str">
        <f>IFERROR(__xludf.DUMMYFUNCTION("REGEXEXTRACT(E982, "":.*:(\d*)(?:.|$)"")"),"00")</f>
        <v>00</v>
      </c>
      <c r="H982" s="6" t="str">
        <f>IFERROR(__xludf.DUMMYFUNCTION("IFNA(REGEXEXTRACT(E982, ""\.(\d{6})""), 0)"),"000868")</f>
        <v>000868</v>
      </c>
      <c r="I982" s="2">
        <f t="shared" si="1"/>
        <v>868</v>
      </c>
      <c r="J982" s="1" t="s">
        <v>76</v>
      </c>
    </row>
    <row r="983">
      <c r="A983" s="1" t="s">
        <v>15</v>
      </c>
      <c r="B983" s="5" t="s">
        <v>320</v>
      </c>
      <c r="C983" s="5" t="s">
        <v>1430</v>
      </c>
      <c r="D983" s="5" t="s">
        <v>203</v>
      </c>
      <c r="E983" s="5" t="s">
        <v>1457</v>
      </c>
      <c r="F983" s="6" t="str">
        <f>IFERROR(__xludf.DUMMYFUNCTION("REGEXEXTRACT(E983, "":(.*):"")"),"00")</f>
        <v>00</v>
      </c>
      <c r="G983" s="6" t="str">
        <f>IFERROR(__xludf.DUMMYFUNCTION("REGEXEXTRACT(E983, "":.*:(\d*)(?:.|$)"")"),"00")</f>
        <v>00</v>
      </c>
      <c r="H983" s="6" t="str">
        <f>IFERROR(__xludf.DUMMYFUNCTION("IFNA(REGEXEXTRACT(E983, ""\.(\d{6})""), 0)"),"000452")</f>
        <v>000452</v>
      </c>
      <c r="I983" s="2">
        <f t="shared" si="1"/>
        <v>452</v>
      </c>
      <c r="J983" s="1" t="s">
        <v>76</v>
      </c>
    </row>
    <row r="984">
      <c r="A984" s="1" t="s">
        <v>15</v>
      </c>
      <c r="B984" s="5" t="s">
        <v>320</v>
      </c>
      <c r="C984" s="5" t="s">
        <v>359</v>
      </c>
      <c r="D984" s="5" t="s">
        <v>203</v>
      </c>
      <c r="E984" s="5" t="s">
        <v>1458</v>
      </c>
      <c r="F984" s="6" t="str">
        <f>IFERROR(__xludf.DUMMYFUNCTION("REGEXEXTRACT(E984, "":(.*):"")"),"00")</f>
        <v>00</v>
      </c>
      <c r="G984" s="6" t="str">
        <f>IFERROR(__xludf.DUMMYFUNCTION("REGEXEXTRACT(E984, "":.*:(\d*)(?:.|$)"")"),"00")</f>
        <v>00</v>
      </c>
      <c r="H984" s="6" t="str">
        <f>IFERROR(__xludf.DUMMYFUNCTION("IFNA(REGEXEXTRACT(E984, ""\.(\d{6})""), 0)"),"000452")</f>
        <v>000452</v>
      </c>
      <c r="I984" s="2">
        <f t="shared" si="1"/>
        <v>452</v>
      </c>
      <c r="J984" s="1" t="s">
        <v>76</v>
      </c>
    </row>
    <row r="985">
      <c r="A985" s="1" t="s">
        <v>15</v>
      </c>
      <c r="B985" s="5" t="s">
        <v>320</v>
      </c>
      <c r="C985" s="5" t="s">
        <v>1435</v>
      </c>
      <c r="D985" s="5" t="s">
        <v>203</v>
      </c>
      <c r="E985" s="5" t="s">
        <v>299</v>
      </c>
      <c r="F985" s="6" t="str">
        <f>IFERROR(__xludf.DUMMYFUNCTION("REGEXEXTRACT(E985, "":(.*):"")"),"00")</f>
        <v>00</v>
      </c>
      <c r="G985" s="6" t="str">
        <f>IFERROR(__xludf.DUMMYFUNCTION("REGEXEXTRACT(E985, "":.*:(\d*)(?:.|$)"")"),"10")</f>
        <v>10</v>
      </c>
      <c r="H985" s="6">
        <f>IFERROR(__xludf.DUMMYFUNCTION("IFNA(REGEXEXTRACT(E985, ""\.(\d{6})""), 0)"),0.0)</f>
        <v>0</v>
      </c>
      <c r="I985" s="2">
        <f t="shared" si="1"/>
        <v>10000000</v>
      </c>
      <c r="J985" s="1" t="s">
        <v>74</v>
      </c>
    </row>
    <row r="986">
      <c r="A986" s="1" t="s">
        <v>15</v>
      </c>
      <c r="B986" s="5" t="s">
        <v>320</v>
      </c>
      <c r="C986" s="5" t="s">
        <v>314</v>
      </c>
      <c r="D986" s="5" t="s">
        <v>203</v>
      </c>
      <c r="E986" s="5" t="s">
        <v>1459</v>
      </c>
      <c r="F986" s="6" t="str">
        <f>IFERROR(__xludf.DUMMYFUNCTION("REGEXEXTRACT(E986, "":(.*):"")"),"00")</f>
        <v>00</v>
      </c>
      <c r="G986" s="6" t="str">
        <f>IFERROR(__xludf.DUMMYFUNCTION("REGEXEXTRACT(E986, "":.*:(\d*)(?:.|$)"")"),"00")</f>
        <v>00</v>
      </c>
      <c r="H986" s="6" t="str">
        <f>IFERROR(__xludf.DUMMYFUNCTION("IFNA(REGEXEXTRACT(E986, ""\.(\d{6})""), 0)"),"000677")</f>
        <v>000677</v>
      </c>
      <c r="I986" s="2">
        <f t="shared" si="1"/>
        <v>677</v>
      </c>
      <c r="J986" s="1" t="s">
        <v>76</v>
      </c>
    </row>
    <row r="987">
      <c r="A987" s="1" t="s">
        <v>15</v>
      </c>
      <c r="B987" s="5" t="s">
        <v>320</v>
      </c>
      <c r="C987" s="5" t="s">
        <v>362</v>
      </c>
      <c r="D987" s="5" t="s">
        <v>203</v>
      </c>
      <c r="E987" s="5" t="s">
        <v>1460</v>
      </c>
      <c r="F987" s="6" t="str">
        <f>IFERROR(__xludf.DUMMYFUNCTION("REGEXEXTRACT(E987, "":(.*):"")"),"00")</f>
        <v>00</v>
      </c>
      <c r="G987" s="6" t="str">
        <f>IFERROR(__xludf.DUMMYFUNCTION("REGEXEXTRACT(E987, "":.*:(\d*)(?:.|$)"")"),"00")</f>
        <v>00</v>
      </c>
      <c r="H987" s="6" t="str">
        <f>IFERROR(__xludf.DUMMYFUNCTION("IFNA(REGEXEXTRACT(E987, ""\.(\d{6})""), 0)"),"020170")</f>
        <v>020170</v>
      </c>
      <c r="I987" s="2">
        <f t="shared" si="1"/>
        <v>20170</v>
      </c>
      <c r="J987" s="1" t="s">
        <v>17</v>
      </c>
    </row>
    <row r="988">
      <c r="A988" s="1" t="s">
        <v>15</v>
      </c>
      <c r="B988" s="5" t="s">
        <v>320</v>
      </c>
      <c r="C988" s="5" t="s">
        <v>1450</v>
      </c>
      <c r="D988" s="5" t="s">
        <v>203</v>
      </c>
      <c r="E988" s="5" t="s">
        <v>299</v>
      </c>
      <c r="F988" s="6" t="str">
        <f>IFERROR(__xludf.DUMMYFUNCTION("REGEXEXTRACT(E988, "":(.*):"")"),"00")</f>
        <v>00</v>
      </c>
      <c r="G988" s="6" t="str">
        <f>IFERROR(__xludf.DUMMYFUNCTION("REGEXEXTRACT(E988, "":.*:(\d*)(?:.|$)"")"),"10")</f>
        <v>10</v>
      </c>
      <c r="H988" s="6">
        <f>IFERROR(__xludf.DUMMYFUNCTION("IFNA(REGEXEXTRACT(E988, ""\.(\d{6})""), 0)"),0.0)</f>
        <v>0</v>
      </c>
      <c r="I988" s="2">
        <f t="shared" si="1"/>
        <v>10000000</v>
      </c>
      <c r="J988" s="1" t="s">
        <v>74</v>
      </c>
    </row>
    <row r="989">
      <c r="A989" s="1" t="s">
        <v>15</v>
      </c>
      <c r="B989" s="5" t="s">
        <v>320</v>
      </c>
      <c r="C989" s="5" t="s">
        <v>1417</v>
      </c>
      <c r="D989" s="5" t="s">
        <v>203</v>
      </c>
      <c r="E989" s="5" t="s">
        <v>1461</v>
      </c>
      <c r="F989" s="6" t="str">
        <f>IFERROR(__xludf.DUMMYFUNCTION("REGEXEXTRACT(E989, "":(.*):"")"),"00")</f>
        <v>00</v>
      </c>
      <c r="G989" s="6" t="str">
        <f>IFERROR(__xludf.DUMMYFUNCTION("REGEXEXTRACT(E989, "":.*:(\d*)(?:.|$)"")"),"00")</f>
        <v>00</v>
      </c>
      <c r="H989" s="6" t="str">
        <f>IFERROR(__xludf.DUMMYFUNCTION("IFNA(REGEXEXTRACT(E989, ""\.(\d{6})""), 0)"),"000643")</f>
        <v>000643</v>
      </c>
      <c r="I989" s="2">
        <f t="shared" si="1"/>
        <v>643</v>
      </c>
      <c r="J989" s="1" t="s">
        <v>76</v>
      </c>
    </row>
    <row r="990">
      <c r="A990" s="1" t="s">
        <v>15</v>
      </c>
      <c r="B990" s="5" t="s">
        <v>320</v>
      </c>
      <c r="C990" s="5" t="s">
        <v>321</v>
      </c>
      <c r="D990" s="5" t="s">
        <v>203</v>
      </c>
      <c r="E990" s="5" t="s">
        <v>1462</v>
      </c>
      <c r="F990" s="6" t="str">
        <f>IFERROR(__xludf.DUMMYFUNCTION("REGEXEXTRACT(E990, "":(.*):"")"),"00")</f>
        <v>00</v>
      </c>
      <c r="G990" s="6" t="str">
        <f>IFERROR(__xludf.DUMMYFUNCTION("REGEXEXTRACT(E990, "":.*:(\d*)(?:.|$)"")"),"00")</f>
        <v>00</v>
      </c>
      <c r="H990" s="6" t="str">
        <f>IFERROR(__xludf.DUMMYFUNCTION("IFNA(REGEXEXTRACT(E990, ""\.(\d{6})""), 0)"),"032017")</f>
        <v>032017</v>
      </c>
      <c r="I990" s="2">
        <f t="shared" si="1"/>
        <v>32017</v>
      </c>
      <c r="J990" s="1" t="s">
        <v>17</v>
      </c>
    </row>
    <row r="991">
      <c r="A991" s="1" t="s">
        <v>15</v>
      </c>
      <c r="B991" s="5" t="s">
        <v>320</v>
      </c>
      <c r="C991" s="5" t="s">
        <v>321</v>
      </c>
      <c r="D991" s="5" t="s">
        <v>203</v>
      </c>
      <c r="E991" s="5" t="s">
        <v>1463</v>
      </c>
      <c r="F991" s="6" t="str">
        <f>IFERROR(__xludf.DUMMYFUNCTION("REGEXEXTRACT(E991, "":(.*):"")"),"00")</f>
        <v>00</v>
      </c>
      <c r="G991" s="6" t="str">
        <f>IFERROR(__xludf.DUMMYFUNCTION("REGEXEXTRACT(E991, "":.*:(\d*)(?:.|$)"")"),"00")</f>
        <v>00</v>
      </c>
      <c r="H991" s="6" t="str">
        <f>IFERROR(__xludf.DUMMYFUNCTION("IFNA(REGEXEXTRACT(E991, ""\.(\d{6})""), 0)"),"001338")</f>
        <v>001338</v>
      </c>
      <c r="I991" s="2">
        <f t="shared" si="1"/>
        <v>1338</v>
      </c>
      <c r="J991" s="1" t="s">
        <v>17</v>
      </c>
    </row>
    <row r="992">
      <c r="A992" s="1" t="s">
        <v>15</v>
      </c>
      <c r="B992" s="5" t="s">
        <v>1203</v>
      </c>
      <c r="C992" s="5" t="s">
        <v>354</v>
      </c>
      <c r="D992" s="5" t="s">
        <v>203</v>
      </c>
      <c r="E992" s="5" t="s">
        <v>1464</v>
      </c>
      <c r="F992" s="6" t="str">
        <f>IFERROR(__xludf.DUMMYFUNCTION("REGEXEXTRACT(E992, "":(.*):"")"),"00")</f>
        <v>00</v>
      </c>
      <c r="G992" s="6" t="str">
        <f>IFERROR(__xludf.DUMMYFUNCTION("REGEXEXTRACT(E992, "":.*:(\d*)(?:.|$)"")"),"08")</f>
        <v>08</v>
      </c>
      <c r="H992" s="6" t="str">
        <f>IFERROR(__xludf.DUMMYFUNCTION("IFNA(REGEXEXTRACT(E992, ""\.(\d{6})""), 0)"),"976876")</f>
        <v>976876</v>
      </c>
      <c r="I992" s="2">
        <f t="shared" si="1"/>
        <v>8976876</v>
      </c>
      <c r="J992" s="1" t="s">
        <v>76</v>
      </c>
    </row>
    <row r="993">
      <c r="A993" s="1" t="s">
        <v>15</v>
      </c>
      <c r="B993" s="5" t="s">
        <v>1203</v>
      </c>
      <c r="C993" s="5" t="s">
        <v>362</v>
      </c>
      <c r="D993" s="5" t="s">
        <v>203</v>
      </c>
      <c r="E993" s="5" t="s">
        <v>1465</v>
      </c>
      <c r="F993" s="6" t="str">
        <f>IFERROR(__xludf.DUMMYFUNCTION("REGEXEXTRACT(E993, "":(.*):"")"),"00")</f>
        <v>00</v>
      </c>
      <c r="G993" s="6" t="str">
        <f>IFERROR(__xludf.DUMMYFUNCTION("REGEXEXTRACT(E993, "":.*:(\d*)(?:.|$)"")"),"00")</f>
        <v>00</v>
      </c>
      <c r="H993" s="6" t="str">
        <f>IFERROR(__xludf.DUMMYFUNCTION("IFNA(REGEXEXTRACT(E993, ""\.(\d{6})""), 0)"),"639501")</f>
        <v>639501</v>
      </c>
      <c r="I993" s="2">
        <f t="shared" si="1"/>
        <v>639501</v>
      </c>
      <c r="J993" s="1" t="s">
        <v>17</v>
      </c>
    </row>
    <row r="994">
      <c r="A994" s="1" t="s">
        <v>15</v>
      </c>
      <c r="B994" s="5" t="s">
        <v>1203</v>
      </c>
      <c r="C994" s="5" t="s">
        <v>1435</v>
      </c>
      <c r="D994" s="5" t="s">
        <v>203</v>
      </c>
      <c r="E994" s="5" t="s">
        <v>1466</v>
      </c>
      <c r="F994" s="6" t="str">
        <f>IFERROR(__xludf.DUMMYFUNCTION("REGEXEXTRACT(E994, "":(.*):"")"),"00")</f>
        <v>00</v>
      </c>
      <c r="G994" s="6" t="str">
        <f>IFERROR(__xludf.DUMMYFUNCTION("REGEXEXTRACT(E994, "":.*:(\d*)(?:.|$)"")"),"00")</f>
        <v>00</v>
      </c>
      <c r="H994" s="6" t="str">
        <f>IFERROR(__xludf.DUMMYFUNCTION("IFNA(REGEXEXTRACT(E994, ""\.(\d{6})""), 0)"),"000391")</f>
        <v>000391</v>
      </c>
      <c r="I994" s="2">
        <f t="shared" si="1"/>
        <v>391</v>
      </c>
      <c r="J994" s="1" t="s">
        <v>76</v>
      </c>
    </row>
    <row r="995">
      <c r="A995" s="1" t="s">
        <v>15</v>
      </c>
      <c r="B995" s="5" t="s">
        <v>1203</v>
      </c>
      <c r="C995" s="5" t="s">
        <v>354</v>
      </c>
      <c r="D995" s="5" t="s">
        <v>203</v>
      </c>
      <c r="E995" s="5" t="s">
        <v>1467</v>
      </c>
      <c r="F995" s="6" t="str">
        <f>IFERROR(__xludf.DUMMYFUNCTION("REGEXEXTRACT(E995, "":(.*):"")"),"00")</f>
        <v>00</v>
      </c>
      <c r="G995" s="6" t="str">
        <f>IFERROR(__xludf.DUMMYFUNCTION("REGEXEXTRACT(E995, "":.*:(\d*)(?:.|$)"")"),"00")</f>
        <v>00</v>
      </c>
      <c r="H995" s="6" t="str">
        <f>IFERROR(__xludf.DUMMYFUNCTION("IFNA(REGEXEXTRACT(E995, ""\.(\d{6})""), 0)"),"007022")</f>
        <v>007022</v>
      </c>
      <c r="I995" s="2">
        <f t="shared" si="1"/>
        <v>7022</v>
      </c>
      <c r="J995" s="1" t="s">
        <v>17</v>
      </c>
    </row>
    <row r="996">
      <c r="A996" s="1" t="s">
        <v>15</v>
      </c>
      <c r="B996" s="5" t="s">
        <v>1203</v>
      </c>
      <c r="C996" s="5" t="s">
        <v>1450</v>
      </c>
      <c r="D996" s="5" t="s">
        <v>203</v>
      </c>
      <c r="E996" s="5" t="s">
        <v>1468</v>
      </c>
      <c r="F996" s="6" t="str">
        <f>IFERROR(__xludf.DUMMYFUNCTION("REGEXEXTRACT(E996, "":(.*):"")"),"00")</f>
        <v>00</v>
      </c>
      <c r="G996" s="6" t="str">
        <f>IFERROR(__xludf.DUMMYFUNCTION("REGEXEXTRACT(E996, "":.*:(\d*)(?:.|$)"")"),"00")</f>
        <v>00</v>
      </c>
      <c r="H996" s="6" t="str">
        <f>IFERROR(__xludf.DUMMYFUNCTION("IFNA(REGEXEXTRACT(E996, ""\.(\d{6})""), 0)"),"000457")</f>
        <v>000457</v>
      </c>
      <c r="I996" s="2">
        <f t="shared" si="1"/>
        <v>457</v>
      </c>
      <c r="J996" s="1" t="s">
        <v>76</v>
      </c>
    </row>
    <row r="997">
      <c r="A997" s="1" t="s">
        <v>15</v>
      </c>
      <c r="B997" s="5" t="s">
        <v>1203</v>
      </c>
      <c r="C997" s="5" t="s">
        <v>1450</v>
      </c>
      <c r="D997" s="5" t="s">
        <v>203</v>
      </c>
      <c r="E997" s="5" t="s">
        <v>299</v>
      </c>
      <c r="F997" s="6" t="str">
        <f>IFERROR(__xludf.DUMMYFUNCTION("REGEXEXTRACT(E997, "":(.*):"")"),"00")</f>
        <v>00</v>
      </c>
      <c r="G997" s="6" t="str">
        <f>IFERROR(__xludf.DUMMYFUNCTION("REGEXEXTRACT(E997, "":.*:(\d*)(?:.|$)"")"),"10")</f>
        <v>10</v>
      </c>
      <c r="H997" s="6">
        <f>IFERROR(__xludf.DUMMYFUNCTION("IFNA(REGEXEXTRACT(E997, ""\.(\d{6})""), 0)"),0.0)</f>
        <v>0</v>
      </c>
      <c r="I997" s="2">
        <f t="shared" si="1"/>
        <v>10000000</v>
      </c>
      <c r="J997" s="1" t="s">
        <v>74</v>
      </c>
    </row>
    <row r="998">
      <c r="A998" s="1" t="s">
        <v>15</v>
      </c>
      <c r="B998" s="5" t="s">
        <v>1203</v>
      </c>
      <c r="C998" s="5" t="s">
        <v>1421</v>
      </c>
      <c r="D998" s="5" t="s">
        <v>203</v>
      </c>
      <c r="E998" s="5" t="s">
        <v>299</v>
      </c>
      <c r="F998" s="6" t="str">
        <f>IFERROR(__xludf.DUMMYFUNCTION("REGEXEXTRACT(E998, "":(.*):"")"),"00")</f>
        <v>00</v>
      </c>
      <c r="G998" s="6" t="str">
        <f>IFERROR(__xludf.DUMMYFUNCTION("REGEXEXTRACT(E998, "":.*:(\d*)(?:.|$)"")"),"10")</f>
        <v>10</v>
      </c>
      <c r="H998" s="6">
        <f>IFERROR(__xludf.DUMMYFUNCTION("IFNA(REGEXEXTRACT(E998, ""\.(\d{6})""), 0)"),0.0)</f>
        <v>0</v>
      </c>
      <c r="I998" s="2">
        <f t="shared" si="1"/>
        <v>10000000</v>
      </c>
      <c r="J998" s="1" t="s">
        <v>74</v>
      </c>
    </row>
    <row r="999">
      <c r="A999" s="1" t="s">
        <v>15</v>
      </c>
      <c r="B999" s="5" t="s">
        <v>1203</v>
      </c>
      <c r="C999" s="5" t="s">
        <v>316</v>
      </c>
      <c r="D999" s="5" t="s">
        <v>203</v>
      </c>
      <c r="E999" s="5" t="s">
        <v>1469</v>
      </c>
      <c r="F999" s="6" t="str">
        <f>IFERROR(__xludf.DUMMYFUNCTION("REGEXEXTRACT(E999, "":(.*):"")"),"00")</f>
        <v>00</v>
      </c>
      <c r="G999" s="6" t="str">
        <f>IFERROR(__xludf.DUMMYFUNCTION("REGEXEXTRACT(E999, "":.*:(\d*)(?:.|$)"")"),"00")</f>
        <v>00</v>
      </c>
      <c r="H999" s="6" t="str">
        <f>IFERROR(__xludf.DUMMYFUNCTION("IFNA(REGEXEXTRACT(E999, ""\.(\d{6})""), 0)"),"000365")</f>
        <v>000365</v>
      </c>
      <c r="I999" s="2">
        <f t="shared" si="1"/>
        <v>365</v>
      </c>
      <c r="J999" s="1" t="s">
        <v>76</v>
      </c>
    </row>
    <row r="1000">
      <c r="A1000" s="1" t="s">
        <v>15</v>
      </c>
      <c r="B1000" s="5" t="s">
        <v>1203</v>
      </c>
      <c r="C1000" s="5" t="s">
        <v>316</v>
      </c>
      <c r="D1000" s="5" t="s">
        <v>203</v>
      </c>
      <c r="E1000" s="5" t="s">
        <v>1470</v>
      </c>
      <c r="F1000" s="6" t="str">
        <f>IFERROR(__xludf.DUMMYFUNCTION("REGEXEXTRACT(E1000, "":(.*):"")"),"00")</f>
        <v>00</v>
      </c>
      <c r="G1000" s="6" t="str">
        <f>IFERROR(__xludf.DUMMYFUNCTION("REGEXEXTRACT(E1000, "":.*:(\d*)(?:.|$)"")"),"00")</f>
        <v>00</v>
      </c>
      <c r="H1000" s="6" t="str">
        <f>IFERROR(__xludf.DUMMYFUNCTION("IFNA(REGEXEXTRACT(E1000, ""\.(\d{6})""), 0)"),"000310")</f>
        <v>000310</v>
      </c>
      <c r="I1000" s="2">
        <f t="shared" si="1"/>
        <v>310</v>
      </c>
      <c r="J1000" s="1" t="s">
        <v>76</v>
      </c>
    </row>
    <row r="1001">
      <c r="A1001" s="1" t="s">
        <v>15</v>
      </c>
      <c r="B1001" s="5" t="s">
        <v>1203</v>
      </c>
      <c r="C1001" s="5" t="s">
        <v>325</v>
      </c>
      <c r="D1001" s="5" t="s">
        <v>203</v>
      </c>
      <c r="E1001" s="5" t="s">
        <v>1471</v>
      </c>
      <c r="F1001" s="6" t="str">
        <f>IFERROR(__xludf.DUMMYFUNCTION("REGEXEXTRACT(E1001, "":(.*):"")"),"00")</f>
        <v>00</v>
      </c>
      <c r="G1001" s="6" t="str">
        <f>IFERROR(__xludf.DUMMYFUNCTION("REGEXEXTRACT(E1001, "":.*:(\d*)(?:.|$)"")"),"01")</f>
        <v>01</v>
      </c>
      <c r="H1001" s="6" t="str">
        <f>IFERROR(__xludf.DUMMYFUNCTION("IFNA(REGEXEXTRACT(E1001, ""\.(\d{6})""), 0)"),"234586")</f>
        <v>234586</v>
      </c>
      <c r="I1001" s="2">
        <f t="shared" si="1"/>
        <v>1234586</v>
      </c>
      <c r="J1001" s="1" t="s">
        <v>17</v>
      </c>
    </row>
    <row r="1002">
      <c r="A1002" s="1" t="s">
        <v>15</v>
      </c>
      <c r="B1002" s="5" t="s">
        <v>322</v>
      </c>
      <c r="C1002" s="5" t="s">
        <v>1450</v>
      </c>
      <c r="D1002" s="5" t="s">
        <v>203</v>
      </c>
      <c r="E1002" s="5" t="s">
        <v>1472</v>
      </c>
      <c r="F1002" s="6" t="str">
        <f>IFERROR(__xludf.DUMMYFUNCTION("REGEXEXTRACT(E1002, "":(.*):"")"),"00")</f>
        <v>00</v>
      </c>
      <c r="G1002" s="6" t="str">
        <f>IFERROR(__xludf.DUMMYFUNCTION("REGEXEXTRACT(E1002, "":.*:(\d*)(?:.|$)"")"),"00")</f>
        <v>00</v>
      </c>
      <c r="H1002" s="6" t="str">
        <f>IFERROR(__xludf.DUMMYFUNCTION("IFNA(REGEXEXTRACT(E1002, ""\.(\d{6})""), 0)"),"012895")</f>
        <v>012895</v>
      </c>
      <c r="I1002" s="2">
        <f t="shared" si="1"/>
        <v>12895</v>
      </c>
      <c r="J1002" s="1" t="s">
        <v>17</v>
      </c>
    </row>
    <row r="1003">
      <c r="A1003" s="1" t="s">
        <v>15</v>
      </c>
      <c r="B1003" s="5" t="s">
        <v>322</v>
      </c>
      <c r="C1003" s="5" t="s">
        <v>359</v>
      </c>
      <c r="D1003" s="5" t="s">
        <v>203</v>
      </c>
      <c r="E1003" s="5" t="s">
        <v>1473</v>
      </c>
      <c r="F1003" s="6" t="str">
        <f>IFERROR(__xludf.DUMMYFUNCTION("REGEXEXTRACT(E1003, "":(.*):"")"),"00")</f>
        <v>00</v>
      </c>
      <c r="G1003" s="6" t="str">
        <f>IFERROR(__xludf.DUMMYFUNCTION("REGEXEXTRACT(E1003, "":.*:(\d*)(?:.|$)"")"),"00")</f>
        <v>00</v>
      </c>
      <c r="H1003" s="6" t="str">
        <f>IFERROR(__xludf.DUMMYFUNCTION("IFNA(REGEXEXTRACT(E1003, ""\.(\d{6})""), 0)"),"010813")</f>
        <v>010813</v>
      </c>
      <c r="I1003" s="2">
        <f t="shared" si="1"/>
        <v>10813</v>
      </c>
      <c r="J1003" s="1" t="s">
        <v>17</v>
      </c>
    </row>
    <row r="1004">
      <c r="A1004" s="1" t="s">
        <v>15</v>
      </c>
      <c r="B1004" s="5" t="s">
        <v>322</v>
      </c>
      <c r="C1004" s="5" t="s">
        <v>1474</v>
      </c>
      <c r="D1004" s="5" t="s">
        <v>203</v>
      </c>
      <c r="E1004" s="5" t="s">
        <v>299</v>
      </c>
      <c r="F1004" s="6" t="str">
        <f>IFERROR(__xludf.DUMMYFUNCTION("REGEXEXTRACT(E1004, "":(.*):"")"),"00")</f>
        <v>00</v>
      </c>
      <c r="G1004" s="6" t="str">
        <f>IFERROR(__xludf.DUMMYFUNCTION("REGEXEXTRACT(E1004, "":.*:(\d*)(?:.|$)"")"),"10")</f>
        <v>10</v>
      </c>
      <c r="H1004" s="6">
        <f>IFERROR(__xludf.DUMMYFUNCTION("IFNA(REGEXEXTRACT(E1004, ""\.(\d{6})""), 0)"),0.0)</f>
        <v>0</v>
      </c>
      <c r="I1004" s="2">
        <f t="shared" si="1"/>
        <v>10000000</v>
      </c>
      <c r="J1004" s="1" t="s">
        <v>74</v>
      </c>
    </row>
    <row r="1005">
      <c r="A1005" s="1" t="s">
        <v>15</v>
      </c>
      <c r="B1005" s="5" t="s">
        <v>322</v>
      </c>
      <c r="C1005" s="5" t="s">
        <v>323</v>
      </c>
      <c r="D1005" s="5" t="s">
        <v>203</v>
      </c>
      <c r="E1005" s="5" t="s">
        <v>1475</v>
      </c>
      <c r="F1005" s="6" t="str">
        <f>IFERROR(__xludf.DUMMYFUNCTION("REGEXEXTRACT(E1005, "":(.*):"")"),"00")</f>
        <v>00</v>
      </c>
      <c r="G1005" s="6" t="str">
        <f>IFERROR(__xludf.DUMMYFUNCTION("REGEXEXTRACT(E1005, "":.*:(\d*)(?:.|$)"")"),"00")</f>
        <v>00</v>
      </c>
      <c r="H1005" s="6" t="str">
        <f>IFERROR(__xludf.DUMMYFUNCTION("IFNA(REGEXEXTRACT(E1005, ""\.(\d{6})""), 0)"),"003654")</f>
        <v>003654</v>
      </c>
      <c r="I1005" s="2">
        <f t="shared" si="1"/>
        <v>3654</v>
      </c>
      <c r="J1005" s="1" t="s">
        <v>17</v>
      </c>
    </row>
    <row r="1006">
      <c r="A1006" s="1" t="s">
        <v>15</v>
      </c>
      <c r="B1006" s="5" t="s">
        <v>322</v>
      </c>
      <c r="C1006" s="5" t="s">
        <v>1417</v>
      </c>
      <c r="D1006" s="5" t="s">
        <v>203</v>
      </c>
      <c r="E1006" s="5" t="s">
        <v>1476</v>
      </c>
      <c r="F1006" s="6" t="str">
        <f>IFERROR(__xludf.DUMMYFUNCTION("REGEXEXTRACT(E1006, "":(.*):"")"),"00")</f>
        <v>00</v>
      </c>
      <c r="G1006" s="6" t="str">
        <f>IFERROR(__xludf.DUMMYFUNCTION("REGEXEXTRACT(E1006, "":.*:(\d*)(?:.|$)"")"),"00")</f>
        <v>00</v>
      </c>
      <c r="H1006" s="6" t="str">
        <f>IFERROR(__xludf.DUMMYFUNCTION("IFNA(REGEXEXTRACT(E1006, ""\.(\d{6})""), 0)"),"000700")</f>
        <v>000700</v>
      </c>
      <c r="I1006" s="2">
        <f t="shared" si="1"/>
        <v>700</v>
      </c>
      <c r="J1006" s="1" t="s">
        <v>17</v>
      </c>
    </row>
    <row r="1007">
      <c r="A1007" s="1" t="s">
        <v>15</v>
      </c>
      <c r="B1007" s="5" t="s">
        <v>322</v>
      </c>
      <c r="C1007" s="5" t="s">
        <v>363</v>
      </c>
      <c r="D1007" s="5" t="s">
        <v>203</v>
      </c>
      <c r="E1007" s="5" t="s">
        <v>1477</v>
      </c>
      <c r="F1007" s="6" t="str">
        <f>IFERROR(__xludf.DUMMYFUNCTION("REGEXEXTRACT(E1007, "":(.*):"")"),"00")</f>
        <v>00</v>
      </c>
      <c r="G1007" s="6" t="str">
        <f>IFERROR(__xludf.DUMMYFUNCTION("REGEXEXTRACT(E1007, "":.*:(\d*)(?:.|$)"")"),"00")</f>
        <v>00</v>
      </c>
      <c r="H1007" s="6" t="str">
        <f>IFERROR(__xludf.DUMMYFUNCTION("IFNA(REGEXEXTRACT(E1007, ""\.(\d{6})""), 0)"),"063895")</f>
        <v>063895</v>
      </c>
      <c r="I1007" s="2">
        <f t="shared" si="1"/>
        <v>63895</v>
      </c>
      <c r="J1007" s="1" t="s">
        <v>17</v>
      </c>
    </row>
    <row r="1008">
      <c r="A1008" s="1" t="s">
        <v>15</v>
      </c>
      <c r="B1008" s="5" t="s">
        <v>322</v>
      </c>
      <c r="C1008" s="5" t="s">
        <v>334</v>
      </c>
      <c r="D1008" s="5" t="s">
        <v>203</v>
      </c>
      <c r="E1008" s="5" t="s">
        <v>299</v>
      </c>
      <c r="F1008" s="6" t="str">
        <f>IFERROR(__xludf.DUMMYFUNCTION("REGEXEXTRACT(E1008, "":(.*):"")"),"00")</f>
        <v>00</v>
      </c>
      <c r="G1008" s="6" t="str">
        <f>IFERROR(__xludf.DUMMYFUNCTION("REGEXEXTRACT(E1008, "":.*:(\d*)(?:.|$)"")"),"10")</f>
        <v>10</v>
      </c>
      <c r="H1008" s="6">
        <f>IFERROR(__xludf.DUMMYFUNCTION("IFNA(REGEXEXTRACT(E1008, ""\.(\d{6})""), 0)"),0.0)</f>
        <v>0</v>
      </c>
      <c r="I1008" s="2">
        <f t="shared" si="1"/>
        <v>10000000</v>
      </c>
      <c r="J1008" s="1" t="s">
        <v>74</v>
      </c>
    </row>
    <row r="1009">
      <c r="A1009" s="1" t="s">
        <v>15</v>
      </c>
      <c r="B1009" s="5" t="s">
        <v>322</v>
      </c>
      <c r="C1009" s="5" t="s">
        <v>1435</v>
      </c>
      <c r="D1009" s="5" t="s">
        <v>203</v>
      </c>
      <c r="E1009" s="5" t="s">
        <v>299</v>
      </c>
      <c r="F1009" s="6" t="str">
        <f>IFERROR(__xludf.DUMMYFUNCTION("REGEXEXTRACT(E1009, "":(.*):"")"),"00")</f>
        <v>00</v>
      </c>
      <c r="G1009" s="6" t="str">
        <f>IFERROR(__xludf.DUMMYFUNCTION("REGEXEXTRACT(E1009, "":.*:(\d*)(?:.|$)"")"),"10")</f>
        <v>10</v>
      </c>
      <c r="H1009" s="6">
        <f>IFERROR(__xludf.DUMMYFUNCTION("IFNA(REGEXEXTRACT(E1009, ""\.(\d{6})""), 0)"),0.0)</f>
        <v>0</v>
      </c>
      <c r="I1009" s="2">
        <f t="shared" si="1"/>
        <v>10000000</v>
      </c>
      <c r="J1009" s="1" t="s">
        <v>74</v>
      </c>
    </row>
    <row r="1010">
      <c r="A1010" s="1" t="s">
        <v>15</v>
      </c>
      <c r="B1010" s="5" t="s">
        <v>322</v>
      </c>
      <c r="C1010" s="5" t="s">
        <v>362</v>
      </c>
      <c r="D1010" s="5" t="s">
        <v>203</v>
      </c>
      <c r="E1010" s="5" t="s">
        <v>1478</v>
      </c>
      <c r="F1010" s="6" t="str">
        <f>IFERROR(__xludf.DUMMYFUNCTION("REGEXEXTRACT(E1010, "":(.*):"")"),"00")</f>
        <v>00</v>
      </c>
      <c r="G1010" s="6" t="str">
        <f>IFERROR(__xludf.DUMMYFUNCTION("REGEXEXTRACT(E1010, "":.*:(\d*)(?:.|$)"")"),"00")</f>
        <v>00</v>
      </c>
      <c r="H1010" s="6" t="str">
        <f>IFERROR(__xludf.DUMMYFUNCTION("IFNA(REGEXEXTRACT(E1010, ""\.(\d{6})""), 0)"),"000573")</f>
        <v>000573</v>
      </c>
      <c r="I1010" s="2">
        <f t="shared" si="1"/>
        <v>573</v>
      </c>
      <c r="J1010" s="1" t="s">
        <v>76</v>
      </c>
    </row>
    <row r="1011">
      <c r="A1011" s="1" t="s">
        <v>15</v>
      </c>
      <c r="B1011" s="5" t="s">
        <v>322</v>
      </c>
      <c r="C1011" s="5" t="s">
        <v>1435</v>
      </c>
      <c r="D1011" s="5" t="s">
        <v>203</v>
      </c>
      <c r="E1011" s="5" t="s">
        <v>1479</v>
      </c>
      <c r="F1011" s="6" t="str">
        <f>IFERROR(__xludf.DUMMYFUNCTION("REGEXEXTRACT(E1011, "":(.*):"")"),"00")</f>
        <v>00</v>
      </c>
      <c r="G1011" s="6" t="str">
        <f>IFERROR(__xludf.DUMMYFUNCTION("REGEXEXTRACT(E1011, "":.*:(\d*)(?:.|$)"")"),"00")</f>
        <v>00</v>
      </c>
      <c r="H1011" s="6" t="str">
        <f>IFERROR(__xludf.DUMMYFUNCTION("IFNA(REGEXEXTRACT(E1011, ""\.(\d{6})""), 0)"),"103862")</f>
        <v>103862</v>
      </c>
      <c r="I1011" s="2">
        <f t="shared" si="1"/>
        <v>103862</v>
      </c>
      <c r="J1011" s="1" t="s">
        <v>17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