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3eb733b9ff670a/Documents/Adam's School Work/Aero 582 583/UMBRA-Thermal/Input/"/>
    </mc:Choice>
  </mc:AlternateContent>
  <xr:revisionPtr revIDLastSave="4" documentId="13_ncr:1_{9DDDBB59-6E39-49E4-AC5F-5ED46BA25771}" xr6:coauthVersionLast="47" xr6:coauthVersionMax="47" xr10:uidLastSave="{B86481CD-734C-4391-9C71-C7D812614CCD}"/>
  <bookViews>
    <workbookView xWindow="-96" yWindow="-96" windowWidth="23232" windowHeight="12432" xr2:uid="{36F17989-3586-447C-92AC-1E9958DF48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  <c r="R2" i="1"/>
  <c r="T5" i="1"/>
  <c r="S5" i="1"/>
  <c r="R4" i="1"/>
  <c r="R5" i="1"/>
  <c r="T4" i="1"/>
  <c r="S4" i="1"/>
  <c r="T3" i="1"/>
  <c r="S3" i="1"/>
  <c r="R3" i="1"/>
  <c r="Q5" i="1"/>
  <c r="F2" i="1"/>
  <c r="F3" i="1"/>
  <c r="F5" i="1"/>
  <c r="E5" i="1"/>
  <c r="D5" i="1"/>
  <c r="C5" i="1"/>
  <c r="B5" i="1"/>
  <c r="F4" i="1"/>
  <c r="E4" i="1"/>
  <c r="D4" i="1"/>
  <c r="C4" i="1"/>
  <c r="B4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<sst xmlns="http://schemas.openxmlformats.org/spreadsheetml/2006/main" count="23" uniqueCount="23">
  <si>
    <t>Mass (kg)</t>
  </si>
  <si>
    <t>Earth</t>
  </si>
  <si>
    <t>GM (m^3/s^2)</t>
  </si>
  <si>
    <t>Venus</t>
  </si>
  <si>
    <t>Equatorial radius (m)</t>
  </si>
  <si>
    <t>Polar radius (m)</t>
  </si>
  <si>
    <t>Mean radius (m)</t>
  </si>
  <si>
    <t>Geometric albedo</t>
  </si>
  <si>
    <t>Solar irradiance (W/m^2)</t>
  </si>
  <si>
    <t>Black body temperature (K)</t>
  </si>
  <si>
    <t>Orbit inclination (deg)</t>
  </si>
  <si>
    <t>Orbit eccentricity</t>
  </si>
  <si>
    <t>Longitude of ascending node (deg)</t>
  </si>
  <si>
    <t>Longitude of perihelion (deg)</t>
  </si>
  <si>
    <t>Mean Longitude (deg)</t>
  </si>
  <si>
    <t>Jupiter</t>
  </si>
  <si>
    <t>Uranus</t>
  </si>
  <si>
    <t>Semimajor axis (AU)</t>
  </si>
  <si>
    <t>Bond albedo</t>
  </si>
  <si>
    <t>Altitude Input (km)</t>
  </si>
  <si>
    <t>Red Color</t>
  </si>
  <si>
    <t>Blue Color</t>
  </si>
  <si>
    <t>Green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</si>
</sst>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8C82-9A04-4010-9331-177F67D9326E}">
  <dimension ref="A1:T22"/>
  <sheetViews>
    <sheetView tabSelected="1" workbookViewId="0">
      <selection activeCell="S1" sqref="S1"/>
    </sheetView>
  </sheetViews>
  <sheetFormatPr defaultRowHeight="14.4"/>
  <cols>
    <col min="2" max="2" width="12" bestFit="1" customWidth="1"/>
    <col min="6" max="6" width="12.33203125" bestFit="1" customWidth="1"/>
    <col min="7" max="7" width="12" bestFit="1" customWidth="1"/>
    <col min="8" max="9" width="10" bestFit="1" customWidth="1"/>
    <col min="11" max="11" width="11.33203125" bestFit="1" customWidth="1"/>
    <col min="16" max="16" width="12.33203125" bestFit="1" customWidth="1"/>
  </cols>
  <sheetData>
    <row r="1" spans="1:20">
      <c r="B1" t="s">
        <v>0</v>
      </c>
      <c r="C1" s="2" t="s">
        <v>4</v>
      </c>
      <c r="D1" t="s">
        <v>5</v>
      </c>
      <c r="E1" t="s">
        <v>6</v>
      </c>
      <c r="F1" t="s">
        <v>2</v>
      </c>
      <c r="G1" t="s">
        <v>18</v>
      </c>
      <c r="H1" t="s">
        <v>7</v>
      </c>
      <c r="I1" t="s">
        <v>8</v>
      </c>
      <c r="J1" t="s">
        <v>9</v>
      </c>
      <c r="K1" t="s">
        <v>17</v>
      </c>
      <c r="L1" t="s">
        <v>11</v>
      </c>
      <c r="M1" s="2" t="s">
        <v>10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</row>
    <row r="2" spans="1:20">
      <c r="A2" t="s">
        <v>3</v>
      </c>
      <c r="B2">
        <f>4.8673*10^24</f>
        <v>4.8673000000000005E+24</v>
      </c>
      <c r="C2">
        <f>6051.8 *10^3</f>
        <v>6051800</v>
      </c>
      <c r="D2">
        <f>6051.8*10^3</f>
        <v>6051800</v>
      </c>
      <c r="E2" s="2">
        <f>6051.8*10^3</f>
        <v>6051800</v>
      </c>
      <c r="F2" s="2">
        <f>0.32486*10^6*10^9</f>
        <v>324860000000000</v>
      </c>
      <c r="G2">
        <v>0.77</v>
      </c>
      <c r="H2">
        <v>0.68899999999999995</v>
      </c>
      <c r="I2">
        <v>2601.3000000000002</v>
      </c>
      <c r="J2">
        <v>226.6</v>
      </c>
      <c r="K2" s="2">
        <v>0.72333199000000004</v>
      </c>
      <c r="L2" s="2">
        <v>6.7732299999999999E-3</v>
      </c>
      <c r="M2" s="2">
        <v>3.3947099999999999</v>
      </c>
      <c r="N2" s="2">
        <v>76.680689999999998</v>
      </c>
      <c r="O2" s="2">
        <v>131.53298000000001</v>
      </c>
      <c r="P2" s="2">
        <v>181.97972999999999</v>
      </c>
      <c r="Q2" s="2">
        <v>7800</v>
      </c>
      <c r="R2">
        <f>(139+187+221+239)/4/255</f>
        <v>0.77058823529411768</v>
      </c>
      <c r="S2">
        <f>(145+183+216+239)/4/255</f>
        <v>0.76764705882352946</v>
      </c>
      <c r="T2">
        <f>(161+171+212+239)/4/255</f>
        <v>0.76764705882352946</v>
      </c>
    </row>
    <row r="3" spans="1:20">
      <c r="A3" t="s">
        <v>1</v>
      </c>
      <c r="B3">
        <f>5.9722*10^24</f>
        <v>5.9722000000000002E+24</v>
      </c>
      <c r="C3" s="2">
        <f>6378.137*10^3</f>
        <v>6378137</v>
      </c>
      <c r="D3">
        <f>6356.752*10^3</f>
        <v>6356752</v>
      </c>
      <c r="E3" s="2">
        <f>6371*10^3</f>
        <v>6371000</v>
      </c>
      <c r="F3" s="2">
        <f>0.3986*10^6*10^9</f>
        <v>398600000000000</v>
      </c>
      <c r="G3">
        <v>0.29399999999999998</v>
      </c>
      <c r="H3" s="2">
        <v>0.434</v>
      </c>
      <c r="I3">
        <v>1361</v>
      </c>
      <c r="J3">
        <v>254</v>
      </c>
      <c r="K3" s="2">
        <v>1.00000011</v>
      </c>
      <c r="L3" s="2">
        <v>1.6710220000000001E-2</v>
      </c>
      <c r="M3">
        <v>5.0000000000000002E-5</v>
      </c>
      <c r="N3" s="2">
        <v>-11.26064</v>
      </c>
      <c r="O3" s="2">
        <v>102.94719000000001</v>
      </c>
      <c r="P3" s="2">
        <v>100.46435</v>
      </c>
      <c r="Q3" s="2">
        <v>1000</v>
      </c>
      <c r="R3">
        <f>(5+11+227+161+178+127)/6/255</f>
        <v>0.46339869281045754</v>
      </c>
      <c r="S3">
        <f>(51+158+197+110+189+139)/6/255</f>
        <v>0.5516339869281045</v>
      </c>
      <c r="T3">
        <f>(85+210+117+71+91+59)/6/255</f>
        <v>0.4137254901960784</v>
      </c>
    </row>
    <row r="4" spans="1:20">
      <c r="A4" t="s">
        <v>15</v>
      </c>
      <c r="B4">
        <f>1898.13*10^24</f>
        <v>1.89813E+27</v>
      </c>
      <c r="C4" s="2">
        <f>71492*10^3</f>
        <v>71492000</v>
      </c>
      <c r="D4">
        <f>66854*10^3</f>
        <v>66854000</v>
      </c>
      <c r="E4" s="2">
        <f>69911*10^3</f>
        <v>69911000</v>
      </c>
      <c r="F4" s="2">
        <f>126.687*10^6*10^9</f>
        <v>1.26687E+17</v>
      </c>
      <c r="G4">
        <v>0.34300000000000003</v>
      </c>
      <c r="H4" s="2">
        <v>0.53800000000000003</v>
      </c>
      <c r="I4">
        <v>50.26</v>
      </c>
      <c r="J4">
        <v>109.9</v>
      </c>
      <c r="K4" s="2">
        <v>5.2033630100000003</v>
      </c>
      <c r="L4" s="2">
        <v>4.8392659999999997E-2</v>
      </c>
      <c r="M4">
        <v>1.3052999999999999</v>
      </c>
      <c r="N4" s="2">
        <v>100.55615</v>
      </c>
      <c r="O4" s="2">
        <v>14.75385</v>
      </c>
      <c r="P4" s="2">
        <v>34.404380000000003</v>
      </c>
      <c r="Q4" s="2">
        <v>16000000</v>
      </c>
      <c r="R4">
        <f>(64+167+210+211+144+200)/6/255</f>
        <v>0.65098039215686276</v>
      </c>
      <c r="S4">
        <f>(68+156+207+156+97+139)/6/255</f>
        <v>0.53790849673202612</v>
      </c>
      <c r="T4">
        <f>(54+134+218+126+77+58)/6/255</f>
        <v>0.43594771241830066</v>
      </c>
    </row>
    <row r="5" spans="1:20">
      <c r="A5" t="s">
        <v>16</v>
      </c>
      <c r="B5">
        <f>86.811*10^24</f>
        <v>8.6810999999999998E+25</v>
      </c>
      <c r="C5" s="2">
        <f>25559*10^3</f>
        <v>25559000</v>
      </c>
      <c r="D5">
        <f>24973*10^3</f>
        <v>24973000</v>
      </c>
      <c r="E5" s="2">
        <f>25362*10^3</f>
        <v>25362000</v>
      </c>
      <c r="F5" s="2">
        <f>5.794*10^6*10^9</f>
        <v>5794000000000000</v>
      </c>
      <c r="G5">
        <v>0.3</v>
      </c>
      <c r="H5" s="2">
        <v>0.48799999999999999</v>
      </c>
      <c r="I5">
        <v>3.69</v>
      </c>
      <c r="J5">
        <v>58.1</v>
      </c>
      <c r="K5" s="2">
        <v>19.191263930000002</v>
      </c>
      <c r="L5" s="2">
        <v>4.7167710000000002E-2</v>
      </c>
      <c r="M5" s="2">
        <v>0.76985999999999999</v>
      </c>
      <c r="N5" s="2">
        <v>74.229879999999994</v>
      </c>
      <c r="O5" s="2">
        <v>102.94719000000001</v>
      </c>
      <c r="P5" s="2">
        <v>313.23218000000003</v>
      </c>
      <c r="Q5">
        <f>1.5*C5*10^-3</f>
        <v>38338.5</v>
      </c>
      <c r="R5">
        <f>(213+187+147+101)/4/255</f>
        <v>0.63529411764705879</v>
      </c>
      <c r="S5">
        <f>(251+225+184+134)/4/255</f>
        <v>0.77843137254901962</v>
      </c>
      <c r="T5">
        <f>(252+228+190+139)/4/255</f>
        <v>0.79313725490196074</v>
      </c>
    </row>
    <row r="6" spans="1:20">
      <c r="A6" s="1"/>
    </row>
    <row r="7" spans="1:20">
      <c r="A7" s="1"/>
    </row>
    <row r="8" spans="1:20">
      <c r="A8" s="1"/>
    </row>
    <row r="9" spans="1:20">
      <c r="A9" s="1"/>
    </row>
    <row r="10" spans="1:20">
      <c r="A10" s="1"/>
    </row>
    <row r="11" spans="1:20">
      <c r="A11" s="1"/>
    </row>
    <row r="12" spans="1:20">
      <c r="A12" s="1"/>
    </row>
    <row r="13" spans="1:20">
      <c r="A13" s="1"/>
    </row>
    <row r="14" spans="1:20">
      <c r="A14" s="1"/>
    </row>
    <row r="15" spans="1:20">
      <c r="A15" s="1"/>
    </row>
    <row r="16" spans="1:20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Evans</dc:creator>
  <cp:lastModifiedBy>Adam Evans</cp:lastModifiedBy>
  <dcterms:created xsi:type="dcterms:W3CDTF">2024-12-13T19:57:28Z</dcterms:created>
  <dcterms:modified xsi:type="dcterms:W3CDTF">2025-03-24T18:19:58Z</dcterms:modified>
</cp:coreProperties>
</file>