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RO XL\Report\"/>
    </mc:Choice>
  </mc:AlternateContent>
  <xr:revisionPtr revIDLastSave="0" documentId="13_ncr:1_{C6187FCA-AEBD-47D8-B6EF-CB792B4F7064}" xr6:coauthVersionLast="47" xr6:coauthVersionMax="47" xr10:uidLastSave="{00000000-0000-0000-0000-000000000000}"/>
  <bookViews>
    <workbookView xWindow="-120" yWindow="-120" windowWidth="20730" windowHeight="11160" tabRatio="877" xr2:uid="{92155D37-3B1D-4434-899B-F6F536A70141}"/>
  </bookViews>
  <sheets>
    <sheet name="Cover" sheetId="1" r:id="rId1"/>
    <sheet name="General Site Information" sheetId="2" r:id="rId2"/>
    <sheet name="VDT View" sheetId="3" r:id="rId3"/>
    <sheet name="VDT KPI Summary" sheetId="4" r:id="rId4"/>
    <sheet name="NMS KPI" sheetId="5" r:id="rId5"/>
    <sheet name="Timing Advance" sheetId="6" r:id="rId6"/>
    <sheet name="ATP Document" sheetId="7" r:id="rId7"/>
    <sheet name="Justification" sheetId="12" r:id="rId8"/>
    <sheet name="Optimization Tracker" sheetId="11" r:id="rId9"/>
    <sheet name="INFO" sheetId="9" r:id="rId10"/>
    <sheet name="Conclusion &amp; Remarks" sheetId="10" r:id="rId11"/>
  </sheets>
  <externalReferences>
    <externalReference r:id="rId12"/>
  </externalReferences>
  <definedNames>
    <definedName name="_Avg1" localSheetId="7">'[1]RSRP Data'!$F$13</definedName>
    <definedName name="_Avg1" localSheetId="4">#REF!</definedName>
    <definedName name="_Avg1" localSheetId="8">#REF!</definedName>
    <definedName name="_Avg1" localSheetId="3">#REF!</definedName>
    <definedName name="_Avg1" localSheetId="2">#REF!</definedName>
    <definedName name="_Avg1">#REF!</definedName>
    <definedName name="CQ">#REF!</definedName>
    <definedName name="CQI" localSheetId="7">#REF!</definedName>
    <definedName name="CQI" localSheetId="4">#REF!</definedName>
    <definedName name="CQI" localSheetId="8">#REF!</definedName>
    <definedName name="CQI" localSheetId="3">#REF!</definedName>
    <definedName name="CQI">#REF!</definedName>
    <definedName name="DLTHp">#REF!</definedName>
    <definedName name="DLTHR" localSheetId="7">#REF!</definedName>
    <definedName name="DLTHR" localSheetId="4">#REF!</definedName>
    <definedName name="DLTHR" localSheetId="8">#REF!</definedName>
    <definedName name="DLTHR" localSheetId="3">#REF!</definedName>
    <definedName name="DLTHR">#REF!</definedName>
    <definedName name="NMS">#REF!</definedName>
    <definedName name="_xlnm.Print_Area" localSheetId="6">'ATP Document'!$B$1:$X$75</definedName>
    <definedName name="_xlnm.Print_Area" localSheetId="10">'Conclusion &amp; Remarks'!$B$1:$X$34</definedName>
    <definedName name="_xlnm.Print_Area" localSheetId="0">Cover!$B$1:$L$36</definedName>
    <definedName name="_xlnm.Print_Area" localSheetId="1">'General Site Information'!$B$1:$AN$37</definedName>
    <definedName name="_xlnm.Print_Area" localSheetId="7">Justification!$B$1:$O$212</definedName>
    <definedName name="_xlnm.Print_Area" localSheetId="4">'NMS KPI'!$B$1:$S$36</definedName>
    <definedName name="_xlnm.Print_Area" localSheetId="5">'Timing Advance'!$B$1:$V$53</definedName>
    <definedName name="_xlnm.Print_Area" localSheetId="2">'VDT View'!$A$1:$AA$189</definedName>
    <definedName name="RSC">#REF!</definedName>
    <definedName name="RSCP" localSheetId="7">#REF!</definedName>
    <definedName name="RSCP" localSheetId="4">#REF!</definedName>
    <definedName name="RSCP" localSheetId="8">#REF!</definedName>
    <definedName name="RSCP" localSheetId="5">#REF!</definedName>
    <definedName name="RSCP" localSheetId="3">#REF!</definedName>
    <definedName name="RSCP">#REF!</definedName>
    <definedName name="RSQ">#REF!</definedName>
    <definedName name="RSR">#REF!</definedName>
    <definedName name="RSRP" localSheetId="7">#REF!</definedName>
    <definedName name="RSRP" localSheetId="4">#REF!</definedName>
    <definedName name="RSRP" localSheetId="8">#REF!</definedName>
    <definedName name="RSRP" localSheetId="3">#REF!</definedName>
    <definedName name="RSRP">#REF!</definedName>
    <definedName name="RSRQ" localSheetId="7">#REF!</definedName>
    <definedName name="RSRQ" localSheetId="4">#REF!</definedName>
    <definedName name="RSRQ" localSheetId="8">#REF!</definedName>
    <definedName name="RSRQ" localSheetId="3">#REF!</definedName>
    <definedName name="RSRQ">#REF!</definedName>
    <definedName name="SIN">#REF!</definedName>
    <definedName name="SINR" localSheetId="7">#REF!</definedName>
    <definedName name="SINR" localSheetId="4">#REF!</definedName>
    <definedName name="SINR" localSheetId="8">#REF!</definedName>
    <definedName name="SINR" localSheetId="3">#REF!</definedName>
    <definedName name="SINR">#REF!</definedName>
    <definedName name="ULTH">#REF!</definedName>
    <definedName name="ULTHR" localSheetId="7">#REF!</definedName>
    <definedName name="ULTHR" localSheetId="4">#REF!</definedName>
    <definedName name="ULTHR" localSheetId="8">#REF!</definedName>
    <definedName name="ULTHR" localSheetId="3">#REF!</definedName>
    <definedName name="ULTHR">#REF!</definedName>
    <definedName name="W82Be">#REF!</definedName>
    <definedName name="W82Before" localSheetId="7">#REF!</definedName>
    <definedName name="W82Before" localSheetId="4">#REF!</definedName>
    <definedName name="W82Before" localSheetId="8">#REF!</definedName>
    <definedName name="W82Before" localSheetId="3">#REF!</definedName>
    <definedName name="W82Befor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4" l="1"/>
  <c r="N12" i="4"/>
  <c r="M12" i="4"/>
  <c r="L12" i="4"/>
  <c r="N10" i="4"/>
  <c r="M10" i="4"/>
  <c r="L10" i="4"/>
  <c r="J202" i="12"/>
  <c r="G202" i="12"/>
  <c r="B202" i="12"/>
  <c r="K191" i="12"/>
  <c r="G191" i="12"/>
  <c r="B191" i="12"/>
  <c r="H20" i="9"/>
  <c r="F20" i="9"/>
  <c r="D20" i="9"/>
  <c r="C20" i="9"/>
  <c r="H19" i="9"/>
  <c r="F19" i="9"/>
  <c r="D19" i="9"/>
  <c r="C19" i="9"/>
  <c r="V140" i="3"/>
  <c r="U140" i="3"/>
  <c r="V100" i="3"/>
  <c r="U100" i="3"/>
  <c r="O10" i="5"/>
  <c r="N10" i="5"/>
  <c r="F35" i="2"/>
  <c r="F34" i="2"/>
  <c r="E35" i="2"/>
  <c r="E34" i="2"/>
  <c r="M10" i="5"/>
  <c r="L10" i="5"/>
  <c r="K10" i="5"/>
  <c r="J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30" i="5"/>
  <c r="P31" i="5"/>
  <c r="P32" i="5"/>
  <c r="I4" i="11" l="1"/>
  <c r="R187" i="3" l="1"/>
  <c r="K187" i="3"/>
  <c r="C63" i="3" l="1"/>
  <c r="C187" i="3" s="1"/>
  <c r="R45" i="3"/>
  <c r="R164" i="3" s="1"/>
  <c r="K45" i="3"/>
  <c r="K164" i="3" s="1"/>
  <c r="C45" i="3"/>
  <c r="C164" i="3" s="1"/>
  <c r="N39" i="3"/>
  <c r="H23" i="2"/>
  <c r="B4" i="11" l="1"/>
  <c r="K12" i="4" l="1"/>
  <c r="J12" i="4"/>
  <c r="I12" i="4"/>
  <c r="T95" i="3" l="1"/>
  <c r="H24" i="2"/>
  <c r="H17" i="2"/>
  <c r="I23" i="5" l="1"/>
  <c r="I32" i="5" l="1"/>
  <c r="I31" i="5"/>
  <c r="I30" i="5"/>
  <c r="I28" i="5"/>
  <c r="I27" i="5"/>
  <c r="I26" i="5"/>
  <c r="I25" i="5"/>
  <c r="I24" i="5"/>
  <c r="Q23" i="5"/>
  <c r="I22" i="5"/>
  <c r="I21" i="5"/>
  <c r="I20" i="5"/>
  <c r="I19" i="5"/>
  <c r="I18" i="5"/>
  <c r="I17" i="5"/>
  <c r="I16" i="5"/>
  <c r="I15" i="5"/>
  <c r="I14" i="5"/>
  <c r="I13" i="5"/>
  <c r="I12" i="5"/>
  <c r="I11" i="5"/>
  <c r="O15" i="4"/>
  <c r="C14" i="4"/>
  <c r="C13" i="4"/>
  <c r="O11" i="4"/>
  <c r="K10" i="4"/>
  <c r="J10" i="4"/>
  <c r="I10" i="4"/>
  <c r="W135" i="3"/>
  <c r="V135" i="3"/>
  <c r="W134" i="3"/>
  <c r="Y131" i="3" s="1"/>
  <c r="V134" i="3"/>
  <c r="X133" i="3" s="1"/>
  <c r="X131" i="3"/>
  <c r="X129" i="3"/>
  <c r="W95" i="3"/>
  <c r="V95" i="3"/>
  <c r="W94" i="3"/>
  <c r="Y93" i="3" s="1"/>
  <c r="V94" i="3"/>
  <c r="X93" i="3" s="1"/>
  <c r="T85" i="3"/>
  <c r="T125" i="3" s="1"/>
  <c r="N38" i="3"/>
  <c r="N37" i="3"/>
  <c r="N36" i="3"/>
  <c r="L24" i="2"/>
  <c r="L23" i="2"/>
  <c r="L22" i="2"/>
  <c r="H18" i="2"/>
  <c r="H12" i="2"/>
  <c r="L12" i="2" s="1"/>
  <c r="H14" i="2"/>
  <c r="F33" i="2" s="1"/>
  <c r="X95" i="3" l="1"/>
  <c r="T99" i="3" s="1"/>
  <c r="Q24" i="5"/>
  <c r="Q28" i="5"/>
  <c r="X132" i="3"/>
  <c r="X90" i="3"/>
  <c r="Y133" i="3"/>
  <c r="Y129" i="3"/>
  <c r="Q12" i="5"/>
  <c r="Q14" i="5"/>
  <c r="Q17" i="5"/>
  <c r="Q32" i="5"/>
  <c r="Y132" i="3"/>
  <c r="X89" i="3"/>
  <c r="X92" i="3"/>
  <c r="Y91" i="3"/>
  <c r="Q13" i="5"/>
  <c r="X91" i="3"/>
  <c r="X88" i="3"/>
  <c r="Y90" i="3"/>
  <c r="X130" i="3"/>
  <c r="X135" i="3" s="1"/>
  <c r="Q26" i="5"/>
  <c r="Y95" i="3"/>
  <c r="V99" i="3" s="1"/>
  <c r="X99" i="3" s="1"/>
  <c r="Y99" i="3" s="1"/>
  <c r="Y130" i="3"/>
  <c r="Q11" i="5"/>
  <c r="O16" i="10" s="1"/>
  <c r="Q15" i="5"/>
  <c r="Q25" i="5"/>
  <c r="Q27" i="5"/>
  <c r="Q31" i="5"/>
  <c r="Q16" i="5"/>
  <c r="F30" i="2"/>
  <c r="F32" i="2"/>
  <c r="L14" i="2"/>
  <c r="H13" i="2"/>
  <c r="F31" i="2"/>
  <c r="H13" i="4"/>
  <c r="H11" i="2"/>
  <c r="Y88" i="3"/>
  <c r="Y92" i="3"/>
  <c r="Y89" i="3"/>
  <c r="J11" i="10"/>
  <c r="J18" i="10"/>
  <c r="M16" i="10" l="1"/>
  <c r="Q16" i="10" s="1"/>
  <c r="E32" i="2"/>
  <c r="E33" i="2"/>
  <c r="Y134" i="3"/>
  <c r="H14" i="4"/>
  <c r="T139" i="3"/>
  <c r="X94" i="3"/>
  <c r="X134" i="3"/>
  <c r="I13" i="4"/>
  <c r="O13" i="4" s="1"/>
  <c r="Y96" i="3"/>
  <c r="Y135" i="3"/>
  <c r="V139" i="3" s="1"/>
  <c r="Y94" i="3"/>
  <c r="E30" i="2"/>
  <c r="L13" i="2"/>
  <c r="E31" i="2"/>
  <c r="L25" i="2"/>
  <c r="L11" i="2"/>
  <c r="X139" i="3" l="1"/>
  <c r="Y139" i="3" s="1"/>
  <c r="I14" i="4"/>
  <c r="O14" i="4" s="1"/>
  <c r="O15" i="10" s="1"/>
  <c r="Y136" i="3"/>
  <c r="M15" i="10" l="1"/>
  <c r="K15" i="10"/>
  <c r="Q15" i="10" l="1"/>
</calcChain>
</file>

<file path=xl/sharedStrings.xml><?xml version="1.0" encoding="utf-8"?>
<sst xmlns="http://schemas.openxmlformats.org/spreadsheetml/2006/main" count="445" uniqueCount="287">
  <si>
    <t>INITIAL TUNING ACCEPTANCE CERTIFICATE</t>
  </si>
  <si>
    <t>Customer Name</t>
  </si>
  <si>
    <t>PT. XL AXIATA TBK.</t>
  </si>
  <si>
    <t>Area</t>
    <phoneticPr fontId="0" type="noConversion"/>
  </si>
  <si>
    <t>City</t>
    <phoneticPr fontId="0" type="noConversion"/>
  </si>
  <si>
    <t>DU ID SON</t>
    <phoneticPr fontId="0" type="noConversion"/>
  </si>
  <si>
    <t>NE Name</t>
    <phoneticPr fontId="0" type="noConversion"/>
  </si>
  <si>
    <t>SOW</t>
    <phoneticPr fontId="0" type="noConversion"/>
  </si>
  <si>
    <t>Technology</t>
    <phoneticPr fontId="0" type="noConversion"/>
  </si>
  <si>
    <t>On Air Date</t>
    <phoneticPr fontId="0" type="noConversion"/>
  </si>
  <si>
    <t>Acceptance Date</t>
    <phoneticPr fontId="0" type="noConversion"/>
  </si>
  <si>
    <t>Site Location</t>
  </si>
  <si>
    <t>1. General Site Information</t>
  </si>
  <si>
    <t>General Site Information</t>
    <phoneticPr fontId="0" type="noConversion"/>
  </si>
  <si>
    <t>Remarks</t>
    <phoneticPr fontId="0" type="noConversion"/>
  </si>
  <si>
    <t>Site location</t>
  </si>
  <si>
    <t xml:space="preserve"> RSRP MR Discovery before site OA</t>
  </si>
  <si>
    <t>Tower ID</t>
    <phoneticPr fontId="0" type="noConversion"/>
  </si>
  <si>
    <t>Site ID</t>
    <phoneticPr fontId="0" type="noConversion"/>
  </si>
  <si>
    <t>Site Name</t>
    <phoneticPr fontId="0" type="noConversion"/>
  </si>
  <si>
    <t>Site Address</t>
  </si>
  <si>
    <t>Long / Lat</t>
  </si>
  <si>
    <t>Azimuth</t>
  </si>
  <si>
    <t>Tilt (E/M)</t>
  </si>
  <si>
    <t>Antenna Height</t>
  </si>
  <si>
    <t>RRU Type: Existing / Plan / Implemented</t>
  </si>
  <si>
    <t>SoW BoQ: Plan/Implemented</t>
  </si>
  <si>
    <t>ALL System</t>
    <phoneticPr fontId="0" type="noConversion"/>
  </si>
  <si>
    <t>GSM+L1800+L2100</t>
  </si>
  <si>
    <t>Frequency Layer / EUARFCN /  Bandwidth</t>
    <phoneticPr fontId="0" type="noConversion"/>
  </si>
  <si>
    <t>PCI information Sect 1 / Sect 2 / Sect 3</t>
    <phoneticPr fontId="0" type="noConversion"/>
  </si>
  <si>
    <t>TAC Configuration</t>
    <phoneticPr fontId="0" type="noConversion"/>
  </si>
  <si>
    <t>Antenna Type / MIMO</t>
    <phoneticPr fontId="0" type="noConversion"/>
  </si>
  <si>
    <t>Area Class</t>
  </si>
  <si>
    <t>Sector</t>
  </si>
  <si>
    <t>Site ID</t>
  </si>
  <si>
    <t>ENodeB Name</t>
  </si>
  <si>
    <t>Cell Name</t>
  </si>
  <si>
    <t>Cell Index</t>
  </si>
  <si>
    <t>PCI</t>
  </si>
  <si>
    <t>M-Tilt</t>
    <phoneticPr fontId="0" type="noConversion"/>
  </si>
  <si>
    <t>E-Tilt</t>
    <phoneticPr fontId="0" type="noConversion"/>
  </si>
  <si>
    <t>2. VDT View</t>
  </si>
  <si>
    <t>Dominant Cell</t>
  </si>
  <si>
    <t>Note : MDT 20^20</t>
  </si>
  <si>
    <t>Sectoral</t>
  </si>
  <si>
    <t>Status</t>
  </si>
  <si>
    <t>Match</t>
  </si>
  <si>
    <t>Remark</t>
  </si>
  <si>
    <t>PASS</t>
  </si>
  <si>
    <t>Virtual RSRP (Reference Signal Received Power)</t>
  </si>
  <si>
    <t>Before</t>
  </si>
  <si>
    <t>After</t>
  </si>
  <si>
    <t>Range (dBm)</t>
  </si>
  <si>
    <t>Colour</t>
  </si>
  <si>
    <t>Sample</t>
  </si>
  <si>
    <t>Percentage Sample</t>
  </si>
  <si>
    <t>-40 to -85</t>
  </si>
  <si>
    <t>-85 to -95</t>
  </si>
  <si>
    <t>-95 to -100</t>
  </si>
  <si>
    <t>-100 to -105</t>
  </si>
  <si>
    <t>-105 to -110</t>
  </si>
  <si>
    <t>-110 to -140</t>
  </si>
  <si>
    <t>Total</t>
  </si>
  <si>
    <t>Virtual CQI</t>
  </si>
  <si>
    <t>Range</t>
  </si>
  <si>
    <t>[10,15]</t>
  </si>
  <si>
    <t>[8.10]</t>
  </si>
  <si>
    <t>[5,8]</t>
  </si>
  <si>
    <t>[2,5]</t>
  </si>
  <si>
    <t>[0.2]</t>
  </si>
  <si>
    <t>&gt;=8</t>
  </si>
  <si>
    <t>Intra Freq Cell Relations</t>
  </si>
  <si>
    <t>3. VDT KPI</t>
  </si>
  <si>
    <t>No</t>
  </si>
  <si>
    <t>Test Item</t>
  </si>
  <si>
    <t>KPI Source</t>
  </si>
  <si>
    <t>Unit</t>
  </si>
  <si>
    <t>Reference</t>
  </si>
  <si>
    <t>4G KPI Huawei</t>
  </si>
  <si>
    <t>Baseline</t>
  </si>
  <si>
    <t>Cross feeder Check</t>
  </si>
  <si>
    <t>MDT</t>
  </si>
  <si>
    <t>%</t>
  </si>
  <si>
    <t>Per Sector</t>
  </si>
  <si>
    <t>No Crossfeeder</t>
  </si>
  <si>
    <t>NA</t>
  </si>
  <si>
    <t>No Cross Feeder</t>
  </si>
  <si>
    <t>DL Single User Throughput
(Max – Best Spot)</t>
  </si>
  <si>
    <t>Mbps</t>
  </si>
  <si>
    <t>&gt; 3 Mbps Per Sector</t>
  </si>
  <si>
    <t>Total Site</t>
  </si>
  <si>
    <t xml:space="preserve">ISD 60% (L21 40%)
Inner (-105 dBm) &gt;= 90%, (L21: 80%)
Outer (-110 dBm) &gt;= 85%, (L21: 75%)
For Rural  (-110 dBm) &gt;= 85%, (L21: 75%) ISD follow 80% TA </t>
  </si>
  <si>
    <t>ISD 60% ≥75% (L21 ISD 40%)
For Rural ISD follow 80% TA</t>
  </si>
  <si>
    <t>Intra-Frequency Handover</t>
  </si>
  <si>
    <t>≥ 97%</t>
  </si>
  <si>
    <t>Crossfeeder partial check from U2020</t>
  </si>
  <si>
    <t>4. NMS KPI</t>
  </si>
  <si>
    <t>Date Collection Before</t>
  </si>
  <si>
    <t>Date Collection After</t>
  </si>
  <si>
    <r>
      <rPr>
        <b/>
        <sz val="8"/>
        <color theme="1"/>
        <rFont val="Arial"/>
        <family val="2"/>
      </rPr>
      <t>Core Cell_NMS KPI</t>
    </r>
    <r>
      <rPr>
        <sz val="8"/>
        <color theme="1"/>
        <rFont val="Arial"/>
        <family val="2"/>
      </rPr>
      <t>. 3 days measurement Period</t>
    </r>
  </si>
  <si>
    <t>Data Before</t>
  </si>
  <si>
    <t>NMS KPI</t>
  </si>
  <si>
    <t>Name</t>
  </si>
  <si>
    <t>Target Baseline New NE</t>
  </si>
  <si>
    <t>Measured On</t>
    <phoneticPr fontId="0" type="noConversion"/>
  </si>
  <si>
    <t>Before Baseline</t>
  </si>
  <si>
    <t>MD4G18_4223042E_4</t>
  </si>
  <si>
    <t>MD4G18_4223042E_5</t>
  </si>
  <si>
    <t>MD4G18_4223042E_6</t>
  </si>
  <si>
    <t>Average Value</t>
    <phoneticPr fontId="0" type="noConversion"/>
  </si>
  <si>
    <t>Status</t>
    <phoneticPr fontId="0" type="noConversion"/>
  </si>
  <si>
    <t>Remarks</t>
  </si>
  <si>
    <t>4G RAN KPI</t>
    <phoneticPr fontId="0" type="noConversion"/>
  </si>
  <si>
    <t>Availability</t>
  </si>
  <si>
    <t>Network Element Availability (%)</t>
  </si>
  <si>
    <t>&gt; 98.5%</t>
    <phoneticPr fontId="0" type="noConversion"/>
  </si>
  <si>
    <t>Cell Daily</t>
    <phoneticPr fontId="0" type="noConversion"/>
  </si>
  <si>
    <t>Accessability</t>
    <phoneticPr fontId="0" type="noConversion"/>
  </si>
  <si>
    <t>Session Setup Success Rate (%)</t>
    <phoneticPr fontId="0" type="noConversion"/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</si>
  <si>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99%</t>
    </r>
  </si>
  <si>
    <t>Avg Cell Busy Hour</t>
    <phoneticPr fontId="0" type="noConversion"/>
  </si>
  <si>
    <t>CSFB Success Rate</t>
  </si>
  <si>
    <t>≥ 97</t>
  </si>
  <si>
    <t>Cell Busy Hour</t>
  </si>
  <si>
    <t>Voice Call Setup Success Rate (VoLTE)</t>
  </si>
  <si>
    <t>≥ 99</t>
  </si>
  <si>
    <t>CBRA Success Rate (%)</t>
    <phoneticPr fontId="0" type="noConversion"/>
  </si>
  <si>
    <t>&gt;=50 % (L900)
&gt;=75% (L1800 &amp; L2100)</t>
    <phoneticPr fontId="0" type="noConversion"/>
  </si>
  <si>
    <t>Avg Cell Busy Hour</t>
  </si>
  <si>
    <t>Retainability</t>
    <phoneticPr fontId="0" type="noConversion"/>
  </si>
  <si>
    <t>Session Abnormal Release Rate (%)</t>
    <phoneticPr fontId="0" type="noConversion"/>
  </si>
  <si>
    <r>
      <rPr>
        <sz val="8"/>
        <color theme="1"/>
        <rFont val="宋体"/>
        <family val="3"/>
        <charset val="134"/>
      </rPr>
      <t>≤</t>
    </r>
    <r>
      <rPr>
        <sz val="8"/>
        <color theme="1"/>
        <rFont val="Arial"/>
        <family val="2"/>
      </rPr>
      <t xml:space="preserve"> 1.4%</t>
    </r>
  </si>
  <si>
    <t>Handover Success Rate Intra-Inter Frequency (%)</t>
    <phoneticPr fontId="0" type="noConversion"/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</si>
  <si>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97%</t>
    </r>
  </si>
  <si>
    <t>Integrity</t>
    <phoneticPr fontId="0" type="noConversion"/>
  </si>
  <si>
    <t>DL Volume (Gigabyte)</t>
    <phoneticPr fontId="0" type="noConversion"/>
  </si>
  <si>
    <t>Info Only</t>
    <phoneticPr fontId="0" type="noConversion"/>
  </si>
  <si>
    <t>Info Only</t>
  </si>
  <si>
    <t>UL Volume (Gigabyte)</t>
    <phoneticPr fontId="0" type="noConversion"/>
  </si>
  <si>
    <t>Downlink Peak User Throughput (Mbps)</t>
    <phoneticPr fontId="0" type="noConversion"/>
  </si>
  <si>
    <t>Uplink User Throughput(PDCP)</t>
    <phoneticPr fontId="0" type="noConversion"/>
  </si>
  <si>
    <t>Cell Daily</t>
  </si>
  <si>
    <t>Number Of RRC Connected User</t>
    <phoneticPr fontId="0" type="noConversion"/>
  </si>
  <si>
    <t>CQI</t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</si>
  <si>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Arial"/>
        <family val="2"/>
      </rPr>
      <t xml:space="preserve"> 8</t>
    </r>
  </si>
  <si>
    <t>User Distribution</t>
    <phoneticPr fontId="0" type="noConversion"/>
  </si>
  <si>
    <t>QPSK Distribution (%)</t>
  </si>
  <si>
    <t>&lt;45%
&lt;50% (L900)</t>
    <phoneticPr fontId="0" type="noConversion"/>
  </si>
  <si>
    <t>Timing Advance (ISD)</t>
    <phoneticPr fontId="0" type="noConversion"/>
  </si>
  <si>
    <t>&gt; 80%</t>
    <phoneticPr fontId="0" type="noConversion"/>
  </si>
  <si>
    <t>Cell Measurement</t>
    <phoneticPr fontId="0" type="noConversion"/>
  </si>
  <si>
    <t>Other</t>
    <phoneticPr fontId="0" type="noConversion"/>
  </si>
  <si>
    <t>RSSI (PUCH)</t>
    <phoneticPr fontId="0" type="noConversion"/>
  </si>
  <si>
    <r>
      <rPr>
        <sz val="8"/>
        <color theme="1"/>
        <rFont val="宋体"/>
        <family val="3"/>
        <charset val="134"/>
      </rPr>
      <t>≤</t>
    </r>
    <r>
      <rPr>
        <sz val="8"/>
        <color theme="1"/>
        <rFont val="Arial"/>
        <family val="2"/>
      </rPr>
      <t xml:space="preserve"> -105 dBm</t>
    </r>
  </si>
  <si>
    <t>Far neighbor attempts 150</t>
    <phoneticPr fontId="0" type="noConversion"/>
  </si>
  <si>
    <t>Far neighbor attempts 150
(3 times ISD and exclude L900)</t>
    <phoneticPr fontId="0" type="noConversion"/>
  </si>
  <si>
    <t>MIMO Transmission Rank=2 Rate</t>
    <phoneticPr fontId="0" type="noConversion"/>
  </si>
  <si>
    <t>35% For Add RRU and/or Antenna changes
20% For L900 and other</t>
  </si>
  <si>
    <t>SRVCC Success Rate</t>
  </si>
  <si>
    <t>-</t>
  </si>
  <si>
    <t xml:space="preserve">VoLTE Traffic (Erl) </t>
  </si>
  <si>
    <t>VoLTE User</t>
  </si>
  <si>
    <t>&gt; 0</t>
  </si>
  <si>
    <t>Voice Call Drop Rate (Volte)</t>
  </si>
  <si>
    <t>≤ 3</t>
  </si>
  <si>
    <t>*KPI Info Only can't be subject for rejection</t>
    <phoneticPr fontId="0" type="noConversion"/>
  </si>
  <si>
    <t>5. Timing Advance</t>
  </si>
  <si>
    <t>Timing Advance Distribution</t>
  </si>
  <si>
    <t>Timing Advance Neighbor Cell (Info Only)</t>
  </si>
  <si>
    <t>7. ATP Document Attachment</t>
  </si>
  <si>
    <t>6. Justification</t>
  </si>
  <si>
    <t>MOD 3 Collosion Clear</t>
  </si>
  <si>
    <t>Population</t>
  </si>
  <si>
    <t>Info</t>
  </si>
  <si>
    <t>1. RET Info</t>
  </si>
  <si>
    <t>2. Capture Active Alarm</t>
  </si>
  <si>
    <t>3. Capture VSWR Setting</t>
  </si>
  <si>
    <t>4. LTE Bandwidth and MIMO Config</t>
  </si>
  <si>
    <t>5. Power Info</t>
  </si>
  <si>
    <t>6. All KPI</t>
  </si>
  <si>
    <t>8. DSP ETHPORT</t>
  </si>
  <si>
    <t>8. Conclusion &amp; Remarks</t>
  </si>
  <si>
    <t>We Summarize that</t>
  </si>
  <si>
    <t xml:space="preserve"> meets below KPI score:</t>
  </si>
  <si>
    <t>KPI Category</t>
  </si>
  <si>
    <t>All</t>
  </si>
  <si>
    <t>Pass</t>
  </si>
  <si>
    <t>Fail</t>
  </si>
  <si>
    <t>Percentage</t>
  </si>
  <si>
    <t>Driveless KPI</t>
  </si>
  <si>
    <t xml:space="preserve">We conclude that </t>
  </si>
  <si>
    <t>is:</t>
  </si>
  <si>
    <t>Pass, without note</t>
  </si>
  <si>
    <t>Not pass</t>
  </si>
  <si>
    <t>with remark as follows :</t>
  </si>
  <si>
    <t>Remarks :</t>
  </si>
  <si>
    <t>Activity</t>
  </si>
  <si>
    <t>Parameter Action</t>
  </si>
  <si>
    <t>Result</t>
  </si>
  <si>
    <t>Mech Tilt</t>
  </si>
  <si>
    <t>E Tilt</t>
  </si>
  <si>
    <t>Type of Site</t>
  </si>
  <si>
    <t>Tower ID</t>
  </si>
  <si>
    <t>DU ID Father</t>
  </si>
  <si>
    <t>DU ID Son</t>
  </si>
  <si>
    <t>RF SOW</t>
  </si>
  <si>
    <t>Date</t>
  </si>
  <si>
    <t>Issue</t>
  </si>
  <si>
    <t>Root Cause</t>
  </si>
  <si>
    <t>IT &amp; OSS</t>
  </si>
  <si>
    <t>LTE 1800</t>
  </si>
  <si>
    <t>BEFORE</t>
  </si>
  <si>
    <t>AFTER</t>
  </si>
  <si>
    <t>RET</t>
  </si>
  <si>
    <t>RET SN</t>
  </si>
  <si>
    <t>Inner</t>
  </si>
  <si>
    <t>Note : MDT 50^50</t>
  </si>
  <si>
    <t>Macro</t>
  </si>
  <si>
    <t>KPI</t>
  </si>
  <si>
    <t>Finding Issue</t>
  </si>
  <si>
    <t>NMS and VDT already Pass</t>
  </si>
  <si>
    <t>RSRP MDT 20^20</t>
  </si>
  <si>
    <t>RSRP MDT 50^50</t>
  </si>
  <si>
    <t>CQI MDT 20^20</t>
  </si>
  <si>
    <t>CQI MDT 50^50</t>
  </si>
  <si>
    <t>SUMATERA UTARA</t>
  </si>
  <si>
    <t>KAB. KARO</t>
  </si>
  <si>
    <t>SUM-SU-KBJ-0106_WLUAL_MSE_L1800</t>
  </si>
  <si>
    <t>4222520E_LTE_UJUNG_AJI</t>
  </si>
  <si>
    <t>MS 4T6S (1800+2100)</t>
  </si>
  <si>
    <t>Jl. Ujung Aji No. 56 Desa Ujung Aji Kec. Berastagi - SUMUT</t>
  </si>
  <si>
    <t>98.52151111/3.171561111</t>
  </si>
  <si>
    <t>38M</t>
  </si>
  <si>
    <t>RF900: Existing-6xMRFU_V2 RF1800: New-1xRRU5866 + Existing-1xRRU5502+1xRRU5909 RF2100: New-1xRRU5866 + Existing-1xRRU5502+1xRRU5905</t>
  </si>
  <si>
    <t>MS 4T6S (1800+2100)_Sec_2</t>
  </si>
  <si>
    <t>MD4G18_4222520E_4</t>
  </si>
  <si>
    <t>MD4G18_4222520E_5</t>
  </si>
  <si>
    <t>MD4G18_4222520E_6</t>
  </si>
  <si>
    <t>MD4G18_4222520E_25_M</t>
  </si>
  <si>
    <t>Sector1 (2T2R)/ Sector 2&amp;4(8T8R)/3 (4T4R)</t>
  </si>
  <si>
    <t>RSRP improve and CQI improve
RSRP Before 85.71%, After 93.52%, Improve 7.80%
CQI Before 80.49%, After 85.26%, Improve 4.78%</t>
  </si>
  <si>
    <t/>
  </si>
  <si>
    <t>19 May 2024 - 21 May 2024</t>
  </si>
  <si>
    <t>2 Jun 2024 - 4 Jun 2024</t>
  </si>
  <si>
    <t>SUM-SU-KBJ-0106_WLUAL</t>
  </si>
  <si>
    <t>7 Juni 2024</t>
  </si>
  <si>
    <t>PRB Utilasi</t>
  </si>
  <si>
    <t>Sector 2 All</t>
  </si>
  <si>
    <t>Sector 2 existing</t>
  </si>
  <si>
    <t>GE 1st Tier</t>
  </si>
  <si>
    <t>OK</t>
  </si>
  <si>
    <t>✅</t>
  </si>
  <si>
    <t>PAYLOAD Cluster</t>
  </si>
  <si>
    <t>Improve</t>
  </si>
  <si>
    <t>PAYLOAD Site Level</t>
  </si>
  <si>
    <t>PCI Homogen</t>
  </si>
  <si>
    <t xml:space="preserve">PRB </t>
  </si>
  <si>
    <t>SOW Balance</t>
  </si>
  <si>
    <t xml:space="preserve">RANK2 </t>
  </si>
  <si>
    <t>Sector SOW Improve</t>
  </si>
  <si>
    <t xml:space="preserve">PORT UNBALANCE </t>
  </si>
  <si>
    <t>Balance</t>
  </si>
  <si>
    <t>Info only</t>
  </si>
  <si>
    <t xml:space="preserve">ATP </t>
  </si>
  <si>
    <t>ATP Approved</t>
  </si>
  <si>
    <t xml:space="preserve">MR RSRP </t>
  </si>
  <si>
    <t>from</t>
  </si>
  <si>
    <t>to</t>
  </si>
  <si>
    <t xml:space="preserve">MR CQI </t>
  </si>
  <si>
    <t xml:space="preserve">TA Overshoot </t>
  </si>
  <si>
    <t xml:space="preserve"> safe &gt;80%</t>
  </si>
  <si>
    <t xml:space="preserve">ALARM </t>
  </si>
  <si>
    <t xml:space="preserve">VSWR </t>
  </si>
  <si>
    <t>Clear</t>
  </si>
  <si>
    <t>CRS PORT</t>
  </si>
  <si>
    <t>4 Port</t>
  </si>
  <si>
    <t xml:space="preserve">LICENSE </t>
  </si>
  <si>
    <t xml:space="preserve">PCI MOD3 </t>
  </si>
  <si>
    <t xml:space="preserve">Capture review CO NPM </t>
  </si>
  <si>
    <t>❌</t>
  </si>
  <si>
    <t>Payload &amp; User Site Level</t>
  </si>
  <si>
    <t>Payload &amp; User Site Level Comparison</t>
  </si>
  <si>
    <t>Payload &amp; User Cluster Level</t>
  </si>
  <si>
    <t>Payload &amp; User Cluster Level Comparison</t>
  </si>
  <si>
    <t>TA NPM  WEEK25</t>
  </si>
  <si>
    <t>Done visit site 
SUM-SU-KBJ-0106_WLUAL_MSE_L1800_IT 4222520E_LTE_UJUNG_AJI
Date : 07 June 2024
AZ   :  65/155/315 &gt; 65/140/315
MT  :2/0/1 &gt; 2/1/1
ET   : RET 20  / RET 20 / RET 20
Height Antenna : 41 M
Antenna Type :Sect 1&amp;3 =ATR4518R6v07, Sect 2= A08260PD05v06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</si>
</sst>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sz val="10"/>
      <name val="Tahoma"/>
      <family val="2"/>
    </font>
    <font>
      <b/>
      <sz val="13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8"/>
      <color theme="1"/>
      <name val="Tahoma"/>
      <family val="2"/>
    </font>
    <font>
      <b/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ptos Narrow"/>
      <family val="2"/>
      <scheme val="minor"/>
    </font>
    <font>
      <b/>
      <sz val="24"/>
      <color indexed="56"/>
      <name val="Calibri"/>
      <family val="2"/>
    </font>
    <font>
      <sz val="8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28"/>
      <color indexed="56"/>
      <name val="Calibri"/>
      <family val="2"/>
    </font>
    <font>
      <b/>
      <sz val="10"/>
      <color rgb="FFFFFFFF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Aptos Narrow"/>
      <family val="2"/>
      <scheme val="minor"/>
    </font>
    <font>
      <sz val="10"/>
      <color theme="1"/>
      <name val="Cambria"/>
      <family val="2"/>
    </font>
    <font>
      <b/>
      <sz val="10"/>
      <color rgb="FF000000"/>
      <name val="Cambria"/>
      <family val="1"/>
    </font>
    <font>
      <sz val="9"/>
      <color theme="1"/>
      <name val="Cambria"/>
      <family val="2"/>
    </font>
    <font>
      <b/>
      <sz val="11"/>
      <name val="Cambria"/>
      <family val="1"/>
    </font>
    <font>
      <b/>
      <sz val="10"/>
      <name val="Cambria"/>
      <family val="1"/>
    </font>
    <font>
      <sz val="9"/>
      <color theme="1"/>
      <name val="Calibri"/>
      <family val="2"/>
    </font>
    <font>
      <b/>
      <sz val="10"/>
      <color theme="1"/>
      <name val="Cambria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0"/>
      <color theme="1"/>
      <name val="Arial Unicode MS"/>
      <family val="2"/>
    </font>
    <font>
      <sz val="11"/>
      <color indexed="8"/>
      <name val="Aptos Narrow"/>
      <family val="2"/>
      <scheme val="minor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b/>
      <u/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22"/>
      <color theme="1"/>
      <name val="Tahoma"/>
      <family val="2"/>
    </font>
    <font>
      <sz val="11"/>
      <color theme="1"/>
      <name val="Nokia Pure Headline"/>
      <family val="2"/>
    </font>
    <font>
      <sz val="18"/>
      <color theme="1"/>
      <name val="Nokia Pure Headline"/>
      <family val="2"/>
    </font>
    <font>
      <b/>
      <u/>
      <sz val="9"/>
      <color theme="1"/>
      <name val="Arial"/>
      <family val="2"/>
    </font>
    <font>
      <sz val="11"/>
      <color theme="1"/>
      <name val="Aptos Narrow"/>
      <family val="1"/>
      <scheme val="minor"/>
    </font>
    <font>
      <sz val="9"/>
      <color theme="1"/>
      <name val="Nokia Pure Headline"/>
      <family val="2"/>
    </font>
    <font>
      <b/>
      <sz val="11"/>
      <color theme="0"/>
      <name val="Arial"/>
      <family val="2"/>
    </font>
    <font>
      <sz val="9"/>
      <name val="Arial"/>
      <family val="2"/>
    </font>
    <font>
      <sz val="12"/>
      <color theme="1"/>
      <name val="Nokia Pure Headline"/>
      <family val="2"/>
    </font>
    <font>
      <b/>
      <sz val="12"/>
      <color theme="1"/>
      <name val="Nokia Pure Headline"/>
      <family val="2"/>
    </font>
    <font>
      <b/>
      <sz val="12"/>
      <color theme="1"/>
      <name val="Nokia Pure Headline"/>
    </font>
    <font>
      <sz val="9"/>
      <name val="Calibri"/>
      <family val="2"/>
    </font>
    <font>
      <b/>
      <sz val="16"/>
      <color theme="0"/>
      <name val="Aptos Narrow"/>
      <family val="2"/>
      <scheme val="minor"/>
    </font>
    <font>
      <b/>
      <sz val="8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20" fillId="0" borderId="0"/>
    <xf numFmtId="0" fontId="1" fillId="0" borderId="0"/>
    <xf numFmtId="0" fontId="32" fillId="0" borderId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" fillId="0" borderId="0"/>
    <xf numFmtId="9" fontId="4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6" fillId="0" borderId="0"/>
  </cellStyleXfs>
  <cellXfs count="472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7" fillId="3" borderId="0" xfId="2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/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0" xfId="0" applyFill="1"/>
    <xf numFmtId="0" fontId="10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16" xfId="0" applyBorder="1"/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17" xfId="0" quotePrefix="1" applyFont="1" applyBorder="1" applyAlignment="1">
      <alignment vertical="center"/>
    </xf>
    <xf numFmtId="0" fontId="14" fillId="0" borderId="6" xfId="0" quotePrefix="1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0" fillId="0" borderId="0" xfId="4"/>
    <xf numFmtId="0" fontId="20" fillId="0" borderId="4" xfId="4" applyBorder="1"/>
    <xf numFmtId="0" fontId="20" fillId="0" borderId="5" xfId="4" applyBorder="1"/>
    <xf numFmtId="0" fontId="23" fillId="0" borderId="0" xfId="4" applyFont="1" applyAlignment="1">
      <alignment horizontal="center" vertical="center"/>
    </xf>
    <xf numFmtId="10" fontId="23" fillId="0" borderId="0" xfId="4" applyNumberFormat="1" applyFont="1" applyAlignment="1">
      <alignment horizontal="center" vertical="center"/>
    </xf>
    <xf numFmtId="0" fontId="20" fillId="0" borderId="16" xfId="4" applyBorder="1"/>
    <xf numFmtId="0" fontId="24" fillId="0" borderId="0" xfId="4" applyFont="1" applyAlignment="1">
      <alignment horizontal="center" vertical="center"/>
    </xf>
    <xf numFmtId="10" fontId="24" fillId="0" borderId="0" xfId="4" applyNumberFormat="1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20" fillId="0" borderId="17" xfId="4" applyBorder="1"/>
    <xf numFmtId="0" fontId="20" fillId="0" borderId="18" xfId="4" applyBorder="1"/>
    <xf numFmtId="0" fontId="20" fillId="0" borderId="19" xfId="4" applyBorder="1"/>
    <xf numFmtId="0" fontId="20" fillId="0" borderId="25" xfId="4" applyBorder="1"/>
    <xf numFmtId="0" fontId="28" fillId="0" borderId="0" xfId="4" applyFont="1" applyAlignment="1">
      <alignment horizontal="center" vertical="center"/>
    </xf>
    <xf numFmtId="0" fontId="23" fillId="0" borderId="16" xfId="4" quotePrefix="1" applyFont="1" applyBorder="1" applyAlignment="1">
      <alignment horizontal="center" vertical="center"/>
    </xf>
    <xf numFmtId="0" fontId="23" fillId="0" borderId="25" xfId="4" applyFont="1" applyBorder="1" applyAlignment="1">
      <alignment horizontal="center" vertical="center"/>
    </xf>
    <xf numFmtId="0" fontId="20" fillId="0" borderId="20" xfId="4" applyBorder="1"/>
    <xf numFmtId="0" fontId="20" fillId="0" borderId="21" xfId="4" applyBorder="1"/>
    <xf numFmtId="0" fontId="20" fillId="0" borderId="22" xfId="4" applyBorder="1"/>
    <xf numFmtId="0" fontId="23" fillId="0" borderId="22" xfId="4" quotePrefix="1" applyFont="1" applyBorder="1" applyAlignment="1">
      <alignment horizontal="center" vertical="center"/>
    </xf>
    <xf numFmtId="0" fontId="23" fillId="0" borderId="20" xfId="4" applyFont="1" applyBorder="1" applyAlignment="1">
      <alignment horizontal="center" vertical="center"/>
    </xf>
    <xf numFmtId="0" fontId="23" fillId="0" borderId="21" xfId="4" applyFont="1" applyBorder="1" applyAlignment="1">
      <alignment horizontal="center" vertical="center"/>
    </xf>
    <xf numFmtId="10" fontId="23" fillId="0" borderId="21" xfId="4" applyNumberFormat="1" applyFont="1" applyBorder="1" applyAlignment="1">
      <alignment horizontal="center" vertical="center"/>
    </xf>
    <xf numFmtId="0" fontId="23" fillId="0" borderId="0" xfId="4" quotePrefix="1" applyFont="1" applyAlignment="1">
      <alignment horizontal="center" vertical="center"/>
    </xf>
    <xf numFmtId="0" fontId="29" fillId="0" borderId="0" xfId="4" applyFont="1"/>
    <xf numFmtId="0" fontId="0" fillId="0" borderId="0" xfId="4" applyFont="1"/>
    <xf numFmtId="0" fontId="25" fillId="8" borderId="15" xfId="4" applyFont="1" applyFill="1" applyBorder="1" applyAlignment="1">
      <alignment horizontal="center" vertical="center" wrapText="1"/>
    </xf>
    <xf numFmtId="0" fontId="25" fillId="8" borderId="15" xfId="4" applyFont="1" applyFill="1" applyBorder="1" applyAlignment="1">
      <alignment horizontal="center" vertical="center"/>
    </xf>
    <xf numFmtId="0" fontId="26" fillId="0" borderId="15" xfId="4" applyFont="1" applyBorder="1" applyAlignment="1">
      <alignment horizontal="center" vertical="center"/>
    </xf>
    <xf numFmtId="0" fontId="26" fillId="9" borderId="15" xfId="4" applyFont="1" applyFill="1" applyBorder="1" applyAlignment="1">
      <alignment horizontal="center" vertical="center"/>
    </xf>
    <xf numFmtId="10" fontId="26" fillId="0" borderId="15" xfId="4" applyNumberFormat="1" applyFont="1" applyBorder="1" applyAlignment="1">
      <alignment horizontal="center" vertical="center"/>
    </xf>
    <xf numFmtId="0" fontId="26" fillId="10" borderId="15" xfId="4" applyFont="1" applyFill="1" applyBorder="1" applyAlignment="1">
      <alignment horizontal="center" vertical="center"/>
    </xf>
    <xf numFmtId="0" fontId="26" fillId="11" borderId="15" xfId="4" applyFont="1" applyFill="1" applyBorder="1" applyAlignment="1">
      <alignment horizontal="center" vertical="center"/>
    </xf>
    <xf numFmtId="0" fontId="26" fillId="12" borderId="15" xfId="4" applyFont="1" applyFill="1" applyBorder="1" applyAlignment="1">
      <alignment horizontal="center" vertical="center"/>
    </xf>
    <xf numFmtId="0" fontId="26" fillId="13" borderId="15" xfId="4" applyFont="1" applyFill="1" applyBorder="1" applyAlignment="1">
      <alignment horizontal="center" vertical="center"/>
    </xf>
    <xf numFmtId="0" fontId="26" fillId="14" borderId="15" xfId="4" applyFont="1" applyFill="1" applyBorder="1" applyAlignment="1">
      <alignment horizontal="center" vertical="center"/>
    </xf>
    <xf numFmtId="0" fontId="30" fillId="0" borderId="15" xfId="4" applyFont="1" applyBorder="1" applyAlignment="1">
      <alignment horizontal="center" vertical="center"/>
    </xf>
    <xf numFmtId="10" fontId="30" fillId="0" borderId="15" xfId="4" applyNumberFormat="1" applyFont="1" applyBorder="1" applyAlignment="1">
      <alignment horizontal="center" vertical="center"/>
    </xf>
    <xf numFmtId="0" fontId="24" fillId="0" borderId="16" xfId="4" applyFont="1" applyBorder="1" applyAlignment="1">
      <alignment horizontal="center" vertical="center"/>
    </xf>
    <xf numFmtId="0" fontId="24" fillId="0" borderId="22" xfId="4" applyFont="1" applyBorder="1" applyAlignment="1">
      <alignment horizontal="center" vertical="center"/>
    </xf>
    <xf numFmtId="0" fontId="26" fillId="0" borderId="15" xfId="4" quotePrefix="1" applyFont="1" applyBorder="1" applyAlignment="1">
      <alignment horizontal="center" vertical="center"/>
    </xf>
    <xf numFmtId="0" fontId="26" fillId="15" borderId="15" xfId="4" applyFont="1" applyFill="1" applyBorder="1" applyAlignment="1">
      <alignment horizontal="center" vertical="center"/>
    </xf>
    <xf numFmtId="0" fontId="26" fillId="16" borderId="15" xfId="4" applyFont="1" applyFill="1" applyBorder="1" applyAlignment="1">
      <alignment horizontal="center" vertical="center"/>
    </xf>
    <xf numFmtId="0" fontId="30" fillId="0" borderId="6" xfId="4" applyFont="1" applyBorder="1" applyAlignment="1">
      <alignment horizontal="center" vertical="center"/>
    </xf>
    <xf numFmtId="0" fontId="30" fillId="0" borderId="8" xfId="4" applyFont="1" applyBorder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1" fillId="0" borderId="0" xfId="4" applyFont="1" applyAlignment="1">
      <alignment horizontal="left"/>
    </xf>
    <xf numFmtId="0" fontId="2" fillId="0" borderId="0" xfId="4" applyFont="1" applyAlignment="1">
      <alignment horizontal="center"/>
    </xf>
    <xf numFmtId="0" fontId="20" fillId="0" borderId="12" xfId="4" applyBorder="1"/>
    <xf numFmtId="0" fontId="20" fillId="0" borderId="13" xfId="4" applyBorder="1"/>
    <xf numFmtId="0" fontId="20" fillId="0" borderId="14" xfId="4" applyBorder="1"/>
    <xf numFmtId="0" fontId="12" fillId="0" borderId="4" xfId="5" applyFont="1" applyBorder="1" applyAlignment="1">
      <alignment vertical="center"/>
    </xf>
    <xf numFmtId="0" fontId="1" fillId="0" borderId="4" xfId="5" applyBorder="1"/>
    <xf numFmtId="0" fontId="1" fillId="2" borderId="4" xfId="5" applyFill="1" applyBorder="1"/>
    <xf numFmtId="0" fontId="1" fillId="2" borderId="0" xfId="5" applyFill="1"/>
    <xf numFmtId="0" fontId="1" fillId="2" borderId="0" xfId="5" applyFill="1" applyAlignment="1">
      <alignment horizontal="center" vertical="center"/>
    </xf>
    <xf numFmtId="0" fontId="1" fillId="2" borderId="5" xfId="5" applyFill="1" applyBorder="1"/>
    <xf numFmtId="0" fontId="20" fillId="0" borderId="0" xfId="4" applyAlignment="1">
      <alignment wrapText="1"/>
    </xf>
    <xf numFmtId="0" fontId="31" fillId="0" borderId="15" xfId="4" applyFont="1" applyBorder="1" applyAlignment="1">
      <alignment horizontal="center" wrapText="1"/>
    </xf>
    <xf numFmtId="0" fontId="33" fillId="17" borderId="15" xfId="6" applyFont="1" applyFill="1" applyBorder="1" applyAlignment="1">
      <alignment horizontal="center" vertical="center"/>
    </xf>
    <xf numFmtId="0" fontId="33" fillId="17" borderId="15" xfId="6" applyFont="1" applyFill="1" applyBorder="1" applyAlignment="1">
      <alignment horizontal="center" vertical="center" wrapText="1"/>
    </xf>
    <xf numFmtId="0" fontId="32" fillId="5" borderId="15" xfId="6" applyFill="1" applyBorder="1" applyAlignment="1">
      <alignment horizontal="center" vertical="center"/>
    </xf>
    <xf numFmtId="0" fontId="32" fillId="5" borderId="15" xfId="6" applyFill="1" applyBorder="1" applyAlignment="1">
      <alignment horizontal="left" vertical="center" wrapText="1"/>
    </xf>
    <xf numFmtId="0" fontId="32" fillId="5" borderId="15" xfId="6" applyFill="1" applyBorder="1" applyAlignment="1">
      <alignment horizontal="center" vertical="center" wrapText="1"/>
    </xf>
    <xf numFmtId="0" fontId="34" fillId="5" borderId="15" xfId="6" applyFont="1" applyFill="1" applyBorder="1" applyAlignment="1">
      <alignment horizontal="center" vertical="center" wrapText="1"/>
    </xf>
    <xf numFmtId="0" fontId="33" fillId="5" borderId="15" xfId="6" applyFont="1" applyFill="1" applyBorder="1" applyAlignment="1">
      <alignment horizontal="center" vertical="center"/>
    </xf>
    <xf numFmtId="0" fontId="35" fillId="5" borderId="15" xfId="6" applyFont="1" applyFill="1" applyBorder="1" applyAlignment="1">
      <alignment horizontal="center" vertical="center"/>
    </xf>
    <xf numFmtId="2" fontId="33" fillId="5" borderId="15" xfId="6" applyNumberFormat="1" applyFont="1" applyFill="1" applyBorder="1" applyAlignment="1">
      <alignment horizontal="center" vertical="center" wrapText="1"/>
    </xf>
    <xf numFmtId="9" fontId="34" fillId="12" borderId="15" xfId="6" quotePrefix="1" applyNumberFormat="1" applyFont="1" applyFill="1" applyBorder="1" applyAlignment="1">
      <alignment horizontal="center" vertical="center" wrapText="1"/>
    </xf>
    <xf numFmtId="0" fontId="36" fillId="5" borderId="15" xfId="6" applyFont="1" applyFill="1" applyBorder="1" applyAlignment="1">
      <alignment horizontal="center" vertical="center" wrapText="1"/>
    </xf>
    <xf numFmtId="9" fontId="34" fillId="12" borderId="15" xfId="6" applyNumberFormat="1" applyFont="1" applyFill="1" applyBorder="1" applyAlignment="1">
      <alignment horizontal="center" vertical="center" wrapText="1"/>
    </xf>
    <xf numFmtId="9" fontId="20" fillId="0" borderId="0" xfId="4" applyNumberFormat="1"/>
    <xf numFmtId="0" fontId="37" fillId="5" borderId="15" xfId="6" applyFont="1" applyFill="1" applyBorder="1" applyAlignment="1">
      <alignment horizontal="center" vertical="center" wrapText="1"/>
    </xf>
    <xf numFmtId="2" fontId="38" fillId="5" borderId="15" xfId="8" applyNumberFormat="1" applyFont="1" applyFill="1" applyBorder="1" applyAlignment="1">
      <alignment horizontal="center" vertical="center" wrapText="1"/>
    </xf>
    <xf numFmtId="0" fontId="20" fillId="0" borderId="5" xfId="4" applyBorder="1" applyAlignment="1">
      <alignment wrapText="1"/>
    </xf>
    <xf numFmtId="0" fontId="20" fillId="0" borderId="13" xfId="4" applyBorder="1" applyAlignment="1">
      <alignment wrapText="1"/>
    </xf>
    <xf numFmtId="0" fontId="20" fillId="0" borderId="14" xfId="4" applyBorder="1" applyAlignment="1">
      <alignment wrapText="1"/>
    </xf>
    <xf numFmtId="0" fontId="0" fillId="0" borderId="0" xfId="4" applyFont="1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15" xfId="9" applyFont="1" applyBorder="1" applyAlignment="1">
      <alignment horizontal="left" vertical="center"/>
    </xf>
    <xf numFmtId="0" fontId="39" fillId="0" borderId="0" xfId="9" applyFont="1" applyAlignment="1">
      <alignment horizontal="left" vertical="center"/>
    </xf>
    <xf numFmtId="0" fontId="40" fillId="0" borderId="0" xfId="0" applyFont="1" applyAlignment="1">
      <alignment vertical="center"/>
    </xf>
    <xf numFmtId="0" fontId="40" fillId="0" borderId="0" xfId="0" applyFont="1"/>
    <xf numFmtId="0" fontId="40" fillId="0" borderId="0" xfId="0" applyFont="1" applyAlignment="1">
      <alignment horizontal="center" vertical="center"/>
    </xf>
    <xf numFmtId="0" fontId="42" fillId="15" borderId="15" xfId="0" applyFont="1" applyFill="1" applyBorder="1" applyAlignment="1">
      <alignment vertical="center"/>
    </xf>
    <xf numFmtId="0" fontId="43" fillId="19" borderId="15" xfId="0" applyFont="1" applyFill="1" applyBorder="1" applyAlignment="1">
      <alignment horizontal="center" vertical="center"/>
    </xf>
    <xf numFmtId="0" fontId="43" fillId="20" borderId="6" xfId="0" applyFont="1" applyFill="1" applyBorder="1" applyAlignment="1">
      <alignment horizontal="center" vertical="center"/>
    </xf>
    <xf numFmtId="0" fontId="43" fillId="4" borderId="15" xfId="0" applyFont="1" applyFill="1" applyBorder="1" applyAlignment="1">
      <alignment horizontal="center" vertical="center" wrapText="1"/>
    </xf>
    <xf numFmtId="0" fontId="43" fillId="21" borderId="15" xfId="0" applyFont="1" applyFill="1" applyBorder="1" applyAlignment="1">
      <alignment horizontal="center" vertical="center"/>
    </xf>
    <xf numFmtId="0" fontId="43" fillId="4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41" fillId="0" borderId="15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164" fontId="40" fillId="0" borderId="15" xfId="0" applyNumberFormat="1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14" fillId="0" borderId="0" xfId="0" applyFont="1"/>
    <xf numFmtId="1" fontId="40" fillId="0" borderId="15" xfId="5" applyNumberFormat="1" applyFont="1" applyBorder="1" applyAlignment="1">
      <alignment horizontal="left" vertical="center"/>
    </xf>
    <xf numFmtId="0" fontId="40" fillId="22" borderId="15" xfId="0" applyFont="1" applyFill="1" applyBorder="1" applyAlignment="1">
      <alignment horizontal="left" vertical="top"/>
    </xf>
    <xf numFmtId="0" fontId="45" fillId="0" borderId="15" xfId="6" applyFont="1" applyBorder="1" applyAlignment="1">
      <alignment horizontal="left" vertical="top"/>
    </xf>
    <xf numFmtId="164" fontId="40" fillId="0" borderId="15" xfId="0" applyNumberFormat="1" applyFont="1" applyBorder="1" applyAlignment="1">
      <alignment horizontal="center"/>
    </xf>
    <xf numFmtId="164" fontId="40" fillId="0" borderId="15" xfId="5" applyNumberFormat="1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/>
    </xf>
    <xf numFmtId="0" fontId="39" fillId="23" borderId="15" xfId="9" applyFont="1" applyFill="1" applyBorder="1" applyAlignment="1">
      <alignment horizontal="left" vertical="top"/>
    </xf>
    <xf numFmtId="164" fontId="40" fillId="0" borderId="15" xfId="10" applyNumberFormat="1" applyFont="1" applyBorder="1" applyAlignment="1">
      <alignment horizontal="left" vertical="center"/>
    </xf>
    <xf numFmtId="0" fontId="14" fillId="5" borderId="4" xfId="0" applyFont="1" applyFill="1" applyBorder="1"/>
    <xf numFmtId="0" fontId="39" fillId="0" borderId="15" xfId="0" applyFont="1" applyBorder="1" applyAlignment="1">
      <alignment horizontal="left" vertical="center" wrapText="1"/>
    </xf>
    <xf numFmtId="0" fontId="40" fillId="5" borderId="15" xfId="0" applyFont="1" applyFill="1" applyBorder="1" applyAlignment="1">
      <alignment horizontal="left" vertical="center" wrapText="1"/>
    </xf>
    <xf numFmtId="0" fontId="14" fillId="5" borderId="0" xfId="0" applyFont="1" applyFill="1"/>
    <xf numFmtId="0" fontId="4" fillId="5" borderId="0" xfId="2" applyFill="1" applyAlignment="1">
      <alignment horizontal="left" vertical="center"/>
    </xf>
    <xf numFmtId="1" fontId="40" fillId="5" borderId="15" xfId="5" applyNumberFormat="1" applyFont="1" applyFill="1" applyBorder="1" applyAlignment="1">
      <alignment horizontal="left" vertical="center" wrapText="1"/>
    </xf>
    <xf numFmtId="164" fontId="40" fillId="5" borderId="15" xfId="5" applyNumberFormat="1" applyFont="1" applyFill="1" applyBorder="1" applyAlignment="1">
      <alignment horizontal="left" vertical="center" wrapText="1"/>
    </xf>
    <xf numFmtId="0" fontId="40" fillId="5" borderId="15" xfId="0" applyFont="1" applyFill="1" applyBorder="1" applyAlignment="1">
      <alignment horizontal="center" vertical="center"/>
    </xf>
    <xf numFmtId="0" fontId="40" fillId="23" borderId="15" xfId="0" applyFont="1" applyFill="1" applyBorder="1" applyAlignment="1">
      <alignment horizontal="left" vertical="top"/>
    </xf>
    <xf numFmtId="2" fontId="40" fillId="0" borderId="15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 textRotation="90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" fontId="40" fillId="0" borderId="0" xfId="0" applyNumberFormat="1" applyFont="1" applyAlignment="1">
      <alignment horizontal="center" vertical="center"/>
    </xf>
    <xf numFmtId="0" fontId="14" fillId="0" borderId="5" xfId="0" applyFont="1" applyBorder="1"/>
    <xf numFmtId="0" fontId="4" fillId="3" borderId="0" xfId="2" applyFill="1" applyAlignment="1">
      <alignment horizontal="left" vertical="center"/>
    </xf>
    <xf numFmtId="0" fontId="47" fillId="0" borderId="0" xfId="0" applyFont="1" applyAlignment="1">
      <alignment vertical="center"/>
    </xf>
    <xf numFmtId="0" fontId="43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/>
    </xf>
    <xf numFmtId="0" fontId="1" fillId="0" borderId="0" xfId="3"/>
    <xf numFmtId="0" fontId="1" fillId="2" borderId="4" xfId="3" applyFill="1" applyBorder="1"/>
    <xf numFmtId="0" fontId="1" fillId="2" borderId="0" xfId="3" applyFill="1"/>
    <xf numFmtId="0" fontId="1" fillId="2" borderId="5" xfId="3" applyFill="1" applyBorder="1"/>
    <xf numFmtId="0" fontId="1" fillId="0" borderId="4" xfId="3" applyBorder="1"/>
    <xf numFmtId="0" fontId="14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" fillId="0" borderId="0" xfId="3" applyAlignment="1">
      <alignment vertical="center"/>
    </xf>
    <xf numFmtId="0" fontId="14" fillId="0" borderId="5" xfId="3" applyFont="1" applyBorder="1"/>
    <xf numFmtId="0" fontId="10" fillId="0" borderId="0" xfId="3" applyFont="1" applyAlignment="1">
      <alignment horizontal="center" vertical="center"/>
    </xf>
    <xf numFmtId="0" fontId="11" fillId="0" borderId="1" xfId="3" applyFont="1" applyBorder="1" applyAlignment="1">
      <alignment vertical="center"/>
    </xf>
    <xf numFmtId="0" fontId="11" fillId="0" borderId="2" xfId="3" applyFont="1" applyBorder="1" applyAlignment="1">
      <alignment vertical="center"/>
    </xf>
    <xf numFmtId="0" fontId="11" fillId="0" borderId="3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1" fillId="0" borderId="5" xfId="3" applyBorder="1"/>
    <xf numFmtId="0" fontId="11" fillId="0" borderId="4" xfId="3" applyFont="1" applyBorder="1" applyAlignment="1">
      <alignment vertical="center"/>
    </xf>
    <xf numFmtId="0" fontId="11" fillId="0" borderId="0" xfId="3" applyFont="1" applyAlignment="1">
      <alignment vertical="center"/>
    </xf>
    <xf numFmtId="0" fontId="11" fillId="0" borderId="5" xfId="3" applyFont="1" applyBorder="1" applyAlignment="1">
      <alignment vertical="center"/>
    </xf>
    <xf numFmtId="15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/>
    </xf>
    <xf numFmtId="0" fontId="43" fillId="0" borderId="0" xfId="0" applyFont="1" applyAlignment="1">
      <alignment vertical="center" textRotation="90"/>
    </xf>
    <xf numFmtId="0" fontId="41" fillId="0" borderId="0" xfId="0" applyFont="1" applyAlignment="1">
      <alignment horizontal="left" vertical="center"/>
    </xf>
    <xf numFmtId="9" fontId="40" fillId="0" borderId="0" xfId="0" applyNumberFormat="1" applyFont="1" applyAlignment="1">
      <alignment horizontal="center" vertical="center"/>
    </xf>
    <xf numFmtId="10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8" fillId="0" borderId="0" xfId="0" quotePrefix="1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0" borderId="12" xfId="0" applyFont="1" applyBorder="1"/>
    <xf numFmtId="0" fontId="43" fillId="0" borderId="13" xfId="0" applyFont="1" applyBorder="1" applyAlignment="1">
      <alignment vertical="center" textRotation="90"/>
    </xf>
    <xf numFmtId="0" fontId="48" fillId="0" borderId="13" xfId="0" quotePrefix="1" applyFont="1" applyBorder="1" applyAlignment="1">
      <alignment horizontal="center" vertical="center" wrapText="1"/>
    </xf>
    <xf numFmtId="0" fontId="14" fillId="0" borderId="14" xfId="0" applyFont="1" applyBorder="1"/>
    <xf numFmtId="0" fontId="1" fillId="0" borderId="0" xfId="12" applyAlignment="1">
      <alignment vertical="center"/>
    </xf>
    <xf numFmtId="0" fontId="1" fillId="2" borderId="4" xfId="12" applyFill="1" applyBorder="1" applyAlignment="1">
      <alignment vertical="center"/>
    </xf>
    <xf numFmtId="0" fontId="1" fillId="2" borderId="0" xfId="12" applyFill="1" applyAlignment="1">
      <alignment vertical="center"/>
    </xf>
    <xf numFmtId="0" fontId="1" fillId="2" borderId="0" xfId="12" applyFill="1" applyAlignment="1">
      <alignment horizontal="center" vertical="center"/>
    </xf>
    <xf numFmtId="0" fontId="14" fillId="0" borderId="4" xfId="12" applyFont="1" applyBorder="1" applyAlignment="1">
      <alignment vertical="center"/>
    </xf>
    <xf numFmtId="0" fontId="49" fillId="0" borderId="0" xfId="12" applyFont="1" applyAlignment="1">
      <alignment vertical="center"/>
    </xf>
    <xf numFmtId="0" fontId="43" fillId="0" borderId="0" xfId="12" applyFont="1" applyAlignment="1">
      <alignment vertical="center"/>
    </xf>
    <xf numFmtId="0" fontId="14" fillId="0" borderId="0" xfId="12" applyFont="1" applyAlignment="1">
      <alignment vertical="center"/>
    </xf>
    <xf numFmtId="0" fontId="2" fillId="0" borderId="0" xfId="12" applyFont="1" applyAlignment="1">
      <alignment vertical="center"/>
    </xf>
    <xf numFmtId="0" fontId="1" fillId="0" borderId="0" xfId="12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16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10" fontId="43" fillId="0" borderId="0" xfId="1" applyNumberFormat="1" applyFont="1" applyBorder="1" applyAlignment="1">
      <alignment horizontal="center" vertical="center"/>
    </xf>
    <xf numFmtId="0" fontId="55" fillId="5" borderId="0" xfId="0" applyFont="1" applyFill="1" applyAlignment="1">
      <alignment horizontal="left" vertical="center"/>
    </xf>
    <xf numFmtId="10" fontId="50" fillId="0" borderId="0" xfId="1" applyNumberFormat="1" applyFont="1" applyBorder="1" applyAlignment="1">
      <alignment horizontal="center" vertical="center"/>
    </xf>
    <xf numFmtId="0" fontId="56" fillId="5" borderId="0" xfId="0" applyFont="1" applyFill="1" applyAlignment="1">
      <alignment vertical="center"/>
    </xf>
    <xf numFmtId="0" fontId="46" fillId="0" borderId="0" xfId="14" applyAlignment="1">
      <alignment vertical="center"/>
    </xf>
    <xf numFmtId="0" fontId="57" fillId="28" borderId="15" xfId="14" applyFont="1" applyFill="1" applyBorder="1" applyAlignment="1">
      <alignment horizontal="center" vertical="center"/>
    </xf>
    <xf numFmtId="0" fontId="58" fillId="0" borderId="15" xfId="14" applyFont="1" applyBorder="1" applyAlignment="1">
      <alignment vertical="center"/>
    </xf>
    <xf numFmtId="0" fontId="37" fillId="0" borderId="15" xfId="0" applyFont="1" applyBorder="1" applyAlignment="1">
      <alignment horizontal="center" vertical="center"/>
    </xf>
    <xf numFmtId="0" fontId="58" fillId="0" borderId="15" xfId="14" applyFont="1" applyBorder="1" applyAlignment="1">
      <alignment horizontal="center" vertical="center"/>
    </xf>
    <xf numFmtId="14" fontId="58" fillId="0" borderId="15" xfId="14" applyNumberFormat="1" applyFont="1" applyBorder="1" applyAlignment="1">
      <alignment vertical="center"/>
    </xf>
    <xf numFmtId="0" fontId="58" fillId="0" borderId="0" xfId="14" applyFont="1" applyAlignment="1">
      <alignment vertical="center"/>
    </xf>
    <xf numFmtId="0" fontId="59" fillId="0" borderId="0" xfId="0" applyFont="1" applyAlignment="1">
      <alignment vertical="center"/>
    </xf>
    <xf numFmtId="0" fontId="59" fillId="0" borderId="16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61" fillId="0" borderId="16" xfId="0" applyFont="1" applyBorder="1" applyAlignment="1">
      <alignment vertical="center"/>
    </xf>
    <xf numFmtId="10" fontId="20" fillId="0" borderId="0" xfId="4" applyNumberFormat="1"/>
    <xf numFmtId="0" fontId="62" fillId="0" borderId="15" xfId="0" applyFont="1" applyBorder="1" applyAlignment="1">
      <alignment horizontal="center" vertical="center"/>
    </xf>
    <xf numFmtId="10" fontId="24" fillId="0" borderId="15" xfId="4" applyNumberFormat="1" applyFont="1" applyBorder="1" applyAlignment="1">
      <alignment horizontal="center" vertical="center"/>
    </xf>
    <xf numFmtId="0" fontId="24" fillId="0" borderId="15" xfId="4" applyFont="1" applyBorder="1" applyAlignment="1">
      <alignment horizontal="center" vertical="center"/>
    </xf>
    <xf numFmtId="0" fontId="64" fillId="0" borderId="0" xfId="12" applyFont="1" applyAlignment="1">
      <alignment horizontal="center" vertical="center"/>
    </xf>
    <xf numFmtId="0" fontId="47" fillId="0" borderId="4" xfId="12" applyFont="1" applyBorder="1" applyAlignment="1">
      <alignment vertical="center"/>
    </xf>
    <xf numFmtId="0" fontId="0" fillId="0" borderId="29" xfId="0" applyBorder="1" applyAlignment="1">
      <alignment vertical="center"/>
    </xf>
    <xf numFmtId="0" fontId="0" fillId="12" borderId="29" xfId="0" applyFill="1" applyBorder="1" applyAlignment="1">
      <alignment vertical="center"/>
    </xf>
    <xf numFmtId="0" fontId="0" fillId="0" borderId="0" xfId="12" applyFont="1" applyAlignment="1">
      <alignment vertical="center"/>
    </xf>
    <xf numFmtId="10" fontId="52" fillId="0" borderId="0" xfId="0" applyNumberFormat="1" applyFont="1" applyAlignment="1">
      <alignment vertical="center"/>
    </xf>
    <xf numFmtId="0" fontId="65" fillId="0" borderId="0" xfId="12" applyFont="1" applyAlignment="1">
      <alignment vertical="center"/>
    </xf>
    <xf numFmtId="10" fontId="14" fillId="0" borderId="0" xfId="12" applyNumberFormat="1" applyFont="1" applyAlignment="1">
      <alignment vertical="center"/>
    </xf>
    <xf numFmtId="0" fontId="31" fillId="0" borderId="25" xfId="4" applyFont="1" applyBorder="1" applyAlignment="1">
      <alignment horizontal="center" wrapText="1"/>
    </xf>
    <xf numFmtId="10" fontId="66" fillId="0" borderId="0" xfId="4" applyNumberFormat="1" applyFont="1" applyAlignment="1">
      <alignment horizontal="center" vertical="center"/>
    </xf>
    <xf numFmtId="0" fontId="1" fillId="0" borderId="0" xfId="4" applyFont="1"/>
    <xf numFmtId="0" fontId="5" fillId="3" borderId="6" xfId="2" applyFont="1" applyFill="1" applyBorder="1" applyAlignment="1">
      <alignment horizontal="left" vertical="center"/>
    </xf>
    <xf numFmtId="0" fontId="5" fillId="3" borderId="7" xfId="2" applyFont="1" applyFill="1" applyBorder="1" applyAlignment="1">
      <alignment horizontal="left" vertical="center"/>
    </xf>
    <xf numFmtId="0" fontId="5" fillId="3" borderId="8" xfId="2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1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6" borderId="15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" fillId="0" borderId="6" xfId="4" applyFont="1" applyBorder="1" applyAlignment="1">
      <alignment horizontal="center" vertical="center"/>
    </xf>
    <xf numFmtId="0" fontId="2" fillId="0" borderId="7" xfId="4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/>
    </xf>
    <xf numFmtId="0" fontId="2" fillId="0" borderId="6" xfId="4" applyFont="1" applyBorder="1" applyAlignment="1">
      <alignment horizontal="center"/>
    </xf>
    <xf numFmtId="0" fontId="2" fillId="0" borderId="7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6" fillId="0" borderId="6" xfId="4" applyFont="1" applyBorder="1" applyAlignment="1">
      <alignment horizontal="center" vertical="center"/>
    </xf>
    <xf numFmtId="0" fontId="26" fillId="0" borderId="7" xfId="4" applyFont="1" applyBorder="1" applyAlignment="1">
      <alignment horizontal="center" vertical="center"/>
    </xf>
    <xf numFmtId="0" fontId="26" fillId="0" borderId="8" xfId="4" applyFont="1" applyBorder="1" applyAlignment="1">
      <alignment horizontal="center" vertical="center"/>
    </xf>
    <xf numFmtId="10" fontId="26" fillId="0" borderId="6" xfId="4" applyNumberFormat="1" applyFont="1" applyBorder="1" applyAlignment="1">
      <alignment horizontal="center" vertical="center"/>
    </xf>
    <xf numFmtId="10" fontId="26" fillId="0" borderId="8" xfId="4" applyNumberFormat="1" applyFont="1" applyBorder="1" applyAlignment="1">
      <alignment horizontal="center" vertical="center"/>
    </xf>
    <xf numFmtId="0" fontId="24" fillId="0" borderId="6" xfId="4" applyFont="1" applyBorder="1" applyAlignment="1">
      <alignment horizontal="center" vertical="center"/>
    </xf>
    <xf numFmtId="0" fontId="24" fillId="0" borderId="7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10" fontId="24" fillId="0" borderId="6" xfId="4" applyNumberFormat="1" applyFont="1" applyBorder="1" applyAlignment="1">
      <alignment horizontal="center" vertical="center"/>
    </xf>
    <xf numFmtId="10" fontId="24" fillId="0" borderId="8" xfId="4" applyNumberFormat="1" applyFont="1" applyBorder="1" applyAlignment="1">
      <alignment horizontal="center" vertical="center"/>
    </xf>
    <xf numFmtId="2" fontId="21" fillId="7" borderId="4" xfId="5" applyNumberFormat="1" applyFont="1" applyFill="1" applyBorder="1" applyAlignment="1">
      <alignment horizontal="center" vertical="center" wrapText="1"/>
    </xf>
    <xf numFmtId="2" fontId="21" fillId="7" borderId="0" xfId="5" applyNumberFormat="1" applyFont="1" applyFill="1" applyAlignment="1">
      <alignment horizontal="center" vertical="center" wrapText="1"/>
    </xf>
    <xf numFmtId="2" fontId="21" fillId="7" borderId="5" xfId="5" applyNumberFormat="1" applyFont="1" applyFill="1" applyBorder="1" applyAlignment="1">
      <alignment horizontal="center" vertical="center" wrapText="1"/>
    </xf>
    <xf numFmtId="0" fontId="25" fillId="8" borderId="6" xfId="4" applyFont="1" applyFill="1" applyBorder="1" applyAlignment="1">
      <alignment horizontal="center" vertical="center"/>
    </xf>
    <xf numFmtId="0" fontId="25" fillId="8" borderId="8" xfId="4" applyFont="1" applyFill="1" applyBorder="1" applyAlignment="1">
      <alignment horizontal="center" vertical="center"/>
    </xf>
    <xf numFmtId="0" fontId="25" fillId="8" borderId="15" xfId="4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" fillId="2" borderId="4" xfId="3" applyFill="1" applyBorder="1" applyAlignment="1">
      <alignment horizontal="center"/>
    </xf>
    <xf numFmtId="0" fontId="1" fillId="2" borderId="0" xfId="3" applyFill="1" applyAlignment="1">
      <alignment horizontal="center"/>
    </xf>
    <xf numFmtId="0" fontId="1" fillId="2" borderId="5" xfId="3" applyFill="1" applyBorder="1" applyAlignment="1">
      <alignment horizontal="center"/>
    </xf>
    <xf numFmtId="0" fontId="25" fillId="8" borderId="17" xfId="4" applyFont="1" applyFill="1" applyBorder="1" applyAlignment="1">
      <alignment horizontal="center" vertical="center"/>
    </xf>
    <xf numFmtId="0" fontId="25" fillId="8" borderId="18" xfId="4" applyFont="1" applyFill="1" applyBorder="1" applyAlignment="1">
      <alignment horizontal="center" vertical="center"/>
    </xf>
    <xf numFmtId="0" fontId="25" fillId="8" borderId="19" xfId="4" applyFont="1" applyFill="1" applyBorder="1" applyAlignment="1">
      <alignment horizontal="center" vertical="center"/>
    </xf>
    <xf numFmtId="0" fontId="25" fillId="8" borderId="20" xfId="4" applyFont="1" applyFill="1" applyBorder="1" applyAlignment="1">
      <alignment horizontal="center" vertical="center"/>
    </xf>
    <xf numFmtId="0" fontId="25" fillId="8" borderId="21" xfId="4" applyFont="1" applyFill="1" applyBorder="1" applyAlignment="1">
      <alignment horizontal="center" vertical="center"/>
    </xf>
    <xf numFmtId="0" fontId="25" fillId="8" borderId="22" xfId="4" applyFont="1" applyFill="1" applyBorder="1" applyAlignment="1">
      <alignment horizontal="center" vertical="center"/>
    </xf>
    <xf numFmtId="0" fontId="20" fillId="0" borderId="15" xfId="4" applyBorder="1" applyAlignment="1">
      <alignment horizontal="center"/>
    </xf>
    <xf numFmtId="0" fontId="28" fillId="8" borderId="6" xfId="4" applyFont="1" applyFill="1" applyBorder="1" applyAlignment="1">
      <alignment horizontal="center" vertical="center" wrapText="1"/>
    </xf>
    <xf numFmtId="0" fontId="28" fillId="8" borderId="8" xfId="4" applyFont="1" applyFill="1" applyBorder="1" applyAlignment="1">
      <alignment horizontal="center" vertical="center" wrapText="1"/>
    </xf>
    <xf numFmtId="0" fontId="28" fillId="8" borderId="17" xfId="4" applyFont="1" applyFill="1" applyBorder="1" applyAlignment="1">
      <alignment horizontal="center" vertical="center" wrapText="1"/>
    </xf>
    <xf numFmtId="0" fontId="28" fillId="8" borderId="19" xfId="4" applyFont="1" applyFill="1" applyBorder="1" applyAlignment="1">
      <alignment horizontal="center" vertical="center" wrapText="1"/>
    </xf>
    <xf numFmtId="2" fontId="27" fillId="7" borderId="4" xfId="5" applyNumberFormat="1" applyFont="1" applyFill="1" applyBorder="1" applyAlignment="1">
      <alignment horizontal="center" vertical="center" wrapText="1"/>
    </xf>
    <xf numFmtId="2" fontId="27" fillId="7" borderId="0" xfId="5" applyNumberFormat="1" applyFont="1" applyFill="1" applyAlignment="1">
      <alignment horizontal="center" vertical="center" wrapText="1"/>
    </xf>
    <xf numFmtId="2" fontId="27" fillId="7" borderId="5" xfId="5" applyNumberFormat="1" applyFont="1" applyFill="1" applyBorder="1" applyAlignment="1">
      <alignment horizontal="center" vertical="center" wrapText="1"/>
    </xf>
    <xf numFmtId="0" fontId="28" fillId="0" borderId="16" xfId="4" applyFont="1" applyBorder="1" applyAlignment="1">
      <alignment horizontal="center" vertical="center" wrapText="1"/>
    </xf>
    <xf numFmtId="0" fontId="28" fillId="0" borderId="0" xfId="4" applyFont="1" applyAlignment="1">
      <alignment horizontal="center" vertical="center" wrapText="1"/>
    </xf>
    <xf numFmtId="0" fontId="28" fillId="0" borderId="25" xfId="4" applyFont="1" applyBorder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5" fillId="8" borderId="17" xfId="4" applyFont="1" applyFill="1" applyBorder="1" applyAlignment="1">
      <alignment horizontal="center" vertical="center" wrapText="1"/>
    </xf>
    <xf numFmtId="0" fontId="25" fillId="8" borderId="19" xfId="4" applyFont="1" applyFill="1" applyBorder="1" applyAlignment="1">
      <alignment horizontal="center" vertical="center" wrapText="1"/>
    </xf>
    <xf numFmtId="0" fontId="25" fillId="8" borderId="20" xfId="4" applyFont="1" applyFill="1" applyBorder="1" applyAlignment="1">
      <alignment horizontal="center" vertical="center" wrapText="1"/>
    </xf>
    <xf numFmtId="0" fontId="25" fillId="8" borderId="22" xfId="4" applyFont="1" applyFill="1" applyBorder="1" applyAlignment="1">
      <alignment horizontal="center" vertical="center" wrapText="1"/>
    </xf>
    <xf numFmtId="0" fontId="20" fillId="0" borderId="17" xfId="4" applyBorder="1" applyAlignment="1">
      <alignment horizontal="center"/>
    </xf>
    <xf numFmtId="0" fontId="20" fillId="0" borderId="18" xfId="4" applyBorder="1" applyAlignment="1">
      <alignment horizontal="center"/>
    </xf>
    <xf numFmtId="0" fontId="20" fillId="0" borderId="19" xfId="4" applyBorder="1" applyAlignment="1">
      <alignment horizontal="center"/>
    </xf>
    <xf numFmtId="0" fontId="20" fillId="0" borderId="25" xfId="4" applyBorder="1" applyAlignment="1">
      <alignment horizontal="center"/>
    </xf>
    <xf numFmtId="0" fontId="20" fillId="0" borderId="0" xfId="4" applyAlignment="1">
      <alignment horizontal="center"/>
    </xf>
    <xf numFmtId="0" fontId="20" fillId="0" borderId="16" xfId="4" applyBorder="1" applyAlignment="1">
      <alignment horizontal="center"/>
    </xf>
    <xf numFmtId="0" fontId="20" fillId="0" borderId="20" xfId="4" applyBorder="1" applyAlignment="1">
      <alignment horizontal="center"/>
    </xf>
    <xf numFmtId="0" fontId="20" fillId="0" borderId="21" xfId="4" applyBorder="1" applyAlignment="1">
      <alignment horizontal="center"/>
    </xf>
    <xf numFmtId="0" fontId="20" fillId="0" borderId="22" xfId="4" applyBorder="1" applyAlignment="1">
      <alignment horizontal="center"/>
    </xf>
    <xf numFmtId="0" fontId="12" fillId="0" borderId="1" xfId="5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center" vertical="center"/>
    </xf>
    <xf numFmtId="0" fontId="12" fillId="0" borderId="4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31" fillId="0" borderId="15" xfId="4" applyFont="1" applyBorder="1" applyAlignment="1">
      <alignment horizontal="center" wrapText="1"/>
    </xf>
    <xf numFmtId="0" fontId="33" fillId="17" borderId="25" xfId="6" applyFont="1" applyFill="1" applyBorder="1" applyAlignment="1">
      <alignment horizontal="center" vertical="center" wrapText="1"/>
    </xf>
    <xf numFmtId="0" fontId="33" fillId="17" borderId="20" xfId="6" applyFont="1" applyFill="1" applyBorder="1" applyAlignment="1">
      <alignment horizontal="center" vertical="center" wrapText="1"/>
    </xf>
    <xf numFmtId="10" fontId="33" fillId="18" borderId="6" xfId="7" applyNumberFormat="1" applyFont="1" applyFill="1" applyBorder="1" applyAlignment="1">
      <alignment horizontal="center" vertical="center" wrapText="1"/>
    </xf>
    <xf numFmtId="10" fontId="33" fillId="18" borderId="7" xfId="7" applyNumberFormat="1" applyFont="1" applyFill="1" applyBorder="1" applyAlignment="1">
      <alignment horizontal="center" vertical="center" wrapText="1"/>
    </xf>
    <xf numFmtId="10" fontId="33" fillId="18" borderId="8" xfId="7" applyNumberFormat="1" applyFont="1" applyFill="1" applyBorder="1" applyAlignment="1">
      <alignment horizontal="center" vertical="center" wrapText="1"/>
    </xf>
    <xf numFmtId="10" fontId="33" fillId="5" borderId="6" xfId="7" applyNumberFormat="1" applyFont="1" applyFill="1" applyBorder="1" applyAlignment="1">
      <alignment horizontal="center" vertical="center" wrapText="1"/>
    </xf>
    <xf numFmtId="10" fontId="33" fillId="5" borderId="7" xfId="7" applyNumberFormat="1" applyFont="1" applyFill="1" applyBorder="1" applyAlignment="1">
      <alignment horizontal="center" vertical="center" wrapText="1"/>
    </xf>
    <xf numFmtId="10" fontId="33" fillId="5" borderId="8" xfId="7" applyNumberFormat="1" applyFont="1" applyFill="1" applyBorder="1" applyAlignment="1">
      <alignment horizontal="center" vertical="center" wrapText="1"/>
    </xf>
    <xf numFmtId="0" fontId="42" fillId="15" borderId="6" xfId="0" applyFont="1" applyFill="1" applyBorder="1" applyAlignment="1">
      <alignment horizontal="center" vertical="center"/>
    </xf>
    <xf numFmtId="0" fontId="42" fillId="15" borderId="8" xfId="0" applyFont="1" applyFill="1" applyBorder="1" applyAlignment="1">
      <alignment horizontal="center" vertical="center"/>
    </xf>
    <xf numFmtId="0" fontId="43" fillId="16" borderId="6" xfId="0" applyFont="1" applyFill="1" applyBorder="1" applyAlignment="1">
      <alignment horizontal="center" vertical="center"/>
    </xf>
    <xf numFmtId="0" fontId="43" fillId="16" borderId="8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 textRotation="90"/>
    </xf>
    <xf numFmtId="0" fontId="41" fillId="0" borderId="27" xfId="0" applyFont="1" applyBorder="1" applyAlignment="1">
      <alignment horizontal="center" vertical="center" textRotation="90"/>
    </xf>
    <xf numFmtId="0" fontId="41" fillId="0" borderId="28" xfId="0" applyFont="1" applyBorder="1" applyAlignment="1">
      <alignment horizontal="center" vertical="center" textRotation="90"/>
    </xf>
    <xf numFmtId="9" fontId="40" fillId="0" borderId="6" xfId="0" applyNumberFormat="1" applyFont="1" applyBorder="1" applyAlignment="1">
      <alignment horizontal="center" vertical="center"/>
    </xf>
    <xf numFmtId="9" fontId="40" fillId="0" borderId="8" xfId="0" applyNumberFormat="1" applyFont="1" applyBorder="1" applyAlignment="1">
      <alignment horizontal="center" vertical="center"/>
    </xf>
    <xf numFmtId="0" fontId="41" fillId="0" borderId="26" xfId="0" applyFont="1" applyBorder="1" applyAlignment="1">
      <alignment horizontal="left" vertical="center"/>
    </xf>
    <xf numFmtId="0" fontId="41" fillId="0" borderId="27" xfId="0" applyFont="1" applyBorder="1" applyAlignment="1">
      <alignment horizontal="left" vertical="center"/>
    </xf>
    <xf numFmtId="0" fontId="41" fillId="0" borderId="28" xfId="0" applyFont="1" applyBorder="1" applyAlignment="1">
      <alignment horizontal="left" vertical="center"/>
    </xf>
    <xf numFmtId="0" fontId="40" fillId="22" borderId="6" xfId="6" applyFont="1" applyFill="1" applyBorder="1" applyAlignment="1">
      <alignment horizontal="center" vertical="center" wrapText="1"/>
    </xf>
    <xf numFmtId="0" fontId="40" fillId="22" borderId="8" xfId="6" applyFont="1" applyFill="1" applyBorder="1" applyAlignment="1">
      <alignment horizontal="center" vertical="center" wrapText="1"/>
    </xf>
    <xf numFmtId="9" fontId="40" fillId="0" borderId="6" xfId="0" applyNumberFormat="1" applyFont="1" applyBorder="1" applyAlignment="1">
      <alignment horizontal="center" vertical="center" wrapText="1"/>
    </xf>
    <xf numFmtId="9" fontId="40" fillId="0" borderId="8" xfId="0" applyNumberFormat="1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23" borderId="6" xfId="0" applyFont="1" applyFill="1" applyBorder="1" applyAlignment="1">
      <alignment horizontal="center" vertical="center"/>
    </xf>
    <xf numFmtId="0" fontId="40" fillId="23" borderId="8" xfId="0" applyFont="1" applyFill="1" applyBorder="1" applyAlignment="1">
      <alignment horizontal="center" vertical="center"/>
    </xf>
    <xf numFmtId="0" fontId="40" fillId="23" borderId="6" xfId="6" applyFont="1" applyFill="1" applyBorder="1" applyAlignment="1">
      <alignment horizontal="center" vertical="center" wrapText="1"/>
    </xf>
    <xf numFmtId="0" fontId="40" fillId="23" borderId="8" xfId="6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22" borderId="6" xfId="0" applyFont="1" applyFill="1" applyBorder="1" applyAlignment="1">
      <alignment horizontal="center" vertical="center"/>
    </xf>
    <xf numFmtId="0" fontId="40" fillId="22" borderId="8" xfId="0" applyFont="1" applyFill="1" applyBorder="1" applyAlignment="1">
      <alignment horizontal="center" vertical="center"/>
    </xf>
    <xf numFmtId="0" fontId="40" fillId="23" borderId="6" xfId="11" applyFont="1" applyFill="1" applyBorder="1" applyAlignment="1">
      <alignment horizontal="center" vertical="center" wrapText="1"/>
    </xf>
    <xf numFmtId="0" fontId="40" fillId="23" borderId="8" xfId="11" applyFont="1" applyFill="1" applyBorder="1" applyAlignment="1">
      <alignment horizontal="center" vertical="center" wrapText="1"/>
    </xf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10" fontId="41" fillId="0" borderId="0" xfId="0" applyNumberFormat="1" applyFont="1" applyAlignment="1">
      <alignment horizontal="center" vertical="center"/>
    </xf>
    <xf numFmtId="0" fontId="48" fillId="0" borderId="0" xfId="0" quotePrefix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10" fontId="40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textRotation="90"/>
    </xf>
    <xf numFmtId="0" fontId="43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0" fontId="12" fillId="0" borderId="2" xfId="12" applyFont="1" applyBorder="1" applyAlignment="1">
      <alignment horizontal="center" vertical="center"/>
    </xf>
    <xf numFmtId="0" fontId="12" fillId="0" borderId="4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63" fillId="15" borderId="15" xfId="12" applyFont="1" applyFill="1" applyBorder="1" applyAlignment="1">
      <alignment horizontal="center" vertical="center"/>
    </xf>
    <xf numFmtId="0" fontId="63" fillId="15" borderId="6" xfId="12" applyFont="1" applyFill="1" applyBorder="1" applyAlignment="1">
      <alignment horizontal="center" vertical="center"/>
    </xf>
    <xf numFmtId="0" fontId="63" fillId="15" borderId="7" xfId="12" applyFont="1" applyFill="1" applyBorder="1" applyAlignment="1">
      <alignment horizontal="center" vertical="center"/>
    </xf>
    <xf numFmtId="0" fontId="63" fillId="15" borderId="8" xfId="12" applyFont="1" applyFill="1" applyBorder="1" applyAlignment="1">
      <alignment horizontal="center" vertical="center"/>
    </xf>
    <xf numFmtId="0" fontId="29" fillId="0" borderId="6" xfId="12" applyFont="1" applyBorder="1" applyAlignment="1">
      <alignment horizontal="center" vertical="center" wrapText="1"/>
    </xf>
    <xf numFmtId="0" fontId="29" fillId="0" borderId="8" xfId="12" applyFont="1" applyBorder="1" applyAlignment="1">
      <alignment horizontal="center" vertical="center" wrapText="1"/>
    </xf>
    <xf numFmtId="0" fontId="29" fillId="0" borderId="7" xfId="12" applyFont="1" applyBorder="1" applyAlignment="1">
      <alignment horizontal="center" vertical="center"/>
    </xf>
    <xf numFmtId="0" fontId="29" fillId="0" borderId="8" xfId="12" applyFont="1" applyBorder="1" applyAlignment="1">
      <alignment horizontal="center" vertical="center"/>
    </xf>
    <xf numFmtId="0" fontId="22" fillId="0" borderId="6" xfId="12" applyFont="1" applyBorder="1" applyAlignment="1">
      <alignment horizontal="left" vertical="center" wrapText="1"/>
    </xf>
    <xf numFmtId="0" fontId="22" fillId="0" borderId="7" xfId="12" applyFont="1" applyBorder="1" applyAlignment="1">
      <alignment horizontal="left" vertical="center" wrapText="1"/>
    </xf>
    <xf numFmtId="0" fontId="22" fillId="0" borderId="8" xfId="12" applyFont="1" applyBorder="1" applyAlignment="1">
      <alignment horizontal="left" vertical="center" wrapText="1"/>
    </xf>
    <xf numFmtId="0" fontId="57" fillId="25" borderId="17" xfId="14" applyFont="1" applyFill="1" applyBorder="1" applyAlignment="1">
      <alignment horizontal="center" vertical="center"/>
    </xf>
    <xf numFmtId="0" fontId="57" fillId="25" borderId="18" xfId="14" applyFont="1" applyFill="1" applyBorder="1" applyAlignment="1">
      <alignment horizontal="center" vertical="center"/>
    </xf>
    <xf numFmtId="0" fontId="57" fillId="25" borderId="19" xfId="14" applyFont="1" applyFill="1" applyBorder="1" applyAlignment="1">
      <alignment horizontal="center" vertical="center"/>
    </xf>
    <xf numFmtId="0" fontId="57" fillId="25" borderId="20" xfId="14" applyFont="1" applyFill="1" applyBorder="1" applyAlignment="1">
      <alignment horizontal="center" vertical="center"/>
    </xf>
    <xf numFmtId="0" fontId="57" fillId="25" borderId="21" xfId="14" applyFont="1" applyFill="1" applyBorder="1" applyAlignment="1">
      <alignment horizontal="center" vertical="center"/>
    </xf>
    <xf numFmtId="0" fontId="57" fillId="25" borderId="22" xfId="14" applyFont="1" applyFill="1" applyBorder="1" applyAlignment="1">
      <alignment horizontal="center" vertical="center"/>
    </xf>
    <xf numFmtId="0" fontId="57" fillId="26" borderId="6" xfId="14" applyFont="1" applyFill="1" applyBorder="1" applyAlignment="1">
      <alignment horizontal="center" vertical="center"/>
    </xf>
    <xf numFmtId="0" fontId="57" fillId="26" borderId="7" xfId="14" applyFont="1" applyFill="1" applyBorder="1" applyAlignment="1">
      <alignment horizontal="center" vertical="center"/>
    </xf>
    <xf numFmtId="0" fontId="57" fillId="27" borderId="6" xfId="14" applyFont="1" applyFill="1" applyBorder="1" applyAlignment="1">
      <alignment horizontal="center" vertical="center"/>
    </xf>
    <xf numFmtId="0" fontId="57" fillId="27" borderId="7" xfId="14" applyFont="1" applyFill="1" applyBorder="1" applyAlignment="1">
      <alignment horizontal="center" vertical="center"/>
    </xf>
    <xf numFmtId="0" fontId="57" fillId="25" borderId="26" xfId="14" applyFont="1" applyFill="1" applyBorder="1" applyAlignment="1">
      <alignment horizontal="center" vertical="center"/>
    </xf>
    <xf numFmtId="0" fontId="57" fillId="25" borderId="27" xfId="14" applyFont="1" applyFill="1" applyBorder="1" applyAlignment="1">
      <alignment horizontal="center" vertical="center"/>
    </xf>
    <xf numFmtId="0" fontId="57" fillId="25" borderId="28" xfId="14" applyFont="1" applyFill="1" applyBorder="1" applyAlignment="1">
      <alignment horizontal="center" vertical="center"/>
    </xf>
    <xf numFmtId="0" fontId="57" fillId="25" borderId="6" xfId="14" applyFont="1" applyFill="1" applyBorder="1" applyAlignment="1">
      <alignment horizontal="center" vertical="center"/>
    </xf>
    <xf numFmtId="0" fontId="57" fillId="25" borderId="7" xfId="14" applyFont="1" applyFill="1" applyBorder="1" applyAlignment="1">
      <alignment horizontal="center" vertical="center"/>
    </xf>
    <xf numFmtId="0" fontId="51" fillId="0" borderId="1" xfId="3" applyFont="1" applyBorder="1" applyAlignment="1">
      <alignment horizontal="center" vertical="center"/>
    </xf>
    <xf numFmtId="0" fontId="51" fillId="0" borderId="2" xfId="3" applyFont="1" applyBorder="1" applyAlignment="1">
      <alignment horizontal="center" vertical="center"/>
    </xf>
    <xf numFmtId="0" fontId="51" fillId="0" borderId="3" xfId="3" applyFont="1" applyBorder="1" applyAlignment="1">
      <alignment horizontal="center" vertical="center"/>
    </xf>
    <xf numFmtId="0" fontId="51" fillId="0" borderId="4" xfId="3" applyFont="1" applyBorder="1" applyAlignment="1">
      <alignment horizontal="center" vertical="center"/>
    </xf>
    <xf numFmtId="0" fontId="51" fillId="0" borderId="0" xfId="3" applyFont="1" applyAlignment="1">
      <alignment horizontal="center" vertical="center"/>
    </xf>
    <xf numFmtId="0" fontId="51" fillId="0" borderId="5" xfId="3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10" fontId="43" fillId="0" borderId="6" xfId="1" applyNumberFormat="1" applyFont="1" applyBorder="1" applyAlignment="1">
      <alignment horizontal="center" vertical="center"/>
    </xf>
    <xf numFmtId="10" fontId="43" fillId="0" borderId="8" xfId="1" applyNumberFormat="1" applyFont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3" fillId="0" borderId="15" xfId="0" applyFont="1" applyBorder="1" applyAlignment="1">
      <alignment horizontal="center" vertical="center"/>
    </xf>
    <xf numFmtId="0" fontId="43" fillId="0" borderId="15" xfId="0" applyFont="1" applyBorder="1" applyAlignment="1">
      <alignment horizontal="left" vertical="center"/>
    </xf>
    <xf numFmtId="0" fontId="43" fillId="24" borderId="15" xfId="0" applyFont="1" applyFill="1" applyBorder="1" applyAlignment="1">
      <alignment horizontal="left" vertical="center"/>
    </xf>
    <xf numFmtId="0" fontId="43" fillId="0" borderId="6" xfId="0" applyFont="1" applyBorder="1" applyAlignment="1">
      <alignment horizontal="left" vertical="center"/>
    </xf>
    <xf numFmtId="0" fontId="43" fillId="0" borderId="7" xfId="0" applyFont="1" applyBorder="1" applyAlignment="1">
      <alignment horizontal="left" vertical="center"/>
    </xf>
    <xf numFmtId="0" fontId="43" fillId="0" borderId="8" xfId="0" applyFont="1" applyBorder="1" applyAlignment="1">
      <alignment horizontal="left" vertical="center"/>
    </xf>
  </cellXfs>
  <cellStyles count="15">
    <cellStyle name="%" xfId="9" xr:uid="{6ED4AC58-369F-4C95-867B-3F0FB3A55133}"/>
    <cellStyle name="0,0_x000d__x000a_NA_x000d__x000a_ 2" xfId="2" xr:uid="{02F5B1F2-DCB6-4259-B9BA-2D6A8E6979AD}"/>
    <cellStyle name="Normal" xfId="0" builtinId="0"/>
    <cellStyle name="Normal 2 2 2" xfId="5" xr:uid="{C74B7433-64D8-45BD-AD22-0217719F070D}"/>
    <cellStyle name="Normal 2 2 3" xfId="13" xr:uid="{40C45479-4967-4F2F-B9A5-6F4CB7994BD0}"/>
    <cellStyle name="Normal 3 2" xfId="4" xr:uid="{57073696-D955-4F62-94A9-3293D2A83FE7}"/>
    <cellStyle name="Normal 5" xfId="14" xr:uid="{56E9DE33-4DCC-4927-8D2D-6339F94706CB}"/>
    <cellStyle name="Normal 5 2 2" xfId="11" xr:uid="{97709183-99D0-4490-9E3E-C6BD62D33D7A}"/>
    <cellStyle name="Normal 6" xfId="6" xr:uid="{B972C72A-0CB1-42DC-9489-8E95C35255C5}"/>
    <cellStyle name="Normal 7 2" xfId="3" xr:uid="{10E556AB-16DD-4620-8E70-F9D620C35DC4}"/>
    <cellStyle name="Normal 8" xfId="12" xr:uid="{2AE6B6A1-EB74-4CB6-BD50-C69663C9CFF3}"/>
    <cellStyle name="Percent" xfId="1" builtinId="5"/>
    <cellStyle name="Percent 2 2" xfId="8" xr:uid="{CB6E9FF0-2F4B-4AC6-A551-D90E85759F86}"/>
    <cellStyle name="Percent 3" xfId="10" xr:uid="{0F3B2C7A-1B1D-49F2-96C8-8F86D95105FD}"/>
    <cellStyle name="Percent 3 2" xfId="7" xr:uid="{32F37FC1-38CF-4A8F-B788-5AE24B6C32F9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image" Target="../media/image22.emf"/><Relationship Id="rId2" Type="http://schemas.openxmlformats.org/officeDocument/2006/relationships/image" Target="../media/image7.jpeg"/><Relationship Id="rId1" Type="http://schemas.openxmlformats.org/officeDocument/2006/relationships/image" Target="../media/image12.png"/><Relationship Id="rId6" Type="http://schemas.openxmlformats.org/officeDocument/2006/relationships/image" Target="../media/image16.png"/><Relationship Id="rId11" Type="http://schemas.openxmlformats.org/officeDocument/2006/relationships/image" Target="../media/image21.emf"/><Relationship Id="rId5" Type="http://schemas.openxmlformats.org/officeDocument/2006/relationships/image" Target="../media/image15.png"/><Relationship Id="rId10" Type="http://schemas.openxmlformats.org/officeDocument/2006/relationships/image" Target="../media/image20.emf"/><Relationship Id="rId4" Type="http://schemas.openxmlformats.org/officeDocument/2006/relationships/image" Target="../media/image14.png"/><Relationship Id="rId9" Type="http://schemas.openxmlformats.org/officeDocument/2006/relationships/image" Target="../media/image19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152440</xdr:rowOff>
    </xdr:from>
    <xdr:to>
      <xdr:col>3</xdr:col>
      <xdr:colOff>448234</xdr:colOff>
      <xdr:row>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1572" y="152440"/>
          <a:ext cx="863412" cy="78101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916954</xdr:colOff>
      <xdr:row>0</xdr:row>
      <xdr:rowOff>134471</xdr:rowOff>
    </xdr:from>
    <xdr:to>
      <xdr:col>11</xdr:col>
      <xdr:colOff>229737</xdr:colOff>
      <xdr:row>5</xdr:row>
      <xdr:rowOff>71717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0104" y="134471"/>
          <a:ext cx="893933" cy="870696"/>
        </a:xfrm>
        <a:prstGeom prst="rect">
          <a:avLst/>
        </a:prstGeom>
      </xdr:spPr>
    </xdr:pic>
    <xdr:clientData/>
  </xdr:twoCellAnchor>
  <xdr:twoCellAnchor editAs="oneCell">
    <xdr:from>
      <xdr:col>2</xdr:col>
      <xdr:colOff>159929</xdr:colOff>
      <xdr:row>20</xdr:row>
      <xdr:rowOff>94262</xdr:rowOff>
    </xdr:from>
    <xdr:to>
      <xdr:col>4</xdr:col>
      <xdr:colOff>528312</xdr:colOff>
      <xdr:row>22</xdr:row>
      <xdr:rowOff>195064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453" y="4764585"/>
          <a:ext cx="1366972" cy="761406"/>
        </a:xfrm>
        <a:prstGeom prst="rect">
          <a:avLst/>
        </a:prstGeom>
      </xdr:spPr>
    </xdr:pic>
    <xdr:clientData/>
  </xdr:twoCellAnchor>
  <xdr:twoCellAnchor>
    <xdr:from>
      <xdr:col>6</xdr:col>
      <xdr:colOff>230443</xdr:colOff>
      <xdr:row>24</xdr:row>
      <xdr:rowOff>61451</xdr:rowOff>
    </xdr:from>
    <xdr:to>
      <xdr:col>7</xdr:col>
      <xdr:colOff>986298</xdr:colOff>
      <xdr:row>28</xdr:row>
      <xdr:rowOff>110613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F740542-EB01-4CA3-BE8B-5847872A66C0}"/>
            </a:ext>
          </a:extLst>
        </xdr:cNvPr>
        <xdr:cNvSpPr/>
      </xdr:nvSpPr>
      <xdr:spPr>
        <a:xfrm>
          <a:off x="3272298" y="6129798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248815</xdr:colOff>
      <xdr:row>0</xdr:row>
      <xdr:rowOff>199549</xdr:rowOff>
    </xdr:from>
    <xdr:to>
      <xdr:col>4</xdr:col>
      <xdr:colOff>192443</xdr:colOff>
      <xdr:row>4</xdr:row>
      <xdr:rowOff>62205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0740" y="199549"/>
          <a:ext cx="677053" cy="6246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248816</xdr:colOff>
      <xdr:row>0</xdr:row>
      <xdr:rowOff>155511</xdr:rowOff>
    </xdr:from>
    <xdr:to>
      <xdr:col>23</xdr:col>
      <xdr:colOff>126742</xdr:colOff>
      <xdr:row>5</xdr:row>
      <xdr:rowOff>90836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1966" y="155511"/>
          <a:ext cx="906626" cy="868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176793</xdr:colOff>
      <xdr:row>0</xdr:row>
      <xdr:rowOff>152439</xdr:rowOff>
    </xdr:from>
    <xdr:to>
      <xdr:col>3</xdr:col>
      <xdr:colOff>605117</xdr:colOff>
      <xdr:row>5</xdr:row>
      <xdr:rowOff>44824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8718" y="152439"/>
          <a:ext cx="933149" cy="8258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693420</xdr:colOff>
      <xdr:row>0</xdr:row>
      <xdr:rowOff>76200</xdr:rowOff>
    </xdr:from>
    <xdr:to>
      <xdr:col>14</xdr:col>
      <xdr:colOff>135294</xdr:colOff>
      <xdr:row>5</xdr:row>
      <xdr:rowOff>22411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8620" y="76200"/>
          <a:ext cx="889674" cy="879661"/>
        </a:xfrm>
        <a:prstGeom prst="rect">
          <a:avLst/>
        </a:prstGeom>
      </xdr:spPr>
    </xdr:pic>
    <xdr:clientData/>
  </xdr:twoCellAnchor>
  <xdr:twoCellAnchor editAs="oneCell">
    <xdr:from>
      <xdr:col>16</xdr:col>
      <xdr:colOff>216387</xdr:colOff>
      <xdr:row>10</xdr:row>
      <xdr:rowOff>49294</xdr:rowOff>
    </xdr:from>
    <xdr:to>
      <xdr:col>18</xdr:col>
      <xdr:colOff>364966</xdr:colOff>
      <xdr:row>13</xdr:row>
      <xdr:rowOff>72674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5637" y="2211469"/>
          <a:ext cx="1367779" cy="766330"/>
        </a:xfrm>
        <a:prstGeom prst="rect">
          <a:avLst/>
        </a:prstGeom>
      </xdr:spPr>
    </xdr:pic>
    <xdr:clientData/>
  </xdr:twoCellAnchor>
  <xdr:twoCellAnchor>
    <xdr:from>
      <xdr:col>21</xdr:col>
      <xdr:colOff>318902</xdr:colOff>
      <xdr:row>17</xdr:row>
      <xdr:rowOff>40470</xdr:rowOff>
    </xdr:from>
    <xdr:to>
      <xdr:col>23</xdr:col>
      <xdr:colOff>579956</xdr:colOff>
      <xdr:row>20</xdr:row>
      <xdr:rowOff>220100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6416152" y="3932113"/>
          <a:ext cx="1485697" cy="914416"/>
          <a:chOff x="1212687" y="5163906"/>
          <a:chExt cx="5563874" cy="3473240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1212687" y="5163906"/>
            <a:ext cx="4580104" cy="3473240"/>
            <a:chOff x="1681462" y="5607605"/>
            <a:chExt cx="4576748" cy="3419312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1681462" y="6457884"/>
              <a:ext cx="4334185" cy="2569033"/>
              <a:chOff x="1696116" y="6589769"/>
              <a:chExt cx="4334185" cy="2569033"/>
            </a:xfrm>
          </xdr:grpSpPr>
          <xdr:grpSp>
            <xdr:nvGrpSpPr>
              <xdr:cNvPr id="15" name="Group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GrpSpPr/>
            </xdr:nvGrpSpPr>
            <xdr:grpSpPr>
              <a:xfrm>
                <a:off x="1696116" y="6589769"/>
                <a:ext cx="3093962" cy="2569033"/>
                <a:chOff x="1291915" y="6602850"/>
                <a:chExt cx="3096377" cy="2564653"/>
              </a:xfrm>
            </xdr:grpSpPr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00000000-0008-0000-0100-000016000000}"/>
                    </a:ext>
                  </a:extLst>
                </xdr:cNvPr>
                <xdr:cNvSpPr txBox="1"/>
              </xdr:nvSpPr>
              <xdr:spPr>
                <a:xfrm>
                  <a:off x="3624678" y="8970343"/>
                  <a:ext cx="763614" cy="1971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ID" sz="1100" baseline="0">
                      <a:solidFill>
                        <a:srgbClr val="FF0000"/>
                      </a:solidFill>
                    </a:rPr>
                    <a:t>2.4KM</a:t>
                  </a:r>
                  <a:endParaRPr lang="en-ID" sz="1100">
                    <a:solidFill>
                      <a:srgbClr val="FF0000"/>
                    </a:solidFill>
                  </a:endParaRPr>
                </a:p>
              </xdr:txBody>
            </xdr:sp>
            <xdr:sp macro="" textlink="">
              <xdr:nvSpPr>
                <xdr:cNvPr id="19" name="TextBox 18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SpPr txBox="1"/>
              </xdr:nvSpPr>
              <xdr:spPr>
                <a:xfrm>
                  <a:off x="1291915" y="6602850"/>
                  <a:ext cx="763614" cy="1971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ID" sz="1100">
                      <a:solidFill>
                        <a:srgbClr val="FF0000"/>
                      </a:solidFill>
                    </a:rPr>
                    <a:t>2.5KM</a:t>
                  </a:r>
                </a:p>
              </xdr:txBody>
            </xdr:sp>
          </xdr:grp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00000000-0008-0000-0100-000010000000}"/>
                  </a:ext>
                </a:extLst>
              </xdr:cNvPr>
              <xdr:cNvSpPr txBox="1"/>
            </xdr:nvSpPr>
            <xdr:spPr>
              <a:xfrm>
                <a:off x="5267283" y="7541913"/>
                <a:ext cx="763018" cy="19749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ID" sz="1100">
                    <a:solidFill>
                      <a:srgbClr val="FF0000"/>
                    </a:solidFill>
                  </a:rPr>
                  <a:t>1.5KM</a:t>
                </a:r>
              </a:p>
            </xdr:txBody>
          </xdr:sp>
        </xdr:grp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5495192" y="5607605"/>
              <a:ext cx="763018" cy="19749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D" sz="1100">
                  <a:solidFill>
                    <a:srgbClr val="FF0000"/>
                  </a:solidFill>
                </a:rPr>
                <a:t>2.4KM</a:t>
              </a: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6012983" y="6909758"/>
            <a:ext cx="763578" cy="2006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100" baseline="0">
                <a:solidFill>
                  <a:srgbClr val="FF0000"/>
                </a:solidFill>
              </a:rPr>
              <a:t>3.2KM</a:t>
            </a:r>
            <a:endParaRPr lang="en-ID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523875</xdr:colOff>
      <xdr:row>10</xdr:row>
      <xdr:rowOff>107156</xdr:rowOff>
    </xdr:from>
    <xdr:to>
      <xdr:col>24</xdr:col>
      <xdr:colOff>0</xdr:colOff>
      <xdr:row>18</xdr:row>
      <xdr:rowOff>238125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16609219" y="2250281"/>
          <a:ext cx="1297781" cy="2131219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72278</xdr:colOff>
      <xdr:row>14</xdr:row>
      <xdr:rowOff>211184</xdr:rowOff>
    </xdr:from>
    <xdr:ext cx="496867" cy="23320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7372059" y="3354434"/>
          <a:ext cx="496867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2.3 KM</a:t>
          </a:r>
        </a:p>
      </xdr:txBody>
    </xdr:sp>
    <xdr:clientData/>
  </xdr:oneCellAnchor>
  <xdr:twoCellAnchor>
    <xdr:from>
      <xdr:col>19</xdr:col>
      <xdr:colOff>404813</xdr:colOff>
      <xdr:row>19</xdr:row>
      <xdr:rowOff>95250</xdr:rowOff>
    </xdr:from>
    <xdr:to>
      <xdr:col>21</xdr:col>
      <xdr:colOff>452437</xdr:colOff>
      <xdr:row>22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V="1">
          <a:off x="15275719" y="4488656"/>
          <a:ext cx="1262062" cy="654844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410150</xdr:colOff>
      <xdr:row>20</xdr:row>
      <xdr:rowOff>249283</xdr:rowOff>
    </xdr:from>
    <xdr:ext cx="496867" cy="233205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5888275" y="4892721"/>
          <a:ext cx="496867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1.3 KM</a:t>
          </a:r>
        </a:p>
      </xdr:txBody>
    </xdr:sp>
    <xdr:clientData/>
  </xdr:oneCellAnchor>
  <xdr:twoCellAnchor>
    <xdr:from>
      <xdr:col>21</xdr:col>
      <xdr:colOff>583406</xdr:colOff>
      <xdr:row>19</xdr:row>
      <xdr:rowOff>119063</xdr:rowOff>
    </xdr:from>
    <xdr:to>
      <xdr:col>25</xdr:col>
      <xdr:colOff>440531</xdr:colOff>
      <xdr:row>21</xdr:row>
      <xdr:rowOff>107156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2321D49-2C54-4C0E-AAC2-9D10A84EBDCE}"/>
            </a:ext>
          </a:extLst>
        </xdr:cNvPr>
        <xdr:cNvCxnSpPr/>
      </xdr:nvCxnSpPr>
      <xdr:spPr>
        <a:xfrm flipH="1" flipV="1">
          <a:off x="16668750" y="4512469"/>
          <a:ext cx="2286000" cy="488156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23814</xdr:colOff>
      <xdr:row>19</xdr:row>
      <xdr:rowOff>95250</xdr:rowOff>
    </xdr:from>
    <xdr:ext cx="678656" cy="233205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1F99F30-46F5-4445-8A01-5BEAE9EBB444}"/>
            </a:ext>
          </a:extLst>
        </xdr:cNvPr>
        <xdr:cNvSpPr txBox="1"/>
      </xdr:nvSpPr>
      <xdr:spPr>
        <a:xfrm>
          <a:off x="17930814" y="4488656"/>
          <a:ext cx="678656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Open</a:t>
          </a:r>
          <a:r>
            <a:rPr lang="en-US" sz="900" baseline="0"/>
            <a:t> Area</a:t>
          </a:r>
          <a:endParaRPr lang="en-US" sz="900"/>
        </a:p>
      </xdr:txBody>
    </xdr:sp>
    <xdr:clientData/>
  </xdr:oneCellAnchor>
  <xdr:oneCellAnchor>
    <xdr:from>
      <xdr:col>20</xdr:col>
      <xdr:colOff>533401</xdr:colOff>
      <xdr:row>16</xdr:row>
      <xdr:rowOff>235743</xdr:rowOff>
    </xdr:from>
    <xdr:ext cx="496867" cy="233205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2D62DE-8C14-4EF9-B6D4-26C005FE12A2}"/>
            </a:ext>
          </a:extLst>
        </xdr:cNvPr>
        <xdr:cNvSpPr txBox="1"/>
      </xdr:nvSpPr>
      <xdr:spPr>
        <a:xfrm>
          <a:off x="16011526" y="3879056"/>
          <a:ext cx="496867" cy="2332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1.4 KM</a:t>
          </a:r>
        </a:p>
      </xdr:txBody>
    </xdr:sp>
    <xdr:clientData/>
  </xdr:oneCellAnchor>
  <xdr:twoCellAnchor>
    <xdr:from>
      <xdr:col>20</xdr:col>
      <xdr:colOff>353785</xdr:colOff>
      <xdr:row>15</xdr:row>
      <xdr:rowOff>231320</xdr:rowOff>
    </xdr:from>
    <xdr:to>
      <xdr:col>23</xdr:col>
      <xdr:colOff>40821</xdr:colOff>
      <xdr:row>22</xdr:row>
      <xdr:rowOff>40820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89695B6-94A2-4070-808B-EF1AD1B6C04F}"/>
            </a:ext>
          </a:extLst>
        </xdr:cNvPr>
        <xdr:cNvSpPr/>
      </xdr:nvSpPr>
      <xdr:spPr>
        <a:xfrm>
          <a:off x="15838714" y="3633106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31</xdr:col>
      <xdr:colOff>312965</xdr:colOff>
      <xdr:row>13</xdr:row>
      <xdr:rowOff>95249</xdr:rowOff>
    </xdr:from>
    <xdr:to>
      <xdr:col>34</xdr:col>
      <xdr:colOff>0</xdr:colOff>
      <xdr:row>19</xdr:row>
      <xdr:rowOff>149678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E7E0771-47E1-49B4-8A87-9FC87D0556C2}"/>
            </a:ext>
          </a:extLst>
        </xdr:cNvPr>
        <xdr:cNvSpPr/>
      </xdr:nvSpPr>
      <xdr:spPr>
        <a:xfrm>
          <a:off x="22533429" y="3007178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289112</xdr:colOff>
      <xdr:row>0</xdr:row>
      <xdr:rowOff>0</xdr:rowOff>
    </xdr:from>
    <xdr:to>
      <xdr:col>24</xdr:col>
      <xdr:colOff>642824</xdr:colOff>
      <xdr:row>7</xdr:row>
      <xdr:rowOff>2594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5112" y="0"/>
          <a:ext cx="1106187" cy="1136069"/>
        </a:xfrm>
        <a:prstGeom prst="rect">
          <a:avLst/>
        </a:prstGeom>
      </xdr:spPr>
    </xdr:pic>
    <xdr:clientData/>
  </xdr:twoCellAnchor>
  <xdr:twoCellAnchor editAs="oneCell">
    <xdr:from>
      <xdr:col>1</xdr:col>
      <xdr:colOff>283029</xdr:colOff>
      <xdr:row>0</xdr:row>
      <xdr:rowOff>152399</xdr:rowOff>
    </xdr:from>
    <xdr:to>
      <xdr:col>2</xdr:col>
      <xdr:colOff>609600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64054" y="152399"/>
          <a:ext cx="898071" cy="81915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138546</xdr:colOff>
      <xdr:row>121</xdr:row>
      <xdr:rowOff>96983</xdr:rowOff>
    </xdr:from>
    <xdr:to>
      <xdr:col>25</xdr:col>
      <xdr:colOff>5237019</xdr:colOff>
      <xdr:row>138</xdr:row>
      <xdr:rowOff>13855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140921" y="17518208"/>
          <a:ext cx="2598" cy="306012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76200</xdr:colOff>
      <xdr:row>87</xdr:row>
      <xdr:rowOff>38100</xdr:rowOff>
    </xdr:from>
    <xdr:to>
      <xdr:col>6</xdr:col>
      <xdr:colOff>457200</xdr:colOff>
      <xdr:row>94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D951001-689B-48AE-FC70-2FB939BE2BF4}"/>
            </a:ext>
          </a:extLst>
        </xdr:cNvPr>
        <xdr:cNvSpPr/>
      </xdr:nvSpPr>
      <xdr:spPr>
        <a:xfrm>
          <a:off x="3143250" y="155638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647700</xdr:colOff>
      <xdr:row>87</xdr:row>
      <xdr:rowOff>19050</xdr:rowOff>
    </xdr:from>
    <xdr:to>
      <xdr:col>15</xdr:col>
      <xdr:colOff>438150</xdr:colOff>
      <xdr:row>94</xdr:row>
      <xdr:rowOff>76200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DBFFA6C-B889-45C4-A9D4-C8DF803D7795}"/>
            </a:ext>
          </a:extLst>
        </xdr:cNvPr>
        <xdr:cNvSpPr/>
      </xdr:nvSpPr>
      <xdr:spPr>
        <a:xfrm>
          <a:off x="8724900" y="155448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857250</xdr:colOff>
      <xdr:row>127</xdr:row>
      <xdr:rowOff>38100</xdr:rowOff>
    </xdr:from>
    <xdr:to>
      <xdr:col>6</xdr:col>
      <xdr:colOff>342900</xdr:colOff>
      <xdr:row>134</xdr:row>
      <xdr:rowOff>95250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FEF656E-5672-456B-A0DF-6F1E802D16B9}"/>
            </a:ext>
          </a:extLst>
        </xdr:cNvPr>
        <xdr:cNvSpPr/>
      </xdr:nvSpPr>
      <xdr:spPr>
        <a:xfrm>
          <a:off x="3028950" y="229171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495300</xdr:colOff>
      <xdr:row>127</xdr:row>
      <xdr:rowOff>76200</xdr:rowOff>
    </xdr:from>
    <xdr:to>
      <xdr:col>15</xdr:col>
      <xdr:colOff>285750</xdr:colOff>
      <xdr:row>134</xdr:row>
      <xdr:rowOff>133350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FFD3392-EAEF-4C90-8107-812BD3C1359F}"/>
            </a:ext>
          </a:extLst>
        </xdr:cNvPr>
        <xdr:cNvSpPr/>
      </xdr:nvSpPr>
      <xdr:spPr>
        <a:xfrm>
          <a:off x="8572500" y="229552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323850</xdr:colOff>
      <xdr:row>168</xdr:row>
      <xdr:rowOff>95250</xdr:rowOff>
    </xdr:from>
    <xdr:to>
      <xdr:col>5</xdr:col>
      <xdr:colOff>381000</xdr:colOff>
      <xdr:row>177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D29BCE3-3B87-472D-A7F2-FBDD68B17980}"/>
            </a:ext>
          </a:extLst>
        </xdr:cNvPr>
        <xdr:cNvSpPr/>
      </xdr:nvSpPr>
      <xdr:spPr>
        <a:xfrm>
          <a:off x="2495550" y="304038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533400</xdr:colOff>
      <xdr:row>168</xdr:row>
      <xdr:rowOff>38100</xdr:rowOff>
    </xdr:from>
    <xdr:to>
      <xdr:col>14</xdr:col>
      <xdr:colOff>476250</xdr:colOff>
      <xdr:row>177</xdr:row>
      <xdr:rowOff>19050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F25387A-7CA0-4B9B-87E1-E7B6239976C3}"/>
            </a:ext>
          </a:extLst>
        </xdr:cNvPr>
        <xdr:cNvSpPr/>
      </xdr:nvSpPr>
      <xdr:spPr>
        <a:xfrm>
          <a:off x="7715250" y="303466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266700</xdr:colOff>
      <xdr:row>168</xdr:row>
      <xdr:rowOff>19050</xdr:rowOff>
    </xdr:from>
    <xdr:to>
      <xdr:col>20</xdr:col>
      <xdr:colOff>533400</xdr:colOff>
      <xdr:row>177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10E3226-C94D-4938-AE6E-3EC81A7EEF2F}"/>
            </a:ext>
          </a:extLst>
        </xdr:cNvPr>
        <xdr:cNvSpPr/>
      </xdr:nvSpPr>
      <xdr:spPr>
        <a:xfrm>
          <a:off x="12973050" y="303276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438150</xdr:colOff>
      <xdr:row>191</xdr:row>
      <xdr:rowOff>57150</xdr:rowOff>
    </xdr:from>
    <xdr:to>
      <xdr:col>5</xdr:col>
      <xdr:colOff>495300</xdr:colOff>
      <xdr:row>200</xdr:row>
      <xdr:rowOff>38100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E7E4FDB-9D49-4DC1-9AD5-6FD29830AFAB}"/>
            </a:ext>
          </a:extLst>
        </xdr:cNvPr>
        <xdr:cNvSpPr/>
      </xdr:nvSpPr>
      <xdr:spPr>
        <a:xfrm>
          <a:off x="2609850" y="342709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514350</xdr:colOff>
      <xdr:row>49</xdr:row>
      <xdr:rowOff>38100</xdr:rowOff>
    </xdr:from>
    <xdr:to>
      <xdr:col>6</xdr:col>
      <xdr:colOff>0</xdr:colOff>
      <xdr:row>58</xdr:row>
      <xdr:rowOff>19050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CE9E0185-FA89-4FD5-89C9-BE69971D1301}"/>
            </a:ext>
          </a:extLst>
        </xdr:cNvPr>
        <xdr:cNvSpPr/>
      </xdr:nvSpPr>
      <xdr:spPr>
        <a:xfrm>
          <a:off x="2686050" y="85915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476250</xdr:colOff>
      <xdr:row>49</xdr:row>
      <xdr:rowOff>19050</xdr:rowOff>
    </xdr:from>
    <xdr:to>
      <xdr:col>14</xdr:col>
      <xdr:colOff>419100</xdr:colOff>
      <xdr:row>58</xdr:row>
      <xdr:rowOff>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CDC324F-640B-4E88-82DB-20457C0B0089}"/>
            </a:ext>
          </a:extLst>
        </xdr:cNvPr>
        <xdr:cNvSpPr/>
      </xdr:nvSpPr>
      <xdr:spPr>
        <a:xfrm>
          <a:off x="7658100" y="85725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19</xdr:col>
      <xdr:colOff>381000</xdr:colOff>
      <xdr:row>49</xdr:row>
      <xdr:rowOff>19050</xdr:rowOff>
    </xdr:from>
    <xdr:to>
      <xdr:col>20</xdr:col>
      <xdr:colOff>647700</xdr:colOff>
      <xdr:row>58</xdr:row>
      <xdr:rowOff>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3C1DBB5E-41EE-4E4C-B77C-494A17EF002D}"/>
            </a:ext>
          </a:extLst>
        </xdr:cNvPr>
        <xdr:cNvSpPr/>
      </xdr:nvSpPr>
      <xdr:spPr>
        <a:xfrm>
          <a:off x="13087350" y="85725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381000</xdr:colOff>
      <xdr:row>66</xdr:row>
      <xdr:rowOff>133350</xdr:rowOff>
    </xdr:from>
    <xdr:to>
      <xdr:col>5</xdr:col>
      <xdr:colOff>438150</xdr:colOff>
      <xdr:row>75</xdr:row>
      <xdr:rowOff>114300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4018C27-4584-4799-86CF-C192475E4386}"/>
            </a:ext>
          </a:extLst>
        </xdr:cNvPr>
        <xdr:cNvSpPr/>
      </xdr:nvSpPr>
      <xdr:spPr>
        <a:xfrm>
          <a:off x="2552700" y="116586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190500</xdr:colOff>
      <xdr:row>17</xdr:row>
      <xdr:rowOff>57150</xdr:rowOff>
    </xdr:from>
    <xdr:to>
      <xdr:col>8</xdr:col>
      <xdr:colOff>0</xdr:colOff>
      <xdr:row>26</xdr:row>
      <xdr:rowOff>38100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8EBAC8B-6419-4B7E-B885-17E50D7F3E67}"/>
            </a:ext>
          </a:extLst>
        </xdr:cNvPr>
        <xdr:cNvSpPr/>
      </xdr:nvSpPr>
      <xdr:spPr>
        <a:xfrm>
          <a:off x="3829050" y="308610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17</xdr:col>
      <xdr:colOff>285750</xdr:colOff>
      <xdr:row>17</xdr:row>
      <xdr:rowOff>38100</xdr:rowOff>
    </xdr:from>
    <xdr:to>
      <xdr:col>19</xdr:col>
      <xdr:colOff>228600</xdr:colOff>
      <xdr:row>26</xdr:row>
      <xdr:rowOff>19050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B11E425B-E530-4BEB-8B94-620B5E4FEFE5}"/>
            </a:ext>
          </a:extLst>
        </xdr:cNvPr>
        <xdr:cNvSpPr/>
      </xdr:nvSpPr>
      <xdr:spPr>
        <a:xfrm>
          <a:off x="11410950" y="3067050"/>
          <a:ext cx="1524000" cy="1524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1106476</xdr:colOff>
      <xdr:row>6</xdr:row>
      <xdr:rowOff>107257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0"/>
          <a:ext cx="1106476" cy="1078807"/>
        </a:xfrm>
        <a:prstGeom prst="rect">
          <a:avLst/>
        </a:prstGeom>
      </xdr:spPr>
    </xdr:pic>
    <xdr:clientData/>
  </xdr:twoCellAnchor>
  <xdr:twoCellAnchor editAs="oneCell">
    <xdr:from>
      <xdr:col>1</xdr:col>
      <xdr:colOff>313764</xdr:colOff>
      <xdr:row>1</xdr:row>
      <xdr:rowOff>53787</xdr:rowOff>
    </xdr:from>
    <xdr:to>
      <xdr:col>2</xdr:col>
      <xdr:colOff>555812</xdr:colOff>
      <xdr:row>5</xdr:row>
      <xdr:rowOff>107575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42389" y="215712"/>
          <a:ext cx="823073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169361</xdr:colOff>
      <xdr:row>0</xdr:row>
      <xdr:rowOff>31462</xdr:rowOff>
    </xdr:from>
    <xdr:to>
      <xdr:col>3</xdr:col>
      <xdr:colOff>683559</xdr:colOff>
      <xdr:row>2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6111" y="31462"/>
          <a:ext cx="514198" cy="544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246709</xdr:colOff>
      <xdr:row>0</xdr:row>
      <xdr:rowOff>0</xdr:rowOff>
    </xdr:from>
    <xdr:to>
      <xdr:col>17</xdr:col>
      <xdr:colOff>899537</xdr:colOff>
      <xdr:row>3</xdr:row>
      <xdr:rowOff>17929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0984" y="0"/>
          <a:ext cx="652828" cy="6084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581568</xdr:colOff>
      <xdr:row>13</xdr:row>
      <xdr:rowOff>47073</xdr:rowOff>
    </xdr:from>
    <xdr:to>
      <xdr:col>5</xdr:col>
      <xdr:colOff>864281</xdr:colOff>
      <xdr:row>18</xdr:row>
      <xdr:rowOff>105857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837802" y="3321292"/>
          <a:ext cx="282713" cy="16661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235644</xdr:colOff>
      <xdr:row>30</xdr:row>
      <xdr:rowOff>25350</xdr:rowOff>
    </xdr:from>
    <xdr:to>
      <xdr:col>7</xdr:col>
      <xdr:colOff>683879</xdr:colOff>
      <xdr:row>30</xdr:row>
      <xdr:rowOff>295275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93069" y="8807400"/>
          <a:ext cx="2705660" cy="26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3 -&gt;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1.3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95.65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334255</xdr:colOff>
      <xdr:row>20</xdr:row>
      <xdr:rowOff>40663</xdr:rowOff>
    </xdr:from>
    <xdr:to>
      <xdr:col>7</xdr:col>
      <xdr:colOff>782490</xdr:colOff>
      <xdr:row>20</xdr:row>
      <xdr:rowOff>299998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2591680" y="5584213"/>
          <a:ext cx="2705660" cy="25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Open Area 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100.00%</a:t>
          </a:r>
          <a:endParaRPr lang="en-ID">
            <a:effectLst/>
          </a:endParaRPr>
        </a:p>
      </xdr:txBody>
    </xdr:sp>
    <xdr:clientData/>
  </xdr:twoCellAnchor>
  <xdr:twoCellAnchor>
    <xdr:from>
      <xdr:col>5</xdr:col>
      <xdr:colOff>267448</xdr:colOff>
      <xdr:row>9</xdr:row>
      <xdr:rowOff>43890</xdr:rowOff>
    </xdr:from>
    <xdr:to>
      <xdr:col>7</xdr:col>
      <xdr:colOff>715683</xdr:colOff>
      <xdr:row>9</xdr:row>
      <xdr:rowOff>300504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2524873" y="2025090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2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.3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97.50%</a:t>
          </a:r>
          <a:endParaRPr lang="zh-CN" altLang="en-US" sz="1100"/>
        </a:p>
      </xdr:txBody>
    </xdr:sp>
    <xdr:clientData/>
  </xdr:twoCellAnchor>
  <xdr:twoCellAnchor>
    <xdr:from>
      <xdr:col>14</xdr:col>
      <xdr:colOff>536602</xdr:colOff>
      <xdr:row>20</xdr:row>
      <xdr:rowOff>38100</xdr:rowOff>
    </xdr:from>
    <xdr:to>
      <xdr:col>16</xdr:col>
      <xdr:colOff>984837</xdr:colOff>
      <xdr:row>20</xdr:row>
      <xdr:rowOff>294714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0880752" y="5581650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Open Area-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100.00%</a:t>
          </a:r>
          <a:endParaRPr lang="en-ID">
            <a:effectLst/>
          </a:endParaRPr>
        </a:p>
      </xdr:txBody>
    </xdr:sp>
    <xdr:clientData/>
  </xdr:twoCellAnchor>
  <xdr:twoCellAnchor editAs="oneCell">
    <xdr:from>
      <xdr:col>19</xdr:col>
      <xdr:colOff>194336</xdr:colOff>
      <xdr:row>0</xdr:row>
      <xdr:rowOff>0</xdr:rowOff>
    </xdr:from>
    <xdr:to>
      <xdr:col>21</xdr:col>
      <xdr:colOff>88539</xdr:colOff>
      <xdr:row>5</xdr:row>
      <xdr:rowOff>151789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0636" y="0"/>
          <a:ext cx="1094353" cy="1085239"/>
        </a:xfrm>
        <a:prstGeom prst="rect">
          <a:avLst/>
        </a:prstGeom>
      </xdr:spPr>
    </xdr:pic>
    <xdr:clientData/>
  </xdr:twoCellAnchor>
  <xdr:oneCellAnchor>
    <xdr:from>
      <xdr:col>2</xdr:col>
      <xdr:colOff>195943</xdr:colOff>
      <xdr:row>0</xdr:row>
      <xdr:rowOff>185057</xdr:rowOff>
    </xdr:from>
    <xdr:ext cx="789885" cy="714073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4093" y="185057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260798</xdr:colOff>
      <xdr:row>22</xdr:row>
      <xdr:rowOff>302149</xdr:rowOff>
    </xdr:from>
    <xdr:to>
      <xdr:col>7</xdr:col>
      <xdr:colOff>630485</xdr:colOff>
      <xdr:row>28</xdr:row>
      <xdr:rowOff>41255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773267" y="6469587"/>
          <a:ext cx="369687" cy="16679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247637</xdr:colOff>
      <xdr:row>43</xdr:row>
      <xdr:rowOff>231490</xdr:rowOff>
    </xdr:from>
    <xdr:to>
      <xdr:col>5</xdr:col>
      <xdr:colOff>622996</xdr:colOff>
      <xdr:row>48</xdr:row>
      <xdr:rowOff>250764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2505622" y="10025431"/>
          <a:ext cx="375359" cy="164412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581025</xdr:colOff>
      <xdr:row>30</xdr:row>
      <xdr:rowOff>28575</xdr:rowOff>
    </xdr:from>
    <xdr:to>
      <xdr:col>17</xdr:col>
      <xdr:colOff>560</xdr:colOff>
      <xdr:row>30</xdr:row>
      <xdr:rowOff>300038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0925175" y="8810625"/>
          <a:ext cx="2705660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1.3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96.19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n-ID">
            <a:effectLst/>
          </a:endParaRPr>
        </a:p>
      </xdr:txBody>
    </xdr:sp>
    <xdr:clientData/>
  </xdr:twoCellAnchor>
  <xdr:twoCellAnchor>
    <xdr:from>
      <xdr:col>14</xdr:col>
      <xdr:colOff>299811</xdr:colOff>
      <xdr:row>43</xdr:row>
      <xdr:rowOff>160264</xdr:rowOff>
    </xdr:from>
    <xdr:to>
      <xdr:col>14</xdr:col>
      <xdr:colOff>586796</xdr:colOff>
      <xdr:row>48</xdr:row>
      <xdr:rowOff>312956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10645019" y="9875764"/>
          <a:ext cx="286985" cy="1766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361950</xdr:colOff>
      <xdr:row>9</xdr:row>
      <xdr:rowOff>47625</xdr:rowOff>
    </xdr:from>
    <xdr:to>
      <xdr:col>16</xdr:col>
      <xdr:colOff>810185</xdr:colOff>
      <xdr:row>9</xdr:row>
      <xdr:rowOff>304239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0706100" y="2028825"/>
          <a:ext cx="2705660" cy="256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2.3 KM 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94.61%</a:t>
          </a:r>
          <a:endParaRPr lang="en-ID">
            <a:effectLst/>
          </a:endParaRPr>
        </a:p>
      </xdr:txBody>
    </xdr:sp>
    <xdr:clientData/>
  </xdr:twoCellAnchor>
  <xdr:twoCellAnchor>
    <xdr:from>
      <xdr:col>14</xdr:col>
      <xdr:colOff>662516</xdr:colOff>
      <xdr:row>12</xdr:row>
      <xdr:rowOff>229659</xdr:rowOff>
    </xdr:from>
    <xdr:to>
      <xdr:col>14</xdr:col>
      <xdr:colOff>942848</xdr:colOff>
      <xdr:row>18</xdr:row>
      <xdr:rowOff>112494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1007724" y="3166534"/>
          <a:ext cx="280332" cy="18195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769938</xdr:colOff>
      <xdr:row>40</xdr:row>
      <xdr:rowOff>22225</xdr:rowOff>
    </xdr:from>
    <xdr:to>
      <xdr:col>17</xdr:col>
      <xdr:colOff>186298</xdr:colOff>
      <xdr:row>40</xdr:row>
      <xdr:rowOff>293737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8E7B9E9-95A6-4F9C-87E0-FF7DB997D863}"/>
            </a:ext>
          </a:extLst>
        </xdr:cNvPr>
        <xdr:cNvSpPr txBox="1"/>
      </xdr:nvSpPr>
      <xdr:spPr>
        <a:xfrm>
          <a:off x="11114088" y="12042775"/>
          <a:ext cx="2702485" cy="2715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1.3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98.96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139007</xdr:colOff>
      <xdr:row>40</xdr:row>
      <xdr:rowOff>54025</xdr:rowOff>
    </xdr:from>
    <xdr:to>
      <xdr:col>29</xdr:col>
      <xdr:colOff>399917</xdr:colOff>
      <xdr:row>41</xdr:row>
      <xdr:rowOff>1638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D8BFAA5-4BA7-46A1-8E78-17FBECD6ABC7}"/>
            </a:ext>
          </a:extLst>
        </xdr:cNvPr>
        <xdr:cNvSpPr txBox="1"/>
      </xdr:nvSpPr>
      <xdr:spPr>
        <a:xfrm>
          <a:off x="19546195" y="12142838"/>
          <a:ext cx="270566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d-ID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1.1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61.47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n-ID">
            <a:effectLst/>
          </a:endParaRPr>
        </a:p>
      </xdr:txBody>
    </xdr:sp>
    <xdr:clientData/>
  </xdr:twoCellAnchor>
  <xdr:twoCellAnchor>
    <xdr:from>
      <xdr:col>5</xdr:col>
      <xdr:colOff>246062</xdr:colOff>
      <xdr:row>40</xdr:row>
      <xdr:rowOff>28575</xdr:rowOff>
    </xdr:from>
    <xdr:to>
      <xdr:col>7</xdr:col>
      <xdr:colOff>694297</xdr:colOff>
      <xdr:row>40</xdr:row>
      <xdr:rowOff>298500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C547856-BDC5-48A4-B52C-E7A554472CD0}"/>
            </a:ext>
          </a:extLst>
        </xdr:cNvPr>
        <xdr:cNvSpPr txBox="1"/>
      </xdr:nvSpPr>
      <xdr:spPr>
        <a:xfrm>
          <a:off x="2503487" y="12049125"/>
          <a:ext cx="2705660" cy="26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1.3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55.76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238125</xdr:colOff>
      <xdr:row>33</xdr:row>
      <xdr:rowOff>208358</xdr:rowOff>
    </xdr:from>
    <xdr:to>
      <xdr:col>5</xdr:col>
      <xdr:colOff>607812</xdr:colOff>
      <xdr:row>38</xdr:row>
      <xdr:rowOff>268932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75FF42A-87CA-42C2-97E6-FF1E24CC2CDD}"/>
            </a:ext>
          </a:extLst>
        </xdr:cNvPr>
        <xdr:cNvSpPr/>
      </xdr:nvSpPr>
      <xdr:spPr>
        <a:xfrm>
          <a:off x="2494359" y="9911952"/>
          <a:ext cx="369687" cy="16679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267891</xdr:colOff>
      <xdr:row>33</xdr:row>
      <xdr:rowOff>101203</xdr:rowOff>
    </xdr:from>
    <xdr:to>
      <xdr:col>14</xdr:col>
      <xdr:colOff>548223</xdr:colOff>
      <xdr:row>38</xdr:row>
      <xdr:rowOff>305507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A1E71FF-355A-42A5-BB45-68833F614626}"/>
            </a:ext>
          </a:extLst>
        </xdr:cNvPr>
        <xdr:cNvSpPr/>
      </xdr:nvSpPr>
      <xdr:spPr>
        <a:xfrm>
          <a:off x="10614422" y="9804797"/>
          <a:ext cx="280332" cy="18116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609600</xdr:colOff>
      <xdr:row>21</xdr:row>
      <xdr:rowOff>285750</xdr:rowOff>
    </xdr:from>
    <xdr:to>
      <xdr:col>14</xdr:col>
      <xdr:colOff>979287</xdr:colOff>
      <xdr:row>27</xdr:row>
      <xdr:rowOff>24856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B4E16D-858E-4C82-A2DD-BA6800EC3211}"/>
            </a:ext>
          </a:extLst>
        </xdr:cNvPr>
        <xdr:cNvSpPr/>
      </xdr:nvSpPr>
      <xdr:spPr>
        <a:xfrm>
          <a:off x="10953750" y="6153150"/>
          <a:ext cx="369687" cy="1682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762001</xdr:colOff>
      <xdr:row>50</xdr:row>
      <xdr:rowOff>19050</xdr:rowOff>
    </xdr:from>
    <xdr:to>
      <xdr:col>17</xdr:col>
      <xdr:colOff>178361</xdr:colOff>
      <xdr:row>50</xdr:row>
      <xdr:rowOff>290562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65E5CF-5E1D-4FB2-B154-641183ED4FE3}"/>
            </a:ext>
          </a:extLst>
        </xdr:cNvPr>
        <xdr:cNvSpPr txBox="1"/>
      </xdr:nvSpPr>
      <xdr:spPr>
        <a:xfrm>
          <a:off x="11106151" y="15278100"/>
          <a:ext cx="2702485" cy="2715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1.3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98.96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238125</xdr:colOff>
      <xdr:row>50</xdr:row>
      <xdr:rowOff>25400</xdr:rowOff>
    </xdr:from>
    <xdr:to>
      <xdr:col>7</xdr:col>
      <xdr:colOff>686360</xdr:colOff>
      <xdr:row>50</xdr:row>
      <xdr:rowOff>295325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3EEB98-A32A-4AFE-A75B-1EAE43B6C5C9}"/>
            </a:ext>
          </a:extLst>
        </xdr:cNvPr>
        <xdr:cNvSpPr txBox="1"/>
      </xdr:nvSpPr>
      <xdr:spPr>
        <a:xfrm>
          <a:off x="2495550" y="15284450"/>
          <a:ext cx="2705660" cy="26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id-ID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-&gt; 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1.3 KM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US" altLang="zh-C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55.76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%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162615</xdr:colOff>
      <xdr:row>0</xdr:row>
      <xdr:rowOff>199548</xdr:rowOff>
    </xdr:from>
    <xdr:to>
      <xdr:col>4</xdr:col>
      <xdr:colOff>213827</xdr:colOff>
      <xdr:row>4</xdr:row>
      <xdr:rowOff>145789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015" y="199548"/>
          <a:ext cx="765587" cy="70824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311020</xdr:colOff>
      <xdr:row>0</xdr:row>
      <xdr:rowOff>101084</xdr:rowOff>
    </xdr:from>
    <xdr:to>
      <xdr:col>23</xdr:col>
      <xdr:colOff>181170</xdr:colOff>
      <xdr:row>5</xdr:row>
      <xdr:rowOff>36409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4720" y="101084"/>
          <a:ext cx="917900" cy="8687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10</xdr:row>
      <xdr:rowOff>38100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181350" y="14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114</xdr:row>
      <xdr:rowOff>0</xdr:rowOff>
    </xdr:from>
    <xdr:to>
      <xdr:col>11</xdr:col>
      <xdr:colOff>1142998</xdr:colOff>
      <xdr:row>130</xdr:row>
      <xdr:rowOff>86595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0240FD4-51ED-41DF-8D7F-643E667F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666" y="19706167"/>
          <a:ext cx="9937749" cy="2626595"/>
        </a:xfrm>
        <a:prstGeom prst="rect">
          <a:avLst/>
        </a:prstGeom>
      </xdr:spPr>
    </xdr:pic>
    <xdr:clientData/>
  </xdr:twoCellAnchor>
  <xdr:oneCellAnchor>
    <xdr:from>
      <xdr:col>2</xdr:col>
      <xdr:colOff>95940</xdr:colOff>
      <xdr:row>0</xdr:row>
      <xdr:rowOff>190023</xdr:rowOff>
    </xdr:from>
    <xdr:ext cx="789885" cy="71407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62665" y="190023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576944</xdr:colOff>
      <xdr:row>0</xdr:row>
      <xdr:rowOff>141516</xdr:rowOff>
    </xdr:from>
    <xdr:ext cx="928863" cy="84972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4294" y="141516"/>
          <a:ext cx="928863" cy="849725"/>
        </a:xfrm>
        <a:prstGeom prst="rect">
          <a:avLst/>
        </a:prstGeom>
      </xdr:spPr>
    </xdr:pic>
    <xdr:clientData/>
  </xdr:oneCellAnchor>
  <xdr:twoCellAnchor editAs="oneCell">
    <xdr:from>
      <xdr:col>7</xdr:col>
      <xdr:colOff>393412</xdr:colOff>
      <xdr:row>42</xdr:row>
      <xdr:rowOff>119529</xdr:rowOff>
    </xdr:from>
    <xdr:to>
      <xdr:col>8</xdr:col>
      <xdr:colOff>44321</xdr:colOff>
      <xdr:row>46</xdr:row>
      <xdr:rowOff>87406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55912" y="8362984"/>
          <a:ext cx="785250" cy="6259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268941</xdr:colOff>
      <xdr:row>90</xdr:row>
      <xdr:rowOff>56029</xdr:rowOff>
    </xdr:from>
    <xdr:to>
      <xdr:col>8</xdr:col>
      <xdr:colOff>99306</xdr:colOff>
      <xdr:row>97</xdr:row>
      <xdr:rowOff>29289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1441" y="15710647"/>
          <a:ext cx="962159" cy="1105054"/>
        </a:xfrm>
        <a:prstGeom prst="rect">
          <a:avLst/>
        </a:prstGeom>
      </xdr:spPr>
    </xdr:pic>
    <xdr:clientData/>
  </xdr:twoCellAnchor>
  <xdr:twoCellAnchor>
    <xdr:from>
      <xdr:col>9</xdr:col>
      <xdr:colOff>389659</xdr:colOff>
      <xdr:row>179</xdr:row>
      <xdr:rowOff>129886</xdr:rowOff>
    </xdr:from>
    <xdr:to>
      <xdr:col>10</xdr:col>
      <xdr:colOff>101202</xdr:colOff>
      <xdr:row>180</xdr:row>
      <xdr:rowOff>155864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68C149A-F8CA-3A7B-5D2A-82EE247B8DAB}"/>
            </a:ext>
          </a:extLst>
        </xdr:cNvPr>
        <xdr:cNvSpPr txBox="1"/>
      </xdr:nvSpPr>
      <xdr:spPr>
        <a:xfrm>
          <a:off x="7241706" y="33866245"/>
          <a:ext cx="920027" cy="21647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Sector 2 MSE</a:t>
          </a:r>
        </a:p>
      </xdr:txBody>
    </xdr:sp>
    <xdr:clientData/>
  </xdr:twoCellAnchor>
  <xdr:twoCellAnchor editAs="oneCell">
    <xdr:from>
      <xdr:col>2</xdr:col>
      <xdr:colOff>9141</xdr:colOff>
      <xdr:row>180</xdr:row>
      <xdr:rowOff>172641</xdr:rowOff>
    </xdr:from>
    <xdr:to>
      <xdr:col>5</xdr:col>
      <xdr:colOff>1062626</xdr:colOff>
      <xdr:row>188</xdr:row>
      <xdr:rowOff>100537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BB20E2-808C-CCBF-C92F-805BE0214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3485" y="34099500"/>
          <a:ext cx="3000157" cy="145189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11905</xdr:colOff>
      <xdr:row>180</xdr:row>
      <xdr:rowOff>174107</xdr:rowOff>
    </xdr:from>
    <xdr:to>
      <xdr:col>8</xdr:col>
      <xdr:colOff>910828</xdr:colOff>
      <xdr:row>188</xdr:row>
      <xdr:rowOff>87704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5E75573-91DA-DFA6-A33D-E0F193750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21905" y="34100966"/>
          <a:ext cx="2970611" cy="1437597"/>
        </a:xfrm>
        <a:prstGeom prst="rect">
          <a:avLst/>
        </a:prstGeom>
      </xdr:spPr>
    </xdr:pic>
    <xdr:clientData/>
  </xdr:twoCellAnchor>
  <xdr:twoCellAnchor editAs="oneCell">
    <xdr:from>
      <xdr:col>9</xdr:col>
      <xdr:colOff>461263</xdr:colOff>
      <xdr:row>180</xdr:row>
      <xdr:rowOff>154781</xdr:rowOff>
    </xdr:from>
    <xdr:to>
      <xdr:col>11</xdr:col>
      <xdr:colOff>1082732</xdr:colOff>
      <xdr:row>188</xdr:row>
      <xdr:rowOff>101203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820FFA-AE06-18CD-0235-0E82CC9BC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3310" y="34081640"/>
          <a:ext cx="3038438" cy="1470422"/>
        </a:xfrm>
        <a:prstGeom prst="rect">
          <a:avLst/>
        </a:prstGeom>
      </xdr:spPr>
    </xdr:pic>
    <xdr:clientData/>
  </xdr:twoCellAnchor>
  <xdr:twoCellAnchor editAs="oneCell">
    <xdr:from>
      <xdr:col>2</xdr:col>
      <xdr:colOff>31751</xdr:colOff>
      <xdr:row>132</xdr:row>
      <xdr:rowOff>31749</xdr:rowOff>
    </xdr:from>
    <xdr:to>
      <xdr:col>11</xdr:col>
      <xdr:colOff>920751</xdr:colOff>
      <xdr:row>135</xdr:row>
      <xdr:rowOff>41274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8F3C7A1-AAD6-35E3-4BED-AA89B0361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18" y="22595416"/>
          <a:ext cx="96837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21168</xdr:colOff>
      <xdr:row>135</xdr:row>
      <xdr:rowOff>52916</xdr:rowOff>
    </xdr:from>
    <xdr:to>
      <xdr:col>11</xdr:col>
      <xdr:colOff>887943</xdr:colOff>
      <xdr:row>138</xdr:row>
      <xdr:rowOff>62441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30CA164-4AC1-1AFC-1BAA-33DDD8E4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835" y="23188083"/>
          <a:ext cx="96615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31751</xdr:colOff>
      <xdr:row>158</xdr:row>
      <xdr:rowOff>21167</xdr:rowOff>
    </xdr:from>
    <xdr:to>
      <xdr:col>14</xdr:col>
      <xdr:colOff>42333</xdr:colOff>
      <xdr:row>167</xdr:row>
      <xdr:rowOff>30692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B54B25F9-8CC3-CA06-C1D2-F894371A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18" y="27220334"/>
          <a:ext cx="10011832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</xdr:colOff>
      <xdr:row>167</xdr:row>
      <xdr:rowOff>42334</xdr:rowOff>
    </xdr:from>
    <xdr:to>
      <xdr:col>14</xdr:col>
      <xdr:colOff>31750</xdr:colOff>
      <xdr:row>176</xdr:row>
      <xdr:rowOff>51859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700BECE-F4B6-91DF-9B8A-150E245B8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417" y="28956001"/>
          <a:ext cx="10001250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762000</xdr:colOff>
      <xdr:row>116</xdr:row>
      <xdr:rowOff>127000</xdr:rowOff>
    </xdr:from>
    <xdr:to>
      <xdr:col>7</xdr:col>
      <xdr:colOff>319397</xdr:colOff>
      <xdr:row>129</xdr:row>
      <xdr:rowOff>143953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0FFF1A2-0FF8-499B-BE83-28C5AD6FEDED}"/>
            </a:ext>
          </a:extLst>
        </xdr:cNvPr>
        <xdr:cNvGrpSpPr/>
      </xdr:nvGrpSpPr>
      <xdr:grpSpPr>
        <a:xfrm>
          <a:off x="3164417" y="20150667"/>
          <a:ext cx="1896313" cy="2080703"/>
          <a:chOff x="3526326" y="20342489"/>
          <a:chExt cx="1893138" cy="2106103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CDC7CC2-FDF5-6D2D-9BC1-E007D8C21C89}"/>
              </a:ext>
            </a:extLst>
          </xdr:cNvPr>
          <xdr:cNvGrpSpPr/>
        </xdr:nvGrpSpPr>
        <xdr:grpSpPr>
          <a:xfrm>
            <a:off x="4400547" y="20342489"/>
            <a:ext cx="380996" cy="2094494"/>
            <a:chOff x="7315559" y="260539"/>
            <a:chExt cx="383193" cy="3467717"/>
          </a:xfrm>
        </xdr:grpSpPr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D5CF12BF-D2FD-B2DD-F807-AC29EB3A8DC0}"/>
                </a:ext>
              </a:extLst>
            </xdr:cNvPr>
            <xdr:cNvCxnSpPr/>
          </xdr:nvCxnSpPr>
          <xdr:spPr>
            <a:xfrm>
              <a:off x="7513973" y="680256"/>
              <a:ext cx="0" cy="3048000"/>
            </a:xfrm>
            <a:prstGeom prst="line">
              <a:avLst/>
            </a:prstGeom>
            <a:ln w="19050">
              <a:solidFill>
                <a:schemeClr val="tx1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AF93C84-3D1F-BD19-EBBE-221CA69C1BCC}"/>
                </a:ext>
              </a:extLst>
            </xdr:cNvPr>
            <xdr:cNvSpPr txBox="1"/>
          </xdr:nvSpPr>
          <xdr:spPr>
            <a:xfrm>
              <a:off x="7315559" y="260539"/>
              <a:ext cx="383193" cy="3517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ITR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B37DCFF-3280-97C9-E276-FAF81C6F6451}"/>
              </a:ext>
            </a:extLst>
          </xdr:cNvPr>
          <xdr:cNvGrpSpPr/>
        </xdr:nvGrpSpPr>
        <xdr:grpSpPr>
          <a:xfrm>
            <a:off x="3526326" y="20439687"/>
            <a:ext cx="517321" cy="2001988"/>
            <a:chOff x="4513065" y="20324177"/>
            <a:chExt cx="515205" cy="2034105"/>
          </a:xfrm>
        </xdr:grpSpPr>
        <xdr:sp macro="" textlink="">
          <xdr:nvSpPr>
            <xdr:cNvPr id="12" name="Rectangle: Rounded Corners 11">
              <a:extLst>
                <a:ext uri="{FF2B5EF4-FFF2-40B4-BE49-F238E27FC236}">
                  <a16:creationId xmlns:a16="http://schemas.microsoft.com/office/drawing/2014/main" id="{BA95EA2B-CB6C-BA83-28B3-86922D8550EC}"/>
                </a:ext>
              </a:extLst>
            </xdr:cNvPr>
            <xdr:cNvSpPr/>
          </xdr:nvSpPr>
          <xdr:spPr>
            <a:xfrm>
              <a:off x="4624289" y="20548532"/>
              <a:ext cx="266150" cy="1809750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  <a:alpha val="23000"/>
              </a:schemeClr>
            </a:solidFill>
            <a:ln w="6350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68C61D6E-0E95-B610-014F-64D2B88395AD}"/>
                </a:ext>
              </a:extLst>
            </xdr:cNvPr>
            <xdr:cNvSpPr/>
          </xdr:nvSpPr>
          <xdr:spPr>
            <a:xfrm>
              <a:off x="4513065" y="20324177"/>
              <a:ext cx="515205" cy="248851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spAutoFit/>
            </a:bodyPr>
            <a:lstStyle/>
            <a:p>
              <a:pPr algn="ctr"/>
              <a:r>
                <a:rPr lang="en-US" sz="1000" b="0" cap="none" spc="0">
                  <a:ln w="0"/>
                  <a:gradFill>
                    <a:gsLst>
                      <a:gs pos="0">
                        <a:schemeClr val="accent5">
                          <a:lumMod val="50000"/>
                        </a:schemeClr>
                      </a:gs>
                      <a:gs pos="50000">
                        <a:schemeClr val="accent5"/>
                      </a:gs>
                      <a:gs pos="100000">
                        <a:schemeClr val="accent5">
                          <a:lumMod val="60000"/>
                          <a:lumOff val="40000"/>
                        </a:schemeClr>
                      </a:gs>
                    </a:gsLst>
                    <a:lin ang="5400000"/>
                  </a:gradFill>
                  <a:effectLst>
                    <a:reflection blurRad="6350" stA="53000" endA="300" endPos="35500" dir="5400000" sy="-90000" algn="bl" rotWithShape="0"/>
                  </a:effectLst>
                </a:rPr>
                <a:t>before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FF0F03AD-3545-04C0-EF6C-9EA3F73BC852}"/>
              </a:ext>
            </a:extLst>
          </xdr:cNvPr>
          <xdr:cNvGrpSpPr/>
        </xdr:nvGrpSpPr>
        <xdr:grpSpPr>
          <a:xfrm>
            <a:off x="5048249" y="20456130"/>
            <a:ext cx="371215" cy="1992462"/>
            <a:chOff x="3193353" y="20575800"/>
            <a:chExt cx="422808" cy="2024427"/>
          </a:xfrm>
        </xdr:grpSpPr>
        <xdr:sp macro="" textlink="">
          <xdr:nvSpPr>
            <xdr:cNvPr id="9" name="Rectangle: Rounded Corners 8">
              <a:extLst>
                <a:ext uri="{FF2B5EF4-FFF2-40B4-BE49-F238E27FC236}">
                  <a16:creationId xmlns:a16="http://schemas.microsoft.com/office/drawing/2014/main" id="{E3CF729D-67D1-C74B-13D6-2D5988E6A417}"/>
                </a:ext>
              </a:extLst>
            </xdr:cNvPr>
            <xdr:cNvSpPr/>
          </xdr:nvSpPr>
          <xdr:spPr>
            <a:xfrm>
              <a:off x="3229841" y="20790477"/>
              <a:ext cx="320386" cy="1809750"/>
            </a:xfrm>
            <a:prstGeom prst="roundRect">
              <a:avLst/>
            </a:prstGeom>
            <a:solidFill>
              <a:schemeClr val="accent2">
                <a:lumMod val="20000"/>
                <a:lumOff val="80000"/>
                <a:alpha val="23000"/>
              </a:schemeClr>
            </a:solidFill>
            <a:ln w="6350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C36779F-5E2E-EA99-792C-74D90459BF13}"/>
                </a:ext>
              </a:extLst>
            </xdr:cNvPr>
            <xdr:cNvSpPr/>
          </xdr:nvSpPr>
          <xdr:spPr>
            <a:xfrm>
              <a:off x="3193353" y="20575800"/>
              <a:ext cx="422808" cy="248851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spAutoFit/>
            </a:bodyPr>
            <a:lstStyle/>
            <a:p>
              <a:pPr algn="ctr"/>
              <a:r>
                <a:rPr lang="en-US" sz="1000" b="0" cap="none" spc="0">
                  <a:ln w="0"/>
                  <a:gradFill>
                    <a:gsLst>
                      <a:gs pos="0">
                        <a:schemeClr val="accent5">
                          <a:lumMod val="50000"/>
                        </a:schemeClr>
                      </a:gs>
                      <a:gs pos="50000">
                        <a:schemeClr val="accent5"/>
                      </a:gs>
                      <a:gs pos="100000">
                        <a:schemeClr val="accent5">
                          <a:lumMod val="60000"/>
                          <a:lumOff val="40000"/>
                        </a:schemeClr>
                      </a:gs>
                    </a:gsLst>
                    <a:lin ang="5400000"/>
                  </a:gradFill>
                  <a:effectLst>
                    <a:reflection blurRad="6350" stA="53000" endA="300" endPos="35500" dir="5400000" sy="-90000" algn="bl" rotWithShape="0"/>
                  </a:effectLst>
                </a:rPr>
                <a:t>after</a:t>
              </a:r>
            </a:p>
          </xdr:txBody>
        </xdr:sp>
      </xdr:grpSp>
    </xdr:grpSp>
    <xdr:clientData/>
  </xdr:twoCellAnchor>
  <xdr:twoCellAnchor>
    <xdr:from>
      <xdr:col>5</xdr:col>
      <xdr:colOff>179917</xdr:colOff>
      <xdr:row>15</xdr:row>
      <xdr:rowOff>105834</xdr:rowOff>
    </xdr:from>
    <xdr:to>
      <xdr:col>5</xdr:col>
      <xdr:colOff>1090083</xdr:colOff>
      <xdr:row>21</xdr:row>
      <xdr:rowOff>63500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E4DC7B1-4511-4F4C-A371-D4BBDF2D7B2E}"/>
            </a:ext>
          </a:extLst>
        </xdr:cNvPr>
        <xdr:cNvSpPr/>
      </xdr:nvSpPr>
      <xdr:spPr>
        <a:xfrm>
          <a:off x="2582334" y="3841751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772583</xdr:colOff>
      <xdr:row>15</xdr:row>
      <xdr:rowOff>116416</xdr:rowOff>
    </xdr:from>
    <xdr:to>
      <xdr:col>10</xdr:col>
      <xdr:colOff>476249</xdr:colOff>
      <xdr:row>21</xdr:row>
      <xdr:rowOff>74082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690B258-13FE-4192-AE40-17F9EEE57D92}"/>
            </a:ext>
          </a:extLst>
        </xdr:cNvPr>
        <xdr:cNvSpPr/>
      </xdr:nvSpPr>
      <xdr:spPr>
        <a:xfrm>
          <a:off x="7620000" y="3852333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116417</xdr:colOff>
      <xdr:row>30</xdr:row>
      <xdr:rowOff>10583</xdr:rowOff>
    </xdr:from>
    <xdr:to>
      <xdr:col>5</xdr:col>
      <xdr:colOff>1026583</xdr:colOff>
      <xdr:row>35</xdr:row>
      <xdr:rowOff>126999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3FB5783-81AA-45A9-B087-5FBB1AC1C022}"/>
            </a:ext>
          </a:extLst>
        </xdr:cNvPr>
        <xdr:cNvSpPr/>
      </xdr:nvSpPr>
      <xdr:spPr>
        <a:xfrm>
          <a:off x="2518834" y="6127750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9</xdr:col>
      <xdr:colOff>804333</xdr:colOff>
      <xdr:row>30</xdr:row>
      <xdr:rowOff>63500</xdr:rowOff>
    </xdr:from>
    <xdr:to>
      <xdr:col>10</xdr:col>
      <xdr:colOff>507999</xdr:colOff>
      <xdr:row>36</xdr:row>
      <xdr:rowOff>21166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422D6E43-5709-4A3F-9041-348F0FA818D7}"/>
            </a:ext>
          </a:extLst>
        </xdr:cNvPr>
        <xdr:cNvSpPr/>
      </xdr:nvSpPr>
      <xdr:spPr>
        <a:xfrm>
          <a:off x="7651750" y="6180667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116417</xdr:colOff>
      <xdr:row>52</xdr:row>
      <xdr:rowOff>0</xdr:rowOff>
    </xdr:from>
    <xdr:to>
      <xdr:col>5</xdr:col>
      <xdr:colOff>1026583</xdr:colOff>
      <xdr:row>57</xdr:row>
      <xdr:rowOff>116416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DF71F7D-F4DF-41F1-A31C-C16954376FEC}"/>
            </a:ext>
          </a:extLst>
        </xdr:cNvPr>
        <xdr:cNvSpPr/>
      </xdr:nvSpPr>
      <xdr:spPr>
        <a:xfrm>
          <a:off x="2518834" y="9652000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359833</xdr:colOff>
      <xdr:row>97</xdr:row>
      <xdr:rowOff>63500</xdr:rowOff>
    </xdr:from>
    <xdr:to>
      <xdr:col>5</xdr:col>
      <xdr:colOff>1269999</xdr:colOff>
      <xdr:row>102</xdr:row>
      <xdr:rowOff>179916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D8E1876A-7D44-4F6A-AA60-039B68206ACD}"/>
            </a:ext>
          </a:extLst>
        </xdr:cNvPr>
        <xdr:cNvSpPr/>
      </xdr:nvSpPr>
      <xdr:spPr>
        <a:xfrm>
          <a:off x="2762250" y="17007417"/>
          <a:ext cx="910166" cy="910166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194336</xdr:colOff>
      <xdr:row>0</xdr:row>
      <xdr:rowOff>0</xdr:rowOff>
    </xdr:from>
    <xdr:to>
      <xdr:col>19</xdr:col>
      <xdr:colOff>477159</xdr:colOff>
      <xdr:row>6</xdr:row>
      <xdr:rowOff>14629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211" y="0"/>
          <a:ext cx="1101973" cy="1119529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</xdr:col>
      <xdr:colOff>195943</xdr:colOff>
      <xdr:row>0</xdr:row>
      <xdr:rowOff>185057</xdr:rowOff>
    </xdr:from>
    <xdr:ext cx="789885" cy="71407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0268" y="185057"/>
          <a:ext cx="789885" cy="71407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PROJECTS/01.%202018/Site%20Audit%20&amp;%20DRM/template/Site%20Audit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General Site Information"/>
      <sheetName val="Statistical (NMS) Measurement"/>
      <sheetName val="DriveTest KPI"/>
      <sheetName val="RSRP Data"/>
      <sheetName val="Speed-test (DL THR per call)"/>
      <sheetName val="KPI Data"/>
      <sheetName val="Additional Data"/>
      <sheetName val="Additional Data_legacy"/>
      <sheetName val="TA value mapping"/>
      <sheetName val="Master Call table"/>
      <sheetName val="Timing Advance &amp; Neighbor opt."/>
      <sheetName val="ERA Geolocation PLOTS"/>
      <sheetName val="Site Audit"/>
      <sheetName val="Surrounding Sites"/>
      <sheetName val="Alarms"/>
      <sheetName val="Conclusion"/>
      <sheetName val="Formula Ref. for NMS KPI"/>
      <sheetName val="Legends_R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B12D-C6C1-487D-B694-D57B56802188}">
  <dimension ref="B1:T36"/>
  <sheetViews>
    <sheetView showGridLines="0" tabSelected="1" view="pageBreakPreview" zoomScale="62" zoomScaleNormal="85" zoomScaleSheetLayoutView="62" workbookViewId="0">
      <selection activeCell="O10" sqref="O10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11.42578125" customWidth="1"/>
    <col min="5" max="5" width="20" customWidth="1"/>
    <col min="6" max="6" width="4" customWidth="1"/>
    <col min="7" max="7" width="11.42578125" customWidth="1"/>
    <col min="8" max="8" width="20.140625" customWidth="1"/>
    <col min="9" max="9" width="4" customWidth="1"/>
    <col min="10" max="10" width="11.42578125" customWidth="1"/>
    <col min="11" max="11" width="23.5703125" customWidth="1"/>
    <col min="12" max="12" width="4.140625" customWidth="1"/>
    <col min="13" max="13" width="8.5703125" customWidth="1"/>
  </cols>
  <sheetData>
    <row r="1" spans="2:20" ht="19.5" customHeight="1">
      <c r="B1" s="244" t="s">
        <v>0</v>
      </c>
      <c r="C1" s="245"/>
      <c r="D1" s="245"/>
      <c r="E1" s="245"/>
      <c r="F1" s="245"/>
      <c r="G1" s="245"/>
      <c r="H1" s="245"/>
      <c r="I1" s="245"/>
      <c r="J1" s="245"/>
      <c r="K1" s="245"/>
      <c r="L1" s="246"/>
    </row>
    <row r="2" spans="2:20" ht="13.5" customHeight="1">
      <c r="B2" s="247"/>
      <c r="C2" s="248"/>
      <c r="D2" s="248"/>
      <c r="E2" s="248"/>
      <c r="F2" s="248"/>
      <c r="G2" s="248"/>
      <c r="H2" s="248"/>
      <c r="I2" s="248"/>
      <c r="J2" s="248"/>
      <c r="K2" s="248"/>
      <c r="L2" s="249"/>
    </row>
    <row r="3" spans="2:20" ht="13.5" customHeight="1">
      <c r="B3" s="247"/>
      <c r="C3" s="248"/>
      <c r="D3" s="248"/>
      <c r="E3" s="248"/>
      <c r="F3" s="248"/>
      <c r="G3" s="248"/>
      <c r="H3" s="248"/>
      <c r="I3" s="248"/>
      <c r="J3" s="248"/>
      <c r="K3" s="248"/>
      <c r="L3" s="249"/>
    </row>
    <row r="4" spans="2:20" ht="13.5" customHeight="1">
      <c r="B4" s="247"/>
      <c r="C4" s="248"/>
      <c r="D4" s="248"/>
      <c r="E4" s="248"/>
      <c r="F4" s="248"/>
      <c r="G4" s="248"/>
      <c r="H4" s="248"/>
      <c r="I4" s="248"/>
      <c r="J4" s="248"/>
      <c r="K4" s="248"/>
      <c r="L4" s="249"/>
    </row>
    <row r="5" spans="2:20" ht="13.5" customHeight="1"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9"/>
    </row>
    <row r="6" spans="2:20" ht="13.5" customHeight="1">
      <c r="B6" s="247"/>
      <c r="C6" s="248"/>
      <c r="D6" s="248"/>
      <c r="E6" s="248"/>
      <c r="F6" s="248"/>
      <c r="G6" s="248"/>
      <c r="H6" s="248"/>
      <c r="I6" s="248"/>
      <c r="J6" s="248"/>
      <c r="K6" s="248"/>
      <c r="L6" s="249"/>
    </row>
    <row r="7" spans="2:20" ht="25.1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3"/>
      <c r="M7" s="2"/>
    </row>
    <row r="8" spans="2:20" ht="19.899999999999999" customHeight="1">
      <c r="B8" s="4"/>
      <c r="L8" s="5"/>
    </row>
    <row r="9" spans="2:20" ht="19.899999999999999" customHeight="1">
      <c r="B9" s="4"/>
      <c r="L9" s="5"/>
    </row>
    <row r="10" spans="2:20" ht="19.899999999999999" customHeight="1">
      <c r="B10" s="4"/>
      <c r="C10" s="238" t="s">
        <v>1</v>
      </c>
      <c r="D10" s="239"/>
      <c r="E10" s="239"/>
      <c r="F10" s="240"/>
      <c r="G10" s="241" t="s">
        <v>2</v>
      </c>
      <c r="H10" s="242"/>
      <c r="I10" s="242"/>
      <c r="J10" s="242"/>
      <c r="K10" s="243"/>
      <c r="L10" s="5"/>
    </row>
    <row r="11" spans="2:20" ht="19.899999999999999" customHeight="1">
      <c r="B11" s="4"/>
      <c r="C11" s="238" t="s">
        <v>3</v>
      </c>
      <c r="D11" s="239"/>
      <c r="E11" s="239"/>
      <c r="F11" s="240"/>
      <c r="G11" s="241" t="s">
        <v>226</v>
      </c>
      <c r="H11" s="242"/>
      <c r="I11" s="242"/>
      <c r="J11" s="242"/>
      <c r="K11" s="243"/>
      <c r="L11" s="5"/>
    </row>
    <row r="12" spans="2:20" ht="19.899999999999999" customHeight="1">
      <c r="B12" s="4"/>
      <c r="C12" s="238" t="s">
        <v>4</v>
      </c>
      <c r="D12" s="239"/>
      <c r="E12" s="239"/>
      <c r="F12" s="240"/>
      <c r="G12" s="241" t="s">
        <v>227</v>
      </c>
      <c r="H12" s="242"/>
      <c r="I12" s="242"/>
      <c r="J12" s="242"/>
      <c r="K12" s="243"/>
      <c r="L12" s="5"/>
    </row>
    <row r="13" spans="2:20" ht="19.899999999999999" customHeight="1">
      <c r="B13" s="4"/>
      <c r="C13" s="238" t="s">
        <v>5</v>
      </c>
      <c r="D13" s="239"/>
      <c r="E13" s="239"/>
      <c r="F13" s="240"/>
      <c r="G13" s="241" t="s">
        <v>228</v>
      </c>
      <c r="H13" s="242"/>
      <c r="I13" s="242"/>
      <c r="J13" s="242"/>
      <c r="K13" s="243"/>
      <c r="L13" s="5"/>
      <c r="R13" s="251"/>
      <c r="S13" s="251"/>
      <c r="T13" s="7"/>
    </row>
    <row r="14" spans="2:20" ht="19.899999999999999" customHeight="1">
      <c r="B14" s="4"/>
      <c r="C14" s="238" t="s">
        <v>6</v>
      </c>
      <c r="D14" s="239"/>
      <c r="E14" s="239"/>
      <c r="F14" s="240"/>
      <c r="G14" s="241" t="s">
        <v>229</v>
      </c>
      <c r="H14" s="242"/>
      <c r="I14" s="242"/>
      <c r="J14" s="242"/>
      <c r="K14" s="243"/>
      <c r="L14" s="5"/>
      <c r="R14" s="251"/>
      <c r="S14" s="251"/>
      <c r="T14" s="7"/>
    </row>
    <row r="15" spans="2:20" ht="19.899999999999999" customHeight="1">
      <c r="B15" s="4"/>
      <c r="C15" s="238" t="s">
        <v>7</v>
      </c>
      <c r="D15" s="239"/>
      <c r="E15" s="239"/>
      <c r="F15" s="240"/>
      <c r="G15" s="241" t="s">
        <v>230</v>
      </c>
      <c r="H15" s="242"/>
      <c r="I15" s="242"/>
      <c r="J15" s="242"/>
      <c r="K15" s="243"/>
      <c r="L15" s="5"/>
      <c r="R15" s="251"/>
      <c r="S15" s="251"/>
      <c r="T15" s="7"/>
    </row>
    <row r="16" spans="2:20" ht="19.899999999999999" customHeight="1">
      <c r="B16" s="4"/>
      <c r="C16" s="238" t="s">
        <v>8</v>
      </c>
      <c r="D16" s="239"/>
      <c r="E16" s="239"/>
      <c r="F16" s="240"/>
      <c r="G16" s="241" t="s">
        <v>211</v>
      </c>
      <c r="H16" s="242"/>
      <c r="I16" s="242"/>
      <c r="J16" s="242"/>
      <c r="K16" s="243"/>
      <c r="L16" s="5"/>
    </row>
    <row r="17" spans="2:12" ht="19.899999999999999" customHeight="1">
      <c r="B17" s="4"/>
      <c r="C17" s="238" t="s">
        <v>9</v>
      </c>
      <c r="D17" s="239"/>
      <c r="E17" s="239"/>
      <c r="F17" s="240"/>
      <c r="G17" s="250">
        <v>45448</v>
      </c>
      <c r="H17" s="242"/>
      <c r="I17" s="242"/>
      <c r="J17" s="242"/>
      <c r="K17" s="243"/>
      <c r="L17" s="5"/>
    </row>
    <row r="18" spans="2:12" ht="19.899999999999999" customHeight="1">
      <c r="B18" s="4"/>
      <c r="C18" s="238" t="s">
        <v>10</v>
      </c>
      <c r="D18" s="239"/>
      <c r="E18" s="239"/>
      <c r="F18" s="240"/>
      <c r="G18" s="250"/>
      <c r="H18" s="242"/>
      <c r="I18" s="242"/>
      <c r="J18" s="242"/>
      <c r="K18" s="243"/>
      <c r="L18" s="5"/>
    </row>
    <row r="19" spans="2:12" ht="19.899999999999999" customHeight="1" thickBot="1"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ht="25.5" customHeight="1" thickBot="1">
      <c r="B20" s="8"/>
      <c r="C20" s="252" t="s">
        <v>11</v>
      </c>
      <c r="D20" s="253"/>
      <c r="E20" s="253"/>
      <c r="F20" s="253"/>
      <c r="G20" s="253"/>
      <c r="H20" s="253"/>
      <c r="I20" s="253"/>
      <c r="J20" s="253"/>
      <c r="K20" s="254"/>
    </row>
    <row r="21" spans="2:12" ht="23.65" customHeight="1">
      <c r="B21" s="8"/>
      <c r="C21" s="255"/>
      <c r="D21" s="256"/>
      <c r="E21" s="256"/>
      <c r="F21" s="256"/>
      <c r="G21" s="256"/>
      <c r="H21" s="256"/>
      <c r="I21" s="256"/>
      <c r="J21" s="256"/>
      <c r="K21" s="257"/>
    </row>
    <row r="22" spans="2:12" ht="28.5" customHeight="1">
      <c r="B22" s="8"/>
      <c r="C22" s="258"/>
      <c r="D22" s="259"/>
      <c r="E22" s="259"/>
      <c r="F22" s="259"/>
      <c r="G22" s="259"/>
      <c r="H22" s="259"/>
      <c r="I22" s="259"/>
      <c r="J22" s="259"/>
      <c r="K22" s="260"/>
    </row>
    <row r="23" spans="2:12" ht="28.5" customHeight="1">
      <c r="B23" s="8"/>
      <c r="C23" s="258"/>
      <c r="D23" s="259"/>
      <c r="E23" s="259"/>
      <c r="F23" s="259"/>
      <c r="G23" s="259"/>
      <c r="H23" s="259"/>
      <c r="I23" s="259"/>
      <c r="J23" s="259"/>
      <c r="K23" s="260"/>
    </row>
    <row r="24" spans="2:12" ht="28.5" customHeight="1">
      <c r="B24" s="4"/>
      <c r="C24" s="258"/>
      <c r="D24" s="259"/>
      <c r="E24" s="259"/>
      <c r="F24" s="259"/>
      <c r="G24" s="259"/>
      <c r="H24" s="259"/>
      <c r="I24" s="259"/>
      <c r="J24" s="259"/>
      <c r="K24" s="260"/>
    </row>
    <row r="25" spans="2:12" ht="28.5" customHeight="1">
      <c r="B25" s="4"/>
      <c r="C25" s="258"/>
      <c r="D25" s="259"/>
      <c r="E25" s="259"/>
      <c r="F25" s="259"/>
      <c r="G25" s="259"/>
      <c r="H25" s="259"/>
      <c r="I25" s="259"/>
      <c r="J25" s="259"/>
      <c r="K25" s="260"/>
    </row>
    <row r="26" spans="2:12" ht="28.5" customHeight="1">
      <c r="B26" s="4"/>
      <c r="C26" s="258"/>
      <c r="D26" s="259"/>
      <c r="E26" s="259"/>
      <c r="F26" s="259"/>
      <c r="G26" s="259"/>
      <c r="H26" s="259"/>
      <c r="I26" s="259"/>
      <c r="J26" s="259"/>
      <c r="K26" s="260"/>
    </row>
    <row r="27" spans="2:12" ht="28.5" customHeight="1">
      <c r="B27" s="4"/>
      <c r="C27" s="258"/>
      <c r="D27" s="259"/>
      <c r="E27" s="259"/>
      <c r="F27" s="259"/>
      <c r="G27" s="259"/>
      <c r="H27" s="259"/>
      <c r="I27" s="259"/>
      <c r="J27" s="259"/>
      <c r="K27" s="260"/>
    </row>
    <row r="28" spans="2:12" ht="28.5" customHeight="1">
      <c r="B28" s="4"/>
      <c r="C28" s="258"/>
      <c r="D28" s="259"/>
      <c r="E28" s="259"/>
      <c r="F28" s="259"/>
      <c r="G28" s="259"/>
      <c r="H28" s="259"/>
      <c r="I28" s="259"/>
      <c r="J28" s="259"/>
      <c r="K28" s="260"/>
    </row>
    <row r="29" spans="2:12" ht="28.5" customHeight="1">
      <c r="B29" s="4"/>
      <c r="C29" s="258"/>
      <c r="D29" s="259"/>
      <c r="E29" s="259"/>
      <c r="F29" s="259"/>
      <c r="G29" s="259"/>
      <c r="H29" s="259"/>
      <c r="I29" s="259"/>
      <c r="J29" s="259"/>
      <c r="K29" s="260"/>
    </row>
    <row r="30" spans="2:12" ht="28.5" customHeight="1">
      <c r="B30" s="4"/>
      <c r="C30" s="258"/>
      <c r="D30" s="259"/>
      <c r="E30" s="259"/>
      <c r="F30" s="259"/>
      <c r="G30" s="259"/>
      <c r="H30" s="259"/>
      <c r="I30" s="259"/>
      <c r="J30" s="259"/>
      <c r="K30" s="260"/>
    </row>
    <row r="31" spans="2:12" ht="28.5" customHeight="1">
      <c r="B31" s="4"/>
      <c r="C31" s="258"/>
      <c r="D31" s="259"/>
      <c r="E31" s="259"/>
      <c r="F31" s="259"/>
      <c r="G31" s="259"/>
      <c r="H31" s="259"/>
      <c r="I31" s="259"/>
      <c r="J31" s="259"/>
      <c r="K31" s="260"/>
    </row>
    <row r="32" spans="2:12" ht="25.9" customHeight="1">
      <c r="B32" s="4"/>
      <c r="C32" s="258"/>
      <c r="D32" s="259"/>
      <c r="E32" s="259"/>
      <c r="F32" s="259"/>
      <c r="G32" s="259"/>
      <c r="H32" s="259"/>
      <c r="I32" s="259"/>
      <c r="J32" s="259"/>
      <c r="K32" s="260"/>
    </row>
    <row r="33" spans="2:13" ht="17.100000000000001" customHeight="1" thickBot="1">
      <c r="B33" s="4"/>
      <c r="C33" s="261"/>
      <c r="D33" s="262"/>
      <c r="E33" s="262"/>
      <c r="F33" s="262"/>
      <c r="G33" s="262"/>
      <c r="H33" s="262"/>
      <c r="I33" s="262"/>
      <c r="J33" s="262"/>
      <c r="K33" s="263"/>
    </row>
    <row r="34" spans="2:13" ht="17.100000000000001" customHeight="1" thickBot="1">
      <c r="B34" s="4"/>
      <c r="C34" s="9"/>
      <c r="D34" s="9"/>
      <c r="E34" s="9"/>
      <c r="F34" s="9"/>
      <c r="G34" s="9"/>
      <c r="H34" s="9"/>
      <c r="I34" s="9"/>
      <c r="J34" s="9"/>
      <c r="K34" s="9"/>
    </row>
    <row r="35" spans="2:13">
      <c r="B35" s="264">
        <v>2024</v>
      </c>
      <c r="C35" s="265"/>
      <c r="D35" s="265"/>
      <c r="E35" s="265"/>
      <c r="F35" s="265"/>
      <c r="G35" s="265"/>
      <c r="H35" s="265"/>
      <c r="I35" s="265"/>
      <c r="J35" s="265"/>
      <c r="K35" s="265"/>
      <c r="L35" s="266"/>
      <c r="M35" s="10"/>
    </row>
    <row r="36" spans="2:13" ht="15.75" thickBot="1">
      <c r="B36" s="267"/>
      <c r="C36" s="268"/>
      <c r="D36" s="268"/>
      <c r="E36" s="268"/>
      <c r="F36" s="268"/>
      <c r="G36" s="268"/>
      <c r="H36" s="268"/>
      <c r="I36" s="268"/>
      <c r="J36" s="268"/>
      <c r="K36" s="268"/>
      <c r="L36" s="269"/>
      <c r="M36" s="10"/>
    </row>
  </sheetData>
  <mergeCells count="25">
    <mergeCell ref="C18:F18"/>
    <mergeCell ref="G18:K18"/>
    <mergeCell ref="C20:K20"/>
    <mergeCell ref="C21:K33"/>
    <mergeCell ref="B35:L36"/>
    <mergeCell ref="C17:F17"/>
    <mergeCell ref="G17:K17"/>
    <mergeCell ref="C13:F13"/>
    <mergeCell ref="G13:K13"/>
    <mergeCell ref="R13:S13"/>
    <mergeCell ref="C14:F14"/>
    <mergeCell ref="G14:K14"/>
    <mergeCell ref="R14:S14"/>
    <mergeCell ref="C15:F15"/>
    <mergeCell ref="G15:K15"/>
    <mergeCell ref="R15:S15"/>
    <mergeCell ref="C16:F16"/>
    <mergeCell ref="G16:K16"/>
    <mergeCell ref="C12:F12"/>
    <mergeCell ref="G12:K12"/>
    <mergeCell ref="B1:L6"/>
    <mergeCell ref="C10:F10"/>
    <mergeCell ref="G10:K10"/>
    <mergeCell ref="C11:F11"/>
    <mergeCell ref="G11:K11"/>
  </mergeCells>
  <pageMargins left="0.7" right="0.7" top="0.75" bottom="0.75" header="0.3" footer="0.3"/>
  <pageSetup paperSize="9" scale="7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598D-0799-4AF3-969A-F00C33B778D5}">
  <dimension ref="A1:U216"/>
  <sheetViews>
    <sheetView showGridLines="0" topLeftCell="A85" zoomScale="60" zoomScaleNormal="60" workbookViewId="0">
      <selection activeCell="C15" sqref="C15"/>
    </sheetView>
  </sheetViews>
  <sheetFormatPr defaultColWidth="10" defaultRowHeight="14.25"/>
  <cols>
    <col min="1" max="1" width="4.5703125" style="202" customWidth="1"/>
    <col min="2" max="21" width="12.42578125" style="202" customWidth="1"/>
    <col min="22" max="23" width="17.42578125" style="202" customWidth="1"/>
    <col min="24" max="24" width="12.42578125" style="202" customWidth="1"/>
    <col min="25" max="26" width="10" style="202"/>
    <col min="27" max="27" width="5" style="202" customWidth="1"/>
    <col min="28" max="36" width="10" style="202"/>
    <col min="37" max="37" width="4.42578125" style="202" customWidth="1"/>
    <col min="38" max="16384" width="10" style="202"/>
  </cols>
  <sheetData>
    <row r="1" spans="1:21" s="159" customFormat="1" ht="19.5" customHeight="1">
      <c r="A1" s="454" t="s">
        <v>174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6"/>
    </row>
    <row r="2" spans="1:21" s="159" customFormat="1" ht="13.5" customHeight="1">
      <c r="A2" s="457"/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9"/>
    </row>
    <row r="3" spans="1:21" s="159" customFormat="1" ht="13.5" customHeight="1">
      <c r="A3" s="457"/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9"/>
    </row>
    <row r="4" spans="1:21" s="159" customFormat="1" ht="13.5" customHeight="1">
      <c r="A4" s="457"/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59"/>
    </row>
    <row r="5" spans="1:21" s="159" customFormat="1" ht="13.5" customHeight="1">
      <c r="A5" s="457"/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  <c r="P5" s="458"/>
      <c r="Q5" s="458"/>
      <c r="R5" s="458"/>
      <c r="S5" s="458"/>
      <c r="T5" s="458"/>
      <c r="U5" s="459"/>
    </row>
    <row r="6" spans="1:21" s="159" customFormat="1" ht="13.5" customHeight="1">
      <c r="A6" s="457"/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58"/>
      <c r="Q6" s="458"/>
      <c r="R6" s="458"/>
      <c r="S6" s="458"/>
      <c r="T6" s="458"/>
      <c r="U6" s="459"/>
    </row>
    <row r="7" spans="1:21" s="159" customFormat="1" ht="25.15" customHeight="1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</row>
    <row r="8" spans="1:21">
      <c r="U8" s="203"/>
    </row>
    <row r="9" spans="1:21">
      <c r="U9" s="203"/>
    </row>
    <row r="10" spans="1:21">
      <c r="U10" s="203"/>
    </row>
    <row r="11" spans="1:21">
      <c r="A11" s="202">
        <v>1</v>
      </c>
      <c r="B11" s="202" t="s">
        <v>250</v>
      </c>
      <c r="C11" s="202" t="s">
        <v>251</v>
      </c>
      <c r="I11" s="202" t="s">
        <v>252</v>
      </c>
      <c r="U11" s="203"/>
    </row>
    <row r="12" spans="1:21">
      <c r="A12" s="202">
        <v>2</v>
      </c>
      <c r="B12" s="202" t="s">
        <v>253</v>
      </c>
      <c r="C12" s="202" t="s">
        <v>254</v>
      </c>
      <c r="I12" s="202" t="s">
        <v>252</v>
      </c>
      <c r="U12" s="203"/>
    </row>
    <row r="13" spans="1:21">
      <c r="A13" s="202">
        <v>3</v>
      </c>
      <c r="B13" s="202" t="s">
        <v>255</v>
      </c>
      <c r="C13" s="202" t="s">
        <v>254</v>
      </c>
      <c r="I13" s="202" t="s">
        <v>252</v>
      </c>
      <c r="U13" s="203"/>
    </row>
    <row r="14" spans="1:21">
      <c r="A14" s="202">
        <v>4</v>
      </c>
      <c r="B14" s="202" t="s">
        <v>256</v>
      </c>
      <c r="C14" s="202" t="s">
        <v>251</v>
      </c>
      <c r="I14" s="202" t="s">
        <v>252</v>
      </c>
      <c r="U14" s="203"/>
    </row>
    <row r="15" spans="1:21">
      <c r="A15" s="202">
        <v>5</v>
      </c>
      <c r="B15" s="202" t="s">
        <v>257</v>
      </c>
      <c r="C15" s="202" t="s">
        <v>258</v>
      </c>
      <c r="I15" s="202" t="s">
        <v>252</v>
      </c>
      <c r="U15" s="203"/>
    </row>
    <row r="16" spans="1:21">
      <c r="A16" s="202">
        <v>6</v>
      </c>
      <c r="B16" s="202" t="s">
        <v>259</v>
      </c>
      <c r="C16" s="202" t="s">
        <v>260</v>
      </c>
      <c r="I16" s="202" t="s">
        <v>252</v>
      </c>
      <c r="U16" s="203"/>
    </row>
    <row r="17" spans="1:21">
      <c r="A17" s="202">
        <v>7</v>
      </c>
      <c r="B17" s="202" t="s">
        <v>261</v>
      </c>
      <c r="C17" s="202" t="s">
        <v>262</v>
      </c>
      <c r="D17" s="202" t="s">
        <v>263</v>
      </c>
      <c r="I17" s="202" t="s">
        <v>252</v>
      </c>
      <c r="U17" s="203"/>
    </row>
    <row r="18" spans="1:21">
      <c r="A18" s="202">
        <v>8</v>
      </c>
      <c r="B18" s="202" t="s">
        <v>264</v>
      </c>
      <c r="C18" s="202" t="s">
        <v>265</v>
      </c>
      <c r="D18" s="202" t="s">
        <v>263</v>
      </c>
      <c r="I18" s="202" t="s">
        <v>252</v>
      </c>
      <c r="U18" s="203"/>
    </row>
    <row r="19" spans="1:21">
      <c r="A19" s="202">
        <v>9</v>
      </c>
      <c r="B19" s="202" t="s">
        <v>266</v>
      </c>
      <c r="C19" s="202" t="str">
        <f>'VDT View'!Y99</f>
        <v>Increased</v>
      </c>
      <c r="D19" s="232">
        <f>'VDT View'!X99</f>
        <v>7.8042328042328135E-2</v>
      </c>
      <c r="E19" s="232" t="s">
        <v>267</v>
      </c>
      <c r="F19" s="232">
        <f>'VDT View'!U100</f>
        <v>0.8571428571428571</v>
      </c>
      <c r="G19" s="202" t="s">
        <v>268</v>
      </c>
      <c r="H19" s="232">
        <f>'VDT View'!V100</f>
        <v>0.93518518518518523</v>
      </c>
      <c r="I19" s="202" t="s">
        <v>252</v>
      </c>
      <c r="U19" s="203"/>
    </row>
    <row r="20" spans="1:21">
      <c r="A20" s="202">
        <v>10</v>
      </c>
      <c r="B20" s="202" t="s">
        <v>269</v>
      </c>
      <c r="C20" s="202" t="str">
        <f>'VDT View'!Y139</f>
        <v>Increased</v>
      </c>
      <c r="D20" s="232">
        <f>'VDT View'!X139</f>
        <v>4.7753530166880553E-2</v>
      </c>
      <c r="E20" s="232" t="s">
        <v>267</v>
      </c>
      <c r="F20" s="232">
        <f>'VDT View'!U140</f>
        <v>0.80487804878048785</v>
      </c>
      <c r="G20" s="202" t="s">
        <v>268</v>
      </c>
      <c r="H20" s="232">
        <f>'VDT View'!V140</f>
        <v>0.85263157894736841</v>
      </c>
      <c r="I20" s="202" t="s">
        <v>252</v>
      </c>
      <c r="U20" s="203"/>
    </row>
    <row r="21" spans="1:21">
      <c r="A21" s="202">
        <v>11</v>
      </c>
      <c r="B21" s="202" t="s">
        <v>270</v>
      </c>
      <c r="C21" s="202" t="s">
        <v>271</v>
      </c>
      <c r="I21" s="202" t="s">
        <v>252</v>
      </c>
      <c r="U21" s="203"/>
    </row>
    <row r="22" spans="1:21">
      <c r="A22" s="202">
        <v>12</v>
      </c>
      <c r="B22" s="202" t="s">
        <v>272</v>
      </c>
      <c r="C22" s="202" t="s">
        <v>251</v>
      </c>
      <c r="I22" s="202" t="s">
        <v>252</v>
      </c>
      <c r="U22" s="203"/>
    </row>
    <row r="23" spans="1:21">
      <c r="A23" s="202">
        <v>13</v>
      </c>
      <c r="B23" s="202" t="s">
        <v>273</v>
      </c>
      <c r="C23" s="202" t="s">
        <v>274</v>
      </c>
      <c r="I23" s="202" t="s">
        <v>252</v>
      </c>
      <c r="U23" s="203"/>
    </row>
    <row r="24" spans="1:21">
      <c r="A24" s="202">
        <v>14</v>
      </c>
      <c r="B24" s="202" t="s">
        <v>275</v>
      </c>
      <c r="C24" s="202" t="s">
        <v>276</v>
      </c>
      <c r="I24" s="202" t="s">
        <v>252</v>
      </c>
      <c r="U24" s="203"/>
    </row>
    <row r="25" spans="1:21">
      <c r="A25" s="202">
        <v>15</v>
      </c>
      <c r="B25" s="202" t="s">
        <v>277</v>
      </c>
      <c r="C25" s="202" t="s">
        <v>274</v>
      </c>
      <c r="I25" s="202" t="s">
        <v>252</v>
      </c>
      <c r="U25" s="203"/>
    </row>
    <row r="26" spans="1:21">
      <c r="A26" s="202">
        <v>16</v>
      </c>
      <c r="B26" s="202" t="s">
        <v>278</v>
      </c>
      <c r="C26" s="202" t="s">
        <v>274</v>
      </c>
      <c r="I26" s="202" t="s">
        <v>252</v>
      </c>
      <c r="U26" s="203"/>
    </row>
    <row r="27" spans="1:21">
      <c r="A27" s="202">
        <v>17</v>
      </c>
      <c r="B27" s="202" t="s">
        <v>279</v>
      </c>
      <c r="I27" s="202" t="s">
        <v>280</v>
      </c>
      <c r="U27" s="203"/>
    </row>
    <row r="28" spans="1:21">
      <c r="U28" s="203"/>
    </row>
    <row r="29" spans="1:21">
      <c r="U29" s="203"/>
    </row>
    <row r="30" spans="1:21">
      <c r="U30" s="203"/>
    </row>
    <row r="31" spans="1:21" s="221" customFormat="1" ht="15.75">
      <c r="A31" s="221" t="s">
        <v>175</v>
      </c>
      <c r="U31" s="222"/>
    </row>
    <row r="32" spans="1:21" s="218" customFormat="1" ht="15">
      <c r="U32" s="219"/>
    </row>
    <row r="33" spans="1:21" s="218" customFormat="1" ht="15">
      <c r="U33" s="219"/>
    </row>
    <row r="34" spans="1:21" s="218" customFormat="1" ht="15">
      <c r="U34" s="219"/>
    </row>
    <row r="35" spans="1:21" s="218" customFormat="1" ht="15">
      <c r="U35" s="219"/>
    </row>
    <row r="36" spans="1:21" s="218" customFormat="1" ht="15">
      <c r="U36" s="219"/>
    </row>
    <row r="37" spans="1:21" s="218" customFormat="1" ht="15">
      <c r="U37" s="219"/>
    </row>
    <row r="38" spans="1:21" s="218" customFormat="1" ht="15">
      <c r="U38" s="219"/>
    </row>
    <row r="39" spans="1:21" s="218" customFormat="1" ht="15">
      <c r="U39" s="219"/>
    </row>
    <row r="40" spans="1:21" s="218" customFormat="1" ht="15">
      <c r="U40" s="219"/>
    </row>
    <row r="41" spans="1:21" s="218" customFormat="1" ht="15">
      <c r="U41" s="219"/>
    </row>
    <row r="42" spans="1:21" s="218" customFormat="1" ht="15">
      <c r="U42" s="219"/>
    </row>
    <row r="43" spans="1:21" s="218" customFormat="1" ht="15">
      <c r="U43" s="219"/>
    </row>
    <row r="44" spans="1:21" s="218" customFormat="1" ht="15">
      <c r="U44" s="219"/>
    </row>
    <row r="45" spans="1:21" s="218" customFormat="1" ht="15">
      <c r="U45" s="219"/>
    </row>
    <row r="46" spans="1:21" s="221" customFormat="1" ht="15.75">
      <c r="A46" s="221" t="s">
        <v>176</v>
      </c>
      <c r="U46" s="222"/>
    </row>
    <row r="47" spans="1:21" s="218" customFormat="1" ht="15.75">
      <c r="L47" s="220"/>
      <c r="U47" s="219"/>
    </row>
    <row r="48" spans="1:21" s="218" customFormat="1" ht="15.75">
      <c r="L48" s="220"/>
      <c r="U48" s="219"/>
    </row>
    <row r="49" spans="12:21" s="218" customFormat="1" ht="15.75">
      <c r="L49" s="220"/>
      <c r="U49" s="219"/>
    </row>
    <row r="50" spans="12:21" s="218" customFormat="1" ht="15.75">
      <c r="L50" s="220"/>
      <c r="U50" s="219"/>
    </row>
    <row r="51" spans="12:21" s="218" customFormat="1" ht="15">
      <c r="U51" s="219"/>
    </row>
    <row r="52" spans="12:21" s="218" customFormat="1" ht="15">
      <c r="U52" s="219"/>
    </row>
    <row r="53" spans="12:21" s="218" customFormat="1" ht="15">
      <c r="U53" s="219"/>
    </row>
    <row r="54" spans="12:21" s="218" customFormat="1" ht="15">
      <c r="U54" s="219"/>
    </row>
    <row r="55" spans="12:21" s="218" customFormat="1" ht="15">
      <c r="U55" s="219"/>
    </row>
    <row r="56" spans="12:21" s="218" customFormat="1" ht="15">
      <c r="U56" s="219"/>
    </row>
    <row r="57" spans="12:21" s="218" customFormat="1" ht="15">
      <c r="U57" s="219"/>
    </row>
    <row r="58" spans="12:21" s="218" customFormat="1" ht="15">
      <c r="U58" s="219"/>
    </row>
    <row r="59" spans="12:21" s="218" customFormat="1" ht="15">
      <c r="U59" s="219"/>
    </row>
    <row r="60" spans="12:21" s="218" customFormat="1" ht="15">
      <c r="U60" s="219"/>
    </row>
    <row r="61" spans="12:21" s="218" customFormat="1" ht="15">
      <c r="U61" s="219"/>
    </row>
    <row r="62" spans="12:21" s="218" customFormat="1" ht="15">
      <c r="U62" s="219"/>
    </row>
    <row r="63" spans="12:21" s="218" customFormat="1" ht="15">
      <c r="U63" s="219"/>
    </row>
    <row r="64" spans="12:21" s="218" customFormat="1" ht="15">
      <c r="U64" s="219"/>
    </row>
    <row r="65" spans="1:21" s="218" customFormat="1" ht="15">
      <c r="U65" s="219"/>
    </row>
    <row r="66" spans="1:21" s="218" customFormat="1" ht="15">
      <c r="U66" s="219"/>
    </row>
    <row r="67" spans="1:21" s="218" customFormat="1" ht="15">
      <c r="U67" s="219"/>
    </row>
    <row r="68" spans="1:21" s="221" customFormat="1" ht="15.75">
      <c r="A68" s="221" t="s">
        <v>177</v>
      </c>
      <c r="U68" s="222"/>
    </row>
    <row r="69" spans="1:21" s="218" customFormat="1" ht="15">
      <c r="U69" s="219"/>
    </row>
    <row r="70" spans="1:21" s="218" customFormat="1" ht="15">
      <c r="U70" s="219"/>
    </row>
    <row r="71" spans="1:21" s="218" customFormat="1" ht="15">
      <c r="U71" s="219"/>
    </row>
    <row r="72" spans="1:21" s="218" customFormat="1" ht="15">
      <c r="U72" s="219"/>
    </row>
    <row r="73" spans="1:21" s="218" customFormat="1" ht="15">
      <c r="U73" s="219"/>
    </row>
    <row r="74" spans="1:21" s="218" customFormat="1" ht="15">
      <c r="U74" s="219"/>
    </row>
    <row r="75" spans="1:21" s="218" customFormat="1" ht="15">
      <c r="U75" s="219"/>
    </row>
    <row r="76" spans="1:21" s="218" customFormat="1" ht="15">
      <c r="U76" s="219"/>
    </row>
    <row r="77" spans="1:21" s="218" customFormat="1" ht="15">
      <c r="U77" s="219"/>
    </row>
    <row r="78" spans="1:21" s="218" customFormat="1" ht="15">
      <c r="U78" s="219"/>
    </row>
    <row r="79" spans="1:21" s="218" customFormat="1" ht="15">
      <c r="U79" s="219"/>
    </row>
    <row r="80" spans="1:21" s="218" customFormat="1" ht="15">
      <c r="U80" s="219"/>
    </row>
    <row r="81" spans="1:21" s="218" customFormat="1" ht="15">
      <c r="U81" s="219"/>
    </row>
    <row r="82" spans="1:21" s="218" customFormat="1" ht="15">
      <c r="U82" s="219"/>
    </row>
    <row r="83" spans="1:21" s="218" customFormat="1" ht="15">
      <c r="U83" s="219"/>
    </row>
    <row r="84" spans="1:21" s="218" customFormat="1" ht="15">
      <c r="U84" s="219"/>
    </row>
    <row r="85" spans="1:21" s="218" customFormat="1" ht="15">
      <c r="U85" s="219"/>
    </row>
    <row r="86" spans="1:21" s="218" customFormat="1" ht="15">
      <c r="U86" s="219"/>
    </row>
    <row r="87" spans="1:21" s="218" customFormat="1" ht="15">
      <c r="U87" s="219"/>
    </row>
    <row r="88" spans="1:21" s="218" customFormat="1" ht="15">
      <c r="U88" s="219"/>
    </row>
    <row r="89" spans="1:21" s="218" customFormat="1" ht="15">
      <c r="U89" s="219"/>
    </row>
    <row r="90" spans="1:21" s="218" customFormat="1" ht="15">
      <c r="U90" s="219"/>
    </row>
    <row r="91" spans="1:21" s="221" customFormat="1" ht="15.75">
      <c r="A91" s="221" t="s">
        <v>178</v>
      </c>
      <c r="U91" s="222"/>
    </row>
    <row r="92" spans="1:21" s="218" customFormat="1" ht="15">
      <c r="U92" s="219"/>
    </row>
    <row r="93" spans="1:21" s="218" customFormat="1" ht="15">
      <c r="U93" s="219"/>
    </row>
    <row r="94" spans="1:21" s="218" customFormat="1" ht="15">
      <c r="U94" s="219"/>
    </row>
    <row r="95" spans="1:21" s="218" customFormat="1" ht="15">
      <c r="U95" s="219"/>
    </row>
    <row r="96" spans="1:21" s="218" customFormat="1" ht="15">
      <c r="U96" s="219"/>
    </row>
    <row r="97" spans="1:21" s="218" customFormat="1" ht="15">
      <c r="U97" s="219"/>
    </row>
    <row r="98" spans="1:21" s="218" customFormat="1" ht="15">
      <c r="U98" s="219"/>
    </row>
    <row r="99" spans="1:21" s="218" customFormat="1" ht="15">
      <c r="U99" s="219"/>
    </row>
    <row r="100" spans="1:21" s="218" customFormat="1" ht="15">
      <c r="U100" s="219"/>
    </row>
    <row r="101" spans="1:21" s="218" customFormat="1" ht="15">
      <c r="U101" s="219"/>
    </row>
    <row r="102" spans="1:21" s="218" customFormat="1" ht="15">
      <c r="U102" s="219"/>
    </row>
    <row r="103" spans="1:21" s="218" customFormat="1" ht="15">
      <c r="U103" s="219"/>
    </row>
    <row r="104" spans="1:21" s="218" customFormat="1" ht="15">
      <c r="U104" s="219"/>
    </row>
    <row r="105" spans="1:21" s="218" customFormat="1" ht="15">
      <c r="U105" s="219"/>
    </row>
    <row r="106" spans="1:21" s="218" customFormat="1" ht="15">
      <c r="U106" s="219"/>
    </row>
    <row r="107" spans="1:21" s="218" customFormat="1" ht="15">
      <c r="U107" s="219"/>
    </row>
    <row r="108" spans="1:21" s="221" customFormat="1" ht="15.75">
      <c r="A108" s="221" t="s">
        <v>179</v>
      </c>
      <c r="U108" s="222"/>
    </row>
    <row r="109" spans="1:21" s="218" customFormat="1" ht="15">
      <c r="U109" s="219"/>
    </row>
    <row r="110" spans="1:21" s="218" customFormat="1" ht="15">
      <c r="U110" s="219"/>
    </row>
    <row r="111" spans="1:21" s="218" customFormat="1" ht="15">
      <c r="U111" s="219"/>
    </row>
    <row r="112" spans="1:21" s="218" customFormat="1" ht="15">
      <c r="U112" s="219"/>
    </row>
    <row r="113" spans="1:21">
      <c r="U113" s="203"/>
    </row>
    <row r="114" spans="1:21">
      <c r="U114" s="203"/>
    </row>
    <row r="115" spans="1:21">
      <c r="U115" s="203"/>
    </row>
    <row r="116" spans="1:21">
      <c r="U116" s="203"/>
    </row>
    <row r="117" spans="1:21">
      <c r="U117" s="203"/>
    </row>
    <row r="118" spans="1:21">
      <c r="U118" s="203"/>
    </row>
    <row r="119" spans="1:21">
      <c r="U119" s="203"/>
    </row>
    <row r="120" spans="1:21">
      <c r="U120" s="203"/>
    </row>
    <row r="121" spans="1:21">
      <c r="U121" s="203"/>
    </row>
    <row r="122" spans="1:21">
      <c r="U122" s="203"/>
    </row>
    <row r="123" spans="1:21">
      <c r="U123" s="203"/>
    </row>
    <row r="124" spans="1:21">
      <c r="U124" s="203"/>
    </row>
    <row r="125" spans="1:21">
      <c r="U125" s="203"/>
    </row>
    <row r="126" spans="1:21">
      <c r="U126" s="203"/>
    </row>
    <row r="127" spans="1:21" s="221" customFormat="1" ht="15.75">
      <c r="A127" s="221" t="s">
        <v>180</v>
      </c>
      <c r="U127" s="222"/>
    </row>
    <row r="128" spans="1:21">
      <c r="U128" s="203"/>
    </row>
    <row r="129" spans="2:21">
      <c r="U129" s="203"/>
    </row>
    <row r="130" spans="2:21">
      <c r="U130" s="203"/>
    </row>
    <row r="131" spans="2:21">
      <c r="U131" s="203"/>
    </row>
    <row r="132" spans="2:21">
      <c r="U132" s="203"/>
    </row>
    <row r="133" spans="2:21">
      <c r="U133" s="203"/>
    </row>
    <row r="134" spans="2:21" ht="23.25">
      <c r="B134" s="204"/>
      <c r="U134" s="203"/>
    </row>
    <row r="135" spans="2:21">
      <c r="U135" s="203"/>
    </row>
    <row r="136" spans="2:21">
      <c r="U136" s="203"/>
    </row>
    <row r="137" spans="2:21">
      <c r="U137" s="203"/>
    </row>
    <row r="138" spans="2:21">
      <c r="U138" s="203"/>
    </row>
    <row r="139" spans="2:21">
      <c r="U139" s="203"/>
    </row>
    <row r="140" spans="2:21">
      <c r="U140" s="203"/>
    </row>
    <row r="141" spans="2:21">
      <c r="U141" s="203"/>
    </row>
    <row r="142" spans="2:21">
      <c r="U142" s="203"/>
    </row>
    <row r="143" spans="2:21">
      <c r="U143" s="203"/>
    </row>
    <row r="144" spans="2:21">
      <c r="U144" s="203"/>
    </row>
    <row r="145" spans="2:21">
      <c r="U145" s="203"/>
    </row>
    <row r="146" spans="2:21">
      <c r="U146" s="203"/>
    </row>
    <row r="147" spans="2:21">
      <c r="U147" s="203"/>
    </row>
    <row r="148" spans="2:21">
      <c r="U148" s="203"/>
    </row>
    <row r="149" spans="2:21">
      <c r="U149" s="203"/>
    </row>
    <row r="150" spans="2:21">
      <c r="U150" s="203"/>
    </row>
    <row r="151" spans="2:21">
      <c r="U151" s="203"/>
    </row>
    <row r="152" spans="2:21">
      <c r="U152" s="203"/>
    </row>
    <row r="153" spans="2:21">
      <c r="U153" s="203"/>
    </row>
    <row r="154" spans="2:21">
      <c r="U154" s="203"/>
    </row>
    <row r="155" spans="2:21">
      <c r="U155" s="203"/>
    </row>
    <row r="156" spans="2:21" ht="23.25">
      <c r="B156" s="204"/>
      <c r="U156" s="203"/>
    </row>
    <row r="157" spans="2:21">
      <c r="U157" s="203"/>
    </row>
    <row r="158" spans="2:21">
      <c r="U158" s="203"/>
    </row>
    <row r="159" spans="2:21">
      <c r="U159" s="203"/>
    </row>
    <row r="160" spans="2:21">
      <c r="U160" s="203"/>
    </row>
    <row r="161" spans="1:21">
      <c r="U161" s="203"/>
    </row>
    <row r="162" spans="1:21">
      <c r="U162" s="203"/>
    </row>
    <row r="163" spans="1:21">
      <c r="U163" s="203"/>
    </row>
    <row r="164" spans="1:21">
      <c r="U164" s="203"/>
    </row>
    <row r="165" spans="1:21">
      <c r="U165" s="203"/>
    </row>
    <row r="166" spans="1:21">
      <c r="U166" s="203"/>
    </row>
    <row r="167" spans="1:21">
      <c r="U167" s="203"/>
    </row>
    <row r="168" spans="1:21">
      <c r="U168" s="203"/>
    </row>
    <row r="169" spans="1:21">
      <c r="U169" s="203"/>
    </row>
    <row r="170" spans="1:21">
      <c r="U170" s="203"/>
    </row>
    <row r="171" spans="1:21">
      <c r="U171" s="203"/>
    </row>
    <row r="172" spans="1:21">
      <c r="U172" s="203"/>
    </row>
    <row r="173" spans="1:21">
      <c r="U173" s="203"/>
    </row>
    <row r="174" spans="1:21">
      <c r="U174" s="203"/>
    </row>
    <row r="176" spans="1:21" ht="15.75">
      <c r="A176" s="221" t="s">
        <v>181</v>
      </c>
    </row>
    <row r="216" s="221" customFormat="1" ht="15.75"/>
  </sheetData>
  <mergeCells count="1">
    <mergeCell ref="A1:U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264-0EAC-40C4-AD77-72E1A22EF23A}">
  <dimension ref="B1:AF34"/>
  <sheetViews>
    <sheetView showGridLines="0" view="pageBreakPreview" topLeftCell="A7" zoomScale="98" zoomScaleNormal="85" zoomScaleSheetLayoutView="98" workbookViewId="0">
      <selection activeCell="C26" sqref="C26:W26"/>
    </sheetView>
  </sheetViews>
  <sheetFormatPr defaultRowHeight="15"/>
  <cols>
    <col min="1" max="1" width="2.42578125" customWidth="1"/>
    <col min="2" max="2" width="4.140625" customWidth="1"/>
    <col min="3" max="9" width="3.42578125" customWidth="1"/>
    <col min="10" max="10" width="4.140625" customWidth="1"/>
    <col min="11" max="12" width="5.42578125" style="114" customWidth="1"/>
    <col min="13" max="18" width="5.42578125" customWidth="1"/>
    <col min="19" max="20" width="6.42578125" customWidth="1"/>
    <col min="21" max="22" width="5.42578125" customWidth="1"/>
    <col min="23" max="23" width="4.42578125" customWidth="1"/>
    <col min="24" max="24" width="4.140625" customWidth="1"/>
    <col min="25" max="25" width="8.5703125" customWidth="1"/>
  </cols>
  <sheetData>
    <row r="1" spans="2:32" ht="19.5" customHeight="1">
      <c r="B1" s="275" t="s">
        <v>182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7"/>
    </row>
    <row r="2" spans="2:32" ht="13.5" customHeight="1">
      <c r="B2" s="278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80"/>
    </row>
    <row r="3" spans="2:32" ht="13.5" customHeigh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80"/>
    </row>
    <row r="4" spans="2:32" ht="13.5" customHeight="1">
      <c r="B4" s="278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2:32" ht="13.5" customHeight="1"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80"/>
    </row>
    <row r="6" spans="2:32" ht="13.5" customHeight="1">
      <c r="B6" s="278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80"/>
    </row>
    <row r="7" spans="2:32" ht="25.15" customHeight="1">
      <c r="B7" s="1"/>
      <c r="C7" s="2"/>
      <c r="D7" s="2"/>
      <c r="E7" s="2"/>
      <c r="F7" s="2"/>
      <c r="G7" s="2"/>
      <c r="H7" s="2"/>
      <c r="I7" s="2"/>
      <c r="J7" s="2"/>
      <c r="K7" s="113"/>
      <c r="L7" s="1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</row>
    <row r="8" spans="2:32" s="131" customFormat="1" ht="3.4" customHeight="1">
      <c r="B8" s="126"/>
      <c r="C8" s="157"/>
      <c r="D8" s="157"/>
      <c r="E8" s="157"/>
      <c r="F8" s="157"/>
      <c r="G8" s="157"/>
      <c r="H8" s="157"/>
      <c r="I8" s="157"/>
      <c r="J8" s="157"/>
      <c r="K8" s="119"/>
      <c r="L8" s="119"/>
      <c r="M8" s="177"/>
      <c r="N8" s="119"/>
      <c r="O8" s="177"/>
      <c r="P8" s="119"/>
      <c r="Q8" s="119"/>
      <c r="R8" s="119"/>
      <c r="S8" s="119"/>
      <c r="T8" s="119"/>
      <c r="U8" s="119"/>
      <c r="V8" s="119"/>
      <c r="W8" s="119"/>
      <c r="X8" s="154"/>
      <c r="AD8" s="155"/>
      <c r="AE8" s="155"/>
      <c r="AF8" s="156"/>
    </row>
    <row r="9" spans="2:32" s="131" customFormat="1" ht="15" customHeight="1">
      <c r="B9" s="126"/>
      <c r="C9" s="178"/>
      <c r="D9" s="178"/>
      <c r="E9" s="178"/>
      <c r="F9" s="178"/>
      <c r="G9" s="178"/>
      <c r="H9" s="178"/>
      <c r="I9" s="178"/>
      <c r="J9" s="178"/>
      <c r="K9" s="119"/>
      <c r="L9" s="119"/>
      <c r="M9" s="177"/>
      <c r="N9" s="119"/>
      <c r="O9" s="177"/>
      <c r="P9" s="119"/>
      <c r="Q9" s="119"/>
      <c r="R9" s="119"/>
      <c r="S9" s="119"/>
      <c r="T9" s="119"/>
      <c r="U9" s="119"/>
      <c r="V9" s="119"/>
      <c r="W9" s="119"/>
      <c r="X9" s="154"/>
      <c r="AD9" s="155"/>
      <c r="AE9" s="155"/>
      <c r="AF9" s="156"/>
    </row>
    <row r="10" spans="2:32" s="131" customFormat="1" ht="3.4" customHeight="1">
      <c r="B10" s="126"/>
      <c r="C10" s="157"/>
      <c r="D10" s="157"/>
      <c r="E10" s="157"/>
      <c r="F10" s="157"/>
      <c r="G10" s="157"/>
      <c r="H10" s="157"/>
      <c r="I10" s="157"/>
      <c r="J10" s="157"/>
      <c r="K10" s="119"/>
      <c r="L10" s="119"/>
      <c r="M10" s="177"/>
      <c r="N10" s="119"/>
      <c r="O10" s="177"/>
      <c r="P10" s="119"/>
      <c r="Q10" s="119"/>
      <c r="R10" s="119"/>
      <c r="S10" s="119"/>
      <c r="T10" s="119"/>
      <c r="U10" s="119"/>
      <c r="V10" s="119"/>
      <c r="W10" s="119"/>
      <c r="X10" s="154"/>
      <c r="AD10" s="155"/>
      <c r="AE10" s="155"/>
      <c r="AF10" s="156"/>
    </row>
    <row r="11" spans="2:32" s="131" customFormat="1" ht="15" customHeight="1">
      <c r="B11" s="126"/>
      <c r="C11" s="205" t="s">
        <v>183</v>
      </c>
      <c r="D11" s="205"/>
      <c r="E11" s="205"/>
      <c r="F11" s="205"/>
      <c r="G11" s="205"/>
      <c r="H11" s="205"/>
      <c r="I11" s="205"/>
      <c r="J11" s="206" t="str">
        <f>Cover!G14</f>
        <v>4222520E_LTE_UJUNG_AJI</v>
      </c>
      <c r="K11" s="205"/>
      <c r="L11" s="205"/>
      <c r="M11" s="205"/>
      <c r="N11" s="205"/>
      <c r="O11" s="205"/>
      <c r="P11" s="205"/>
      <c r="Q11" s="205" t="s">
        <v>184</v>
      </c>
      <c r="R11" s="205"/>
      <c r="S11" s="205"/>
      <c r="T11" s="205"/>
      <c r="U11" s="205"/>
      <c r="V11" s="205"/>
      <c r="W11" s="205"/>
      <c r="X11" s="154"/>
      <c r="AD11" s="155"/>
      <c r="AE11" s="155"/>
      <c r="AF11" s="156"/>
    </row>
    <row r="12" spans="2:32" s="131" customFormat="1" ht="15" customHeight="1">
      <c r="B12" s="126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54"/>
      <c r="AD12" s="155"/>
      <c r="AE12" s="155"/>
      <c r="AF12" s="156"/>
    </row>
    <row r="13" spans="2:32" s="131" customFormat="1" ht="15" customHeight="1">
      <c r="B13" s="126"/>
      <c r="C13" s="205"/>
      <c r="D13" s="205"/>
      <c r="E13" s="205"/>
      <c r="F13" s="464" t="s">
        <v>185</v>
      </c>
      <c r="G13" s="464"/>
      <c r="H13" s="464"/>
      <c r="I13" s="464"/>
      <c r="J13" s="464"/>
      <c r="K13" s="464" t="s">
        <v>186</v>
      </c>
      <c r="L13" s="464"/>
      <c r="M13" s="464" t="s">
        <v>187</v>
      </c>
      <c r="N13" s="464"/>
      <c r="O13" s="464" t="s">
        <v>188</v>
      </c>
      <c r="P13" s="464"/>
      <c r="Q13" s="464" t="s">
        <v>189</v>
      </c>
      <c r="R13" s="464"/>
      <c r="S13" s="205"/>
      <c r="T13" s="205"/>
      <c r="U13" s="205"/>
      <c r="V13" s="205"/>
      <c r="W13" s="205"/>
      <c r="X13" s="154"/>
      <c r="AD13" s="155"/>
      <c r="AE13" s="155"/>
      <c r="AF13" s="156"/>
    </row>
    <row r="14" spans="2:32" s="131" customFormat="1" ht="1.9" customHeight="1">
      <c r="B14" s="126"/>
      <c r="C14" s="205"/>
      <c r="D14" s="205"/>
      <c r="E14" s="205"/>
      <c r="F14" s="205"/>
      <c r="G14" s="205"/>
      <c r="H14" s="205"/>
      <c r="I14" s="205"/>
      <c r="J14" s="205"/>
      <c r="K14" s="465"/>
      <c r="L14" s="465"/>
      <c r="M14" s="465"/>
      <c r="N14" s="465"/>
      <c r="O14" s="205"/>
      <c r="P14" s="205"/>
      <c r="Q14" s="205"/>
      <c r="R14" s="205"/>
      <c r="S14" s="205"/>
      <c r="T14" s="205"/>
      <c r="U14" s="205"/>
      <c r="V14" s="205"/>
      <c r="W14" s="205"/>
      <c r="X14" s="154"/>
      <c r="AD14" s="155"/>
      <c r="AE14" s="155"/>
      <c r="AF14" s="156"/>
    </row>
    <row r="15" spans="2:32" s="131" customFormat="1" ht="15" customHeight="1">
      <c r="B15" s="126"/>
      <c r="C15" s="205"/>
      <c r="D15" s="205"/>
      <c r="E15" s="205"/>
      <c r="F15" s="466" t="s">
        <v>190</v>
      </c>
      <c r="G15" s="466"/>
      <c r="H15" s="466"/>
      <c r="I15" s="466"/>
      <c r="J15" s="466"/>
      <c r="K15" s="460">
        <f>COUNTA('VDT KPI Summary'!O11:O15)</f>
        <v>5</v>
      </c>
      <c r="L15" s="461"/>
      <c r="M15" s="460">
        <f>COUNTIF('VDT KPI Summary'!O11:O15, "PASS")</f>
        <v>5</v>
      </c>
      <c r="N15" s="461"/>
      <c r="O15" s="460">
        <f>COUNTIF('VDT KPI Summary'!O11:O15,"NOT PASS")</f>
        <v>0</v>
      </c>
      <c r="P15" s="461"/>
      <c r="Q15" s="462">
        <f>M15/K15</f>
        <v>1</v>
      </c>
      <c r="R15" s="463"/>
      <c r="S15" s="205"/>
      <c r="T15" s="205"/>
      <c r="U15" s="205"/>
      <c r="V15" s="205"/>
      <c r="W15" s="205"/>
      <c r="X15" s="154"/>
      <c r="AD15" s="155"/>
      <c r="AE15" s="155"/>
      <c r="AF15" s="156"/>
    </row>
    <row r="16" spans="2:32" s="131" customFormat="1" ht="15" customHeight="1">
      <c r="B16" s="126"/>
      <c r="C16" s="205"/>
      <c r="D16" s="205"/>
      <c r="E16" s="205"/>
      <c r="F16" s="466" t="s">
        <v>102</v>
      </c>
      <c r="G16" s="466"/>
      <c r="H16" s="466"/>
      <c r="I16" s="466"/>
      <c r="J16" s="466"/>
      <c r="K16" s="460">
        <v>15</v>
      </c>
      <c r="L16" s="461"/>
      <c r="M16" s="460">
        <f>COUNTIF('NMS KPI'!Q11:Q32,"PASS")</f>
        <v>13</v>
      </c>
      <c r="N16" s="461"/>
      <c r="O16" s="460">
        <f>COUNTIF('NMS KPI'!Q11:Q32,"NOT PASS")</f>
        <v>2</v>
      </c>
      <c r="P16" s="461"/>
      <c r="Q16" s="462">
        <f>M16/K16</f>
        <v>0.8666666666666667</v>
      </c>
      <c r="R16" s="463"/>
      <c r="S16" s="205"/>
      <c r="T16" s="205"/>
      <c r="U16" s="205"/>
      <c r="V16" s="205"/>
      <c r="W16" s="205"/>
      <c r="X16" s="154"/>
      <c r="AD16" s="155"/>
      <c r="AE16" s="155"/>
      <c r="AF16" s="156"/>
    </row>
    <row r="17" spans="2:32" s="131" customFormat="1" ht="15" customHeight="1">
      <c r="B17" s="126"/>
      <c r="C17" s="205"/>
      <c r="D17" s="205"/>
      <c r="E17" s="205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207"/>
      <c r="R17" s="207"/>
      <c r="S17" s="205"/>
      <c r="T17" s="205"/>
      <c r="U17" s="205"/>
      <c r="V17" s="205"/>
      <c r="W17" s="205"/>
      <c r="X17" s="154"/>
      <c r="AD17" s="155"/>
      <c r="AE17" s="155"/>
      <c r="AF17" s="156"/>
    </row>
    <row r="18" spans="2:32" s="131" customFormat="1" ht="15" customHeight="1">
      <c r="B18" s="126"/>
      <c r="C18" s="205"/>
      <c r="D18" s="208" t="s">
        <v>191</v>
      </c>
      <c r="E18" s="205"/>
      <c r="F18" s="187"/>
      <c r="G18" s="187"/>
      <c r="H18" s="187"/>
      <c r="I18" s="187"/>
      <c r="J18" s="206" t="str">
        <f>Cover!G14</f>
        <v>4222520E_LTE_UJUNG_AJI</v>
      </c>
      <c r="K18" s="187"/>
      <c r="L18" s="187"/>
      <c r="M18" s="187"/>
      <c r="N18" s="187"/>
      <c r="O18" s="187"/>
      <c r="P18" s="187"/>
      <c r="Q18" s="209" t="s">
        <v>192</v>
      </c>
      <c r="R18" s="207"/>
      <c r="S18" s="205"/>
      <c r="T18" s="205"/>
      <c r="U18" s="205"/>
      <c r="V18" s="205"/>
      <c r="W18" s="205"/>
      <c r="X18" s="154"/>
      <c r="AD18" s="155"/>
      <c r="AE18" s="155"/>
      <c r="AF18" s="156"/>
    </row>
    <row r="19" spans="2:32" s="131" customFormat="1" ht="15" customHeight="1">
      <c r="B19" s="126"/>
      <c r="C19" s="205"/>
      <c r="D19" s="205"/>
      <c r="E19" s="205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207"/>
      <c r="R19" s="207"/>
      <c r="S19" s="205"/>
      <c r="T19" s="205"/>
      <c r="U19" s="205"/>
      <c r="V19" s="205"/>
      <c r="W19" s="205"/>
      <c r="X19" s="154"/>
      <c r="AD19" s="155"/>
      <c r="AE19" s="155"/>
      <c r="AF19" s="156"/>
    </row>
    <row r="20" spans="2:32" s="131" customFormat="1" ht="15" customHeight="1">
      <c r="B20" s="126"/>
      <c r="C20" s="205"/>
      <c r="D20" s="205"/>
      <c r="E20" s="467" t="s">
        <v>193</v>
      </c>
      <c r="F20" s="467"/>
      <c r="G20" s="467"/>
      <c r="H20" s="467"/>
      <c r="I20" s="467"/>
      <c r="J20" s="467"/>
      <c r="K20" s="466"/>
      <c r="L20" s="466"/>
      <c r="M20" s="466"/>
      <c r="N20" s="187"/>
      <c r="O20" s="187"/>
      <c r="P20" s="187"/>
      <c r="Q20" s="207"/>
      <c r="R20" s="207"/>
      <c r="S20" s="205"/>
      <c r="T20" s="205"/>
      <c r="U20" s="205"/>
      <c r="V20" s="205"/>
      <c r="W20" s="205"/>
      <c r="X20" s="154"/>
      <c r="AD20" s="155"/>
      <c r="AE20" s="155"/>
      <c r="AF20" s="156"/>
    </row>
    <row r="21" spans="2:32" s="131" customFormat="1" ht="15" customHeight="1">
      <c r="B21" s="126"/>
      <c r="C21" s="205"/>
      <c r="D21" s="205"/>
      <c r="E21" s="467" t="s">
        <v>193</v>
      </c>
      <c r="F21" s="467"/>
      <c r="G21" s="467"/>
      <c r="H21" s="467"/>
      <c r="I21" s="467"/>
      <c r="J21" s="467"/>
      <c r="K21" s="466"/>
      <c r="L21" s="466"/>
      <c r="M21" s="466"/>
      <c r="N21" s="187"/>
      <c r="O21" s="187"/>
      <c r="P21" s="187"/>
      <c r="Q21" s="207"/>
      <c r="R21" s="207"/>
      <c r="S21" s="205"/>
      <c r="T21" s="205"/>
      <c r="U21" s="205"/>
      <c r="V21" s="205"/>
      <c r="W21" s="205"/>
      <c r="X21" s="154"/>
      <c r="AD21" s="155"/>
      <c r="AE21" s="155"/>
      <c r="AF21" s="156"/>
    </row>
    <row r="22" spans="2:32" s="131" customFormat="1" ht="15" customHeight="1">
      <c r="B22" s="126"/>
      <c r="C22" s="205"/>
      <c r="D22" s="205"/>
      <c r="E22" s="467" t="s">
        <v>194</v>
      </c>
      <c r="F22" s="467"/>
      <c r="G22" s="467"/>
      <c r="H22" s="467"/>
      <c r="I22" s="467"/>
      <c r="J22" s="467"/>
      <c r="K22" s="466"/>
      <c r="L22" s="466"/>
      <c r="M22" s="466"/>
      <c r="N22" s="187"/>
      <c r="O22" s="187"/>
      <c r="P22" s="187"/>
      <c r="Q22" s="207"/>
      <c r="R22" s="207"/>
      <c r="S22" s="205"/>
      <c r="T22" s="205"/>
      <c r="U22" s="205"/>
      <c r="V22" s="205"/>
      <c r="W22" s="205"/>
      <c r="X22" s="154"/>
      <c r="AD22" s="155"/>
      <c r="AE22" s="155"/>
      <c r="AF22" s="156"/>
    </row>
    <row r="23" spans="2:32" s="131" customFormat="1" ht="15" customHeight="1">
      <c r="B23" s="126"/>
      <c r="C23" s="205"/>
      <c r="D23" s="205"/>
      <c r="E23" s="205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207"/>
      <c r="R23" s="207"/>
      <c r="S23" s="205"/>
      <c r="T23" s="205"/>
      <c r="U23" s="205"/>
      <c r="V23" s="205"/>
      <c r="W23" s="205"/>
      <c r="X23" s="154"/>
      <c r="AD23" s="155"/>
      <c r="AE23" s="155"/>
      <c r="AF23" s="156"/>
    </row>
    <row r="24" spans="2:32" s="131" customFormat="1" ht="15" customHeight="1">
      <c r="B24" s="126"/>
      <c r="C24" s="210" t="s">
        <v>195</v>
      </c>
      <c r="D24" s="205"/>
      <c r="E24" s="205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207"/>
      <c r="R24" s="207"/>
      <c r="S24" s="205"/>
      <c r="T24" s="205"/>
      <c r="U24" s="205"/>
      <c r="V24" s="205"/>
      <c r="W24" s="205"/>
      <c r="X24" s="154"/>
      <c r="AD24" s="155"/>
      <c r="AE24" s="155"/>
      <c r="AF24" s="156"/>
    </row>
    <row r="25" spans="2:32" s="131" customFormat="1" ht="15" customHeight="1">
      <c r="B25" s="126"/>
      <c r="C25" s="468" t="s">
        <v>196</v>
      </c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  <c r="P25" s="468"/>
      <c r="Q25" s="468"/>
      <c r="R25" s="468"/>
      <c r="S25" s="468"/>
      <c r="T25" s="468"/>
      <c r="U25" s="468"/>
      <c r="V25" s="468"/>
      <c r="W25" s="468"/>
      <c r="X25" s="154"/>
      <c r="AD25" s="155"/>
      <c r="AE25" s="155"/>
      <c r="AF25" s="156"/>
    </row>
    <row r="26" spans="2:32" s="131" customFormat="1" ht="15" customHeight="1">
      <c r="B26" s="126"/>
      <c r="C26" s="469"/>
      <c r="D26" s="470"/>
      <c r="E26" s="470"/>
      <c r="F26" s="470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0"/>
      <c r="R26" s="470"/>
      <c r="S26" s="470"/>
      <c r="T26" s="470"/>
      <c r="U26" s="470"/>
      <c r="V26" s="470"/>
      <c r="W26" s="471"/>
      <c r="X26" s="154"/>
      <c r="AD26" s="155"/>
      <c r="AE26" s="155"/>
      <c r="AF26" s="156"/>
    </row>
    <row r="27" spans="2:32" s="131" customFormat="1" ht="15" customHeight="1">
      <c r="B27" s="126"/>
      <c r="C27" s="469"/>
      <c r="D27" s="470"/>
      <c r="E27" s="470"/>
      <c r="F27" s="470"/>
      <c r="G27" s="470"/>
      <c r="H27" s="470"/>
      <c r="I27" s="470"/>
      <c r="J27" s="470"/>
      <c r="K27" s="470"/>
      <c r="L27" s="470"/>
      <c r="M27" s="470"/>
      <c r="N27" s="470"/>
      <c r="O27" s="470"/>
      <c r="P27" s="470"/>
      <c r="Q27" s="470"/>
      <c r="R27" s="470"/>
      <c r="S27" s="470"/>
      <c r="T27" s="470"/>
      <c r="U27" s="470"/>
      <c r="V27" s="470"/>
      <c r="W27" s="471"/>
      <c r="X27" s="154"/>
      <c r="AD27" s="155"/>
      <c r="AE27" s="155"/>
      <c r="AF27" s="156"/>
    </row>
    <row r="28" spans="2:32" s="131" customFormat="1" ht="15" customHeight="1">
      <c r="B28" s="126"/>
      <c r="C28" s="469"/>
      <c r="D28" s="470"/>
      <c r="E28" s="470"/>
      <c r="F28" s="470"/>
      <c r="G28" s="470"/>
      <c r="H28" s="470"/>
      <c r="I28" s="470"/>
      <c r="J28" s="470"/>
      <c r="K28" s="470"/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1"/>
      <c r="X28" s="154"/>
      <c r="AD28" s="155"/>
      <c r="AE28" s="155"/>
      <c r="AF28" s="156"/>
    </row>
    <row r="29" spans="2:32" s="131" customFormat="1" ht="15" customHeight="1">
      <c r="B29" s="126"/>
      <c r="C29" s="469"/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470"/>
      <c r="P29" s="470"/>
      <c r="Q29" s="470"/>
      <c r="R29" s="470"/>
      <c r="S29" s="470"/>
      <c r="T29" s="470"/>
      <c r="U29" s="470"/>
      <c r="V29" s="470"/>
      <c r="W29" s="471"/>
      <c r="X29" s="154"/>
      <c r="AD29" s="155"/>
      <c r="AE29" s="155"/>
      <c r="AF29" s="156"/>
    </row>
    <row r="30" spans="2:32" s="131" customFormat="1" ht="15" customHeight="1">
      <c r="B30" s="126"/>
      <c r="C30" s="469"/>
      <c r="D30" s="470"/>
      <c r="E30" s="470"/>
      <c r="F30" s="470"/>
      <c r="G30" s="470"/>
      <c r="H30" s="470"/>
      <c r="I30" s="470"/>
      <c r="J30" s="470"/>
      <c r="K30" s="470"/>
      <c r="L30" s="470"/>
      <c r="M30" s="470"/>
      <c r="N30" s="470"/>
      <c r="O30" s="470"/>
      <c r="P30" s="470"/>
      <c r="Q30" s="470"/>
      <c r="R30" s="470"/>
      <c r="S30" s="470"/>
      <c r="T30" s="470"/>
      <c r="U30" s="470"/>
      <c r="V30" s="470"/>
      <c r="W30" s="471"/>
      <c r="X30" s="154"/>
      <c r="AD30" s="155"/>
      <c r="AE30" s="155"/>
      <c r="AF30" s="156"/>
    </row>
    <row r="31" spans="2:32" s="131" customFormat="1" ht="15" customHeight="1">
      <c r="B31" s="126"/>
      <c r="C31" s="469"/>
      <c r="D31" s="470"/>
      <c r="E31" s="470"/>
      <c r="F31" s="470"/>
      <c r="G31" s="470"/>
      <c r="H31" s="470"/>
      <c r="I31" s="470"/>
      <c r="J31" s="470"/>
      <c r="K31" s="470"/>
      <c r="L31" s="470"/>
      <c r="M31" s="470"/>
      <c r="N31" s="470"/>
      <c r="O31" s="470"/>
      <c r="P31" s="470"/>
      <c r="Q31" s="470"/>
      <c r="R31" s="470"/>
      <c r="S31" s="470"/>
      <c r="T31" s="470"/>
      <c r="U31" s="470"/>
      <c r="V31" s="470"/>
      <c r="W31" s="471"/>
      <c r="X31" s="154"/>
      <c r="AD31" s="155"/>
      <c r="AE31" s="155"/>
      <c r="AF31" s="156"/>
    </row>
    <row r="32" spans="2:32" s="131" customFormat="1" ht="15" customHeight="1" thickBot="1">
      <c r="B32" s="126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154"/>
      <c r="AD32" s="155"/>
      <c r="AE32" s="155"/>
      <c r="AF32" s="156"/>
    </row>
    <row r="33" spans="2:25">
      <c r="B33" s="264">
        <v>2024</v>
      </c>
      <c r="C33" s="265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6"/>
      <c r="Y33" s="10"/>
    </row>
    <row r="34" spans="2:25" ht="15.75" thickBot="1">
      <c r="B34" s="267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9"/>
      <c r="Y34" s="10"/>
    </row>
  </sheetData>
  <mergeCells count="31">
    <mergeCell ref="E20:J20"/>
    <mergeCell ref="K20:M20"/>
    <mergeCell ref="B33:X34"/>
    <mergeCell ref="E21:J21"/>
    <mergeCell ref="K21:M21"/>
    <mergeCell ref="E22:J22"/>
    <mergeCell ref="K22:M22"/>
    <mergeCell ref="C25:W25"/>
    <mergeCell ref="C26:W26"/>
    <mergeCell ref="C27:W27"/>
    <mergeCell ref="C28:W28"/>
    <mergeCell ref="C29:W29"/>
    <mergeCell ref="C30:W30"/>
    <mergeCell ref="C31:W31"/>
    <mergeCell ref="F16:J16"/>
    <mergeCell ref="K16:L16"/>
    <mergeCell ref="M16:N16"/>
    <mergeCell ref="O16:P16"/>
    <mergeCell ref="Q16:R16"/>
    <mergeCell ref="O15:P15"/>
    <mergeCell ref="Q15:R15"/>
    <mergeCell ref="B1:X6"/>
    <mergeCell ref="F13:J13"/>
    <mergeCell ref="K13:L13"/>
    <mergeCell ref="M13:N13"/>
    <mergeCell ref="O13:P13"/>
    <mergeCell ref="Q13:R13"/>
    <mergeCell ref="K14:N14"/>
    <mergeCell ref="F15:J15"/>
    <mergeCell ref="K15:L15"/>
    <mergeCell ref="M15:N15"/>
  </mergeCells>
  <pageMargins left="0.7" right="0.7" top="0.75" bottom="0.75" header="0.3" footer="0.3"/>
  <pageSetup paperSize="9" scale="69" firstPageNumber="2"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3FB1-ED56-4B4E-862C-81D64F4A4DBC}">
  <dimension ref="B1:AN37"/>
  <sheetViews>
    <sheetView showGridLines="0" view="pageBreakPreview" topLeftCell="A13" zoomScale="70" zoomScaleNormal="85" zoomScaleSheetLayoutView="70" workbookViewId="0">
      <selection activeCell="AG25" sqref="AG25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9.42578125" customWidth="1"/>
    <col min="5" max="5" width="14.42578125" customWidth="1"/>
    <col min="6" max="6" width="14.140625" customWidth="1"/>
    <col min="7" max="7" width="8.42578125" customWidth="1"/>
    <col min="8" max="8" width="19.5703125" customWidth="1"/>
    <col min="9" max="9" width="26.140625" customWidth="1"/>
    <col min="10" max="10" width="16.85546875" customWidth="1"/>
    <col min="11" max="11" width="36.85546875" customWidth="1"/>
    <col min="12" max="14" width="10.85546875" customWidth="1"/>
    <col min="15" max="15" width="4.140625" customWidth="1"/>
    <col min="16" max="16" width="3.140625" customWidth="1"/>
  </cols>
  <sheetData>
    <row r="1" spans="2:40" ht="19.5" customHeight="1">
      <c r="B1" s="275" t="s">
        <v>12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7"/>
    </row>
    <row r="2" spans="2:40" ht="13.5" customHeight="1">
      <c r="B2" s="278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80"/>
    </row>
    <row r="3" spans="2:40" ht="13.5" customHeigh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80"/>
    </row>
    <row r="4" spans="2:40" ht="13.5" customHeight="1">
      <c r="B4" s="278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80"/>
    </row>
    <row r="5" spans="2:40" ht="13.5" customHeight="1"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80"/>
    </row>
    <row r="6" spans="2:40" ht="13.5" customHeight="1">
      <c r="B6" s="278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80"/>
    </row>
    <row r="7" spans="2:40" ht="25.1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11"/>
    </row>
    <row r="8" spans="2:40" ht="19.899999999999999" customHeight="1">
      <c r="B8" s="4"/>
      <c r="O8" s="5"/>
    </row>
    <row r="9" spans="2:40" ht="19.899999999999999" customHeight="1">
      <c r="B9" s="4"/>
      <c r="O9" s="5"/>
    </row>
    <row r="10" spans="2:40" ht="19.899999999999999" customHeight="1">
      <c r="B10" s="4"/>
      <c r="C10" s="281" t="s">
        <v>13</v>
      </c>
      <c r="D10" s="281"/>
      <c r="E10" s="281"/>
      <c r="F10" s="281"/>
      <c r="G10" s="281"/>
      <c r="H10" s="281" t="s">
        <v>14</v>
      </c>
      <c r="I10" s="281"/>
      <c r="J10" s="281"/>
      <c r="K10" s="281"/>
      <c r="L10" s="12"/>
      <c r="M10" s="12"/>
      <c r="N10" s="12"/>
      <c r="O10" s="5"/>
      <c r="Q10" s="270" t="s">
        <v>15</v>
      </c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 t="s">
        <v>16</v>
      </c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</row>
    <row r="11" spans="2:40" ht="19.899999999999999" customHeight="1">
      <c r="B11" s="4"/>
      <c r="C11" s="271" t="s">
        <v>17</v>
      </c>
      <c r="D11" s="271"/>
      <c r="E11" s="271"/>
      <c r="F11" s="271"/>
      <c r="G11" s="271"/>
      <c r="H11" s="272" t="str">
        <f>LEFT(H12,15)</f>
        <v>SUM-SU-KBJ-0106</v>
      </c>
      <c r="I11" s="273"/>
      <c r="J11" s="273"/>
      <c r="K11" s="274"/>
      <c r="L11" s="14" t="str">
        <f>H11</f>
        <v>SUM-SU-KBJ-0106</v>
      </c>
      <c r="M11" s="15"/>
      <c r="N11" s="15"/>
      <c r="O11" s="5"/>
    </row>
    <row r="12" spans="2:40" ht="19.899999999999999" customHeight="1">
      <c r="B12" s="4"/>
      <c r="C12" s="271" t="s">
        <v>5</v>
      </c>
      <c r="D12" s="271"/>
      <c r="E12" s="271"/>
      <c r="F12" s="271"/>
      <c r="G12" s="271"/>
      <c r="H12" s="272" t="str">
        <f>Cover!G13</f>
        <v>SUM-SU-KBJ-0106_WLUAL_MSE_L1800</v>
      </c>
      <c r="I12" s="273"/>
      <c r="J12" s="273"/>
      <c r="K12" s="274"/>
      <c r="L12" s="14" t="str">
        <f>H12</f>
        <v>SUM-SU-KBJ-0106_WLUAL_MSE_L1800</v>
      </c>
      <c r="M12" s="15"/>
      <c r="N12" s="15"/>
      <c r="O12" s="5"/>
    </row>
    <row r="13" spans="2:40" ht="19.899999999999999" customHeight="1">
      <c r="B13" s="4"/>
      <c r="C13" s="271" t="s">
        <v>18</v>
      </c>
      <c r="D13" s="271"/>
      <c r="E13" s="271"/>
      <c r="F13" s="271"/>
      <c r="G13" s="271"/>
      <c r="H13" s="272" t="str">
        <f>LEFT(H14,8)</f>
        <v>4222520E</v>
      </c>
      <c r="I13" s="273"/>
      <c r="J13" s="273"/>
      <c r="K13" s="274"/>
      <c r="L13" s="14" t="str">
        <f>H13</f>
        <v>4222520E</v>
      </c>
      <c r="M13" s="15"/>
      <c r="N13" s="15"/>
      <c r="O13" s="5"/>
      <c r="U13" s="251"/>
      <c r="V13" s="251"/>
      <c r="W13" s="7"/>
    </row>
    <row r="14" spans="2:40" ht="19.899999999999999" customHeight="1">
      <c r="B14" s="4"/>
      <c r="C14" s="271" t="s">
        <v>19</v>
      </c>
      <c r="D14" s="271"/>
      <c r="E14" s="271"/>
      <c r="F14" s="271"/>
      <c r="G14" s="271"/>
      <c r="H14" s="272" t="str">
        <f>Cover!G14</f>
        <v>4222520E_LTE_UJUNG_AJI</v>
      </c>
      <c r="I14" s="273"/>
      <c r="J14" s="273"/>
      <c r="K14" s="274"/>
      <c r="L14" s="14" t="str">
        <f>H14</f>
        <v>4222520E_LTE_UJUNG_AJI</v>
      </c>
      <c r="M14" s="15"/>
      <c r="N14" s="15"/>
      <c r="O14" s="16"/>
      <c r="U14" s="6"/>
      <c r="V14" s="6"/>
      <c r="W14" s="7"/>
    </row>
    <row r="15" spans="2:40" ht="19.899999999999999" customHeight="1">
      <c r="B15" s="4"/>
      <c r="C15" s="271" t="s">
        <v>20</v>
      </c>
      <c r="D15" s="271"/>
      <c r="E15" s="271"/>
      <c r="F15" s="271"/>
      <c r="G15" s="271"/>
      <c r="H15" s="272" t="s">
        <v>231</v>
      </c>
      <c r="I15" s="273"/>
      <c r="J15" s="273"/>
      <c r="K15" s="274"/>
      <c r="L15" s="14"/>
      <c r="M15" s="15"/>
      <c r="N15" s="15"/>
      <c r="O15" s="5"/>
      <c r="U15" s="6"/>
      <c r="V15" s="6"/>
      <c r="W15" s="7"/>
    </row>
    <row r="16" spans="2:40" ht="19.899999999999999" customHeight="1">
      <c r="B16" s="4"/>
      <c r="C16" s="271" t="s">
        <v>21</v>
      </c>
      <c r="D16" s="271"/>
      <c r="E16" s="271"/>
      <c r="F16" s="271"/>
      <c r="G16" s="271"/>
      <c r="H16" s="224" t="s">
        <v>232</v>
      </c>
      <c r="I16" s="17"/>
      <c r="J16" s="17"/>
      <c r="K16" s="18"/>
      <c r="L16" s="14"/>
      <c r="M16" s="15"/>
      <c r="N16" s="15"/>
      <c r="O16" s="5"/>
      <c r="U16" s="251"/>
      <c r="V16" s="251"/>
      <c r="W16" s="7"/>
    </row>
    <row r="17" spans="2:23" ht="19.899999999999999" customHeight="1">
      <c r="B17" s="4"/>
      <c r="C17" s="271" t="s">
        <v>22</v>
      </c>
      <c r="D17" s="271"/>
      <c r="E17" s="271"/>
      <c r="F17" s="271"/>
      <c r="G17" s="271"/>
      <c r="H17" s="19" t="str">
        <f>L30&amp;"/"&amp;" "&amp;L31&amp;" "&amp;"/"&amp;L32</f>
        <v>65/ 110 /315</v>
      </c>
      <c r="I17" s="17"/>
      <c r="J17" s="17"/>
      <c r="K17" s="18"/>
      <c r="L17" s="14"/>
      <c r="M17" s="15"/>
      <c r="N17" s="15"/>
      <c r="O17" s="5"/>
      <c r="U17" s="251"/>
      <c r="V17" s="251"/>
      <c r="W17" s="7"/>
    </row>
    <row r="18" spans="2:23" ht="19.899999999999999" customHeight="1">
      <c r="B18" s="4"/>
      <c r="C18" s="271" t="s">
        <v>23</v>
      </c>
      <c r="D18" s="271"/>
      <c r="E18" s="271"/>
      <c r="F18" s="271"/>
      <c r="G18" s="271"/>
      <c r="H18" s="19" t="str">
        <f>"("&amp;N30&amp;"/"&amp;M30&amp;") "&amp;"("&amp;N31&amp;"/"&amp;M31&amp;") "&amp;"("&amp;N32&amp;"/"&amp;M32&amp;") "</f>
        <v xml:space="preserve">(RET SN/2) (RET SN/1) (RET SN/1) </v>
      </c>
      <c r="I18" s="17"/>
      <c r="J18" s="17"/>
      <c r="K18" s="18"/>
      <c r="L18" s="14"/>
      <c r="M18" s="15"/>
      <c r="N18" s="15"/>
      <c r="O18" s="5"/>
      <c r="U18" s="6"/>
      <c r="V18" s="6"/>
      <c r="W18" s="7"/>
    </row>
    <row r="19" spans="2:23" ht="19.899999999999999" customHeight="1">
      <c r="B19" s="4"/>
      <c r="C19" s="271" t="s">
        <v>24</v>
      </c>
      <c r="D19" s="271"/>
      <c r="E19" s="271"/>
      <c r="F19" s="271"/>
      <c r="G19" s="271"/>
      <c r="H19" s="20" t="s">
        <v>233</v>
      </c>
      <c r="I19" s="17"/>
      <c r="J19" s="17"/>
      <c r="K19" s="18"/>
      <c r="L19" s="14"/>
      <c r="M19" s="15"/>
      <c r="N19" s="15"/>
      <c r="O19" s="5"/>
      <c r="U19" s="6"/>
      <c r="V19" s="6"/>
      <c r="W19" s="7"/>
    </row>
    <row r="20" spans="2:23" ht="19.899999999999999" customHeight="1">
      <c r="B20" s="4"/>
      <c r="C20" s="271" t="s">
        <v>25</v>
      </c>
      <c r="D20" s="271"/>
      <c r="E20" s="271"/>
      <c r="F20" s="271"/>
      <c r="G20" s="271"/>
      <c r="H20" s="20" t="s">
        <v>234</v>
      </c>
      <c r="I20" s="17"/>
      <c r="J20" s="17"/>
      <c r="K20" s="18"/>
      <c r="L20" s="14"/>
      <c r="M20" s="15"/>
      <c r="N20" s="15"/>
      <c r="O20" s="5"/>
      <c r="U20" s="6"/>
      <c r="V20" s="6"/>
      <c r="W20" s="7"/>
    </row>
    <row r="21" spans="2:23" ht="19.899999999999999" customHeight="1">
      <c r="B21" s="4"/>
      <c r="C21" s="271" t="s">
        <v>26</v>
      </c>
      <c r="D21" s="271"/>
      <c r="E21" s="271"/>
      <c r="F21" s="271"/>
      <c r="G21" s="271"/>
      <c r="H21" s="20" t="s">
        <v>235</v>
      </c>
      <c r="I21" s="17"/>
      <c r="J21" s="17"/>
      <c r="K21" s="18"/>
      <c r="L21" s="14"/>
      <c r="M21" s="15"/>
      <c r="N21" s="15"/>
      <c r="O21" s="5"/>
      <c r="U21" s="6"/>
      <c r="V21" s="6"/>
      <c r="W21" s="7"/>
    </row>
    <row r="22" spans="2:23" ht="19.899999999999999" customHeight="1">
      <c r="B22" s="4"/>
      <c r="C22" s="271" t="s">
        <v>27</v>
      </c>
      <c r="D22" s="271"/>
      <c r="E22" s="271"/>
      <c r="F22" s="271"/>
      <c r="G22" s="271"/>
      <c r="H22" s="272" t="s">
        <v>28</v>
      </c>
      <c r="I22" s="273"/>
      <c r="J22" s="273"/>
      <c r="K22" s="274"/>
      <c r="L22" s="14" t="str">
        <f t="shared" ref="L22:L25" si="0">H22</f>
        <v>GSM+L1800+L2100</v>
      </c>
      <c r="M22" s="15"/>
      <c r="N22" s="15"/>
      <c r="O22" s="5"/>
    </row>
    <row r="23" spans="2:23" ht="19.899999999999999" customHeight="1">
      <c r="B23" s="4"/>
      <c r="C23" s="271" t="s">
        <v>29</v>
      </c>
      <c r="D23" s="271"/>
      <c r="E23" s="271"/>
      <c r="F23" s="271"/>
      <c r="G23" s="271"/>
      <c r="H23" s="282" t="str">
        <f>IF(Cover!G16="LTE 1800","L1800/1325/20Mhz",IF(Cover!G16="LTE 900","L900/3774/20Mhz",""))</f>
        <v>L1800/1325/20Mhz</v>
      </c>
      <c r="I23" s="283"/>
      <c r="J23" s="283"/>
      <c r="K23" s="284"/>
      <c r="L23" s="14" t="str">
        <f t="shared" si="0"/>
        <v>L1800/1325/20Mhz</v>
      </c>
      <c r="M23" s="15"/>
      <c r="N23" s="15"/>
      <c r="O23" s="5"/>
    </row>
    <row r="24" spans="2:23" ht="19.899999999999999" customHeight="1">
      <c r="B24" s="4"/>
      <c r="C24" s="271" t="s">
        <v>30</v>
      </c>
      <c r="D24" s="271"/>
      <c r="E24" s="271"/>
      <c r="F24" s="271"/>
      <c r="G24" s="271"/>
      <c r="H24" s="19" t="str">
        <f>K30&amp;"/"&amp;" "&amp;K31&amp;"/"&amp;" "&amp;K32</f>
        <v>432/ 433/ 434</v>
      </c>
      <c r="I24" s="21"/>
      <c r="J24" s="21"/>
      <c r="K24" s="22"/>
      <c r="L24" s="14" t="str">
        <f t="shared" si="0"/>
        <v>432/ 433/ 434</v>
      </c>
      <c r="M24" s="15"/>
      <c r="N24" s="15"/>
      <c r="O24" s="5"/>
    </row>
    <row r="25" spans="2:23" ht="19.899999999999999" customHeight="1">
      <c r="B25" s="4"/>
      <c r="C25" s="271" t="s">
        <v>31</v>
      </c>
      <c r="D25" s="271"/>
      <c r="E25" s="271"/>
      <c r="F25" s="271"/>
      <c r="G25" s="285"/>
      <c r="H25" s="13">
        <v>22039</v>
      </c>
      <c r="I25" s="17"/>
      <c r="J25" s="17"/>
      <c r="K25" s="18"/>
      <c r="L25" s="14">
        <f t="shared" si="0"/>
        <v>22039</v>
      </c>
      <c r="M25" s="23"/>
      <c r="N25" s="23"/>
      <c r="O25" s="5"/>
    </row>
    <row r="26" spans="2:23" ht="19.899999999999999" customHeight="1">
      <c r="B26" s="4"/>
      <c r="C26" s="271" t="s">
        <v>32</v>
      </c>
      <c r="D26" s="271"/>
      <c r="E26" s="271"/>
      <c r="F26" s="271"/>
      <c r="G26" s="285"/>
      <c r="H26" s="24" t="s">
        <v>240</v>
      </c>
      <c r="I26" s="25"/>
      <c r="J26" s="26"/>
      <c r="K26" s="27"/>
      <c r="L26" s="14"/>
      <c r="M26" s="23"/>
      <c r="N26" s="23"/>
      <c r="O26" s="5"/>
      <c r="P26" s="24"/>
    </row>
    <row r="27" spans="2:23" ht="19.899999999999999" customHeight="1">
      <c r="B27" s="4"/>
      <c r="C27" s="271" t="s">
        <v>33</v>
      </c>
      <c r="D27" s="271"/>
      <c r="E27" s="271"/>
      <c r="F27" s="271"/>
      <c r="G27" s="285"/>
      <c r="H27" s="24" t="s">
        <v>216</v>
      </c>
      <c r="I27" s="25"/>
      <c r="J27" s="26"/>
      <c r="K27" s="27"/>
      <c r="L27" s="14"/>
      <c r="M27" s="23"/>
      <c r="N27" s="23"/>
      <c r="O27" s="28"/>
    </row>
    <row r="28" spans="2:23" ht="19.899999999999999" customHeight="1">
      <c r="B28" s="4"/>
      <c r="C28" s="29"/>
      <c r="D28" s="293"/>
      <c r="E28" s="293"/>
      <c r="F28" s="293"/>
      <c r="G28" s="293"/>
      <c r="H28" s="7"/>
      <c r="I28" s="7"/>
      <c r="J28" s="7"/>
      <c r="K28" s="7"/>
      <c r="L28" s="7"/>
      <c r="M28" s="7"/>
      <c r="N28" s="7"/>
      <c r="O28" s="28"/>
    </row>
    <row r="29" spans="2:23" ht="19.899999999999999" customHeight="1">
      <c r="B29" s="4"/>
      <c r="C29" s="294" t="s">
        <v>34</v>
      </c>
      <c r="D29" s="294"/>
      <c r="E29" s="30" t="s">
        <v>35</v>
      </c>
      <c r="F29" s="294" t="s">
        <v>36</v>
      </c>
      <c r="G29" s="294"/>
      <c r="H29" s="294"/>
      <c r="I29" s="30" t="s">
        <v>37</v>
      </c>
      <c r="J29" s="31" t="s">
        <v>38</v>
      </c>
      <c r="K29" s="31" t="s">
        <v>39</v>
      </c>
      <c r="L29" s="31" t="s">
        <v>22</v>
      </c>
      <c r="M29" s="31" t="s">
        <v>40</v>
      </c>
      <c r="N29" s="31" t="s">
        <v>41</v>
      </c>
      <c r="O29" s="5"/>
    </row>
    <row r="30" spans="2:23" ht="19.899999999999999" customHeight="1">
      <c r="B30" s="4"/>
      <c r="C30" s="286">
        <v>1</v>
      </c>
      <c r="D30" s="286"/>
      <c r="E30" s="33" t="str">
        <f>H13</f>
        <v>4222520E</v>
      </c>
      <c r="F30" s="295" t="str">
        <f>H14</f>
        <v>4222520E_LTE_UJUNG_AJI</v>
      </c>
      <c r="G30" s="295"/>
      <c r="H30" s="295"/>
      <c r="I30" s="32" t="s">
        <v>236</v>
      </c>
      <c r="J30" s="33">
        <v>4</v>
      </c>
      <c r="K30" s="33">
        <v>432</v>
      </c>
      <c r="L30" s="33">
        <v>65</v>
      </c>
      <c r="M30" s="33">
        <v>2</v>
      </c>
      <c r="N30" s="33" t="s">
        <v>215</v>
      </c>
      <c r="O30" s="5"/>
    </row>
    <row r="31" spans="2:23" ht="19.899999999999999" customHeight="1">
      <c r="B31" s="4"/>
      <c r="C31" s="286">
        <v>2</v>
      </c>
      <c r="D31" s="286"/>
      <c r="E31" s="33" t="str">
        <f>H13</f>
        <v>4222520E</v>
      </c>
      <c r="F31" s="287" t="str">
        <f t="shared" ref="F31:F35" si="1">$H$14</f>
        <v>4222520E_LTE_UJUNG_AJI</v>
      </c>
      <c r="G31" s="288"/>
      <c r="H31" s="289"/>
      <c r="I31" s="32" t="s">
        <v>237</v>
      </c>
      <c r="J31" s="33">
        <v>5</v>
      </c>
      <c r="K31" s="33">
        <v>433</v>
      </c>
      <c r="L31" s="33">
        <v>110</v>
      </c>
      <c r="M31" s="33">
        <v>1</v>
      </c>
      <c r="N31" s="33" t="s">
        <v>215</v>
      </c>
      <c r="O31" s="5"/>
    </row>
    <row r="32" spans="2:23" ht="19.899999999999999" customHeight="1">
      <c r="B32" s="4"/>
      <c r="C32" s="286">
        <v>3</v>
      </c>
      <c r="D32" s="286"/>
      <c r="E32" s="33" t="str">
        <f>H13</f>
        <v>4222520E</v>
      </c>
      <c r="F32" s="287" t="str">
        <f t="shared" si="1"/>
        <v>4222520E_LTE_UJUNG_AJI</v>
      </c>
      <c r="G32" s="288"/>
      <c r="H32" s="289"/>
      <c r="I32" s="32" t="s">
        <v>238</v>
      </c>
      <c r="J32" s="33">
        <v>6</v>
      </c>
      <c r="K32" s="33">
        <v>434</v>
      </c>
      <c r="L32" s="33">
        <v>315</v>
      </c>
      <c r="M32" s="33">
        <v>1</v>
      </c>
      <c r="N32" s="33" t="s">
        <v>215</v>
      </c>
      <c r="O32" s="5"/>
    </row>
    <row r="33" spans="2:15" ht="19.899999999999999" customHeight="1">
      <c r="B33" s="4"/>
      <c r="C33" s="286">
        <v>4</v>
      </c>
      <c r="D33" s="286"/>
      <c r="E33" s="33" t="str">
        <f>H13</f>
        <v>4222520E</v>
      </c>
      <c r="F33" s="295" t="str">
        <f t="shared" si="1"/>
        <v>4222520E_LTE_UJUNG_AJI</v>
      </c>
      <c r="G33" s="295"/>
      <c r="H33" s="295"/>
      <c r="I33" s="32" t="s">
        <v>239</v>
      </c>
      <c r="J33" s="33">
        <v>25</v>
      </c>
      <c r="K33" s="33">
        <v>249</v>
      </c>
      <c r="L33" s="33">
        <v>170</v>
      </c>
      <c r="M33" s="33">
        <v>1</v>
      </c>
      <c r="N33" s="33" t="s">
        <v>215</v>
      </c>
      <c r="O33" s="5"/>
    </row>
    <row r="34" spans="2:15" ht="19.899999999999999" customHeight="1">
      <c r="B34" s="4"/>
      <c r="C34" s="296">
        <v>5</v>
      </c>
      <c r="D34" s="297"/>
      <c r="E34" s="33" t="str">
        <f>H13</f>
        <v>4222520E</v>
      </c>
      <c r="F34" s="295" t="str">
        <f t="shared" si="1"/>
        <v>4222520E_LTE_UJUNG_AJI</v>
      </c>
      <c r="G34" s="295"/>
      <c r="H34" s="295"/>
      <c r="I34" s="32"/>
      <c r="J34" s="33"/>
      <c r="K34" s="33"/>
      <c r="L34" s="33"/>
      <c r="M34" s="33"/>
      <c r="N34" s="33"/>
      <c r="O34" s="5"/>
    </row>
    <row r="35" spans="2:15" ht="19.899999999999999" customHeight="1">
      <c r="B35" s="4"/>
      <c r="C35" s="296">
        <v>6</v>
      </c>
      <c r="D35" s="297"/>
      <c r="E35" s="33" t="str">
        <f>H13</f>
        <v>4222520E</v>
      </c>
      <c r="F35" s="295" t="str">
        <f t="shared" si="1"/>
        <v>4222520E_LTE_UJUNG_AJI</v>
      </c>
      <c r="G35" s="295"/>
      <c r="H35" s="295"/>
      <c r="I35" s="32"/>
      <c r="J35" s="33"/>
      <c r="K35" s="33"/>
      <c r="L35" s="33"/>
      <c r="M35" s="33"/>
      <c r="N35" s="33"/>
      <c r="O35" s="5"/>
    </row>
    <row r="36" spans="2:15">
      <c r="B36" s="290">
        <v>2024</v>
      </c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2"/>
    </row>
    <row r="37" spans="2:15" ht="15.75" thickBot="1">
      <c r="B37" s="267"/>
      <c r="C37" s="268"/>
      <c r="D37" s="268"/>
      <c r="E37" s="268"/>
      <c r="F37" s="268"/>
      <c r="G37" s="268"/>
      <c r="H37" s="268"/>
      <c r="I37" s="268"/>
      <c r="J37" s="268"/>
      <c r="K37" s="268"/>
      <c r="L37" s="268"/>
      <c r="M37" s="268"/>
      <c r="N37" s="268"/>
      <c r="O37" s="269"/>
    </row>
  </sheetData>
  <mergeCells count="48">
    <mergeCell ref="B36:O37"/>
    <mergeCell ref="D28:G28"/>
    <mergeCell ref="C29:D29"/>
    <mergeCell ref="F29:H29"/>
    <mergeCell ref="C30:D30"/>
    <mergeCell ref="F30:H30"/>
    <mergeCell ref="C31:D31"/>
    <mergeCell ref="F31:H31"/>
    <mergeCell ref="C33:D33"/>
    <mergeCell ref="F33:H33"/>
    <mergeCell ref="C34:D34"/>
    <mergeCell ref="C35:D35"/>
    <mergeCell ref="F34:H34"/>
    <mergeCell ref="F35:H35"/>
    <mergeCell ref="H23:K23"/>
    <mergeCell ref="C24:G24"/>
    <mergeCell ref="C25:G25"/>
    <mergeCell ref="C26:G26"/>
    <mergeCell ref="C32:D32"/>
    <mergeCell ref="F32:H32"/>
    <mergeCell ref="C27:G27"/>
    <mergeCell ref="C23:G23"/>
    <mergeCell ref="H22:K22"/>
    <mergeCell ref="C15:G15"/>
    <mergeCell ref="H15:K15"/>
    <mergeCell ref="C16:G16"/>
    <mergeCell ref="U16:V16"/>
    <mergeCell ref="C17:G17"/>
    <mergeCell ref="U17:V17"/>
    <mergeCell ref="C18:G18"/>
    <mergeCell ref="C19:G19"/>
    <mergeCell ref="C20:G20"/>
    <mergeCell ref="C21:G21"/>
    <mergeCell ref="C22:G22"/>
    <mergeCell ref="B1:O6"/>
    <mergeCell ref="C10:G10"/>
    <mergeCell ref="H10:K10"/>
    <mergeCell ref="C12:G12"/>
    <mergeCell ref="H12:K12"/>
    <mergeCell ref="Q10:AC10"/>
    <mergeCell ref="AD10:AN10"/>
    <mergeCell ref="C11:G11"/>
    <mergeCell ref="H11:K11"/>
    <mergeCell ref="C14:G14"/>
    <mergeCell ref="H14:K14"/>
    <mergeCell ref="C13:G13"/>
    <mergeCell ref="H13:K13"/>
    <mergeCell ref="U13:V13"/>
  </mergeCells>
  <pageMargins left="0.7" right="0.7" top="0.75" bottom="0.75" header="0.3" footer="0.3"/>
  <pageSetup paperSize="9" scale="22" firstPageNumber="2"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CDB4-1F2B-4554-B17A-8EBBD3C98F5E}">
  <dimension ref="B1:Z277"/>
  <sheetViews>
    <sheetView showGridLines="0" zoomScale="50" zoomScaleNormal="50" zoomScaleSheetLayoutView="62" workbookViewId="0">
      <selection activeCell="AD29" sqref="AD29"/>
    </sheetView>
  </sheetViews>
  <sheetFormatPr defaultColWidth="8.5703125" defaultRowHeight="13.5"/>
  <cols>
    <col min="1" max="1" width="8.5703125" style="34"/>
    <col min="2" max="2" width="8.42578125" style="34" customWidth="1"/>
    <col min="3" max="3" width="15.42578125" style="34" customWidth="1"/>
    <col min="4" max="4" width="13.42578125" style="34" customWidth="1"/>
    <col min="5" max="8" width="8.5703125" style="34"/>
    <col min="9" max="9" width="4.42578125" style="34" customWidth="1"/>
    <col min="10" max="10" width="5.5703125" style="34" customWidth="1"/>
    <col min="11" max="11" width="8.5703125" style="34"/>
    <col min="12" max="12" width="8.42578125" style="34" customWidth="1"/>
    <col min="13" max="13" width="13.42578125" style="34" customWidth="1"/>
    <col min="14" max="14" width="10.140625" style="34" customWidth="1"/>
    <col min="15" max="15" width="15.5703125" style="34" customWidth="1"/>
    <col min="16" max="16" width="13" style="34" customWidth="1"/>
    <col min="17" max="17" width="6.42578125" style="34" customWidth="1"/>
    <col min="18" max="18" width="16.42578125" style="34" customWidth="1"/>
    <col min="19" max="19" width="7" style="34" customWidth="1"/>
    <col min="20" max="20" width="18.7109375" style="34" customWidth="1"/>
    <col min="21" max="21" width="13.42578125" style="34" customWidth="1"/>
    <col min="22" max="24" width="11.42578125" style="34" customWidth="1"/>
    <col min="25" max="25" width="12.85546875" style="34" customWidth="1"/>
    <col min="26" max="26" width="0.140625" style="34" customWidth="1"/>
    <col min="27" max="16384" width="8.5703125" style="34"/>
  </cols>
  <sheetData>
    <row r="1" spans="2:26" ht="12.75" customHeight="1">
      <c r="B1" s="320" t="s">
        <v>42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2"/>
    </row>
    <row r="2" spans="2:26" ht="12.75" customHeight="1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4"/>
      <c r="X2" s="324"/>
      <c r="Y2" s="324"/>
      <c r="Z2" s="325"/>
    </row>
    <row r="3" spans="2:26" ht="12.75" customHeight="1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324"/>
      <c r="Z3" s="325"/>
    </row>
    <row r="4" spans="2:26" ht="12.75" customHeight="1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5"/>
    </row>
    <row r="5" spans="2:26" ht="12.75" customHeight="1">
      <c r="B5" s="323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4"/>
      <c r="Z5" s="325"/>
    </row>
    <row r="6" spans="2:26" ht="12.75" customHeight="1">
      <c r="B6" s="323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5"/>
    </row>
    <row r="7" spans="2:26" ht="12.75" customHeight="1">
      <c r="B7" s="323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5"/>
    </row>
    <row r="8" spans="2:26" ht="15">
      <c r="B8" s="326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8"/>
    </row>
    <row r="9" spans="2:26" ht="12.75" customHeight="1">
      <c r="B9" s="314" t="s">
        <v>43</v>
      </c>
      <c r="C9" s="315"/>
      <c r="D9" s="315"/>
      <c r="E9" s="315"/>
      <c r="F9" s="315"/>
      <c r="G9" s="315"/>
      <c r="H9" s="315"/>
      <c r="I9" s="315"/>
      <c r="J9" s="315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6"/>
    </row>
    <row r="10" spans="2:26" ht="19.5" customHeight="1">
      <c r="B10" s="314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6"/>
    </row>
    <row r="11" spans="2:26">
      <c r="B11" s="35"/>
      <c r="Z11" s="36"/>
    </row>
    <row r="12" spans="2:26">
      <c r="B12" s="35"/>
      <c r="Z12" s="36"/>
    </row>
    <row r="13" spans="2:26" ht="15">
      <c r="B13" s="35"/>
      <c r="D13" s="237" t="s">
        <v>44</v>
      </c>
      <c r="P13" s="237" t="s">
        <v>217</v>
      </c>
      <c r="Z13" s="36"/>
    </row>
    <row r="14" spans="2:26">
      <c r="B14" s="35"/>
      <c r="Z14" s="36"/>
    </row>
    <row r="15" spans="2:26">
      <c r="B15" s="35"/>
      <c r="Z15" s="36"/>
    </row>
    <row r="16" spans="2:26">
      <c r="B16" s="35"/>
      <c r="Z16" s="36"/>
    </row>
    <row r="17" spans="2:26">
      <c r="B17" s="35"/>
      <c r="Z17" s="36"/>
    </row>
    <row r="18" spans="2:26">
      <c r="B18" s="35"/>
      <c r="Z18" s="36"/>
    </row>
    <row r="19" spans="2:26">
      <c r="B19" s="35"/>
      <c r="C19" s="37"/>
      <c r="D19" s="38"/>
      <c r="Z19" s="36"/>
    </row>
    <row r="20" spans="2:26">
      <c r="B20" s="35"/>
      <c r="C20" s="37"/>
      <c r="D20" s="38"/>
      <c r="Z20" s="36"/>
    </row>
    <row r="21" spans="2:26" ht="12.75" customHeight="1">
      <c r="B21" s="35"/>
      <c r="Z21" s="39"/>
    </row>
    <row r="22" spans="2:26" ht="12.75" customHeight="1">
      <c r="B22" s="35"/>
      <c r="C22" s="40"/>
      <c r="D22" s="41"/>
      <c r="Z22" s="39"/>
    </row>
    <row r="23" spans="2:26">
      <c r="B23" s="35"/>
      <c r="Z23" s="39"/>
    </row>
    <row r="24" spans="2:26">
      <c r="B24" s="35"/>
      <c r="Z24" s="39"/>
    </row>
    <row r="25" spans="2:26">
      <c r="B25" s="35"/>
      <c r="Z25" s="39"/>
    </row>
    <row r="26" spans="2:26">
      <c r="B26" s="35"/>
      <c r="Z26" s="39"/>
    </row>
    <row r="27" spans="2:26">
      <c r="B27" s="35"/>
      <c r="Z27" s="39"/>
    </row>
    <row r="28" spans="2:26">
      <c r="B28" s="35"/>
      <c r="Z28" s="36"/>
    </row>
    <row r="29" spans="2:26">
      <c r="B29" s="35"/>
      <c r="Z29" s="36"/>
    </row>
    <row r="30" spans="2:26">
      <c r="B30" s="35"/>
      <c r="Z30" s="36"/>
    </row>
    <row r="31" spans="2:26">
      <c r="B31" s="35"/>
      <c r="Z31" s="36"/>
    </row>
    <row r="32" spans="2:26" ht="8.25" customHeight="1">
      <c r="B32" s="35"/>
      <c r="Z32" s="36"/>
    </row>
    <row r="33" spans="2:26">
      <c r="B33" s="35"/>
      <c r="Z33" s="36"/>
    </row>
    <row r="34" spans="2:26" ht="12.75" customHeight="1">
      <c r="B34" s="35"/>
      <c r="N34" s="329" t="s">
        <v>45</v>
      </c>
      <c r="O34" s="330"/>
      <c r="P34" s="331"/>
      <c r="Q34" s="329" t="s">
        <v>46</v>
      </c>
      <c r="R34" s="331"/>
      <c r="Z34" s="36"/>
    </row>
    <row r="35" spans="2:26" ht="12.75" customHeight="1">
      <c r="B35" s="35"/>
      <c r="N35" s="332"/>
      <c r="O35" s="333"/>
      <c r="P35" s="334"/>
      <c r="Q35" s="332"/>
      <c r="R35" s="334"/>
      <c r="Z35" s="36"/>
    </row>
    <row r="36" spans="2:26" ht="15" customHeight="1">
      <c r="B36" s="35"/>
      <c r="N36" s="304" t="str">
        <f>"Sector "&amp;'General Site Information'!C30</f>
        <v>Sector 1</v>
      </c>
      <c r="O36" s="305"/>
      <c r="P36" s="306"/>
      <c r="Q36" s="307" t="s">
        <v>47</v>
      </c>
      <c r="R36" s="308"/>
      <c r="Z36" s="36"/>
    </row>
    <row r="37" spans="2:26" ht="15" customHeight="1">
      <c r="B37" s="35"/>
      <c r="N37" s="304" t="str">
        <f>"Sector "&amp;'General Site Information'!C31</f>
        <v>Sector 2</v>
      </c>
      <c r="O37" s="305"/>
      <c r="P37" s="306"/>
      <c r="Q37" s="307" t="s">
        <v>47</v>
      </c>
      <c r="R37" s="308"/>
      <c r="Z37" s="36"/>
    </row>
    <row r="38" spans="2:26" ht="15" customHeight="1">
      <c r="B38" s="35"/>
      <c r="N38" s="304" t="str">
        <f>"Sector "&amp;'General Site Information'!C32</f>
        <v>Sector 3</v>
      </c>
      <c r="O38" s="305"/>
      <c r="P38" s="306"/>
      <c r="Q38" s="307" t="s">
        <v>47</v>
      </c>
      <c r="R38" s="308"/>
      <c r="Z38" s="36"/>
    </row>
    <row r="39" spans="2:26" ht="15" customHeight="1">
      <c r="B39" s="35"/>
      <c r="N39" s="304" t="str">
        <f>"Sector "&amp;'General Site Information'!C33</f>
        <v>Sector 4</v>
      </c>
      <c r="O39" s="305"/>
      <c r="P39" s="306"/>
      <c r="Q39" s="307" t="s">
        <v>47</v>
      </c>
      <c r="R39" s="308"/>
      <c r="Z39" s="36"/>
    </row>
    <row r="40" spans="2:26">
      <c r="B40" s="35"/>
      <c r="N40" s="309" t="s">
        <v>48</v>
      </c>
      <c r="O40" s="310"/>
      <c r="P40" s="311"/>
      <c r="Q40" s="312" t="s">
        <v>49</v>
      </c>
      <c r="R40" s="313"/>
      <c r="Z40" s="36"/>
    </row>
    <row r="41" spans="2:26">
      <c r="B41" s="35"/>
      <c r="O41" s="40"/>
      <c r="P41" s="40"/>
      <c r="Q41" s="40"/>
      <c r="R41" s="41"/>
      <c r="S41" s="41"/>
      <c r="Z41" s="36"/>
    </row>
    <row r="42" spans="2:26" ht="12.75" customHeight="1">
      <c r="B42" s="340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2"/>
    </row>
    <row r="43" spans="2:26" ht="12.75" customHeight="1">
      <c r="B43" s="340"/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41"/>
      <c r="V43" s="341"/>
      <c r="W43" s="341"/>
      <c r="X43" s="341"/>
      <c r="Y43" s="341"/>
      <c r="Z43" s="342"/>
    </row>
    <row r="44" spans="2:26">
      <c r="B44" s="35"/>
      <c r="Z44" s="36"/>
    </row>
    <row r="45" spans="2:26" ht="15">
      <c r="B45" s="35"/>
      <c r="C45" s="298" t="str">
        <f>'General Site Information'!I30</f>
        <v>MD4G18_4222520E_4</v>
      </c>
      <c r="D45" s="299"/>
      <c r="E45" s="299"/>
      <c r="F45" s="299"/>
      <c r="G45" s="299"/>
      <c r="H45" s="299"/>
      <c r="I45" s="300"/>
      <c r="K45" s="298" t="str">
        <f>'General Site Information'!I31</f>
        <v>MD4G18_4222520E_5</v>
      </c>
      <c r="L45" s="299"/>
      <c r="M45" s="299"/>
      <c r="N45" s="299"/>
      <c r="O45" s="299"/>
      <c r="P45" s="300"/>
      <c r="R45" s="298" t="str">
        <f>'General Site Information'!I32</f>
        <v>MD4G18_4222520E_6</v>
      </c>
      <c r="S45" s="299"/>
      <c r="T45" s="299"/>
      <c r="U45" s="299"/>
      <c r="V45" s="299"/>
      <c r="W45" s="300"/>
      <c r="Z45" s="36"/>
    </row>
    <row r="46" spans="2:26">
      <c r="B46" s="35"/>
      <c r="Z46" s="36"/>
    </row>
    <row r="47" spans="2:26">
      <c r="B47" s="35"/>
      <c r="C47" s="44"/>
      <c r="D47" s="45"/>
      <c r="E47" s="45"/>
      <c r="F47" s="45"/>
      <c r="G47" s="45"/>
      <c r="H47" s="45"/>
      <c r="I47" s="46"/>
      <c r="K47" s="44"/>
      <c r="L47" s="45"/>
      <c r="M47" s="45"/>
      <c r="N47" s="45"/>
      <c r="O47" s="45"/>
      <c r="P47" s="46"/>
      <c r="R47" s="44"/>
      <c r="S47" s="45"/>
      <c r="T47" s="45"/>
      <c r="U47" s="45"/>
      <c r="V47" s="45"/>
      <c r="W47" s="46"/>
      <c r="Z47" s="36"/>
    </row>
    <row r="48" spans="2:26">
      <c r="B48" s="35"/>
      <c r="C48" s="47"/>
      <c r="I48" s="39"/>
      <c r="K48" s="47"/>
      <c r="P48" s="39"/>
      <c r="R48" s="47"/>
      <c r="W48" s="39"/>
      <c r="Z48" s="36"/>
    </row>
    <row r="49" spans="2:26">
      <c r="B49" s="35"/>
      <c r="C49" s="47"/>
      <c r="I49" s="39"/>
      <c r="K49" s="47"/>
      <c r="P49" s="39"/>
      <c r="R49" s="47"/>
      <c r="W49" s="39"/>
      <c r="Z49" s="36"/>
    </row>
    <row r="50" spans="2:26">
      <c r="B50" s="35"/>
      <c r="C50" s="47"/>
      <c r="I50" s="39"/>
      <c r="K50" s="47"/>
      <c r="P50" s="39"/>
      <c r="R50" s="47"/>
      <c r="W50" s="39"/>
      <c r="Z50" s="36"/>
    </row>
    <row r="51" spans="2:26">
      <c r="B51" s="35"/>
      <c r="C51" s="47"/>
      <c r="I51" s="39"/>
      <c r="K51" s="47"/>
      <c r="P51" s="39"/>
      <c r="R51" s="47"/>
      <c r="W51" s="39"/>
      <c r="Z51" s="36"/>
    </row>
    <row r="52" spans="2:26">
      <c r="B52" s="35"/>
      <c r="C52" s="47"/>
      <c r="I52" s="39"/>
      <c r="K52" s="47"/>
      <c r="P52" s="39"/>
      <c r="R52" s="47"/>
      <c r="W52" s="39"/>
      <c r="Z52" s="36"/>
    </row>
    <row r="53" spans="2:26">
      <c r="B53" s="35"/>
      <c r="C53" s="47"/>
      <c r="I53" s="39"/>
      <c r="K53" s="47"/>
      <c r="P53" s="39"/>
      <c r="R53" s="47"/>
      <c r="W53" s="39"/>
      <c r="Z53" s="36"/>
    </row>
    <row r="54" spans="2:26">
      <c r="B54" s="35"/>
      <c r="C54" s="47"/>
      <c r="I54" s="39"/>
      <c r="K54" s="47"/>
      <c r="P54" s="39"/>
      <c r="R54" s="47"/>
      <c r="W54" s="39"/>
      <c r="Z54" s="36"/>
    </row>
    <row r="55" spans="2:26">
      <c r="B55" s="35"/>
      <c r="C55" s="47"/>
      <c r="I55" s="39"/>
      <c r="K55" s="47"/>
      <c r="P55" s="39"/>
      <c r="R55" s="47"/>
      <c r="W55" s="39"/>
      <c r="Z55" s="36"/>
    </row>
    <row r="56" spans="2:26">
      <c r="B56" s="35"/>
      <c r="C56" s="47"/>
      <c r="I56" s="39"/>
      <c r="K56" s="47"/>
      <c r="P56" s="343"/>
      <c r="Q56" s="344"/>
      <c r="R56" s="345"/>
      <c r="S56" s="48"/>
      <c r="T56" s="346"/>
      <c r="W56" s="39"/>
      <c r="Z56" s="36"/>
    </row>
    <row r="57" spans="2:26">
      <c r="B57" s="35"/>
      <c r="C57" s="47"/>
      <c r="I57" s="39"/>
      <c r="K57" s="47"/>
      <c r="P57" s="343"/>
      <c r="Q57" s="344"/>
      <c r="R57" s="345"/>
      <c r="S57" s="48"/>
      <c r="T57" s="346"/>
      <c r="W57" s="39"/>
      <c r="Z57" s="36"/>
    </row>
    <row r="58" spans="2:26">
      <c r="B58" s="35"/>
      <c r="C58" s="47"/>
      <c r="I58" s="39"/>
      <c r="K58" s="47"/>
      <c r="P58" s="49"/>
      <c r="Q58" s="37"/>
      <c r="R58" s="50"/>
      <c r="S58" s="37"/>
      <c r="T58" s="38"/>
      <c r="W58" s="39"/>
      <c r="Z58" s="36"/>
    </row>
    <row r="59" spans="2:26">
      <c r="B59" s="35"/>
      <c r="C59" s="47"/>
      <c r="I59" s="39"/>
      <c r="K59" s="47"/>
      <c r="P59" s="49"/>
      <c r="Q59" s="37"/>
      <c r="R59" s="50"/>
      <c r="S59" s="37"/>
      <c r="T59" s="38"/>
      <c r="W59" s="39"/>
      <c r="Z59" s="36"/>
    </row>
    <row r="60" spans="2:26">
      <c r="B60" s="35"/>
      <c r="C60" s="47"/>
      <c r="I60" s="39"/>
      <c r="K60" s="47"/>
      <c r="P60" s="49"/>
      <c r="Q60" s="37"/>
      <c r="R60" s="50"/>
      <c r="S60" s="37"/>
      <c r="T60" s="38"/>
      <c r="W60" s="39"/>
      <c r="Z60" s="36"/>
    </row>
    <row r="61" spans="2:26">
      <c r="B61" s="35"/>
      <c r="C61" s="51"/>
      <c r="D61" s="52"/>
      <c r="E61" s="52"/>
      <c r="F61" s="52"/>
      <c r="G61" s="52"/>
      <c r="H61" s="52"/>
      <c r="I61" s="53"/>
      <c r="K61" s="51"/>
      <c r="L61" s="52"/>
      <c r="M61" s="52"/>
      <c r="N61" s="52"/>
      <c r="O61" s="52"/>
      <c r="P61" s="54"/>
      <c r="Q61" s="37"/>
      <c r="R61" s="55"/>
      <c r="S61" s="56"/>
      <c r="T61" s="57"/>
      <c r="U61" s="52"/>
      <c r="V61" s="52"/>
      <c r="W61" s="53"/>
      <c r="Z61" s="36"/>
    </row>
    <row r="62" spans="2:26">
      <c r="B62" s="35"/>
      <c r="Z62" s="36"/>
    </row>
    <row r="63" spans="2:26" ht="18" customHeight="1">
      <c r="B63" s="35"/>
      <c r="C63" s="298" t="str">
        <f>'General Site Information'!I33</f>
        <v>MD4G18_4222520E_25_M</v>
      </c>
      <c r="D63" s="299"/>
      <c r="E63" s="299"/>
      <c r="F63" s="299"/>
      <c r="G63" s="299"/>
      <c r="H63" s="299"/>
      <c r="I63" s="300"/>
      <c r="K63" s="298"/>
      <c r="L63" s="299"/>
      <c r="M63" s="299"/>
      <c r="N63" s="299"/>
      <c r="O63" s="299"/>
      <c r="P63" s="300"/>
      <c r="R63" s="298"/>
      <c r="S63" s="299"/>
      <c r="T63" s="299"/>
      <c r="U63" s="299"/>
      <c r="V63" s="299"/>
      <c r="W63" s="300"/>
      <c r="X63" s="42"/>
      <c r="Y63" s="43"/>
      <c r="Z63" s="36"/>
    </row>
    <row r="64" spans="2:26">
      <c r="B64" s="35"/>
      <c r="Z64" s="36"/>
    </row>
    <row r="65" spans="2:26">
      <c r="B65" s="35"/>
      <c r="C65" s="44"/>
      <c r="D65" s="45"/>
      <c r="E65" s="45"/>
      <c r="F65" s="45"/>
      <c r="G65" s="45"/>
      <c r="H65" s="45"/>
      <c r="I65" s="46"/>
      <c r="K65" s="44"/>
      <c r="L65" s="45"/>
      <c r="M65" s="45"/>
      <c r="N65" s="45"/>
      <c r="O65" s="45"/>
      <c r="P65" s="46"/>
      <c r="R65" s="44"/>
      <c r="S65" s="45"/>
      <c r="T65" s="45"/>
      <c r="U65" s="45"/>
      <c r="V65" s="45"/>
      <c r="W65" s="46"/>
      <c r="Z65" s="36"/>
    </row>
    <row r="66" spans="2:26">
      <c r="B66" s="35"/>
      <c r="C66" s="47"/>
      <c r="I66" s="39"/>
      <c r="K66" s="47"/>
      <c r="P66" s="39"/>
      <c r="R66" s="47"/>
      <c r="W66" s="39"/>
      <c r="Z66" s="36"/>
    </row>
    <row r="67" spans="2:26">
      <c r="B67" s="35"/>
      <c r="C67" s="47"/>
      <c r="I67" s="39"/>
      <c r="K67" s="47"/>
      <c r="P67" s="39"/>
      <c r="R67" s="47"/>
      <c r="W67" s="39"/>
      <c r="Z67" s="36"/>
    </row>
    <row r="68" spans="2:26">
      <c r="B68" s="35"/>
      <c r="C68" s="47"/>
      <c r="I68" s="39"/>
      <c r="K68" s="47"/>
      <c r="P68" s="39"/>
      <c r="R68" s="47"/>
      <c r="W68" s="39"/>
      <c r="Z68" s="36"/>
    </row>
    <row r="69" spans="2:26">
      <c r="B69" s="35"/>
      <c r="C69" s="47"/>
      <c r="I69" s="39"/>
      <c r="K69" s="47"/>
      <c r="P69" s="39"/>
      <c r="R69" s="47"/>
      <c r="W69" s="39"/>
      <c r="Z69" s="36"/>
    </row>
    <row r="70" spans="2:26">
      <c r="B70" s="35"/>
      <c r="C70" s="47"/>
      <c r="I70" s="39"/>
      <c r="K70" s="47"/>
      <c r="P70" s="39"/>
      <c r="R70" s="47"/>
      <c r="W70" s="39"/>
      <c r="Z70" s="36"/>
    </row>
    <row r="71" spans="2:26">
      <c r="B71" s="35"/>
      <c r="C71" s="47"/>
      <c r="I71" s="39"/>
      <c r="K71" s="47"/>
      <c r="P71" s="39"/>
      <c r="R71" s="47"/>
      <c r="W71" s="39"/>
      <c r="Z71" s="36"/>
    </row>
    <row r="72" spans="2:26">
      <c r="B72" s="35"/>
      <c r="C72" s="47"/>
      <c r="I72" s="39"/>
      <c r="K72" s="47"/>
      <c r="P72" s="39"/>
      <c r="R72" s="47"/>
      <c r="W72" s="39"/>
      <c r="Z72" s="36"/>
    </row>
    <row r="73" spans="2:26">
      <c r="B73" s="35"/>
      <c r="C73" s="47"/>
      <c r="I73" s="39"/>
      <c r="K73" s="47"/>
      <c r="P73" s="39"/>
      <c r="R73" s="47"/>
      <c r="W73" s="39"/>
      <c r="Z73" s="36"/>
    </row>
    <row r="74" spans="2:26">
      <c r="B74" s="35"/>
      <c r="C74" s="47"/>
      <c r="I74" s="39"/>
      <c r="K74" s="47"/>
      <c r="P74" s="343"/>
      <c r="Q74" s="344"/>
      <c r="R74" s="345"/>
      <c r="S74" s="48"/>
      <c r="T74" s="346"/>
      <c r="W74" s="39"/>
      <c r="Z74" s="36"/>
    </row>
    <row r="75" spans="2:26">
      <c r="B75" s="35"/>
      <c r="C75" s="47"/>
      <c r="I75" s="39"/>
      <c r="K75" s="47"/>
      <c r="P75" s="343"/>
      <c r="Q75" s="344"/>
      <c r="R75" s="345"/>
      <c r="S75" s="48"/>
      <c r="T75" s="346"/>
      <c r="W75" s="39"/>
      <c r="Z75" s="36"/>
    </row>
    <row r="76" spans="2:26">
      <c r="B76" s="35"/>
      <c r="C76" s="47"/>
      <c r="I76" s="39"/>
      <c r="K76" s="47"/>
      <c r="P76" s="49"/>
      <c r="Q76" s="37"/>
      <c r="R76" s="50"/>
      <c r="S76" s="37"/>
      <c r="T76" s="38"/>
      <c r="W76" s="39"/>
      <c r="Z76" s="36"/>
    </row>
    <row r="77" spans="2:26">
      <c r="B77" s="35"/>
      <c r="C77" s="47"/>
      <c r="I77" s="39"/>
      <c r="K77" s="47"/>
      <c r="P77" s="49"/>
      <c r="Q77" s="37"/>
      <c r="R77" s="50"/>
      <c r="S77" s="37"/>
      <c r="T77" s="38"/>
      <c r="W77" s="39"/>
      <c r="Z77" s="36"/>
    </row>
    <row r="78" spans="2:26">
      <c r="B78" s="35"/>
      <c r="C78" s="47"/>
      <c r="I78" s="39"/>
      <c r="K78" s="47"/>
      <c r="P78" s="49"/>
      <c r="Q78" s="37"/>
      <c r="R78" s="50"/>
      <c r="S78" s="37"/>
      <c r="T78" s="38"/>
      <c r="W78" s="39"/>
      <c r="Z78" s="36"/>
    </row>
    <row r="79" spans="2:26">
      <c r="B79" s="35"/>
      <c r="C79" s="51"/>
      <c r="D79" s="52"/>
      <c r="E79" s="52"/>
      <c r="F79" s="52"/>
      <c r="G79" s="52"/>
      <c r="H79" s="52"/>
      <c r="I79" s="53"/>
      <c r="K79" s="51"/>
      <c r="L79" s="52"/>
      <c r="M79" s="52"/>
      <c r="N79" s="52"/>
      <c r="O79" s="52"/>
      <c r="P79" s="54"/>
      <c r="Q79" s="37"/>
      <c r="R79" s="55"/>
      <c r="S79" s="56"/>
      <c r="T79" s="57"/>
      <c r="U79" s="52"/>
      <c r="V79" s="52"/>
      <c r="W79" s="53"/>
      <c r="Z79" s="36"/>
    </row>
    <row r="80" spans="2:26">
      <c r="B80" s="35"/>
      <c r="P80" s="58"/>
      <c r="Q80" s="37"/>
      <c r="R80" s="37"/>
      <c r="S80" s="37"/>
      <c r="T80" s="38"/>
      <c r="Z80" s="36"/>
    </row>
    <row r="81" spans="2:26">
      <c r="B81" s="35"/>
      <c r="P81" s="58"/>
      <c r="Q81" s="37"/>
      <c r="R81" s="37"/>
      <c r="S81" s="37"/>
      <c r="T81" s="38"/>
      <c r="Z81" s="36"/>
    </row>
    <row r="82" spans="2:26" ht="12.75" customHeight="1">
      <c r="B82" s="314" t="s">
        <v>50</v>
      </c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6"/>
    </row>
    <row r="83" spans="2:26" ht="16.5" customHeight="1">
      <c r="B83" s="314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6"/>
    </row>
    <row r="84" spans="2:26" ht="24" customHeight="1">
      <c r="B84" s="35"/>
      <c r="C84" s="59" t="s">
        <v>51</v>
      </c>
      <c r="L84" s="59" t="s">
        <v>52</v>
      </c>
      <c r="Z84" s="39"/>
    </row>
    <row r="85" spans="2:26" ht="15">
      <c r="B85" s="35"/>
      <c r="C85" s="44"/>
      <c r="D85" s="45"/>
      <c r="E85" s="45"/>
      <c r="F85" s="45"/>
      <c r="G85" s="45"/>
      <c r="H85" s="45"/>
      <c r="I85" s="45"/>
      <c r="J85" s="45"/>
      <c r="K85" s="46"/>
      <c r="L85" s="44"/>
      <c r="M85" s="45"/>
      <c r="N85" s="45"/>
      <c r="O85" s="45"/>
      <c r="P85" s="45"/>
      <c r="Q85" s="45"/>
      <c r="R85" s="46"/>
      <c r="T85" s="60" t="str">
        <f>IF('General Site Information'!$H$27="Rural","Table sample polygon TA 80%","Table sample polygon ISD 60%")</f>
        <v>Table sample polygon ISD 60%</v>
      </c>
      <c r="Z85" s="39"/>
    </row>
    <row r="86" spans="2:26" ht="27.6" customHeight="1">
      <c r="B86" s="35"/>
      <c r="C86" s="47"/>
      <c r="K86" s="39"/>
      <c r="L86" s="47"/>
      <c r="R86" s="39"/>
      <c r="T86" s="61" t="s">
        <v>53</v>
      </c>
      <c r="U86" s="61" t="s">
        <v>54</v>
      </c>
      <c r="V86" s="317" t="s">
        <v>55</v>
      </c>
      <c r="W86" s="318"/>
      <c r="X86" s="319" t="s">
        <v>56</v>
      </c>
      <c r="Y86" s="319"/>
      <c r="Z86" s="39"/>
    </row>
    <row r="87" spans="2:26" ht="15.75">
      <c r="B87" s="35"/>
      <c r="C87" s="47"/>
      <c r="K87" s="39"/>
      <c r="L87" s="47"/>
      <c r="R87" s="39"/>
      <c r="T87" s="61"/>
      <c r="U87" s="61"/>
      <c r="V87" s="62" t="s">
        <v>51</v>
      </c>
      <c r="W87" s="62" t="s">
        <v>52</v>
      </c>
      <c r="X87" s="61" t="s">
        <v>51</v>
      </c>
      <c r="Y87" s="61" t="s">
        <v>52</v>
      </c>
      <c r="Z87" s="39"/>
    </row>
    <row r="88" spans="2:26" ht="15.75">
      <c r="B88" s="35"/>
      <c r="C88" s="47"/>
      <c r="K88" s="39"/>
      <c r="L88" s="47"/>
      <c r="R88" s="39"/>
      <c r="T88" s="63" t="s">
        <v>57</v>
      </c>
      <c r="U88" s="64"/>
      <c r="V88" s="63">
        <v>24</v>
      </c>
      <c r="W88" s="63">
        <v>31</v>
      </c>
      <c r="X88" s="65">
        <f>V88/V94</f>
        <v>0.24489795918367346</v>
      </c>
      <c r="Y88" s="65">
        <f>W88/W94</f>
        <v>0.28703703703703703</v>
      </c>
      <c r="Z88" s="39"/>
    </row>
    <row r="89" spans="2:26" ht="15.75">
      <c r="B89" s="35"/>
      <c r="C89" s="47"/>
      <c r="K89" s="39"/>
      <c r="L89" s="47"/>
      <c r="R89" s="39"/>
      <c r="T89" s="63" t="s">
        <v>58</v>
      </c>
      <c r="U89" s="66"/>
      <c r="V89" s="63">
        <v>22</v>
      </c>
      <c r="W89" s="63">
        <v>47</v>
      </c>
      <c r="X89" s="65">
        <f>V89/V94</f>
        <v>0.22448979591836735</v>
      </c>
      <c r="Y89" s="65">
        <f>W89/W94</f>
        <v>0.43518518518518517</v>
      </c>
      <c r="Z89" s="39"/>
    </row>
    <row r="90" spans="2:26" ht="15.75">
      <c r="B90" s="35"/>
      <c r="C90" s="47"/>
      <c r="K90" s="39"/>
      <c r="L90" s="47"/>
      <c r="R90" s="39"/>
      <c r="T90" s="63" t="s">
        <v>59</v>
      </c>
      <c r="U90" s="67"/>
      <c r="V90" s="63">
        <v>29</v>
      </c>
      <c r="W90" s="63">
        <v>21</v>
      </c>
      <c r="X90" s="65">
        <f>V90/V94</f>
        <v>0.29591836734693877</v>
      </c>
      <c r="Y90" s="65">
        <f>W90/W94</f>
        <v>0.19444444444444445</v>
      </c>
      <c r="Z90" s="39"/>
    </row>
    <row r="91" spans="2:26" ht="15.75">
      <c r="B91" s="35"/>
      <c r="C91" s="47"/>
      <c r="K91" s="39"/>
      <c r="L91" s="47"/>
      <c r="R91" s="39"/>
      <c r="T91" s="63" t="s">
        <v>60</v>
      </c>
      <c r="U91" s="68"/>
      <c r="V91" s="63">
        <v>9</v>
      </c>
      <c r="W91" s="63">
        <v>2</v>
      </c>
      <c r="X91" s="65">
        <f>V91/V94</f>
        <v>9.1836734693877556E-2</v>
      </c>
      <c r="Y91" s="65">
        <f>W91/W94</f>
        <v>1.8518518518518517E-2</v>
      </c>
      <c r="Z91" s="39"/>
    </row>
    <row r="92" spans="2:26" ht="15.75">
      <c r="B92" s="35"/>
      <c r="C92" s="47"/>
      <c r="K92" s="39"/>
      <c r="L92" s="47"/>
      <c r="R92" s="39"/>
      <c r="T92" s="63" t="s">
        <v>61</v>
      </c>
      <c r="U92" s="69"/>
      <c r="V92" s="63">
        <v>10</v>
      </c>
      <c r="W92" s="63">
        <v>5</v>
      </c>
      <c r="X92" s="65">
        <f>V92/V94</f>
        <v>0.10204081632653061</v>
      </c>
      <c r="Y92" s="65">
        <f>W92/W94</f>
        <v>4.6296296296296294E-2</v>
      </c>
      <c r="Z92" s="39"/>
    </row>
    <row r="93" spans="2:26" ht="15.75">
      <c r="B93" s="35"/>
      <c r="C93" s="47"/>
      <c r="K93" s="39"/>
      <c r="L93" s="47"/>
      <c r="R93" s="39"/>
      <c r="T93" s="63" t="s">
        <v>62</v>
      </c>
      <c r="U93" s="70"/>
      <c r="V93" s="63">
        <v>4</v>
      </c>
      <c r="W93" s="63">
        <v>2</v>
      </c>
      <c r="X93" s="65">
        <f>V93/V94</f>
        <v>4.0816326530612242E-2</v>
      </c>
      <c r="Y93" s="65">
        <f>W93/W94</f>
        <v>1.8518518518518517E-2</v>
      </c>
      <c r="Z93" s="39"/>
    </row>
    <row r="94" spans="2:26" ht="15.75">
      <c r="B94" s="35"/>
      <c r="C94" s="47"/>
      <c r="K94" s="39"/>
      <c r="L94" s="47"/>
      <c r="R94" s="39"/>
      <c r="T94" s="71" t="s">
        <v>63</v>
      </c>
      <c r="U94" s="71"/>
      <c r="V94" s="71">
        <f>SUM(V88:V93)</f>
        <v>98</v>
      </c>
      <c r="W94" s="71">
        <f>SUM(W88:W93)</f>
        <v>108</v>
      </c>
      <c r="X94" s="72">
        <f>SUM(X88:X93)</f>
        <v>1</v>
      </c>
      <c r="Y94" s="72">
        <f>SUM(Y88:Y93)</f>
        <v>0.99999999999999989</v>
      </c>
      <c r="Z94" s="39"/>
    </row>
    <row r="95" spans="2:26" ht="15.75">
      <c r="B95" s="35"/>
      <c r="C95" s="47"/>
      <c r="K95" s="39"/>
      <c r="L95" s="47"/>
      <c r="R95" s="39"/>
      <c r="T95" s="71" t="str">
        <f>IF('General Site Information'!$H$27="Inner","&gt;=-105 Inner",IF('General Site Information'!$H$27="Outter","&gt;=-110 Outter",IF('General Site Information'!$H$27="Rural","&gt;=-110 Rural","""")))</f>
        <v>&gt;=-105 Inner</v>
      </c>
      <c r="U95" s="71"/>
      <c r="V95" s="71">
        <f>IF('General Site Information'!$H$27="Inner",SUM(V88:V91),IF('General Site Information'!$H$27="Outter",SUM(V88:V92),IF('General Site Information'!$H$27="Rural",SUM(V88:V92),"")))</f>
        <v>84</v>
      </c>
      <c r="W95" s="71">
        <f>IF('General Site Information'!$H$27="Inner",SUM(W88:W91),IF('General Site Information'!$H$27="Outter",SUM(W88:W92),IF('General Site Information'!$H$27="Rural",SUM(W88:W92),"")))</f>
        <v>101</v>
      </c>
      <c r="X95" s="72">
        <f>V95/V94</f>
        <v>0.8571428571428571</v>
      </c>
      <c r="Y95" s="72">
        <f>W95/W94</f>
        <v>0.93518518518518523</v>
      </c>
      <c r="Z95" s="39"/>
    </row>
    <row r="96" spans="2:26">
      <c r="B96" s="35"/>
      <c r="C96" s="47"/>
      <c r="K96" s="39"/>
      <c r="L96" s="47"/>
      <c r="R96" s="73"/>
      <c r="S96" s="40"/>
      <c r="T96" s="40"/>
      <c r="U96" s="37"/>
      <c r="V96" s="38"/>
      <c r="Y96" s="223">
        <f>Y95-X95</f>
        <v>7.8042328042328135E-2</v>
      </c>
      <c r="Z96" s="39"/>
    </row>
    <row r="97" spans="2:26">
      <c r="B97" s="35"/>
      <c r="C97" s="47"/>
      <c r="K97" s="39"/>
      <c r="L97" s="47"/>
      <c r="R97" s="73"/>
      <c r="S97" s="40"/>
      <c r="T97" s="40"/>
      <c r="U97" s="37"/>
      <c r="V97" s="38"/>
      <c r="Z97" s="39"/>
    </row>
    <row r="98" spans="2:26">
      <c r="B98" s="35"/>
      <c r="C98" s="47"/>
      <c r="K98" s="39"/>
      <c r="L98" s="47"/>
      <c r="R98" s="39"/>
      <c r="T98" s="336" t="s">
        <v>212</v>
      </c>
      <c r="U98" s="337"/>
      <c r="V98" s="338" t="s">
        <v>213</v>
      </c>
      <c r="W98" s="339"/>
      <c r="X98" s="336" t="s">
        <v>48</v>
      </c>
      <c r="Y98" s="337"/>
    </row>
    <row r="99" spans="2:26">
      <c r="B99" s="35"/>
      <c r="C99" s="51"/>
      <c r="D99" s="52"/>
      <c r="E99" s="52"/>
      <c r="F99" s="52"/>
      <c r="G99" s="52"/>
      <c r="H99" s="52"/>
      <c r="I99" s="52"/>
      <c r="J99" s="52"/>
      <c r="K99" s="53"/>
      <c r="L99" s="51"/>
      <c r="M99" s="52"/>
      <c r="N99" s="52"/>
      <c r="O99" s="52"/>
      <c r="P99" s="52"/>
      <c r="Q99" s="52"/>
      <c r="R99" s="74"/>
      <c r="S99" s="40"/>
      <c r="T99" s="312">
        <f>X95</f>
        <v>0.8571428571428571</v>
      </c>
      <c r="U99" s="313"/>
      <c r="V99" s="312">
        <f>Y95</f>
        <v>0.93518518518518523</v>
      </c>
      <c r="W99" s="311"/>
      <c r="X99" s="225">
        <f>V99-T99</f>
        <v>7.8042328042328135E-2</v>
      </c>
      <c r="Y99" s="226" t="str">
        <f>IF(X99&gt;=3%,"Increased",IF(X99&lt;=-3%,"Decreased","Maintained"))</f>
        <v>Increased</v>
      </c>
      <c r="Z99" s="39"/>
    </row>
    <row r="100" spans="2:26">
      <c r="B100" s="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40"/>
      <c r="T100" s="40"/>
      <c r="U100" s="236">
        <f>T99</f>
        <v>0.8571428571428571</v>
      </c>
      <c r="V100" s="236">
        <f>V99</f>
        <v>0.93518518518518523</v>
      </c>
      <c r="Z100" s="39"/>
    </row>
    <row r="101" spans="2:26">
      <c r="B101" s="35"/>
      <c r="C101" s="335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40"/>
      <c r="T101" s="40"/>
      <c r="U101" s="37"/>
      <c r="V101" s="38"/>
      <c r="Z101" s="39"/>
    </row>
    <row r="102" spans="2:26">
      <c r="B102" s="35"/>
      <c r="C102" s="335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40"/>
      <c r="T102" s="40"/>
      <c r="U102" s="37"/>
      <c r="V102" s="38"/>
      <c r="Z102" s="39"/>
    </row>
    <row r="103" spans="2:26">
      <c r="B103" s="35"/>
      <c r="C103" s="335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40"/>
      <c r="T103" s="40"/>
      <c r="U103" s="37"/>
      <c r="V103" s="38"/>
      <c r="Z103" s="39"/>
    </row>
    <row r="104" spans="2:26">
      <c r="B104" s="35"/>
      <c r="C104" s="335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40"/>
      <c r="T104" s="40"/>
      <c r="U104" s="37"/>
      <c r="V104" s="38"/>
      <c r="Z104" s="39"/>
    </row>
    <row r="105" spans="2:26">
      <c r="B105" s="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40"/>
      <c r="T105" s="40"/>
      <c r="U105" s="37"/>
      <c r="V105" s="38"/>
      <c r="Z105" s="39"/>
    </row>
    <row r="106" spans="2:26">
      <c r="B106" s="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40"/>
      <c r="T106" s="40"/>
      <c r="U106" s="37"/>
      <c r="V106" s="38"/>
      <c r="Z106" s="39"/>
    </row>
    <row r="107" spans="2:26">
      <c r="B107" s="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40"/>
      <c r="T107" s="40"/>
      <c r="U107" s="37"/>
      <c r="V107" s="38"/>
      <c r="Z107" s="39"/>
    </row>
    <row r="108" spans="2:26">
      <c r="B108" s="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40"/>
      <c r="T108" s="40"/>
      <c r="U108" s="37"/>
      <c r="V108" s="38"/>
      <c r="Z108" s="39"/>
    </row>
    <row r="109" spans="2:26">
      <c r="B109" s="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40"/>
      <c r="T109" s="40"/>
      <c r="U109" s="37"/>
      <c r="V109" s="38"/>
      <c r="Z109" s="39"/>
    </row>
    <row r="110" spans="2:26">
      <c r="B110" s="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40"/>
      <c r="T110" s="40"/>
      <c r="U110" s="37"/>
      <c r="V110" s="38"/>
      <c r="Z110" s="39"/>
    </row>
    <row r="111" spans="2:26">
      <c r="B111" s="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40"/>
      <c r="T111" s="40"/>
      <c r="U111" s="37"/>
      <c r="V111" s="38"/>
      <c r="Z111" s="39"/>
    </row>
    <row r="112" spans="2:26">
      <c r="B112" s="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40"/>
      <c r="T112" s="40"/>
      <c r="U112" s="37"/>
      <c r="V112" s="38"/>
      <c r="Z112" s="39"/>
    </row>
    <row r="113" spans="2:26">
      <c r="B113" s="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40"/>
      <c r="T113" s="40"/>
      <c r="U113" s="37"/>
      <c r="V113" s="38"/>
      <c r="Z113" s="39"/>
    </row>
    <row r="114" spans="2:26">
      <c r="B114" s="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40"/>
      <c r="T114" s="40"/>
      <c r="U114" s="37"/>
      <c r="V114" s="38"/>
      <c r="Z114" s="39"/>
    </row>
    <row r="115" spans="2:26">
      <c r="B115" s="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40"/>
      <c r="T115" s="40"/>
      <c r="U115" s="37"/>
      <c r="V115" s="38"/>
      <c r="Z115" s="39"/>
    </row>
    <row r="116" spans="2:26">
      <c r="B116" s="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40"/>
      <c r="T116" s="40"/>
      <c r="U116" s="37"/>
      <c r="V116" s="38"/>
      <c r="Z116" s="39"/>
    </row>
    <row r="117" spans="2:26">
      <c r="B117" s="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40"/>
      <c r="T117" s="40"/>
      <c r="U117" s="37"/>
      <c r="V117" s="38"/>
      <c r="Z117" s="39"/>
    </row>
    <row r="118" spans="2:26">
      <c r="B118" s="35"/>
      <c r="R118" s="40"/>
      <c r="S118" s="40"/>
      <c r="T118" s="40"/>
      <c r="U118" s="37"/>
      <c r="V118" s="38"/>
      <c r="Z118" s="39"/>
    </row>
    <row r="119" spans="2:26">
      <c r="B119" s="35"/>
      <c r="Z119" s="39"/>
    </row>
    <row r="120" spans="2:26" ht="12.75" customHeight="1">
      <c r="B120" s="314" t="s">
        <v>64</v>
      </c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6"/>
    </row>
    <row r="121" spans="2:26" ht="21.75" customHeight="1">
      <c r="B121" s="314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6"/>
    </row>
    <row r="122" spans="2:26">
      <c r="B122" s="35"/>
      <c r="Z122" s="39"/>
    </row>
    <row r="123" spans="2:26" ht="15.75">
      <c r="B123" s="35"/>
      <c r="C123" s="59" t="s">
        <v>51</v>
      </c>
      <c r="L123" s="59" t="s">
        <v>52</v>
      </c>
      <c r="Z123" s="39"/>
    </row>
    <row r="124" spans="2:26">
      <c r="B124" s="35"/>
      <c r="C124" s="44"/>
      <c r="D124" s="45"/>
      <c r="E124" s="45"/>
      <c r="F124" s="45"/>
      <c r="G124" s="45"/>
      <c r="H124" s="45"/>
      <c r="I124" s="45"/>
      <c r="J124" s="45"/>
      <c r="K124" s="46"/>
      <c r="L124" s="44"/>
      <c r="M124" s="45"/>
      <c r="N124" s="45"/>
      <c r="O124" s="45"/>
      <c r="P124" s="45"/>
      <c r="Q124" s="45"/>
      <c r="R124" s="46"/>
      <c r="Z124" s="39"/>
    </row>
    <row r="125" spans="2:26" ht="15.75">
      <c r="B125" s="35"/>
      <c r="C125" s="47"/>
      <c r="K125" s="39"/>
      <c r="L125" s="47"/>
      <c r="R125" s="39"/>
      <c r="T125" s="59" t="str">
        <f>T85</f>
        <v>Table sample polygon ISD 60%</v>
      </c>
      <c r="U125" s="59"/>
      <c r="V125" s="59"/>
      <c r="W125" s="59"/>
      <c r="X125" s="59"/>
      <c r="Y125" s="59"/>
      <c r="Z125" s="39"/>
    </row>
    <row r="126" spans="2:26" ht="13.9" customHeight="1">
      <c r="B126" s="35"/>
      <c r="C126" s="47"/>
      <c r="K126" s="39"/>
      <c r="L126" s="47"/>
      <c r="R126" s="39"/>
      <c r="T126" s="319" t="s">
        <v>65</v>
      </c>
      <c r="U126" s="319" t="s">
        <v>54</v>
      </c>
      <c r="V126" s="329" t="s">
        <v>55</v>
      </c>
      <c r="W126" s="331"/>
      <c r="X126" s="347" t="s">
        <v>56</v>
      </c>
      <c r="Y126" s="348"/>
      <c r="Z126" s="39"/>
    </row>
    <row r="127" spans="2:26" ht="12.75" customHeight="1">
      <c r="B127" s="35"/>
      <c r="C127" s="47"/>
      <c r="K127" s="39"/>
      <c r="L127" s="47"/>
      <c r="R127" s="39"/>
      <c r="T127" s="319"/>
      <c r="U127" s="319"/>
      <c r="V127" s="332"/>
      <c r="W127" s="334"/>
      <c r="X127" s="349"/>
      <c r="Y127" s="350"/>
      <c r="Z127" s="39"/>
    </row>
    <row r="128" spans="2:26" ht="15.75">
      <c r="B128" s="35"/>
      <c r="C128" s="47"/>
      <c r="K128" s="39"/>
      <c r="L128" s="47"/>
      <c r="R128" s="39"/>
      <c r="T128" s="61"/>
      <c r="U128" s="61"/>
      <c r="V128" s="62" t="s">
        <v>51</v>
      </c>
      <c r="W128" s="62" t="s">
        <v>52</v>
      </c>
      <c r="X128" s="61" t="s">
        <v>51</v>
      </c>
      <c r="Y128" s="61" t="s">
        <v>52</v>
      </c>
      <c r="Z128" s="39"/>
    </row>
    <row r="129" spans="2:26" ht="15.75">
      <c r="B129" s="35"/>
      <c r="C129" s="47"/>
      <c r="K129" s="39"/>
      <c r="L129" s="47"/>
      <c r="R129" s="39"/>
      <c r="T129" s="75" t="s">
        <v>66</v>
      </c>
      <c r="U129" s="76"/>
      <c r="V129" s="63">
        <v>50</v>
      </c>
      <c r="W129" s="63">
        <v>66</v>
      </c>
      <c r="X129" s="65">
        <f>V129/V134</f>
        <v>0.6097560975609756</v>
      </c>
      <c r="Y129" s="65">
        <f>W129/W134</f>
        <v>0.69473684210526321</v>
      </c>
      <c r="Z129" s="39"/>
    </row>
    <row r="130" spans="2:26" ht="15.75">
      <c r="B130" s="35"/>
      <c r="C130" s="47"/>
      <c r="K130" s="39"/>
      <c r="L130" s="47"/>
      <c r="R130" s="39"/>
      <c r="T130" s="75" t="s">
        <v>67</v>
      </c>
      <c r="U130" s="67"/>
      <c r="V130" s="63">
        <v>16</v>
      </c>
      <c r="W130" s="63">
        <v>15</v>
      </c>
      <c r="X130" s="65">
        <f>V130/V134</f>
        <v>0.1951219512195122</v>
      </c>
      <c r="Y130" s="65">
        <f>W130/W134</f>
        <v>0.15789473684210525</v>
      </c>
      <c r="Z130" s="39"/>
    </row>
    <row r="131" spans="2:26" ht="15.75">
      <c r="B131" s="35"/>
      <c r="C131" s="47"/>
      <c r="K131" s="39"/>
      <c r="L131" s="47"/>
      <c r="R131" s="39"/>
      <c r="T131" s="75" t="s">
        <v>68</v>
      </c>
      <c r="U131" s="68"/>
      <c r="V131" s="63">
        <v>13</v>
      </c>
      <c r="W131" s="63">
        <v>14</v>
      </c>
      <c r="X131" s="65">
        <f>V131/V134</f>
        <v>0.15853658536585366</v>
      </c>
      <c r="Y131" s="65">
        <f>W131/W134</f>
        <v>0.14736842105263157</v>
      </c>
      <c r="Z131" s="39"/>
    </row>
    <row r="132" spans="2:26" ht="15.75">
      <c r="B132" s="35"/>
      <c r="C132" s="47"/>
      <c r="K132" s="39"/>
      <c r="L132" s="47"/>
      <c r="R132" s="39"/>
      <c r="T132" s="75" t="s">
        <v>69</v>
      </c>
      <c r="U132" s="77"/>
      <c r="V132" s="63">
        <v>3</v>
      </c>
      <c r="W132" s="63">
        <v>0</v>
      </c>
      <c r="X132" s="65">
        <f>V132/V134</f>
        <v>3.6585365853658534E-2</v>
      </c>
      <c r="Y132" s="65">
        <f>W132/W134</f>
        <v>0</v>
      </c>
      <c r="Z132" s="39"/>
    </row>
    <row r="133" spans="2:26" ht="15.75">
      <c r="B133" s="35"/>
      <c r="C133" s="47"/>
      <c r="K133" s="39"/>
      <c r="L133" s="47"/>
      <c r="R133" s="39"/>
      <c r="T133" s="75" t="s">
        <v>70</v>
      </c>
      <c r="U133" s="70"/>
      <c r="V133" s="63">
        <v>0</v>
      </c>
      <c r="W133" s="63">
        <v>0</v>
      </c>
      <c r="X133" s="65">
        <f>V133/V134</f>
        <v>0</v>
      </c>
      <c r="Y133" s="65">
        <f>W133/W134</f>
        <v>0</v>
      </c>
      <c r="Z133" s="39"/>
    </row>
    <row r="134" spans="2:26" ht="15.75">
      <c r="B134" s="35"/>
      <c r="C134" s="47"/>
      <c r="K134" s="39"/>
      <c r="L134" s="47"/>
      <c r="R134" s="39"/>
      <c r="T134" s="78" t="s">
        <v>63</v>
      </c>
      <c r="U134" s="79"/>
      <c r="V134" s="71">
        <f>SUM(V129:V133)</f>
        <v>82</v>
      </c>
      <c r="W134" s="71">
        <f>SUM(W129:W133)</f>
        <v>95</v>
      </c>
      <c r="X134" s="72">
        <f>SUM(X129:X133)</f>
        <v>1</v>
      </c>
      <c r="Y134" s="72">
        <f>SUM(Y129:Y133)</f>
        <v>1</v>
      </c>
      <c r="Z134" s="39"/>
    </row>
    <row r="135" spans="2:26" ht="15.75">
      <c r="B135" s="35"/>
      <c r="C135" s="47"/>
      <c r="K135" s="39"/>
      <c r="L135" s="47"/>
      <c r="M135" s="40"/>
      <c r="N135" s="40"/>
      <c r="O135" s="37"/>
      <c r="P135" s="38"/>
      <c r="R135" s="39"/>
      <c r="T135" s="78" t="s">
        <v>71</v>
      </c>
      <c r="U135" s="79"/>
      <c r="V135" s="71">
        <f>SUM(V129:V130)</f>
        <v>66</v>
      </c>
      <c r="W135" s="71">
        <f>SUM(W129:W130)</f>
        <v>81</v>
      </c>
      <c r="X135" s="72">
        <f>SUM(X129:X130)</f>
        <v>0.80487804878048785</v>
      </c>
      <c r="Y135" s="72">
        <f>SUM(Y129:Y130)</f>
        <v>0.85263157894736841</v>
      </c>
      <c r="Z135" s="39"/>
    </row>
    <row r="136" spans="2:26">
      <c r="B136" s="35"/>
      <c r="C136" s="47"/>
      <c r="K136" s="39"/>
      <c r="L136" s="47"/>
      <c r="M136" s="40"/>
      <c r="N136" s="40"/>
      <c r="O136" s="37"/>
      <c r="P136" s="38"/>
      <c r="R136" s="39"/>
      <c r="Y136" s="223">
        <f>Y135-X135</f>
        <v>4.7753530166880553E-2</v>
      </c>
      <c r="Z136" s="39"/>
    </row>
    <row r="137" spans="2:26">
      <c r="B137" s="35"/>
      <c r="C137" s="47"/>
      <c r="K137" s="39"/>
      <c r="L137" s="47"/>
      <c r="R137" s="39"/>
      <c r="Z137" s="39"/>
    </row>
    <row r="138" spans="2:26">
      <c r="B138" s="35"/>
      <c r="C138" s="47"/>
      <c r="K138" s="39"/>
      <c r="L138" s="47"/>
      <c r="R138" s="39"/>
      <c r="T138" s="336" t="s">
        <v>212</v>
      </c>
      <c r="U138" s="337"/>
      <c r="V138" s="338" t="s">
        <v>213</v>
      </c>
      <c r="W138" s="339"/>
      <c r="X138" s="338" t="s">
        <v>48</v>
      </c>
      <c r="Y138" s="339"/>
      <c r="Z138" s="39"/>
    </row>
    <row r="139" spans="2:26">
      <c r="B139" s="35"/>
      <c r="C139" s="51"/>
      <c r="D139" s="52"/>
      <c r="E139" s="52"/>
      <c r="F139" s="52"/>
      <c r="G139" s="52"/>
      <c r="H139" s="52"/>
      <c r="I139" s="52"/>
      <c r="J139" s="52"/>
      <c r="K139" s="53"/>
      <c r="L139" s="51"/>
      <c r="M139" s="52"/>
      <c r="N139" s="52"/>
      <c r="O139" s="52"/>
      <c r="P139" s="52"/>
      <c r="Q139" s="52"/>
      <c r="R139" s="53"/>
      <c r="T139" s="312">
        <f>X135</f>
        <v>0.80487804878048785</v>
      </c>
      <c r="U139" s="313"/>
      <c r="V139" s="312">
        <f>Y135</f>
        <v>0.85263157894736841</v>
      </c>
      <c r="W139" s="311"/>
      <c r="X139" s="225">
        <f>V139-T139</f>
        <v>4.7753530166880553E-2</v>
      </c>
      <c r="Y139" s="226" t="str">
        <f>IF(X139&gt;=3%,"Increased",IF(X139&lt;=-3%,"Decreased","Maintained"))</f>
        <v>Increased</v>
      </c>
      <c r="Z139" s="39"/>
    </row>
    <row r="140" spans="2:26">
      <c r="B140" s="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51"/>
      <c r="M140" s="352"/>
      <c r="N140" s="352"/>
      <c r="O140" s="352"/>
      <c r="P140" s="352"/>
      <c r="Q140" s="352"/>
      <c r="R140" s="353"/>
      <c r="S140" s="40"/>
      <c r="T140" s="40"/>
      <c r="U140" s="236">
        <f>T139</f>
        <v>0.80487804878048785</v>
      </c>
      <c r="V140" s="236">
        <f>V139</f>
        <v>0.85263157894736841</v>
      </c>
      <c r="Z140" s="39"/>
    </row>
    <row r="141" spans="2:26">
      <c r="B141" s="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54"/>
      <c r="M141" s="355"/>
      <c r="N141" s="355"/>
      <c r="O141" s="355"/>
      <c r="P141" s="355"/>
      <c r="Q141" s="355"/>
      <c r="R141" s="356"/>
      <c r="S141" s="40"/>
      <c r="T141" s="80"/>
      <c r="U141" s="37"/>
      <c r="V141" s="38"/>
      <c r="Z141" s="39"/>
    </row>
    <row r="142" spans="2:26">
      <c r="B142" s="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54"/>
      <c r="M142" s="355"/>
      <c r="N142" s="355"/>
      <c r="O142" s="355"/>
      <c r="P142" s="355"/>
      <c r="Q142" s="355"/>
      <c r="R142" s="356"/>
      <c r="S142" s="40"/>
      <c r="T142" s="40"/>
      <c r="U142" s="37"/>
      <c r="V142" s="38"/>
      <c r="Z142" s="39"/>
    </row>
    <row r="143" spans="2:26">
      <c r="B143" s="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54"/>
      <c r="M143" s="355"/>
      <c r="N143" s="355"/>
      <c r="O143" s="355"/>
      <c r="P143" s="355"/>
      <c r="Q143" s="355"/>
      <c r="R143" s="356"/>
      <c r="S143" s="40"/>
      <c r="T143" s="40"/>
      <c r="U143" s="37"/>
      <c r="V143" s="38"/>
      <c r="Z143" s="39"/>
    </row>
    <row r="144" spans="2:26">
      <c r="B144" s="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54"/>
      <c r="M144" s="355"/>
      <c r="N144" s="355"/>
      <c r="O144" s="355"/>
      <c r="P144" s="355"/>
      <c r="Q144" s="355"/>
      <c r="R144" s="356"/>
      <c r="S144" s="40"/>
      <c r="T144" s="40"/>
      <c r="U144" s="37"/>
      <c r="V144" s="38"/>
      <c r="Z144" s="39"/>
    </row>
    <row r="145" spans="2:26">
      <c r="B145" s="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54"/>
      <c r="M145" s="355"/>
      <c r="N145" s="355"/>
      <c r="O145" s="355"/>
      <c r="P145" s="355"/>
      <c r="Q145" s="355"/>
      <c r="R145" s="356"/>
      <c r="S145" s="40"/>
      <c r="T145" s="40"/>
      <c r="U145" s="37"/>
      <c r="V145" s="38"/>
      <c r="Z145" s="39"/>
    </row>
    <row r="146" spans="2:26">
      <c r="B146" s="35"/>
      <c r="C146" s="335"/>
      <c r="D146" s="335"/>
      <c r="E146" s="335"/>
      <c r="F146" s="335"/>
      <c r="G146" s="335"/>
      <c r="H146" s="335"/>
      <c r="I146" s="335"/>
      <c r="J146" s="335"/>
      <c r="K146" s="335"/>
      <c r="L146" s="354"/>
      <c r="M146" s="355"/>
      <c r="N146" s="355"/>
      <c r="O146" s="355"/>
      <c r="P146" s="355"/>
      <c r="Q146" s="355"/>
      <c r="R146" s="356"/>
      <c r="S146" s="40"/>
      <c r="T146" s="40"/>
      <c r="U146" s="37"/>
      <c r="V146" s="38"/>
      <c r="Z146" s="39"/>
    </row>
    <row r="147" spans="2:26">
      <c r="B147" s="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54"/>
      <c r="M147" s="355"/>
      <c r="N147" s="355"/>
      <c r="O147" s="355"/>
      <c r="P147" s="355"/>
      <c r="Q147" s="355"/>
      <c r="R147" s="356"/>
      <c r="S147" s="40"/>
      <c r="T147" s="40"/>
      <c r="U147" s="37"/>
      <c r="V147" s="38"/>
      <c r="Z147" s="39"/>
    </row>
    <row r="148" spans="2:26">
      <c r="B148" s="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54"/>
      <c r="M148" s="355"/>
      <c r="N148" s="355"/>
      <c r="O148" s="355"/>
      <c r="P148" s="355"/>
      <c r="Q148" s="355"/>
      <c r="R148" s="356"/>
      <c r="S148" s="40"/>
      <c r="T148" s="40"/>
      <c r="U148" s="37"/>
      <c r="V148" s="38"/>
      <c r="Z148" s="39"/>
    </row>
    <row r="149" spans="2:26">
      <c r="B149" s="35"/>
      <c r="C149" s="335"/>
      <c r="D149" s="335"/>
      <c r="E149" s="335"/>
      <c r="F149" s="335"/>
      <c r="G149" s="335"/>
      <c r="H149" s="335"/>
      <c r="I149" s="335"/>
      <c r="J149" s="335"/>
      <c r="K149" s="335"/>
      <c r="L149" s="354"/>
      <c r="M149" s="355"/>
      <c r="N149" s="355"/>
      <c r="O149" s="355"/>
      <c r="P149" s="355"/>
      <c r="Q149" s="355"/>
      <c r="R149" s="356"/>
      <c r="S149" s="40"/>
      <c r="T149" s="40"/>
      <c r="U149" s="37"/>
      <c r="V149" s="38"/>
      <c r="Z149" s="39"/>
    </row>
    <row r="150" spans="2:26">
      <c r="B150" s="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54"/>
      <c r="M150" s="355"/>
      <c r="N150" s="355"/>
      <c r="O150" s="355"/>
      <c r="P150" s="355"/>
      <c r="Q150" s="355"/>
      <c r="R150" s="356"/>
      <c r="S150" s="40"/>
      <c r="T150" s="40"/>
      <c r="U150" s="37"/>
      <c r="V150" s="38"/>
      <c r="Z150" s="39"/>
    </row>
    <row r="151" spans="2:26">
      <c r="B151" s="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54"/>
      <c r="M151" s="355"/>
      <c r="N151" s="355"/>
      <c r="O151" s="355"/>
      <c r="P151" s="355"/>
      <c r="Q151" s="355"/>
      <c r="R151" s="356"/>
      <c r="S151" s="40"/>
      <c r="T151" s="40"/>
      <c r="U151" s="37"/>
      <c r="V151" s="38"/>
      <c r="Z151" s="39"/>
    </row>
    <row r="152" spans="2:26">
      <c r="B152" s="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54"/>
      <c r="M152" s="355"/>
      <c r="N152" s="355"/>
      <c r="O152" s="355"/>
      <c r="P152" s="355"/>
      <c r="Q152" s="355"/>
      <c r="R152" s="356"/>
      <c r="S152" s="40"/>
      <c r="T152" s="40"/>
      <c r="U152" s="37"/>
      <c r="V152" s="38"/>
      <c r="Z152" s="39"/>
    </row>
    <row r="153" spans="2:26">
      <c r="B153" s="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54"/>
      <c r="M153" s="355"/>
      <c r="N153" s="355"/>
      <c r="O153" s="355"/>
      <c r="P153" s="355"/>
      <c r="Q153" s="355"/>
      <c r="R153" s="356"/>
      <c r="S153" s="40"/>
      <c r="T153" s="40"/>
      <c r="U153" s="37"/>
      <c r="V153" s="38"/>
      <c r="Z153" s="39"/>
    </row>
    <row r="154" spans="2:26">
      <c r="B154" s="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54"/>
      <c r="M154" s="355"/>
      <c r="N154" s="355"/>
      <c r="O154" s="355"/>
      <c r="P154" s="355"/>
      <c r="Q154" s="355"/>
      <c r="R154" s="356"/>
      <c r="S154" s="40"/>
      <c r="T154" s="40"/>
      <c r="U154" s="37"/>
      <c r="V154" s="38"/>
      <c r="Z154" s="39"/>
    </row>
    <row r="155" spans="2:26">
      <c r="B155" s="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54"/>
      <c r="M155" s="355"/>
      <c r="N155" s="355"/>
      <c r="O155" s="355"/>
      <c r="P155" s="355"/>
      <c r="Q155" s="355"/>
      <c r="R155" s="356"/>
      <c r="S155" s="40"/>
      <c r="T155" s="40"/>
      <c r="U155" s="37"/>
      <c r="V155" s="38"/>
      <c r="Z155" s="39"/>
    </row>
    <row r="156" spans="2:26">
      <c r="B156" s="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54"/>
      <c r="M156" s="355"/>
      <c r="N156" s="355"/>
      <c r="O156" s="355"/>
      <c r="P156" s="355"/>
      <c r="Q156" s="355"/>
      <c r="R156" s="356"/>
      <c r="S156" s="40"/>
      <c r="T156" s="40"/>
      <c r="U156" s="37"/>
      <c r="V156" s="38"/>
      <c r="Z156" s="39"/>
    </row>
    <row r="157" spans="2:26">
      <c r="B157" s="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57"/>
      <c r="M157" s="358"/>
      <c r="N157" s="358"/>
      <c r="O157" s="358"/>
      <c r="P157" s="358"/>
      <c r="Q157" s="358"/>
      <c r="R157" s="359"/>
      <c r="S157" s="40"/>
      <c r="T157" s="40"/>
      <c r="U157" s="37"/>
      <c r="V157" s="38"/>
      <c r="Z157" s="39"/>
    </row>
    <row r="158" spans="2:26">
      <c r="B158" s="35"/>
      <c r="R158" s="40"/>
      <c r="S158" s="40"/>
      <c r="T158" s="40"/>
      <c r="U158" s="37"/>
      <c r="V158" s="38"/>
      <c r="Z158" s="39"/>
    </row>
    <row r="159" spans="2:26">
      <c r="B159" s="35"/>
      <c r="Z159" s="39"/>
    </row>
    <row r="160" spans="2:26">
      <c r="B160" s="35"/>
      <c r="Z160" s="39"/>
    </row>
    <row r="161" spans="2:26" ht="12.75" customHeight="1">
      <c r="B161" s="314" t="s">
        <v>72</v>
      </c>
      <c r="C161" s="315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6"/>
    </row>
    <row r="162" spans="2:26" ht="18" customHeight="1">
      <c r="B162" s="314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6"/>
    </row>
    <row r="163" spans="2:26">
      <c r="B163" s="35"/>
      <c r="Z163" s="36"/>
    </row>
    <row r="164" spans="2:26" ht="15">
      <c r="B164" s="35"/>
      <c r="C164" s="298" t="str">
        <f>C45</f>
        <v>MD4G18_4222520E_4</v>
      </c>
      <c r="D164" s="299"/>
      <c r="E164" s="299"/>
      <c r="F164" s="299"/>
      <c r="G164" s="299"/>
      <c r="H164" s="299"/>
      <c r="I164" s="300"/>
      <c r="K164" s="301" t="str">
        <f>K45</f>
        <v>MD4G18_4222520E_5</v>
      </c>
      <c r="L164" s="302"/>
      <c r="M164" s="302"/>
      <c r="N164" s="302"/>
      <c r="O164" s="302"/>
      <c r="P164" s="303"/>
      <c r="R164" s="301" t="str">
        <f>R45</f>
        <v>MD4G18_4222520E_6</v>
      </c>
      <c r="S164" s="302"/>
      <c r="T164" s="302"/>
      <c r="U164" s="302"/>
      <c r="V164" s="302"/>
      <c r="W164" s="303"/>
      <c r="X164" s="81"/>
      <c r="Y164" s="82"/>
      <c r="Z164" s="36"/>
    </row>
    <row r="165" spans="2:26">
      <c r="B165" s="35"/>
      <c r="Z165" s="36"/>
    </row>
    <row r="166" spans="2:26" ht="15" customHeight="1">
      <c r="B166" s="35"/>
      <c r="C166" s="44"/>
      <c r="D166" s="45"/>
      <c r="E166" s="45"/>
      <c r="F166" s="45"/>
      <c r="G166" s="45"/>
      <c r="H166" s="45"/>
      <c r="I166" s="46"/>
      <c r="K166" s="44"/>
      <c r="L166" s="45"/>
      <c r="M166" s="45"/>
      <c r="N166" s="45"/>
      <c r="O166" s="45"/>
      <c r="P166" s="46"/>
      <c r="R166" s="44"/>
      <c r="S166" s="45"/>
      <c r="T166" s="45"/>
      <c r="U166" s="45"/>
      <c r="V166" s="45"/>
      <c r="W166" s="46"/>
      <c r="Z166" s="36"/>
    </row>
    <row r="167" spans="2:26">
      <c r="B167" s="35"/>
      <c r="C167" s="47"/>
      <c r="I167" s="39"/>
      <c r="K167" s="47"/>
      <c r="P167" s="39"/>
      <c r="R167" s="47"/>
      <c r="W167" s="39"/>
      <c r="Z167" s="36"/>
    </row>
    <row r="168" spans="2:26">
      <c r="B168" s="35"/>
      <c r="C168" s="47"/>
      <c r="I168" s="39"/>
      <c r="K168" s="47"/>
      <c r="P168" s="39"/>
      <c r="R168" s="47"/>
      <c r="W168" s="39"/>
      <c r="Z168" s="36"/>
    </row>
    <row r="169" spans="2:26">
      <c r="B169" s="35"/>
      <c r="C169" s="47"/>
      <c r="I169" s="39"/>
      <c r="K169" s="47"/>
      <c r="P169" s="39"/>
      <c r="R169" s="47"/>
      <c r="W169" s="39"/>
      <c r="Z169" s="36"/>
    </row>
    <row r="170" spans="2:26">
      <c r="B170" s="35"/>
      <c r="C170" s="47"/>
      <c r="I170" s="39"/>
      <c r="K170" s="47"/>
      <c r="P170" s="39"/>
      <c r="R170" s="47"/>
      <c r="W170" s="39"/>
      <c r="Z170" s="36"/>
    </row>
    <row r="171" spans="2:26">
      <c r="B171" s="35"/>
      <c r="C171" s="47"/>
      <c r="I171" s="39"/>
      <c r="K171" s="47"/>
      <c r="P171" s="39"/>
      <c r="R171" s="47"/>
      <c r="W171" s="39"/>
      <c r="Z171" s="36"/>
    </row>
    <row r="172" spans="2:26">
      <c r="B172" s="35"/>
      <c r="C172" s="47"/>
      <c r="I172" s="39"/>
      <c r="K172" s="47"/>
      <c r="P172" s="39"/>
      <c r="R172" s="47"/>
      <c r="W172" s="39"/>
      <c r="Z172" s="36"/>
    </row>
    <row r="173" spans="2:26">
      <c r="B173" s="35"/>
      <c r="C173" s="47"/>
      <c r="I173" s="39"/>
      <c r="K173" s="47"/>
      <c r="P173" s="39"/>
      <c r="R173" s="47"/>
      <c r="W173" s="39"/>
      <c r="Z173" s="36"/>
    </row>
    <row r="174" spans="2:26">
      <c r="B174" s="35"/>
      <c r="C174" s="47"/>
      <c r="I174" s="39"/>
      <c r="K174" s="47"/>
      <c r="P174" s="39"/>
      <c r="R174" s="47"/>
      <c r="W174" s="39"/>
      <c r="Z174" s="36"/>
    </row>
    <row r="175" spans="2:26">
      <c r="B175" s="35"/>
      <c r="C175" s="47"/>
      <c r="I175" s="39"/>
      <c r="K175" s="47"/>
      <c r="P175" s="39"/>
      <c r="R175" s="47"/>
      <c r="W175" s="39"/>
      <c r="Z175" s="36"/>
    </row>
    <row r="176" spans="2:26">
      <c r="B176" s="35"/>
      <c r="C176" s="47"/>
      <c r="I176" s="39"/>
      <c r="K176" s="47"/>
      <c r="P176" s="39"/>
      <c r="R176" s="47"/>
      <c r="W176" s="39"/>
      <c r="Z176" s="36"/>
    </row>
    <row r="177" spans="2:26">
      <c r="B177" s="35"/>
      <c r="C177" s="47"/>
      <c r="I177" s="39"/>
      <c r="K177" s="47"/>
      <c r="P177" s="39"/>
      <c r="R177" s="47"/>
      <c r="W177" s="39"/>
      <c r="Z177" s="36"/>
    </row>
    <row r="178" spans="2:26">
      <c r="B178" s="35"/>
      <c r="C178" s="47"/>
      <c r="I178" s="39"/>
      <c r="K178" s="47"/>
      <c r="P178" s="39"/>
      <c r="R178" s="47"/>
      <c r="W178" s="39"/>
      <c r="Z178" s="36"/>
    </row>
    <row r="179" spans="2:26" ht="6.75" customHeight="1">
      <c r="B179" s="35"/>
      <c r="C179" s="47"/>
      <c r="I179" s="39"/>
      <c r="K179" s="47"/>
      <c r="P179" s="39"/>
      <c r="R179" s="47"/>
      <c r="W179" s="39"/>
      <c r="Z179" s="36"/>
    </row>
    <row r="180" spans="2:26">
      <c r="B180" s="35"/>
      <c r="C180" s="47"/>
      <c r="I180" s="39"/>
      <c r="K180" s="47"/>
      <c r="P180" s="39"/>
      <c r="R180" s="47"/>
      <c r="W180" s="39"/>
      <c r="Z180" s="36"/>
    </row>
    <row r="181" spans="2:26">
      <c r="B181" s="35"/>
      <c r="C181" s="51"/>
      <c r="D181" s="52"/>
      <c r="E181" s="52"/>
      <c r="F181" s="52"/>
      <c r="G181" s="52"/>
      <c r="H181" s="52"/>
      <c r="I181" s="53"/>
      <c r="K181" s="51"/>
      <c r="L181" s="52"/>
      <c r="M181" s="52"/>
      <c r="N181" s="52"/>
      <c r="O181" s="52"/>
      <c r="P181" s="53"/>
      <c r="R181" s="51"/>
      <c r="S181" s="52"/>
      <c r="T181" s="52"/>
      <c r="U181" s="52"/>
      <c r="V181" s="52"/>
      <c r="W181" s="53"/>
      <c r="Z181" s="36"/>
    </row>
    <row r="182" spans="2:26">
      <c r="B182" s="35"/>
      <c r="Z182" s="36"/>
    </row>
    <row r="183" spans="2:26">
      <c r="B183" s="35"/>
      <c r="Z183" s="36"/>
    </row>
    <row r="184" spans="2:26">
      <c r="B184" s="35"/>
      <c r="Z184" s="36"/>
    </row>
    <row r="185" spans="2:26">
      <c r="B185" s="35"/>
      <c r="Z185" s="36"/>
    </row>
    <row r="186" spans="2:26">
      <c r="B186" s="35"/>
      <c r="Z186" s="36"/>
    </row>
    <row r="187" spans="2:26" ht="15">
      <c r="B187" s="35"/>
      <c r="C187" s="298" t="str">
        <f>C63</f>
        <v>MD4G18_4222520E_25_M</v>
      </c>
      <c r="D187" s="299"/>
      <c r="E187" s="299"/>
      <c r="F187" s="299"/>
      <c r="G187" s="299"/>
      <c r="H187" s="299"/>
      <c r="I187" s="300"/>
      <c r="K187" s="301">
        <f>K63</f>
        <v>0</v>
      </c>
      <c r="L187" s="302"/>
      <c r="M187" s="302"/>
      <c r="N187" s="302"/>
      <c r="O187" s="302"/>
      <c r="P187" s="303"/>
      <c r="R187" s="301">
        <f>R63</f>
        <v>0</v>
      </c>
      <c r="S187" s="302"/>
      <c r="T187" s="302"/>
      <c r="U187" s="302"/>
      <c r="V187" s="302"/>
      <c r="W187" s="303"/>
      <c r="Z187" s="36"/>
    </row>
    <row r="188" spans="2:26">
      <c r="B188" s="35"/>
      <c r="Z188" s="36"/>
    </row>
    <row r="189" spans="2:26" ht="14.25" thickBot="1">
      <c r="B189" s="83"/>
      <c r="C189" s="44"/>
      <c r="D189" s="45"/>
      <c r="E189" s="45"/>
      <c r="F189" s="45"/>
      <c r="G189" s="45"/>
      <c r="H189" s="45"/>
      <c r="I189" s="46"/>
      <c r="K189" s="44"/>
      <c r="L189" s="45"/>
      <c r="M189" s="45"/>
      <c r="N189" s="45"/>
      <c r="O189" s="45"/>
      <c r="P189" s="46"/>
      <c r="R189" s="44"/>
      <c r="S189" s="45"/>
      <c r="T189" s="45"/>
      <c r="U189" s="45"/>
      <c r="V189" s="45"/>
      <c r="W189" s="46"/>
      <c r="X189" s="84"/>
      <c r="Y189" s="84"/>
      <c r="Z189" s="85"/>
    </row>
    <row r="190" spans="2:26">
      <c r="C190" s="47"/>
      <c r="I190" s="39"/>
      <c r="K190" s="47"/>
      <c r="P190" s="39"/>
      <c r="R190" s="47"/>
      <c r="W190" s="39"/>
    </row>
    <row r="191" spans="2:26">
      <c r="C191" s="47"/>
      <c r="I191" s="39"/>
      <c r="K191" s="47"/>
      <c r="P191" s="39"/>
      <c r="R191" s="47"/>
      <c r="W191" s="39"/>
    </row>
    <row r="192" spans="2:26">
      <c r="C192" s="47"/>
      <c r="I192" s="39"/>
      <c r="K192" s="47"/>
      <c r="P192" s="39"/>
      <c r="R192" s="47"/>
      <c r="W192" s="39"/>
    </row>
    <row r="193" spans="3:23">
      <c r="C193" s="47"/>
      <c r="I193" s="39"/>
      <c r="K193" s="47"/>
      <c r="P193" s="39"/>
      <c r="R193" s="47"/>
      <c r="W193" s="39"/>
    </row>
    <row r="194" spans="3:23">
      <c r="C194" s="47"/>
      <c r="I194" s="39"/>
      <c r="K194" s="47"/>
      <c r="P194" s="39"/>
      <c r="R194" s="47"/>
      <c r="W194" s="39"/>
    </row>
    <row r="195" spans="3:23">
      <c r="C195" s="47"/>
      <c r="I195" s="39"/>
      <c r="K195" s="47"/>
      <c r="P195" s="39"/>
      <c r="R195" s="47"/>
      <c r="W195" s="39"/>
    </row>
    <row r="196" spans="3:23">
      <c r="C196" s="47"/>
      <c r="I196" s="39"/>
      <c r="K196" s="47"/>
      <c r="P196" s="39"/>
      <c r="R196" s="47"/>
      <c r="W196" s="39"/>
    </row>
    <row r="197" spans="3:23">
      <c r="C197" s="47"/>
      <c r="I197" s="39"/>
      <c r="K197" s="47"/>
      <c r="P197" s="39"/>
      <c r="R197" s="47"/>
      <c r="W197" s="39"/>
    </row>
    <row r="198" spans="3:23">
      <c r="C198" s="47"/>
      <c r="I198" s="39"/>
      <c r="K198" s="47"/>
      <c r="P198" s="39"/>
      <c r="R198" s="47"/>
      <c r="W198" s="39"/>
    </row>
    <row r="199" spans="3:23">
      <c r="C199" s="47"/>
      <c r="I199" s="39"/>
      <c r="K199" s="47"/>
      <c r="P199" s="39"/>
      <c r="R199" s="47"/>
      <c r="W199" s="39"/>
    </row>
    <row r="200" spans="3:23">
      <c r="C200" s="47"/>
      <c r="I200" s="39"/>
      <c r="K200" s="47"/>
      <c r="P200" s="39"/>
      <c r="R200" s="47"/>
      <c r="W200" s="39"/>
    </row>
    <row r="201" spans="3:23" ht="12.75" customHeight="1">
      <c r="C201" s="47"/>
      <c r="I201" s="39"/>
      <c r="K201" s="47"/>
      <c r="P201" s="39"/>
      <c r="R201" s="47"/>
      <c r="W201" s="39"/>
    </row>
    <row r="202" spans="3:23" ht="18.75" customHeight="1">
      <c r="C202" s="47"/>
      <c r="I202" s="39"/>
      <c r="K202" s="47"/>
      <c r="P202" s="39"/>
      <c r="R202" s="47"/>
      <c r="W202" s="39"/>
    </row>
    <row r="203" spans="3:23">
      <c r="C203" s="47"/>
      <c r="I203" s="39"/>
      <c r="K203" s="47"/>
      <c r="P203" s="39"/>
      <c r="R203" s="47"/>
      <c r="W203" s="39"/>
    </row>
    <row r="204" spans="3:23">
      <c r="C204" s="51"/>
      <c r="D204" s="52"/>
      <c r="E204" s="52"/>
      <c r="F204" s="52"/>
      <c r="G204" s="52"/>
      <c r="H204" s="52"/>
      <c r="I204" s="53"/>
      <c r="K204" s="51"/>
      <c r="L204" s="52"/>
      <c r="M204" s="52"/>
      <c r="N204" s="52"/>
      <c r="O204" s="52"/>
      <c r="P204" s="53"/>
      <c r="R204" s="51"/>
      <c r="S204" s="52"/>
      <c r="T204" s="52"/>
      <c r="U204" s="52"/>
      <c r="V204" s="52"/>
      <c r="W204" s="53"/>
    </row>
    <row r="205" spans="3:23" ht="18" customHeight="1"/>
    <row r="228" ht="6.75" customHeight="1"/>
    <row r="229" ht="6.75" customHeight="1"/>
    <row r="231" ht="12.75" customHeight="1"/>
    <row r="232" ht="15" customHeight="1"/>
    <row r="234" ht="18.75" customHeight="1"/>
    <row r="251" ht="6" customHeight="1"/>
    <row r="254" ht="12.75" customHeight="1"/>
    <row r="255" ht="16.5" customHeight="1"/>
    <row r="257" ht="17.25" customHeight="1"/>
    <row r="276" ht="12.75" customHeight="1"/>
    <row r="277" ht="14.25" customHeight="1"/>
  </sheetData>
  <mergeCells count="59">
    <mergeCell ref="B120:Z121"/>
    <mergeCell ref="B161:Z162"/>
    <mergeCell ref="C164:I164"/>
    <mergeCell ref="K164:P164"/>
    <mergeCell ref="R164:W164"/>
    <mergeCell ref="T126:T127"/>
    <mergeCell ref="U126:U127"/>
    <mergeCell ref="V126:W127"/>
    <mergeCell ref="X126:Y127"/>
    <mergeCell ref="C140:K157"/>
    <mergeCell ref="L140:R157"/>
    <mergeCell ref="T139:U139"/>
    <mergeCell ref="V139:W139"/>
    <mergeCell ref="T138:U138"/>
    <mergeCell ref="V138:W138"/>
    <mergeCell ref="X138:Y138"/>
    <mergeCell ref="B42:Z43"/>
    <mergeCell ref="C63:I63"/>
    <mergeCell ref="K63:P63"/>
    <mergeCell ref="R63:W63"/>
    <mergeCell ref="P74:P75"/>
    <mergeCell ref="Q74:Q75"/>
    <mergeCell ref="R74:R75"/>
    <mergeCell ref="T74:T75"/>
    <mergeCell ref="P56:P57"/>
    <mergeCell ref="Q56:Q57"/>
    <mergeCell ref="R56:R57"/>
    <mergeCell ref="T56:T57"/>
    <mergeCell ref="C45:I45"/>
    <mergeCell ref="K45:P45"/>
    <mergeCell ref="R45:W45"/>
    <mergeCell ref="C100:K117"/>
    <mergeCell ref="L100:R117"/>
    <mergeCell ref="T98:U98"/>
    <mergeCell ref="V98:W98"/>
    <mergeCell ref="X98:Y98"/>
    <mergeCell ref="T99:U99"/>
    <mergeCell ref="V99:W99"/>
    <mergeCell ref="B1:Z7"/>
    <mergeCell ref="B8:Z8"/>
    <mergeCell ref="B9:Z10"/>
    <mergeCell ref="N34:P35"/>
    <mergeCell ref="Q34:R35"/>
    <mergeCell ref="C187:I187"/>
    <mergeCell ref="K187:P187"/>
    <mergeCell ref="R187:W187"/>
    <mergeCell ref="N36:P36"/>
    <mergeCell ref="Q36:R36"/>
    <mergeCell ref="N37:P37"/>
    <mergeCell ref="Q37:R37"/>
    <mergeCell ref="N38:P38"/>
    <mergeCell ref="Q38:R38"/>
    <mergeCell ref="N40:P40"/>
    <mergeCell ref="Q40:R40"/>
    <mergeCell ref="N39:P39"/>
    <mergeCell ref="Q39:R39"/>
    <mergeCell ref="B82:Z83"/>
    <mergeCell ref="V86:W86"/>
    <mergeCell ref="X86:Y86"/>
  </mergeCells>
  <pageMargins left="0.7" right="0.7" top="0.75" bottom="0.75" header="0.3" footer="0.3"/>
  <pageSetup scale="98" orientation="portrait" horizontalDpi="200" verticalDpi="200" r:id="rId1"/>
  <rowBreaks count="1" manualBreakCount="1">
    <brk id="123" max="26" man="1"/>
  </rowBreaks>
  <colBreaks count="3" manualBreakCount="3">
    <brk id="1" max="168" man="1"/>
    <brk id="11" max="168" man="1"/>
    <brk id="18" max="16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EF13-C407-4EC3-8FA5-8CAF3452C0C1}">
  <dimension ref="A1:S24"/>
  <sheetViews>
    <sheetView showGridLines="0" topLeftCell="E1" zoomScale="72" zoomScaleNormal="72" workbookViewId="0">
      <selection activeCell="L20" sqref="L20"/>
    </sheetView>
  </sheetViews>
  <sheetFormatPr defaultColWidth="8.5703125" defaultRowHeight="13.5"/>
  <cols>
    <col min="1" max="1" width="6.42578125" style="34" customWidth="1"/>
    <col min="2" max="2" width="8.5703125" style="34"/>
    <col min="3" max="3" width="24.42578125" style="92" customWidth="1"/>
    <col min="4" max="4" width="12.42578125" style="92" customWidth="1"/>
    <col min="5" max="5" width="8" style="92" customWidth="1"/>
    <col min="6" max="6" width="12" style="92" customWidth="1"/>
    <col min="7" max="7" width="33.85546875" style="92" customWidth="1"/>
    <col min="8" max="8" width="16.42578125" style="92" customWidth="1"/>
    <col min="9" max="9" width="20.140625" style="92" customWidth="1"/>
    <col min="10" max="10" width="22.5703125" style="92" customWidth="1"/>
    <col min="11" max="14" width="21.140625" style="92" customWidth="1"/>
    <col min="15" max="15" width="17.42578125" style="92" customWidth="1"/>
    <col min="16" max="16384" width="8.5703125" style="34"/>
  </cols>
  <sheetData>
    <row r="1" spans="1:19" ht="12.75" customHeight="1">
      <c r="B1" s="360" t="s">
        <v>73</v>
      </c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2"/>
    </row>
    <row r="2" spans="1:19" ht="12.75" customHeight="1">
      <c r="A2" s="86"/>
      <c r="B2" s="363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5"/>
    </row>
    <row r="3" spans="1:19" ht="12.75" customHeight="1">
      <c r="A3" s="86"/>
      <c r="B3" s="363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5"/>
    </row>
    <row r="4" spans="1:19" ht="12.75" customHeight="1">
      <c r="A4" s="86"/>
      <c r="B4" s="363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5"/>
    </row>
    <row r="5" spans="1:19" ht="12.75" customHeight="1">
      <c r="A5" s="86"/>
      <c r="B5" s="363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5"/>
    </row>
    <row r="6" spans="1:19" ht="12.75" customHeight="1">
      <c r="A6" s="86"/>
      <c r="B6" s="363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5"/>
    </row>
    <row r="7" spans="1:19" ht="12.75" customHeight="1">
      <c r="A7" s="86"/>
      <c r="B7" s="363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5"/>
    </row>
    <row r="8" spans="1:19" ht="15" customHeight="1">
      <c r="A8" s="87"/>
      <c r="B8" s="88"/>
      <c r="C8" s="89"/>
      <c r="D8" s="89"/>
      <c r="E8" s="89"/>
      <c r="F8" s="89"/>
      <c r="G8" s="89"/>
      <c r="H8" s="89"/>
      <c r="I8" s="90"/>
      <c r="J8" s="90"/>
      <c r="K8" s="90"/>
      <c r="L8" s="90"/>
      <c r="M8" s="90"/>
      <c r="N8" s="90"/>
      <c r="O8" s="91"/>
    </row>
    <row r="9" spans="1:19" ht="14.45" customHeight="1">
      <c r="B9" s="35"/>
      <c r="H9" s="93" t="s">
        <v>51</v>
      </c>
      <c r="I9" s="366" t="s">
        <v>52</v>
      </c>
      <c r="J9" s="366"/>
      <c r="K9" s="366"/>
      <c r="L9" s="235"/>
      <c r="M9" s="235"/>
      <c r="N9" s="235"/>
      <c r="O9" s="367" t="s">
        <v>48</v>
      </c>
    </row>
    <row r="10" spans="1:19">
      <c r="B10" s="94" t="s">
        <v>74</v>
      </c>
      <c r="C10" s="95" t="s">
        <v>75</v>
      </c>
      <c r="D10" s="95" t="s">
        <v>76</v>
      </c>
      <c r="E10" s="95" t="s">
        <v>77</v>
      </c>
      <c r="F10" s="95" t="s">
        <v>78</v>
      </c>
      <c r="G10" s="95" t="s">
        <v>79</v>
      </c>
      <c r="H10" s="95" t="s">
        <v>80</v>
      </c>
      <c r="I10" s="95" t="str">
        <f>"Sec "&amp;'General Site Information'!C30</f>
        <v>Sec 1</v>
      </c>
      <c r="J10" s="95" t="str">
        <f>"Sec "&amp;'General Site Information'!C31</f>
        <v>Sec 2</v>
      </c>
      <c r="K10" s="95" t="str">
        <f>"Sec "&amp;'General Site Information'!C32</f>
        <v>Sec 3</v>
      </c>
      <c r="L10" s="95" t="str">
        <f>"Sec "&amp;'General Site Information'!C33</f>
        <v>Sec 4</v>
      </c>
      <c r="M10" s="95" t="str">
        <f>"Sec "&amp;'General Site Information'!C34</f>
        <v>Sec 5</v>
      </c>
      <c r="N10" s="95" t="str">
        <f>"Sec "&amp;'General Site Information'!C35</f>
        <v>Sec 6</v>
      </c>
      <c r="O10" s="368"/>
    </row>
    <row r="11" spans="1:19" ht="14.25">
      <c r="B11" s="96">
        <v>1</v>
      </c>
      <c r="C11" s="97" t="s">
        <v>81</v>
      </c>
      <c r="D11" s="98" t="s">
        <v>82</v>
      </c>
      <c r="E11" s="98" t="s">
        <v>83</v>
      </c>
      <c r="F11" s="98" t="s">
        <v>84</v>
      </c>
      <c r="G11" s="99" t="s">
        <v>85</v>
      </c>
      <c r="H11" s="99" t="s">
        <v>86</v>
      </c>
      <c r="I11" s="100" t="s">
        <v>87</v>
      </c>
      <c r="J11" s="100" t="s">
        <v>87</v>
      </c>
      <c r="K11" s="100" t="s">
        <v>87</v>
      </c>
      <c r="L11" s="100" t="s">
        <v>87</v>
      </c>
      <c r="M11" s="100" t="s">
        <v>87</v>
      </c>
      <c r="N11" s="100" t="s">
        <v>87</v>
      </c>
      <c r="O11" s="101" t="str">
        <f>IF(AND(I11="No Cross Feeder",J11="No Cross Feeder",K11="No Cross Feeder"),"PASS","Not Pass")</f>
        <v>PASS</v>
      </c>
    </row>
    <row r="12" spans="1:19" ht="25.5">
      <c r="B12" s="96">
        <v>2</v>
      </c>
      <c r="C12" s="97" t="s">
        <v>88</v>
      </c>
      <c r="D12" s="98" t="s">
        <v>82</v>
      </c>
      <c r="E12" s="98" t="s">
        <v>89</v>
      </c>
      <c r="F12" s="98" t="s">
        <v>84</v>
      </c>
      <c r="G12" s="99" t="s">
        <v>90</v>
      </c>
      <c r="H12" s="99" t="s">
        <v>86</v>
      </c>
      <c r="I12" s="102">
        <f>94192.708/1024</f>
        <v>91.985066406249999</v>
      </c>
      <c r="J12" s="102">
        <f>83825.467/1024</f>
        <v>81.860807617187504</v>
      </c>
      <c r="K12" s="102">
        <f>72654.039/1024</f>
        <v>70.951209960937504</v>
      </c>
      <c r="L12" s="102">
        <f t="shared" ref="L12:N12" si="0">72654.039/1024</f>
        <v>70.951209960937504</v>
      </c>
      <c r="M12" s="102">
        <f t="shared" si="0"/>
        <v>70.951209960937504</v>
      </c>
      <c r="N12" s="102">
        <f t="shared" si="0"/>
        <v>70.951209960937504</v>
      </c>
      <c r="O12" s="101" t="str">
        <f>IF(AND(I12&gt;=3,J12&gt;=3,K12&gt;=3),"PASS","Not Pass")</f>
        <v>PASS</v>
      </c>
    </row>
    <row r="13" spans="1:19" ht="60">
      <c r="B13" s="96">
        <v>3</v>
      </c>
      <c r="C13" s="97" t="str">
        <f>IF('General Site Information'!$H$27="Inner","RSRP &gt;-105dBm",IF('General Site Information'!$H$27="Outter","RSRP &gt;-110dBm",IF('General Site Information'!$H$27="Rural","RSRP &gt;-110dBm","""")))</f>
        <v>RSRP &gt;-105dBm</v>
      </c>
      <c r="D13" s="98" t="s">
        <v>82</v>
      </c>
      <c r="E13" s="98" t="s">
        <v>83</v>
      </c>
      <c r="F13" s="98" t="s">
        <v>91</v>
      </c>
      <c r="G13" s="99" t="s">
        <v>92</v>
      </c>
      <c r="H13" s="103">
        <f>'VDT View'!X95</f>
        <v>0.8571428571428571</v>
      </c>
      <c r="I13" s="372">
        <f>'VDT View'!Y95</f>
        <v>0.93518518518518523</v>
      </c>
      <c r="J13" s="373"/>
      <c r="K13" s="373"/>
      <c r="L13" s="373"/>
      <c r="M13" s="373"/>
      <c r="N13" s="374"/>
      <c r="O13" s="104" t="str">
        <f>IF(I13&gt;=H13,"PASS","NOT PASS")</f>
        <v>PASS</v>
      </c>
    </row>
    <row r="14" spans="1:19" ht="24">
      <c r="B14" s="96">
        <v>4</v>
      </c>
      <c r="C14" s="97" t="str">
        <f>"CQI&gt;8 ("&amp;IF('General Site Information'!$H$27="Inner","RSRP &gt;-105dBm",IF('General Site Information'!$H$27="Outter","RSRP &gt;-110dBm",IF('General Site Information'!$H$27="Rural","RSRP &gt;-110dBm","""")))&amp;")"</f>
        <v>CQI&gt;8 (RSRP &gt;-105dBm)</v>
      </c>
      <c r="D14" s="98" t="s">
        <v>82</v>
      </c>
      <c r="E14" s="98" t="s">
        <v>83</v>
      </c>
      <c r="F14" s="98" t="s">
        <v>91</v>
      </c>
      <c r="G14" s="99" t="s">
        <v>93</v>
      </c>
      <c r="H14" s="105">
        <f>'VDT View'!X135</f>
        <v>0.80487804878048785</v>
      </c>
      <c r="I14" s="369">
        <f>'VDT View'!Y135</f>
        <v>0.85263157894736841</v>
      </c>
      <c r="J14" s="370"/>
      <c r="K14" s="370"/>
      <c r="L14" s="370"/>
      <c r="M14" s="370"/>
      <c r="N14" s="371"/>
      <c r="O14" s="104" t="str">
        <f>IF(I14&gt;=H14,"PASS","NOT PASS")</f>
        <v>PASS</v>
      </c>
      <c r="Q14" s="106"/>
      <c r="R14" s="106"/>
      <c r="S14" s="106"/>
    </row>
    <row r="15" spans="1:19" ht="14.25">
      <c r="B15" s="96">
        <v>5</v>
      </c>
      <c r="C15" s="97" t="s">
        <v>94</v>
      </c>
      <c r="D15" s="98" t="s">
        <v>82</v>
      </c>
      <c r="E15" s="98" t="s">
        <v>83</v>
      </c>
      <c r="F15" s="98" t="s">
        <v>84</v>
      </c>
      <c r="G15" s="107" t="s">
        <v>95</v>
      </c>
      <c r="H15" s="107" t="s">
        <v>86</v>
      </c>
      <c r="I15" s="108">
        <v>99.63</v>
      </c>
      <c r="J15" s="108">
        <v>99.76</v>
      </c>
      <c r="K15" s="108">
        <v>99.78</v>
      </c>
      <c r="L15" s="108">
        <v>99.78</v>
      </c>
      <c r="M15" s="108">
        <v>99.78</v>
      </c>
      <c r="N15" s="108">
        <v>99.78</v>
      </c>
      <c r="O15" s="101" t="str">
        <f>IF(AND(I15&gt;=97,J15&gt;=97,K15&gt;=97),"PASS","Not Pass")</f>
        <v>PASS</v>
      </c>
    </row>
    <row r="16" spans="1:19">
      <c r="B16" s="35"/>
      <c r="O16" s="109"/>
    </row>
    <row r="17" spans="2:15" ht="14.25" thickBot="1">
      <c r="B17" s="83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</row>
    <row r="20" spans="2:15" ht="15">
      <c r="B20" s="60" t="s">
        <v>96</v>
      </c>
    </row>
    <row r="24" spans="2:15" ht="15">
      <c r="C24" s="112"/>
      <c r="D24" s="112"/>
      <c r="E24" s="112"/>
      <c r="F24" s="112"/>
      <c r="G24" s="112"/>
      <c r="H24" s="112"/>
    </row>
  </sheetData>
  <mergeCells count="5">
    <mergeCell ref="B1:O7"/>
    <mergeCell ref="I9:K9"/>
    <mergeCell ref="O9:O10"/>
    <mergeCell ref="I14:N14"/>
    <mergeCell ref="I13:N13"/>
  </mergeCells>
  <conditionalFormatting sqref="I13:I14">
    <cfRule type="cellIs" dxfId="9" priority="5" operator="greaterThanOrEqual">
      <formula>0.85</formula>
    </cfRule>
  </conditionalFormatting>
  <conditionalFormatting sqref="I11:N11">
    <cfRule type="cellIs" dxfId="8" priority="6" operator="equal">
      <formula>"No Cross Feeder"</formula>
    </cfRule>
    <cfRule type="cellIs" dxfId="7" priority="7" operator="equal">
      <formula>"Cross Feeder"</formula>
    </cfRule>
  </conditionalFormatting>
  <conditionalFormatting sqref="I15:N15">
    <cfRule type="cellIs" dxfId="6" priority="1" operator="lessThan">
      <formula>97</formula>
    </cfRule>
    <cfRule type="cellIs" dxfId="5" priority="2" operator="greaterThanOrEqual">
      <formula>97</formula>
    </cfRule>
  </conditionalFormatting>
  <conditionalFormatting sqref="O11:O15">
    <cfRule type="cellIs" dxfId="4" priority="3" operator="equal">
      <formula>"NOT PASS"</formula>
    </cfRule>
    <cfRule type="cellIs" dxfId="3" priority="4" operator="equal">
      <formula>"PASS"</formula>
    </cfRule>
  </conditionalFormatting>
  <pageMargins left="0.7" right="0.7" top="0.75" bottom="0.75" header="0.3" footer="0.3"/>
  <pageSetup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E530-B589-4906-8D7F-0488114E2307}">
  <dimension ref="B1:Y36"/>
  <sheetViews>
    <sheetView showGridLines="0" topLeftCell="G4" zoomScale="85" zoomScaleNormal="85" zoomScaleSheetLayoutView="85" workbookViewId="0">
      <selection activeCell="O11" sqref="O11"/>
    </sheetView>
  </sheetViews>
  <sheetFormatPr defaultRowHeight="15"/>
  <cols>
    <col min="1" max="1" width="2.42578125" customWidth="1"/>
    <col min="2" max="2" width="4.140625" customWidth="1"/>
    <col min="3" max="3" width="3.42578125" customWidth="1"/>
    <col min="4" max="4" width="18.42578125" bestFit="1" customWidth="1"/>
    <col min="5" max="5" width="33" bestFit="1" customWidth="1"/>
    <col min="6" max="6" width="11.140625" style="114" customWidth="1"/>
    <col min="7" max="7" width="16.85546875" style="114" customWidth="1"/>
    <col min="8" max="8" width="14.85546875" style="114" bestFit="1" customWidth="1"/>
    <col min="9" max="9" width="22.5703125" customWidth="1"/>
    <col min="10" max="10" width="25.5703125" bestFit="1" customWidth="1"/>
    <col min="11" max="11" width="22.5703125" customWidth="1"/>
    <col min="12" max="12" width="22" bestFit="1" customWidth="1"/>
    <col min="13" max="15" width="22" customWidth="1"/>
    <col min="16" max="16" width="13.42578125" customWidth="1"/>
    <col min="17" max="17" width="16.42578125" bestFit="1" customWidth="1"/>
    <col min="18" max="18" width="15.5703125" customWidth="1"/>
    <col min="20" max="20" width="23.5703125" customWidth="1"/>
    <col min="21" max="21" width="7.85546875" customWidth="1"/>
    <col min="23" max="23" width="9.42578125" bestFit="1" customWidth="1"/>
  </cols>
  <sheetData>
    <row r="1" spans="2:25" ht="19.5" customHeight="1">
      <c r="B1" s="275" t="s">
        <v>97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7"/>
    </row>
    <row r="2" spans="2:25" ht="13.5" customHeight="1">
      <c r="B2" s="278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80"/>
    </row>
    <row r="3" spans="2:25" ht="13.5" customHeigh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80"/>
    </row>
    <row r="4" spans="2:25" ht="25.15" customHeight="1">
      <c r="B4" s="1"/>
      <c r="C4" s="2"/>
      <c r="D4" s="2"/>
      <c r="E4" s="2"/>
      <c r="F4" s="113"/>
      <c r="G4" s="113"/>
      <c r="H4" s="113"/>
      <c r="I4" s="2"/>
      <c r="J4" s="2"/>
      <c r="K4" s="2"/>
      <c r="L4" s="2"/>
      <c r="M4" s="2"/>
      <c r="N4" s="2"/>
      <c r="O4" s="2"/>
      <c r="P4" s="2"/>
      <c r="Q4" s="2"/>
      <c r="R4" s="3"/>
    </row>
    <row r="5" spans="2:25" ht="13.15" customHeight="1">
      <c r="B5" s="4"/>
      <c r="R5" s="5"/>
    </row>
    <row r="6" spans="2:25" ht="14.25" customHeight="1">
      <c r="B6" s="4"/>
      <c r="D6" s="115" t="s">
        <v>98</v>
      </c>
      <c r="E6" s="115" t="s">
        <v>243</v>
      </c>
      <c r="R6" s="5"/>
    </row>
    <row r="7" spans="2:25" ht="14.25" customHeight="1">
      <c r="B7" s="4"/>
      <c r="D7" s="115" t="s">
        <v>99</v>
      </c>
      <c r="E7" s="115" t="s">
        <v>244</v>
      </c>
      <c r="R7" s="5"/>
    </row>
    <row r="8" spans="2:25" ht="9.75" customHeight="1">
      <c r="B8" s="4"/>
      <c r="D8" s="116"/>
      <c r="E8" s="116"/>
      <c r="R8" s="5"/>
    </row>
    <row r="9" spans="2:25" ht="13.15" customHeight="1">
      <c r="B9" s="4"/>
      <c r="C9" s="117" t="s">
        <v>100</v>
      </c>
      <c r="D9" s="117"/>
      <c r="E9" s="118"/>
      <c r="F9" s="119"/>
      <c r="G9" s="119"/>
      <c r="H9" s="119"/>
      <c r="I9" s="118"/>
      <c r="J9" s="118"/>
      <c r="K9" s="118"/>
      <c r="L9" s="118"/>
      <c r="M9" s="118"/>
      <c r="N9" s="118"/>
      <c r="O9" s="118"/>
      <c r="P9" s="118"/>
      <c r="Q9" s="118"/>
      <c r="R9" s="5"/>
      <c r="U9" t="s">
        <v>101</v>
      </c>
    </row>
    <row r="10" spans="2:25" ht="30.75" customHeight="1">
      <c r="B10" s="4"/>
      <c r="C10" s="375" t="s">
        <v>102</v>
      </c>
      <c r="D10" s="376"/>
      <c r="E10" s="120" t="s">
        <v>103</v>
      </c>
      <c r="F10" s="377" t="s">
        <v>104</v>
      </c>
      <c r="G10" s="378"/>
      <c r="H10" s="121" t="s">
        <v>105</v>
      </c>
      <c r="I10" s="122" t="s">
        <v>106</v>
      </c>
      <c r="J10" s="123" t="str">
        <f>'General Site Information'!I30</f>
        <v>MD4G18_4222520E_4</v>
      </c>
      <c r="K10" s="123" t="str">
        <f>'General Site Information'!I31</f>
        <v>MD4G18_4222520E_5</v>
      </c>
      <c r="L10" s="123" t="str">
        <f>'General Site Information'!I32</f>
        <v>MD4G18_4222520E_6</v>
      </c>
      <c r="M10" s="123" t="str">
        <f>'General Site Information'!I33</f>
        <v>MD4G18_4222520E_25_M</v>
      </c>
      <c r="N10" s="123">
        <f>'General Site Information'!I34</f>
        <v>0</v>
      </c>
      <c r="O10" s="123">
        <f>'General Site Information'!I35</f>
        <v>0</v>
      </c>
      <c r="P10" s="123" t="s">
        <v>110</v>
      </c>
      <c r="Q10" s="124" t="s">
        <v>111</v>
      </c>
      <c r="R10" s="124" t="s">
        <v>112</v>
      </c>
      <c r="U10" s="125" t="s">
        <v>107</v>
      </c>
      <c r="V10" s="125" t="s">
        <v>108</v>
      </c>
      <c r="W10" s="125" t="s">
        <v>109</v>
      </c>
    </row>
    <row r="11" spans="2:25" s="131" customFormat="1" ht="15" customHeight="1">
      <c r="B11" s="126"/>
      <c r="C11" s="379" t="s">
        <v>113</v>
      </c>
      <c r="D11" s="127" t="s">
        <v>114</v>
      </c>
      <c r="E11" s="115" t="s">
        <v>115</v>
      </c>
      <c r="F11" s="382" t="s">
        <v>116</v>
      </c>
      <c r="G11" s="383"/>
      <c r="H11" s="128" t="s">
        <v>117</v>
      </c>
      <c r="I11" s="129">
        <f t="shared" ref="I11:I28" si="0">AVERAGE(U11:W11)</f>
        <v>100</v>
      </c>
      <c r="J11" s="129">
        <v>100</v>
      </c>
      <c r="K11" s="129">
        <v>100</v>
      </c>
      <c r="L11" s="129">
        <v>100</v>
      </c>
      <c r="M11" s="129"/>
      <c r="N11" s="129"/>
      <c r="O11" s="129"/>
      <c r="P11" s="129">
        <f t="shared" ref="P11:P28" si="1">AVERAGE(J11:L11)</f>
        <v>100</v>
      </c>
      <c r="Q11" s="130" t="str">
        <f>IF(P11&gt;=I11,"PASS","NOT PASS")</f>
        <v>PASS</v>
      </c>
      <c r="R11" s="130"/>
      <c r="U11" s="132">
        <v>100</v>
      </c>
      <c r="V11" s="132">
        <v>100</v>
      </c>
      <c r="W11" s="132">
        <v>100</v>
      </c>
      <c r="X11" s="131" t="s">
        <v>242</v>
      </c>
      <c r="Y11" s="131" t="s">
        <v>242</v>
      </c>
    </row>
    <row r="12" spans="2:25" s="131" customFormat="1" ht="15" customHeight="1">
      <c r="B12" s="126"/>
      <c r="C12" s="380"/>
      <c r="D12" s="384" t="s">
        <v>118</v>
      </c>
      <c r="E12" s="115" t="s">
        <v>119</v>
      </c>
      <c r="F12" s="382" t="s">
        <v>120</v>
      </c>
      <c r="G12" s="383"/>
      <c r="H12" s="128" t="s">
        <v>121</v>
      </c>
      <c r="I12" s="129">
        <f t="shared" si="0"/>
        <v>99.336588888888897</v>
      </c>
      <c r="J12" s="129">
        <v>98.657303333333331</v>
      </c>
      <c r="K12" s="129">
        <v>98.860103333333328</v>
      </c>
      <c r="L12" s="129">
        <v>98.852473333333322</v>
      </c>
      <c r="M12" s="129"/>
      <c r="N12" s="129"/>
      <c r="O12" s="129"/>
      <c r="P12" s="129">
        <f t="shared" si="1"/>
        <v>98.789959999999994</v>
      </c>
      <c r="Q12" s="130" t="str">
        <f>IF(((P12-I12)/I12)&gt;=-3%,"PASS","NOT PASS")</f>
        <v>PASS</v>
      </c>
      <c r="R12" s="130"/>
      <c r="U12" s="132">
        <v>99.672139999999999</v>
      </c>
      <c r="V12" s="132">
        <v>98.761529999999993</v>
      </c>
      <c r="W12" s="132">
        <v>99.576096666666672</v>
      </c>
      <c r="X12" s="131" t="s">
        <v>242</v>
      </c>
      <c r="Y12" s="131" t="s">
        <v>242</v>
      </c>
    </row>
    <row r="13" spans="2:25" s="131" customFormat="1" ht="15" customHeight="1">
      <c r="B13" s="126"/>
      <c r="C13" s="380"/>
      <c r="D13" s="385"/>
      <c r="E13" s="133" t="s">
        <v>122</v>
      </c>
      <c r="F13" s="387" t="s">
        <v>123</v>
      </c>
      <c r="G13" s="388"/>
      <c r="H13" s="134" t="s">
        <v>124</v>
      </c>
      <c r="I13" s="129">
        <f t="shared" si="0"/>
        <v>100</v>
      </c>
      <c r="J13" s="135">
        <v>100</v>
      </c>
      <c r="K13" s="135">
        <v>100</v>
      </c>
      <c r="L13" s="135">
        <v>100</v>
      </c>
      <c r="M13" s="135"/>
      <c r="N13" s="135"/>
      <c r="O13" s="135"/>
      <c r="P13" s="129">
        <f t="shared" si="1"/>
        <v>100</v>
      </c>
      <c r="Q13" s="130" t="str">
        <f>IF(((P13-I13)/I13)&gt;=-3%,"PASS","NOT PASS")</f>
        <v>PASS</v>
      </c>
      <c r="R13" s="130"/>
      <c r="U13" s="132">
        <v>100</v>
      </c>
      <c r="V13" s="132">
        <v>100</v>
      </c>
      <c r="W13" s="132">
        <v>100</v>
      </c>
      <c r="X13" s="131" t="s">
        <v>242</v>
      </c>
      <c r="Y13" s="131" t="s">
        <v>242</v>
      </c>
    </row>
    <row r="14" spans="2:25" s="131" customFormat="1" ht="15" customHeight="1">
      <c r="B14" s="126"/>
      <c r="C14" s="380"/>
      <c r="D14" s="385"/>
      <c r="E14" s="133" t="s">
        <v>125</v>
      </c>
      <c r="F14" s="387" t="s">
        <v>126</v>
      </c>
      <c r="G14" s="388"/>
      <c r="H14" s="134" t="s">
        <v>124</v>
      </c>
      <c r="I14" s="129">
        <f t="shared" si="0"/>
        <v>100</v>
      </c>
      <c r="J14" s="129">
        <v>100</v>
      </c>
      <c r="K14" s="129">
        <v>100</v>
      </c>
      <c r="L14" s="129">
        <v>100</v>
      </c>
      <c r="M14" s="129"/>
      <c r="N14" s="129"/>
      <c r="O14" s="129"/>
      <c r="P14" s="129">
        <f t="shared" si="1"/>
        <v>100</v>
      </c>
      <c r="Q14" s="130" t="str">
        <f>IF(((P14-I14)/I14)&gt;=-3%,"PASS","NOT PASS")</f>
        <v>PASS</v>
      </c>
      <c r="R14" s="130"/>
      <c r="U14" s="132">
        <v>100</v>
      </c>
      <c r="V14" s="132">
        <v>100</v>
      </c>
      <c r="W14" s="132">
        <v>100</v>
      </c>
      <c r="X14" s="131" t="s">
        <v>242</v>
      </c>
      <c r="Y14" s="131" t="s">
        <v>242</v>
      </c>
    </row>
    <row r="15" spans="2:25" s="131" customFormat="1" ht="21.75" customHeight="1">
      <c r="B15" s="126"/>
      <c r="C15" s="380"/>
      <c r="D15" s="386"/>
      <c r="E15" s="115" t="s">
        <v>127</v>
      </c>
      <c r="F15" s="389" t="s">
        <v>128</v>
      </c>
      <c r="G15" s="390"/>
      <c r="H15" s="128" t="s">
        <v>129</v>
      </c>
      <c r="I15" s="129">
        <f t="shared" si="0"/>
        <v>89.893533333333323</v>
      </c>
      <c r="J15" s="129">
        <v>92.964466666666667</v>
      </c>
      <c r="K15" s="129">
        <v>91.224000000000004</v>
      </c>
      <c r="L15" s="129">
        <v>95.655300000000011</v>
      </c>
      <c r="M15" s="129"/>
      <c r="N15" s="129"/>
      <c r="O15" s="129"/>
      <c r="P15" s="129">
        <f t="shared" si="1"/>
        <v>93.28125555555556</v>
      </c>
      <c r="Q15" s="130" t="str">
        <f>IF(((P15-I15)/I15)&gt;=-3%,"PASS","NOT PASS")</f>
        <v>PASS</v>
      </c>
      <c r="R15" s="130"/>
      <c r="U15" s="132">
        <v>93.734899999999996</v>
      </c>
      <c r="V15" s="132">
        <v>77.753466666666668</v>
      </c>
      <c r="W15" s="132">
        <v>98.19223333333332</v>
      </c>
      <c r="X15" s="131" t="s">
        <v>242</v>
      </c>
      <c r="Y15" s="131" t="s">
        <v>242</v>
      </c>
    </row>
    <row r="16" spans="2:25" s="131" customFormat="1" ht="15" customHeight="1">
      <c r="B16" s="126"/>
      <c r="C16" s="380"/>
      <c r="D16" s="384" t="s">
        <v>130</v>
      </c>
      <c r="E16" s="115" t="s">
        <v>131</v>
      </c>
      <c r="F16" s="382" t="s">
        <v>132</v>
      </c>
      <c r="G16" s="383"/>
      <c r="H16" s="128" t="s">
        <v>129</v>
      </c>
      <c r="I16" s="129">
        <f t="shared" si="0"/>
        <v>0.24345555555555556</v>
      </c>
      <c r="J16" s="129">
        <v>0.4528666666666667</v>
      </c>
      <c r="K16" s="129">
        <v>0.27099999999999996</v>
      </c>
      <c r="L16" s="129">
        <v>0.15669999999999998</v>
      </c>
      <c r="M16" s="129"/>
      <c r="N16" s="129"/>
      <c r="O16" s="129"/>
      <c r="P16" s="129">
        <f t="shared" si="1"/>
        <v>0.29352222222222218</v>
      </c>
      <c r="Q16" s="130" t="str">
        <f>IF(((P16-I16)/I16)&gt;=3%,"NOT PASS","PASS")</f>
        <v>NOT PASS</v>
      </c>
      <c r="R16" s="130"/>
      <c r="U16" s="136">
        <v>0.12250000000000001</v>
      </c>
      <c r="V16" s="136">
        <v>0.46110000000000001</v>
      </c>
      <c r="W16" s="136">
        <v>0.14676666666666668</v>
      </c>
      <c r="X16" s="131" t="s">
        <v>242</v>
      </c>
      <c r="Y16" s="131" t="s">
        <v>242</v>
      </c>
    </row>
    <row r="17" spans="2:25" s="131" customFormat="1" ht="15" customHeight="1">
      <c r="B17" s="126"/>
      <c r="C17" s="380"/>
      <c r="D17" s="386"/>
      <c r="E17" s="115" t="s">
        <v>133</v>
      </c>
      <c r="F17" s="382" t="s">
        <v>134</v>
      </c>
      <c r="G17" s="383"/>
      <c r="H17" s="128" t="s">
        <v>129</v>
      </c>
      <c r="I17" s="129">
        <f t="shared" si="0"/>
        <v>99.183904444444451</v>
      </c>
      <c r="J17" s="129">
        <v>99.370856666666668</v>
      </c>
      <c r="K17" s="129">
        <v>98.657933333333332</v>
      </c>
      <c r="L17" s="129">
        <v>97.310519999999997</v>
      </c>
      <c r="M17" s="129"/>
      <c r="N17" s="129"/>
      <c r="O17" s="129"/>
      <c r="P17" s="129">
        <f t="shared" si="1"/>
        <v>98.446436666666671</v>
      </c>
      <c r="Q17" s="130" t="str">
        <f>IF(((P17-I17)/I17)&gt;=-3%,"PASS","NOT PASS")</f>
        <v>PASS</v>
      </c>
      <c r="R17" s="130"/>
      <c r="U17" s="132">
        <v>99.376923333333323</v>
      </c>
      <c r="V17" s="132">
        <v>98.410403333333349</v>
      </c>
      <c r="W17" s="132">
        <v>99.764386666666667</v>
      </c>
      <c r="X17" s="131" t="s">
        <v>242</v>
      </c>
      <c r="Y17" s="131" t="s">
        <v>242</v>
      </c>
    </row>
    <row r="18" spans="2:25" s="131" customFormat="1" ht="15" customHeight="1">
      <c r="B18" s="126"/>
      <c r="C18" s="380"/>
      <c r="D18" s="384" t="s">
        <v>135</v>
      </c>
      <c r="E18" s="137" t="s">
        <v>136</v>
      </c>
      <c r="F18" s="391" t="s">
        <v>137</v>
      </c>
      <c r="G18" s="392"/>
      <c r="H18" s="128" t="s">
        <v>117</v>
      </c>
      <c r="I18" s="129">
        <f t="shared" si="0"/>
        <v>121.48151000000001</v>
      </c>
      <c r="J18" s="135">
        <v>53.341606666666671</v>
      </c>
      <c r="K18" s="135">
        <v>195.67777000000001</v>
      </c>
      <c r="L18" s="135">
        <v>106.64756666666666</v>
      </c>
      <c r="M18" s="135"/>
      <c r="N18" s="135"/>
      <c r="O18" s="135"/>
      <c r="P18" s="129">
        <f t="shared" si="1"/>
        <v>118.55564777777778</v>
      </c>
      <c r="Q18" s="130" t="s">
        <v>138</v>
      </c>
      <c r="R18" s="130"/>
      <c r="U18" s="132">
        <v>57.654310000000002</v>
      </c>
      <c r="V18" s="132">
        <v>203.40134</v>
      </c>
      <c r="W18" s="132">
        <v>103.38888000000001</v>
      </c>
      <c r="X18" s="131">
        <v>0</v>
      </c>
      <c r="Y18" s="131">
        <v>0</v>
      </c>
    </row>
    <row r="19" spans="2:25" s="131" customFormat="1" ht="15" customHeight="1">
      <c r="B19" s="126"/>
      <c r="C19" s="380"/>
      <c r="D19" s="385"/>
      <c r="E19" s="137" t="s">
        <v>139</v>
      </c>
      <c r="F19" s="391" t="s">
        <v>137</v>
      </c>
      <c r="G19" s="392"/>
      <c r="H19" s="128" t="s">
        <v>117</v>
      </c>
      <c r="I19" s="129">
        <f t="shared" si="0"/>
        <v>11.856186666666668</v>
      </c>
      <c r="J19" s="129">
        <v>5.6495533333333334</v>
      </c>
      <c r="K19" s="129">
        <v>18.420576666666665</v>
      </c>
      <c r="L19" s="129">
        <v>10.042816666666665</v>
      </c>
      <c r="M19" s="129"/>
      <c r="N19" s="129"/>
      <c r="O19" s="129"/>
      <c r="P19" s="129">
        <f t="shared" si="1"/>
        <v>11.370982222222223</v>
      </c>
      <c r="Q19" s="130" t="s">
        <v>138</v>
      </c>
      <c r="R19" s="130"/>
      <c r="U19" s="132">
        <v>5.4220000000000006</v>
      </c>
      <c r="V19" s="132">
        <v>20.384060000000002</v>
      </c>
      <c r="W19" s="132">
        <v>9.7624999999999993</v>
      </c>
      <c r="X19" s="131">
        <v>0</v>
      </c>
      <c r="Y19" s="131">
        <v>0</v>
      </c>
    </row>
    <row r="20" spans="2:25" s="131" customFormat="1" ht="15" customHeight="1">
      <c r="B20" s="126"/>
      <c r="C20" s="380"/>
      <c r="D20" s="385"/>
      <c r="E20" s="137" t="s">
        <v>140</v>
      </c>
      <c r="F20" s="391" t="s">
        <v>137</v>
      </c>
      <c r="G20" s="392"/>
      <c r="H20" s="128" t="s">
        <v>129</v>
      </c>
      <c r="I20" s="129">
        <f t="shared" si="0"/>
        <v>0</v>
      </c>
      <c r="J20" s="129">
        <v>46.527216666666675</v>
      </c>
      <c r="K20" s="129">
        <v>61.04584333333333</v>
      </c>
      <c r="L20" s="129">
        <v>83.960540000000009</v>
      </c>
      <c r="M20" s="129"/>
      <c r="N20" s="129"/>
      <c r="O20" s="129"/>
      <c r="P20" s="129">
        <f t="shared" si="1"/>
        <v>63.844533333333338</v>
      </c>
      <c r="Q20" s="130" t="s">
        <v>138</v>
      </c>
      <c r="R20" s="130"/>
      <c r="U20" s="132">
        <v>0</v>
      </c>
      <c r="V20" s="132">
        <v>0</v>
      </c>
      <c r="W20" s="132">
        <v>0</v>
      </c>
      <c r="X20" s="131" t="s">
        <v>242</v>
      </c>
      <c r="Y20" s="131" t="s">
        <v>242</v>
      </c>
    </row>
    <row r="21" spans="2:25" s="131" customFormat="1" ht="15" customHeight="1">
      <c r="B21" s="126"/>
      <c r="C21" s="380"/>
      <c r="D21" s="385"/>
      <c r="E21" s="138" t="s">
        <v>141</v>
      </c>
      <c r="F21" s="393" t="s">
        <v>137</v>
      </c>
      <c r="G21" s="394"/>
      <c r="H21" s="128" t="s">
        <v>142</v>
      </c>
      <c r="I21" s="129">
        <f t="shared" si="0"/>
        <v>2.1346222222222222</v>
      </c>
      <c r="J21" s="135">
        <v>1.71922</v>
      </c>
      <c r="K21" s="135">
        <v>2.4750099999999997</v>
      </c>
      <c r="L21" s="135">
        <v>2.9289233333333335</v>
      </c>
      <c r="M21" s="135"/>
      <c r="N21" s="135"/>
      <c r="O21" s="135"/>
      <c r="P21" s="129">
        <f t="shared" si="1"/>
        <v>2.3743844444444444</v>
      </c>
      <c r="Q21" s="130" t="s">
        <v>138</v>
      </c>
      <c r="R21" s="130"/>
      <c r="U21" s="132">
        <v>1.5724066666666667</v>
      </c>
      <c r="V21" s="132">
        <v>1.4233166666666666</v>
      </c>
      <c r="W21" s="132">
        <v>3.4081433333333333</v>
      </c>
      <c r="X21" s="131" t="s">
        <v>242</v>
      </c>
      <c r="Y21" s="131" t="s">
        <v>242</v>
      </c>
    </row>
    <row r="22" spans="2:25" s="131" customFormat="1" ht="15" customHeight="1">
      <c r="B22" s="126"/>
      <c r="C22" s="380"/>
      <c r="D22" s="385"/>
      <c r="E22" s="137" t="s">
        <v>143</v>
      </c>
      <c r="F22" s="391" t="s">
        <v>137</v>
      </c>
      <c r="G22" s="392"/>
      <c r="H22" s="128" t="s">
        <v>117</v>
      </c>
      <c r="I22" s="129">
        <f t="shared" si="0"/>
        <v>56.235977777777777</v>
      </c>
      <c r="J22" s="129">
        <v>26.652433333333335</v>
      </c>
      <c r="K22" s="129">
        <v>75.654899999999998</v>
      </c>
      <c r="L22" s="129">
        <v>49.130466666666671</v>
      </c>
      <c r="M22" s="129"/>
      <c r="N22" s="129"/>
      <c r="O22" s="129"/>
      <c r="P22" s="129">
        <f t="shared" si="1"/>
        <v>50.479266666666668</v>
      </c>
      <c r="Q22" s="130" t="s">
        <v>138</v>
      </c>
      <c r="R22" s="130"/>
      <c r="U22" s="132">
        <v>28.470233333333329</v>
      </c>
      <c r="V22" s="132">
        <v>95.624633333333335</v>
      </c>
      <c r="W22" s="132">
        <v>44.613066666666668</v>
      </c>
      <c r="X22" s="131" t="s">
        <v>160</v>
      </c>
      <c r="Y22" s="131" t="s">
        <v>160</v>
      </c>
    </row>
    <row r="23" spans="2:25" s="131" customFormat="1" ht="15" customHeight="1">
      <c r="B23" s="126"/>
      <c r="C23" s="380"/>
      <c r="D23" s="386"/>
      <c r="E23" s="137" t="s">
        <v>144</v>
      </c>
      <c r="F23" s="391" t="s">
        <v>145</v>
      </c>
      <c r="G23" s="392"/>
      <c r="H23" s="128" t="s">
        <v>117</v>
      </c>
      <c r="I23" s="129">
        <f t="shared" si="0"/>
        <v>9.4880211111111095</v>
      </c>
      <c r="J23" s="135">
        <v>8.1954199999999986</v>
      </c>
      <c r="K23" s="135">
        <v>9.632553333333334</v>
      </c>
      <c r="L23" s="135">
        <v>11.097523333333333</v>
      </c>
      <c r="M23" s="135"/>
      <c r="N23" s="135"/>
      <c r="O23" s="135"/>
      <c r="P23" s="129">
        <f t="shared" si="1"/>
        <v>9.6418322222222219</v>
      </c>
      <c r="Q23" s="130" t="str">
        <f>IF(((P23-I23)/I23)&gt;=-3%,"PASS","NOT PASS")</f>
        <v>PASS</v>
      </c>
      <c r="R23" s="130"/>
      <c r="U23" s="132">
        <v>8.0142733333333336</v>
      </c>
      <c r="V23" s="132">
        <v>9.184546666666666</v>
      </c>
      <c r="W23" s="132">
        <v>11.265243333333332</v>
      </c>
      <c r="X23" s="131" t="s">
        <v>242</v>
      </c>
      <c r="Y23" s="131" t="s">
        <v>242</v>
      </c>
    </row>
    <row r="24" spans="2:25" s="131" customFormat="1" ht="24" customHeight="1">
      <c r="B24" s="126"/>
      <c r="C24" s="380"/>
      <c r="D24" s="384" t="s">
        <v>146</v>
      </c>
      <c r="E24" s="137" t="s">
        <v>147</v>
      </c>
      <c r="F24" s="397" t="s">
        <v>148</v>
      </c>
      <c r="G24" s="398"/>
      <c r="H24" s="128" t="s">
        <v>121</v>
      </c>
      <c r="I24" s="129">
        <f t="shared" si="0"/>
        <v>42.185055555555557</v>
      </c>
      <c r="J24" s="129">
        <v>63.8964</v>
      </c>
      <c r="K24" s="129">
        <v>24.91343333333333</v>
      </c>
      <c r="L24" s="129">
        <v>35.942133333333338</v>
      </c>
      <c r="M24" s="129"/>
      <c r="N24" s="129"/>
      <c r="O24" s="129"/>
      <c r="P24" s="129">
        <f t="shared" si="1"/>
        <v>41.583988888888889</v>
      </c>
      <c r="Q24" s="130" t="str">
        <f>IF(((P24-I24)/I24)&gt;=3%,"NOT PASS","PASS")</f>
        <v>PASS</v>
      </c>
      <c r="R24" s="130"/>
      <c r="U24" s="132">
        <v>71.460333333333338</v>
      </c>
      <c r="V24" s="132">
        <v>26.089166666666671</v>
      </c>
      <c r="W24" s="132">
        <v>29.005666666666666</v>
      </c>
      <c r="X24" s="131" t="s">
        <v>160</v>
      </c>
      <c r="Y24" s="131" t="s">
        <v>160</v>
      </c>
    </row>
    <row r="25" spans="2:25" s="131" customFormat="1" ht="15" customHeight="1">
      <c r="B25" s="126"/>
      <c r="C25" s="380"/>
      <c r="D25" s="386"/>
      <c r="E25" s="137" t="s">
        <v>149</v>
      </c>
      <c r="F25" s="391" t="s">
        <v>150</v>
      </c>
      <c r="G25" s="392"/>
      <c r="H25" s="128" t="s">
        <v>151</v>
      </c>
      <c r="I25" s="129">
        <f t="shared" si="0"/>
        <v>97.716666666666654</v>
      </c>
      <c r="J25" s="139">
        <v>97.5</v>
      </c>
      <c r="K25" s="139">
        <v>100</v>
      </c>
      <c r="L25" s="139">
        <v>95.65</v>
      </c>
      <c r="M25" s="139"/>
      <c r="N25" s="139"/>
      <c r="O25" s="139"/>
      <c r="P25" s="129">
        <f t="shared" si="1"/>
        <v>97.716666666666654</v>
      </c>
      <c r="Q25" s="130" t="str">
        <f>IF(((P25-I25)/I25)&gt;=-3%,"PASS","NOT PASS")</f>
        <v>PASS</v>
      </c>
      <c r="R25" s="130"/>
      <c r="U25" s="139">
        <v>97.5</v>
      </c>
      <c r="V25" s="139">
        <v>100</v>
      </c>
      <c r="W25" s="139">
        <v>95.65</v>
      </c>
    </row>
    <row r="26" spans="2:25" s="131" customFormat="1" ht="15" customHeight="1">
      <c r="B26" s="126"/>
      <c r="C26" s="380"/>
      <c r="D26" s="384" t="s">
        <v>152</v>
      </c>
      <c r="E26" s="137" t="s">
        <v>153</v>
      </c>
      <c r="F26" s="391" t="s">
        <v>154</v>
      </c>
      <c r="G26" s="392"/>
      <c r="H26" s="128" t="s">
        <v>117</v>
      </c>
      <c r="I26" s="129">
        <f t="shared" si="0"/>
        <v>-116.76041666666667</v>
      </c>
      <c r="J26" s="129">
        <v>-116.70486333333334</v>
      </c>
      <c r="K26" s="129">
        <v>-117.22916666666667</v>
      </c>
      <c r="L26" s="129">
        <v>-115.88194666666668</v>
      </c>
      <c r="M26" s="129"/>
      <c r="N26" s="129"/>
      <c r="O26" s="129"/>
      <c r="P26" s="129">
        <f t="shared" si="1"/>
        <v>-116.60532555555557</v>
      </c>
      <c r="Q26" s="130" t="str">
        <f>IF(((P26-I26)/I26)&gt;=-3%,"PASS","NOT PASS")</f>
        <v>PASS</v>
      </c>
      <c r="R26" s="130"/>
      <c r="U26" s="136">
        <v>-117.48958333333333</v>
      </c>
      <c r="V26" s="136">
        <v>-116.70139</v>
      </c>
      <c r="W26" s="136">
        <v>-116.09027666666667</v>
      </c>
      <c r="X26" s="131" t="s">
        <v>160</v>
      </c>
      <c r="Y26" s="131" t="s">
        <v>160</v>
      </c>
    </row>
    <row r="27" spans="2:25" s="143" customFormat="1" ht="27" customHeight="1">
      <c r="B27" s="140"/>
      <c r="C27" s="380"/>
      <c r="D27" s="385"/>
      <c r="E27" s="141" t="s">
        <v>155</v>
      </c>
      <c r="F27" s="397" t="s">
        <v>156</v>
      </c>
      <c r="G27" s="398"/>
      <c r="H27" s="142" t="s">
        <v>142</v>
      </c>
      <c r="I27" s="129">
        <f t="shared" si="0"/>
        <v>2222.8333333333335</v>
      </c>
      <c r="J27" s="129" t="s">
        <v>160</v>
      </c>
      <c r="K27" s="129">
        <v>1467</v>
      </c>
      <c r="L27" s="129">
        <v>0</v>
      </c>
      <c r="M27" s="129"/>
      <c r="N27" s="129"/>
      <c r="O27" s="129"/>
      <c r="P27" s="129">
        <f t="shared" si="1"/>
        <v>733.5</v>
      </c>
      <c r="Q27" s="130" t="str">
        <f>IF(P27&lt;=I27,"PASS", "NOT PASS")</f>
        <v>PASS</v>
      </c>
      <c r="R27" s="130"/>
      <c r="T27" s="144"/>
      <c r="U27" s="145" t="s">
        <v>160</v>
      </c>
      <c r="V27" s="145">
        <v>4445.666666666667</v>
      </c>
      <c r="W27" s="145">
        <v>0</v>
      </c>
      <c r="X27" s="143" t="s">
        <v>160</v>
      </c>
      <c r="Y27" s="143">
        <v>0</v>
      </c>
    </row>
    <row r="28" spans="2:25" s="143" customFormat="1" ht="38.25" customHeight="1">
      <c r="B28" s="140"/>
      <c r="C28" s="380"/>
      <c r="D28" s="385"/>
      <c r="E28" s="141" t="s">
        <v>157</v>
      </c>
      <c r="F28" s="397" t="s">
        <v>158</v>
      </c>
      <c r="G28" s="398"/>
      <c r="H28" s="142" t="s">
        <v>142</v>
      </c>
      <c r="I28" s="129">
        <f t="shared" si="0"/>
        <v>45.665734444444446</v>
      </c>
      <c r="J28" s="129">
        <v>37.001550000000002</v>
      </c>
      <c r="K28" s="129">
        <v>52.909670000000006</v>
      </c>
      <c r="L28" s="129">
        <v>56.491959999999999</v>
      </c>
      <c r="M28" s="129"/>
      <c r="N28" s="129"/>
      <c r="O28" s="129"/>
      <c r="P28" s="129">
        <f t="shared" si="1"/>
        <v>48.801060000000007</v>
      </c>
      <c r="Q28" s="130" t="str">
        <f>IF(((P28-I28)/I28)&gt;=-3%,"PASS","NOT PASS")</f>
        <v>PASS</v>
      </c>
      <c r="R28" s="130"/>
      <c r="T28" s="144"/>
      <c r="U28" s="146">
        <v>34.589550000000003</v>
      </c>
      <c r="V28" s="146">
        <v>44.574749999999995</v>
      </c>
      <c r="W28" s="146">
        <v>57.832903333333341</v>
      </c>
      <c r="X28" s="143" t="s">
        <v>160</v>
      </c>
      <c r="Y28" s="143" t="s">
        <v>160</v>
      </c>
    </row>
    <row r="29" spans="2:25" s="143" customFormat="1" ht="12.75">
      <c r="B29" s="140"/>
      <c r="C29" s="380"/>
      <c r="D29" s="385"/>
      <c r="E29" s="133" t="s">
        <v>159</v>
      </c>
      <c r="F29" s="399" t="s">
        <v>137</v>
      </c>
      <c r="G29" s="400"/>
      <c r="H29" s="134" t="s">
        <v>124</v>
      </c>
      <c r="I29" s="129" t="s">
        <v>160</v>
      </c>
      <c r="J29" s="129" t="s">
        <v>160</v>
      </c>
      <c r="K29" s="129" t="s">
        <v>160</v>
      </c>
      <c r="L29" s="129" t="s">
        <v>160</v>
      </c>
      <c r="M29" s="129"/>
      <c r="N29" s="129"/>
      <c r="O29" s="129"/>
      <c r="P29" s="129" t="s">
        <v>160</v>
      </c>
      <c r="Q29" s="130" t="s">
        <v>138</v>
      </c>
      <c r="R29" s="147"/>
      <c r="T29" s="144"/>
      <c r="U29" s="146" t="s">
        <v>160</v>
      </c>
      <c r="V29" s="146" t="s">
        <v>160</v>
      </c>
      <c r="W29" s="146" t="s">
        <v>160</v>
      </c>
      <c r="X29" s="143" t="s">
        <v>160</v>
      </c>
      <c r="Y29" s="143" t="s">
        <v>160</v>
      </c>
    </row>
    <row r="30" spans="2:25" s="143" customFormat="1" ht="12.75">
      <c r="B30" s="140"/>
      <c r="C30" s="380"/>
      <c r="D30" s="385"/>
      <c r="E30" s="133" t="s">
        <v>161</v>
      </c>
      <c r="F30" s="399" t="s">
        <v>137</v>
      </c>
      <c r="G30" s="400"/>
      <c r="H30" s="134" t="s">
        <v>142</v>
      </c>
      <c r="I30" s="129">
        <f>AVERAGE(U30:W30)</f>
        <v>6.3755555555555551E-2</v>
      </c>
      <c r="J30" s="135">
        <v>4.2766666666666668E-2</v>
      </c>
      <c r="K30" s="135">
        <v>0.11559999999999999</v>
      </c>
      <c r="L30" s="135">
        <v>6.1466666666666669E-2</v>
      </c>
      <c r="M30" s="135"/>
      <c r="N30" s="135"/>
      <c r="O30" s="135"/>
      <c r="P30" s="129">
        <f>AVERAGE(J30:L30)</f>
        <v>7.3277777777777775E-2</v>
      </c>
      <c r="Q30" s="130" t="s">
        <v>138</v>
      </c>
      <c r="R30" s="147"/>
      <c r="T30" s="144"/>
      <c r="U30" s="146">
        <v>6.9066666666666665E-2</v>
      </c>
      <c r="V30" s="146">
        <v>9.856666666666665E-2</v>
      </c>
      <c r="W30" s="146">
        <v>2.3633333333333329E-2</v>
      </c>
      <c r="X30" s="143" t="s">
        <v>242</v>
      </c>
      <c r="Y30" s="143" t="s">
        <v>242</v>
      </c>
    </row>
    <row r="31" spans="2:25" s="143" customFormat="1" ht="12.75">
      <c r="B31" s="140"/>
      <c r="C31" s="380"/>
      <c r="D31" s="385"/>
      <c r="E31" s="148" t="s">
        <v>162</v>
      </c>
      <c r="F31" s="401" t="s">
        <v>163</v>
      </c>
      <c r="G31" s="402"/>
      <c r="H31" s="134" t="s">
        <v>142</v>
      </c>
      <c r="I31" s="129">
        <f>AVERAGE(U31:W31)</f>
        <v>6.3699999999999993E-2</v>
      </c>
      <c r="J31" s="149">
        <v>4.2833333333333334E-2</v>
      </c>
      <c r="K31" s="149">
        <v>0.11569999999999998</v>
      </c>
      <c r="L31" s="149">
        <v>6.1566666666666665E-2</v>
      </c>
      <c r="M31" s="149"/>
      <c r="N31" s="149"/>
      <c r="O31" s="149"/>
      <c r="P31" s="129">
        <f>AVERAGE(J31:L31)</f>
        <v>7.3366666666666649E-2</v>
      </c>
      <c r="Q31" s="130" t="str">
        <f>IF(P31&gt;=I31,"PASS","NOT PASS")</f>
        <v>PASS</v>
      </c>
      <c r="R31" s="130"/>
      <c r="T31" s="144"/>
      <c r="U31" s="146">
        <v>6.9099999999999995E-2</v>
      </c>
      <c r="V31" s="146">
        <v>9.8366666666666672E-2</v>
      </c>
      <c r="W31" s="146">
        <v>2.3633333333333336E-2</v>
      </c>
      <c r="X31" s="143" t="s">
        <v>242</v>
      </c>
      <c r="Y31" s="143" t="s">
        <v>242</v>
      </c>
    </row>
    <row r="32" spans="2:25" s="143" customFormat="1" ht="12.75">
      <c r="B32" s="140"/>
      <c r="C32" s="381"/>
      <c r="D32" s="386"/>
      <c r="E32" s="148" t="s">
        <v>164</v>
      </c>
      <c r="F32" s="395" t="s">
        <v>165</v>
      </c>
      <c r="G32" s="396"/>
      <c r="H32" s="134" t="s">
        <v>142</v>
      </c>
      <c r="I32" s="129">
        <f>AVERAGE(U32:W32)</f>
        <v>9.1077777777777771E-2</v>
      </c>
      <c r="J32" s="135">
        <v>0</v>
      </c>
      <c r="K32" s="135">
        <v>0.31153333333333333</v>
      </c>
      <c r="L32" s="135">
        <v>0</v>
      </c>
      <c r="M32" s="135"/>
      <c r="N32" s="135"/>
      <c r="O32" s="135"/>
      <c r="P32" s="129">
        <f>AVERAGE(J32:L32)</f>
        <v>0.10384444444444445</v>
      </c>
      <c r="Q32" s="130" t="str">
        <f>IF(I32=P32,"PASS",IF(((P32-I32)/I32)&gt;=3%,"NOT PASS","PASS"))</f>
        <v>NOT PASS</v>
      </c>
      <c r="R32" s="130"/>
      <c r="T32" s="144"/>
      <c r="U32" s="146">
        <v>0</v>
      </c>
      <c r="V32" s="146">
        <v>0.27323333333333333</v>
      </c>
      <c r="W32" s="146">
        <v>0</v>
      </c>
      <c r="X32" s="143" t="s">
        <v>242</v>
      </c>
      <c r="Y32" s="143" t="s">
        <v>242</v>
      </c>
    </row>
    <row r="33" spans="2:20" s="131" customFormat="1" ht="15" customHeight="1">
      <c r="B33" s="126"/>
      <c r="C33" s="150"/>
      <c r="D33" s="151" t="s">
        <v>166</v>
      </c>
      <c r="E33" s="151"/>
      <c r="F33" s="152"/>
      <c r="G33" s="152"/>
      <c r="H33" s="152"/>
      <c r="I33" s="153"/>
      <c r="J33" s="153"/>
      <c r="K33" s="153"/>
      <c r="L33" s="153"/>
      <c r="M33" s="153"/>
      <c r="N33" s="153"/>
      <c r="O33" s="153"/>
      <c r="P33" s="153"/>
      <c r="Q33" s="119"/>
      <c r="R33" s="154"/>
      <c r="S33" s="155"/>
      <c r="T33" s="156"/>
    </row>
    <row r="34" spans="2:20" ht="21" customHeight="1" thickBot="1">
      <c r="B34" s="4"/>
      <c r="C34" s="157"/>
      <c r="D34" s="157"/>
      <c r="E34" s="119"/>
      <c r="F34" s="119"/>
      <c r="G34" s="119"/>
      <c r="H34" s="119"/>
      <c r="I34" s="158"/>
      <c r="J34" s="158"/>
      <c r="K34" s="158"/>
      <c r="L34" s="158"/>
      <c r="M34" s="158"/>
      <c r="N34" s="158"/>
      <c r="O34" s="158"/>
      <c r="P34" s="158"/>
      <c r="Q34" s="158"/>
      <c r="R34" s="5"/>
    </row>
    <row r="35" spans="2:20">
      <c r="B35" s="264">
        <v>2024</v>
      </c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6"/>
    </row>
    <row r="36" spans="2:20" ht="15.75" thickBot="1">
      <c r="B36" s="267"/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9"/>
    </row>
  </sheetData>
  <mergeCells count="32">
    <mergeCell ref="B35:R36"/>
    <mergeCell ref="D24:D25"/>
    <mergeCell ref="F24:G24"/>
    <mergeCell ref="F25:G25"/>
    <mergeCell ref="D26:D32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32:G32"/>
    <mergeCell ref="B1:R3"/>
    <mergeCell ref="C10:D10"/>
    <mergeCell ref="F10:G10"/>
    <mergeCell ref="C11:C32"/>
    <mergeCell ref="F11:G11"/>
    <mergeCell ref="D12:D15"/>
    <mergeCell ref="F12:G12"/>
    <mergeCell ref="F13:G13"/>
    <mergeCell ref="F14:G14"/>
    <mergeCell ref="F15:G15"/>
    <mergeCell ref="D16:D17"/>
    <mergeCell ref="F16:G16"/>
    <mergeCell ref="F17:G17"/>
    <mergeCell ref="D18:D23"/>
    <mergeCell ref="F18:G18"/>
    <mergeCell ref="F19:G19"/>
  </mergeCells>
  <conditionalFormatting sqref="Q11:Q32">
    <cfRule type="containsText" dxfId="2" priority="1" operator="containsText" text="NOT PASS">
      <formula>NOT(ISERROR(SEARCH("NOT PASS",Q11)))</formula>
    </cfRule>
    <cfRule type="containsText" dxfId="1" priority="2" operator="containsText" text="PASS">
      <formula>NOT(ISERROR(SEARCH("PASS",Q11)))</formula>
    </cfRule>
  </conditionalFormatting>
  <pageMargins left="0.7" right="0.7" top="0.75" bottom="0.75" header="0.3" footer="0.3"/>
  <pageSetup paperSize="9" scale="29" firstPageNumber="2" orientation="portrait" useFirstPageNumber="1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BEFF-1F66-4BAC-A56C-4318AB9C59F9}">
  <dimension ref="B1:W68"/>
  <sheetViews>
    <sheetView showGridLines="0" zoomScaleNormal="100" zoomScaleSheetLayoutView="98" workbookViewId="0">
      <selection activeCell="I56" sqref="I56"/>
    </sheetView>
  </sheetViews>
  <sheetFormatPr defaultColWidth="9.140625" defaultRowHeight="15"/>
  <cols>
    <col min="1" max="1" width="2.42578125" style="159" customWidth="1"/>
    <col min="2" max="2" width="4.140625" style="159" customWidth="1"/>
    <col min="3" max="3" width="3.42578125" style="159" customWidth="1"/>
    <col min="4" max="4" width="9.42578125" style="159" customWidth="1"/>
    <col min="5" max="5" width="14.42578125" style="159" customWidth="1"/>
    <col min="6" max="6" width="22.42578125" style="159" customWidth="1"/>
    <col min="7" max="7" width="11.42578125" style="159" customWidth="1"/>
    <col min="8" max="8" width="15.42578125" style="159" customWidth="1"/>
    <col min="9" max="9" width="26.140625" style="159" customWidth="1"/>
    <col min="10" max="10" width="11.42578125" style="159" customWidth="1"/>
    <col min="11" max="11" width="7.140625" style="159" customWidth="1"/>
    <col min="12" max="12" width="3.42578125" style="159" customWidth="1"/>
    <col min="13" max="13" width="9.42578125" style="159" customWidth="1"/>
    <col min="14" max="14" width="14.42578125" style="159" customWidth="1"/>
    <col min="15" max="15" width="22.42578125" style="159" customWidth="1"/>
    <col min="16" max="16" width="11.42578125" style="159" customWidth="1"/>
    <col min="17" max="17" width="15.42578125" style="159" customWidth="1"/>
    <col min="18" max="18" width="26.140625" style="159" customWidth="1"/>
    <col min="19" max="19" width="11.42578125" style="159" customWidth="1"/>
    <col min="20" max="20" width="7.140625" style="159" customWidth="1"/>
    <col min="21" max="21" width="10.85546875" style="159" customWidth="1"/>
    <col min="22" max="22" width="4.140625" style="159" customWidth="1"/>
    <col min="23" max="23" width="8.5703125" style="159" customWidth="1"/>
    <col min="24" max="16384" width="9.140625" style="159"/>
  </cols>
  <sheetData>
    <row r="1" spans="2:23" ht="19.5" customHeight="1">
      <c r="B1" s="320" t="s">
        <v>167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2"/>
    </row>
    <row r="2" spans="2:23" ht="13.5" customHeight="1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5"/>
    </row>
    <row r="3" spans="2:23" ht="13.5" customHeight="1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5"/>
    </row>
    <row r="4" spans="2:23" ht="13.5" customHeight="1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5"/>
    </row>
    <row r="5" spans="2:23" ht="13.5" customHeight="1">
      <c r="B5" s="323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5"/>
    </row>
    <row r="6" spans="2:23" ht="13.5" customHeight="1">
      <c r="B6" s="323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5"/>
    </row>
    <row r="7" spans="2:23" ht="25.15" customHeight="1">
      <c r="B7" s="160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2"/>
    </row>
    <row r="8" spans="2:23" ht="19.350000000000001" customHeight="1" thickBot="1">
      <c r="B8" s="163"/>
      <c r="D8" s="164"/>
      <c r="E8" s="165"/>
      <c r="F8" s="166"/>
      <c r="G8" s="165"/>
      <c r="H8" s="165"/>
      <c r="I8" s="166"/>
      <c r="J8" s="164"/>
      <c r="K8" s="164"/>
      <c r="M8" s="164"/>
      <c r="N8" s="165"/>
      <c r="O8" s="166"/>
      <c r="P8" s="165"/>
      <c r="Q8" s="165"/>
      <c r="R8" s="166"/>
      <c r="S8" s="164"/>
      <c r="T8" s="164"/>
      <c r="U8" s="164"/>
      <c r="V8" s="167"/>
    </row>
    <row r="9" spans="2:23" ht="26.1" customHeight="1" thickBot="1">
      <c r="B9" s="163"/>
      <c r="C9" s="403" t="s">
        <v>168</v>
      </c>
      <c r="D9" s="404"/>
      <c r="E9" s="404"/>
      <c r="F9" s="404"/>
      <c r="G9" s="404"/>
      <c r="H9" s="404"/>
      <c r="I9" s="404"/>
      <c r="J9" s="404"/>
      <c r="K9" s="405"/>
      <c r="L9" s="403" t="s">
        <v>169</v>
      </c>
      <c r="M9" s="404"/>
      <c r="N9" s="404"/>
      <c r="O9" s="404"/>
      <c r="P9" s="404"/>
      <c r="Q9" s="404"/>
      <c r="R9" s="404"/>
      <c r="S9" s="404"/>
      <c r="T9" s="405"/>
      <c r="U9" s="168"/>
      <c r="V9" s="167"/>
    </row>
    <row r="10" spans="2:23" ht="26.1" customHeight="1">
      <c r="B10" s="163"/>
      <c r="C10" s="169"/>
      <c r="D10" s="170"/>
      <c r="E10" s="170"/>
      <c r="F10" s="170"/>
      <c r="G10" s="170"/>
      <c r="H10" s="170"/>
      <c r="I10" s="170"/>
      <c r="J10" s="170"/>
      <c r="K10" s="171"/>
      <c r="L10" s="169"/>
      <c r="M10" s="170"/>
      <c r="N10" s="170"/>
      <c r="O10" s="170"/>
      <c r="P10" s="170"/>
      <c r="Q10" s="170"/>
      <c r="R10" s="170"/>
      <c r="S10" s="170"/>
      <c r="T10" s="171"/>
      <c r="U10" s="172"/>
      <c r="V10" s="173"/>
    </row>
    <row r="11" spans="2:23" ht="26.1" customHeight="1">
      <c r="B11" s="163"/>
      <c r="C11" s="174"/>
      <c r="D11" s="175"/>
      <c r="E11" s="175"/>
      <c r="F11" s="175"/>
      <c r="G11" s="175"/>
      <c r="H11" s="175"/>
      <c r="I11" s="175"/>
      <c r="J11" s="175"/>
      <c r="K11" s="176"/>
      <c r="L11" s="174"/>
      <c r="M11" s="175"/>
      <c r="N11" s="175"/>
      <c r="O11" s="175"/>
      <c r="P11" s="175"/>
      <c r="Q11" s="175"/>
      <c r="R11" s="175"/>
      <c r="S11" s="175"/>
      <c r="T11" s="176"/>
      <c r="U11" s="172"/>
      <c r="V11" s="173"/>
    </row>
    <row r="12" spans="2:23" ht="26.1" customHeight="1">
      <c r="B12" s="163"/>
      <c r="C12" s="174"/>
      <c r="D12" s="175"/>
      <c r="E12" s="175"/>
      <c r="F12" s="175"/>
      <c r="G12" s="175"/>
      <c r="H12" s="175"/>
      <c r="I12" s="175"/>
      <c r="J12" s="175"/>
      <c r="K12" s="176"/>
      <c r="L12" s="174"/>
      <c r="M12" s="175"/>
      <c r="N12" s="175"/>
      <c r="O12" s="175"/>
      <c r="P12" s="175"/>
      <c r="Q12" s="175"/>
      <c r="R12" s="175"/>
      <c r="S12" s="175"/>
      <c r="T12" s="176"/>
      <c r="U12" s="172"/>
      <c r="V12" s="173"/>
      <c r="W12" s="165"/>
    </row>
    <row r="13" spans="2:23" ht="26.1" customHeight="1">
      <c r="B13" s="163"/>
      <c r="C13" s="174"/>
      <c r="D13" s="175"/>
      <c r="E13" s="175"/>
      <c r="F13" s="175"/>
      <c r="G13" s="175"/>
      <c r="H13" s="175"/>
      <c r="I13" s="175"/>
      <c r="J13" s="175"/>
      <c r="K13" s="176"/>
      <c r="L13" s="174"/>
      <c r="M13" s="175"/>
      <c r="N13" s="175"/>
      <c r="O13" s="175"/>
      <c r="P13" s="175"/>
      <c r="Q13" s="175"/>
      <c r="R13" s="175"/>
      <c r="S13" s="175"/>
      <c r="T13" s="176"/>
      <c r="U13" s="172"/>
      <c r="V13" s="173"/>
      <c r="W13" s="165"/>
    </row>
    <row r="14" spans="2:23" ht="26.1" customHeight="1">
      <c r="B14" s="163"/>
      <c r="C14" s="174"/>
      <c r="D14" s="175"/>
      <c r="E14" s="175"/>
      <c r="F14" s="175"/>
      <c r="G14" s="175"/>
      <c r="H14" s="175"/>
      <c r="I14" s="175"/>
      <c r="J14" s="175"/>
      <c r="K14" s="176"/>
      <c r="L14" s="174"/>
      <c r="M14" s="175"/>
      <c r="N14" s="175"/>
      <c r="O14" s="175"/>
      <c r="P14" s="175"/>
      <c r="Q14" s="175"/>
      <c r="R14" s="175"/>
      <c r="S14" s="175"/>
      <c r="T14" s="176"/>
      <c r="U14" s="172"/>
      <c r="V14" s="173"/>
    </row>
    <row r="15" spans="2:23" ht="26.1" customHeight="1">
      <c r="B15" s="163"/>
      <c r="C15" s="174"/>
      <c r="D15" s="175"/>
      <c r="E15" s="175"/>
      <c r="F15" s="175"/>
      <c r="G15" s="175"/>
      <c r="H15" s="175"/>
      <c r="I15" s="175"/>
      <c r="J15" s="175"/>
      <c r="K15" s="176"/>
      <c r="L15" s="174"/>
      <c r="M15" s="175"/>
      <c r="N15" s="175"/>
      <c r="O15" s="175"/>
      <c r="P15" s="175"/>
      <c r="Q15" s="175"/>
      <c r="R15" s="175"/>
      <c r="S15" s="175"/>
      <c r="T15" s="176"/>
      <c r="U15" s="172"/>
      <c r="V15" s="173"/>
    </row>
    <row r="16" spans="2:23" ht="26.1" customHeight="1">
      <c r="B16" s="163"/>
      <c r="C16" s="174"/>
      <c r="D16" s="175"/>
      <c r="E16" s="175"/>
      <c r="F16" s="175"/>
      <c r="G16" s="175"/>
      <c r="H16" s="175"/>
      <c r="I16" s="175"/>
      <c r="J16" s="175"/>
      <c r="K16" s="176"/>
      <c r="L16" s="174"/>
      <c r="M16" s="175"/>
      <c r="N16" s="175"/>
      <c r="O16" s="175"/>
      <c r="P16" s="175"/>
      <c r="Q16" s="175"/>
      <c r="R16" s="175"/>
      <c r="S16" s="175"/>
      <c r="T16" s="176"/>
      <c r="U16" s="172"/>
      <c r="V16" s="173"/>
    </row>
    <row r="17" spans="2:22" ht="26.1" customHeight="1">
      <c r="B17" s="163"/>
      <c r="C17" s="174"/>
      <c r="D17" s="175"/>
      <c r="E17" s="175"/>
      <c r="F17" s="175"/>
      <c r="G17" s="175"/>
      <c r="H17" s="175"/>
      <c r="I17" s="175"/>
      <c r="J17" s="175"/>
      <c r="K17" s="176"/>
      <c r="L17" s="174"/>
      <c r="M17" s="175"/>
      <c r="N17" s="175"/>
      <c r="O17" s="175"/>
      <c r="P17" s="175"/>
      <c r="Q17" s="175"/>
      <c r="R17" s="175"/>
      <c r="S17" s="175"/>
      <c r="T17" s="176"/>
      <c r="U17" s="172"/>
      <c r="V17" s="173"/>
    </row>
    <row r="18" spans="2:22" ht="26.1" customHeight="1">
      <c r="B18" s="163"/>
      <c r="C18" s="174"/>
      <c r="D18" s="175"/>
      <c r="E18" s="175"/>
      <c r="F18" s="175"/>
      <c r="G18" s="175"/>
      <c r="H18" s="175"/>
      <c r="I18" s="175"/>
      <c r="J18" s="175"/>
      <c r="K18" s="176"/>
      <c r="L18" s="174"/>
      <c r="M18" s="175"/>
      <c r="N18" s="175"/>
      <c r="O18" s="175"/>
      <c r="P18" s="175"/>
      <c r="Q18" s="175"/>
      <c r="R18" s="175"/>
      <c r="S18" s="175"/>
      <c r="T18" s="176"/>
      <c r="U18" s="172"/>
      <c r="V18" s="173"/>
    </row>
    <row r="19" spans="2:22" ht="26.1" customHeight="1">
      <c r="B19" s="163"/>
      <c r="C19" s="174"/>
      <c r="D19" s="175"/>
      <c r="E19" s="175"/>
      <c r="F19" s="175"/>
      <c r="G19" s="175"/>
      <c r="H19" s="175"/>
      <c r="I19" s="175"/>
      <c r="J19" s="175"/>
      <c r="K19" s="176"/>
      <c r="L19" s="174"/>
      <c r="M19" s="175"/>
      <c r="N19" s="175"/>
      <c r="O19" s="175"/>
      <c r="P19" s="175"/>
      <c r="Q19" s="175"/>
      <c r="R19" s="175"/>
      <c r="S19" s="175"/>
      <c r="T19" s="176"/>
      <c r="U19" s="172"/>
      <c r="V19" s="173"/>
    </row>
    <row r="20" spans="2:22" ht="26.1" customHeight="1">
      <c r="B20" s="163"/>
      <c r="C20" s="174"/>
      <c r="D20" s="175"/>
      <c r="E20" s="175"/>
      <c r="F20" s="175"/>
      <c r="G20" s="175"/>
      <c r="H20" s="175"/>
      <c r="I20" s="175"/>
      <c r="J20" s="175"/>
      <c r="K20" s="176"/>
      <c r="L20" s="174"/>
      <c r="M20" s="175"/>
      <c r="N20" s="175"/>
      <c r="O20" s="175"/>
      <c r="P20" s="175"/>
      <c r="Q20" s="175"/>
      <c r="R20" s="175"/>
      <c r="S20" s="175"/>
      <c r="T20" s="176"/>
      <c r="U20" s="172"/>
      <c r="V20" s="173"/>
    </row>
    <row r="21" spans="2:22" ht="26.1" customHeight="1">
      <c r="B21" s="163"/>
      <c r="C21" s="174"/>
      <c r="D21" s="175"/>
      <c r="E21" s="175"/>
      <c r="F21" s="175"/>
      <c r="G21" s="175"/>
      <c r="H21" s="175"/>
      <c r="I21" s="175"/>
      <c r="J21" s="175"/>
      <c r="K21" s="176"/>
      <c r="L21" s="174"/>
      <c r="M21" s="175"/>
      <c r="N21" s="175"/>
      <c r="O21" s="175"/>
      <c r="P21" s="175"/>
      <c r="Q21" s="175"/>
      <c r="R21" s="175"/>
      <c r="S21" s="175"/>
      <c r="T21" s="176"/>
      <c r="U21" s="172"/>
      <c r="V21" s="173"/>
    </row>
    <row r="22" spans="2:22" ht="26.1" customHeight="1">
      <c r="B22" s="163"/>
      <c r="C22" s="174"/>
      <c r="D22" s="175"/>
      <c r="E22" s="175"/>
      <c r="F22" s="175"/>
      <c r="G22" s="175"/>
      <c r="H22" s="175"/>
      <c r="I22" s="175"/>
      <c r="J22" s="175"/>
      <c r="K22" s="176"/>
      <c r="L22" s="174"/>
      <c r="M22" s="175"/>
      <c r="N22" s="175"/>
      <c r="O22" s="175"/>
      <c r="P22" s="175"/>
      <c r="Q22" s="175"/>
      <c r="R22" s="175"/>
      <c r="S22" s="175"/>
      <c r="T22" s="176"/>
      <c r="U22" s="172"/>
      <c r="V22" s="173"/>
    </row>
    <row r="23" spans="2:22" ht="26.1" customHeight="1">
      <c r="B23" s="163"/>
      <c r="C23" s="174"/>
      <c r="D23" s="175"/>
      <c r="E23" s="175"/>
      <c r="F23" s="175"/>
      <c r="G23" s="175"/>
      <c r="H23" s="175"/>
      <c r="I23" s="175"/>
      <c r="J23" s="175"/>
      <c r="K23" s="176"/>
      <c r="L23" s="174"/>
      <c r="M23" s="175"/>
      <c r="N23" s="175"/>
      <c r="O23" s="175"/>
      <c r="P23" s="175"/>
      <c r="Q23" s="175"/>
      <c r="R23" s="175"/>
      <c r="S23" s="175"/>
      <c r="T23" s="176"/>
      <c r="U23" s="172"/>
      <c r="V23" s="173"/>
    </row>
    <row r="24" spans="2:22" ht="26.1" customHeight="1">
      <c r="B24" s="163"/>
      <c r="C24" s="174"/>
      <c r="D24" s="175"/>
      <c r="E24" s="175"/>
      <c r="F24" s="175"/>
      <c r="G24" s="175"/>
      <c r="H24" s="175"/>
      <c r="I24" s="175"/>
      <c r="J24" s="175"/>
      <c r="K24" s="176"/>
      <c r="L24" s="174"/>
      <c r="M24" s="175"/>
      <c r="N24" s="175"/>
      <c r="O24" s="175"/>
      <c r="P24" s="175"/>
      <c r="Q24" s="175"/>
      <c r="R24" s="175"/>
      <c r="S24" s="175"/>
      <c r="T24" s="176"/>
      <c r="U24" s="172"/>
      <c r="V24" s="173"/>
    </row>
    <row r="25" spans="2:22" ht="26.1" customHeight="1">
      <c r="B25" s="163"/>
      <c r="C25" s="174"/>
      <c r="D25" s="175"/>
      <c r="E25" s="175"/>
      <c r="F25" s="175"/>
      <c r="G25" s="175"/>
      <c r="H25" s="175"/>
      <c r="I25" s="175"/>
      <c r="J25" s="175"/>
      <c r="K25" s="176"/>
      <c r="L25" s="174"/>
      <c r="M25" s="175"/>
      <c r="N25" s="175"/>
      <c r="O25" s="175"/>
      <c r="P25" s="175"/>
      <c r="Q25" s="175"/>
      <c r="R25" s="175"/>
      <c r="S25" s="175"/>
      <c r="T25" s="176"/>
      <c r="U25" s="172"/>
      <c r="V25" s="173"/>
    </row>
    <row r="26" spans="2:22" ht="26.1" customHeight="1">
      <c r="B26" s="163"/>
      <c r="C26" s="174"/>
      <c r="D26" s="175"/>
      <c r="E26" s="175"/>
      <c r="F26" s="175"/>
      <c r="G26" s="175"/>
      <c r="H26" s="175"/>
      <c r="I26" s="175"/>
      <c r="J26" s="175"/>
      <c r="K26" s="176"/>
      <c r="L26" s="174"/>
      <c r="M26" s="175"/>
      <c r="N26" s="175"/>
      <c r="O26" s="175"/>
      <c r="P26" s="175"/>
      <c r="Q26" s="175"/>
      <c r="R26" s="175"/>
      <c r="S26" s="175"/>
      <c r="T26" s="176"/>
      <c r="U26" s="172"/>
      <c r="V26" s="173"/>
    </row>
    <row r="27" spans="2:22" ht="26.1" customHeight="1">
      <c r="B27" s="163"/>
      <c r="C27" s="174"/>
      <c r="D27" s="175"/>
      <c r="E27" s="175"/>
      <c r="F27" s="175"/>
      <c r="G27" s="175"/>
      <c r="H27" s="175"/>
      <c r="I27" s="175"/>
      <c r="J27" s="175"/>
      <c r="K27" s="176"/>
      <c r="L27" s="174"/>
      <c r="M27" s="175"/>
      <c r="N27" s="175"/>
      <c r="O27" s="175"/>
      <c r="P27" s="175"/>
      <c r="Q27" s="175"/>
      <c r="R27" s="175"/>
      <c r="S27" s="175"/>
      <c r="T27" s="176"/>
      <c r="U27" s="172"/>
      <c r="V27" s="173"/>
    </row>
    <row r="28" spans="2:22" ht="26.1" customHeight="1">
      <c r="B28" s="163"/>
      <c r="C28" s="174"/>
      <c r="D28" s="175"/>
      <c r="E28" s="175"/>
      <c r="F28" s="175"/>
      <c r="G28" s="175"/>
      <c r="H28" s="175"/>
      <c r="I28" s="175"/>
      <c r="J28" s="175"/>
      <c r="K28" s="176"/>
      <c r="L28" s="174"/>
      <c r="M28" s="175"/>
      <c r="N28" s="175"/>
      <c r="O28" s="175"/>
      <c r="P28" s="175"/>
      <c r="Q28" s="175"/>
      <c r="R28" s="175"/>
      <c r="S28" s="175"/>
      <c r="T28" s="176"/>
      <c r="U28" s="172"/>
      <c r="V28" s="173"/>
    </row>
    <row r="29" spans="2:22" ht="26.1" customHeight="1">
      <c r="B29" s="163"/>
      <c r="C29" s="174"/>
      <c r="D29" s="175"/>
      <c r="E29" s="175"/>
      <c r="F29" s="175"/>
      <c r="G29" s="175"/>
      <c r="H29" s="175"/>
      <c r="I29" s="175"/>
      <c r="J29" s="175"/>
      <c r="K29" s="176"/>
      <c r="L29" s="174"/>
      <c r="M29" s="175"/>
      <c r="N29" s="175"/>
      <c r="O29" s="175"/>
      <c r="P29" s="175"/>
      <c r="Q29" s="175"/>
      <c r="R29" s="175"/>
      <c r="S29" s="175"/>
      <c r="T29" s="176"/>
      <c r="U29" s="172"/>
      <c r="V29" s="173"/>
    </row>
    <row r="30" spans="2:22" ht="26.1" customHeight="1">
      <c r="B30" s="163"/>
      <c r="C30" s="174"/>
      <c r="D30" s="175"/>
      <c r="E30" s="175"/>
      <c r="F30" s="175"/>
      <c r="G30" s="175"/>
      <c r="H30" s="175"/>
      <c r="I30" s="175"/>
      <c r="J30" s="175"/>
      <c r="K30" s="176"/>
      <c r="L30" s="174"/>
      <c r="M30" s="175"/>
      <c r="N30" s="175"/>
      <c r="O30" s="175"/>
      <c r="P30" s="175"/>
      <c r="Q30" s="175"/>
      <c r="R30" s="175"/>
      <c r="S30" s="175"/>
      <c r="T30" s="176"/>
      <c r="U30" s="172"/>
      <c r="V30" s="173"/>
    </row>
    <row r="31" spans="2:22" ht="26.1" customHeight="1">
      <c r="B31" s="163"/>
      <c r="C31" s="174"/>
      <c r="D31" s="175"/>
      <c r="E31" s="175"/>
      <c r="F31" s="175"/>
      <c r="G31" s="175"/>
      <c r="H31" s="175"/>
      <c r="I31" s="175"/>
      <c r="J31" s="175"/>
      <c r="K31" s="176"/>
      <c r="L31" s="174"/>
      <c r="M31" s="175"/>
      <c r="N31" s="175"/>
      <c r="O31" s="175"/>
      <c r="P31" s="175"/>
      <c r="Q31" s="175"/>
      <c r="R31" s="175"/>
      <c r="S31" s="175"/>
      <c r="T31" s="176"/>
      <c r="U31" s="172"/>
      <c r="V31" s="173"/>
    </row>
    <row r="32" spans="2:22" ht="26.1" customHeight="1">
      <c r="B32" s="163"/>
      <c r="C32" s="174"/>
      <c r="D32" s="175"/>
      <c r="E32" s="175"/>
      <c r="F32" s="175"/>
      <c r="G32" s="175"/>
      <c r="H32" s="175"/>
      <c r="I32" s="175"/>
      <c r="J32" s="175"/>
      <c r="K32" s="176"/>
      <c r="L32" s="174"/>
      <c r="M32" s="175"/>
      <c r="N32" s="175"/>
      <c r="O32" s="175"/>
      <c r="P32" s="175"/>
      <c r="Q32" s="175"/>
      <c r="R32" s="175"/>
      <c r="S32" s="175"/>
      <c r="T32" s="176"/>
      <c r="U32" s="172"/>
      <c r="V32" s="173"/>
    </row>
    <row r="33" spans="2:22" ht="26.1" customHeight="1">
      <c r="B33" s="163"/>
      <c r="C33" s="174"/>
      <c r="D33" s="175"/>
      <c r="E33" s="175"/>
      <c r="F33" s="175"/>
      <c r="G33" s="175"/>
      <c r="H33" s="175"/>
      <c r="I33" s="175"/>
      <c r="J33" s="175"/>
      <c r="K33" s="176"/>
      <c r="L33" s="174"/>
      <c r="M33" s="175"/>
      <c r="N33" s="175"/>
      <c r="O33" s="175"/>
      <c r="P33" s="175"/>
      <c r="Q33" s="175"/>
      <c r="R33" s="175"/>
      <c r="S33" s="175"/>
      <c r="T33" s="176"/>
      <c r="U33" s="172"/>
      <c r="V33" s="173"/>
    </row>
    <row r="34" spans="2:22" ht="26.1" customHeight="1">
      <c r="B34" s="163"/>
      <c r="C34" s="174"/>
      <c r="D34" s="175"/>
      <c r="E34" s="175"/>
      <c r="F34" s="175"/>
      <c r="G34" s="175"/>
      <c r="H34" s="175"/>
      <c r="I34" s="175"/>
      <c r="J34" s="175"/>
      <c r="K34" s="176"/>
      <c r="L34" s="174"/>
      <c r="M34" s="175"/>
      <c r="N34" s="175"/>
      <c r="O34" s="175"/>
      <c r="P34" s="175"/>
      <c r="Q34" s="175"/>
      <c r="R34" s="175"/>
      <c r="S34" s="175"/>
      <c r="T34" s="176"/>
      <c r="U34" s="172"/>
      <c r="V34" s="173"/>
    </row>
    <row r="35" spans="2:22" ht="26.1" customHeight="1">
      <c r="B35" s="163"/>
      <c r="C35" s="174"/>
      <c r="D35" s="175"/>
      <c r="E35" s="175"/>
      <c r="F35" s="175"/>
      <c r="G35" s="175"/>
      <c r="H35" s="175"/>
      <c r="I35" s="175"/>
      <c r="J35" s="175"/>
      <c r="K35" s="176"/>
      <c r="L35" s="174"/>
      <c r="M35" s="175"/>
      <c r="N35" s="175"/>
      <c r="O35" s="175"/>
      <c r="P35" s="175"/>
      <c r="Q35" s="175"/>
      <c r="R35" s="175"/>
      <c r="S35" s="175"/>
      <c r="T35" s="176"/>
      <c r="U35" s="172"/>
      <c r="V35" s="173"/>
    </row>
    <row r="36" spans="2:22" ht="26.1" customHeight="1">
      <c r="B36" s="163"/>
      <c r="C36" s="174"/>
      <c r="D36" s="175"/>
      <c r="E36" s="175"/>
      <c r="F36" s="175"/>
      <c r="G36" s="175"/>
      <c r="H36" s="175"/>
      <c r="I36" s="175"/>
      <c r="J36" s="175"/>
      <c r="K36" s="176"/>
      <c r="L36" s="174"/>
      <c r="M36" s="175"/>
      <c r="N36" s="175"/>
      <c r="O36" s="175"/>
      <c r="P36" s="175"/>
      <c r="Q36" s="175"/>
      <c r="R36" s="175"/>
      <c r="S36" s="175"/>
      <c r="T36" s="176"/>
      <c r="U36" s="172"/>
      <c r="V36" s="173"/>
    </row>
    <row r="37" spans="2:22" ht="26.1" customHeight="1">
      <c r="B37" s="163"/>
      <c r="C37" s="174"/>
      <c r="D37" s="175"/>
      <c r="E37" s="175"/>
      <c r="F37" s="175"/>
      <c r="G37" s="175"/>
      <c r="H37" s="175"/>
      <c r="I37" s="175"/>
      <c r="J37" s="175"/>
      <c r="K37" s="176"/>
      <c r="L37" s="174"/>
      <c r="M37" s="175"/>
      <c r="N37" s="175"/>
      <c r="O37" s="175"/>
      <c r="P37" s="175"/>
      <c r="Q37" s="175"/>
      <c r="R37" s="175"/>
      <c r="S37" s="175"/>
      <c r="T37" s="176"/>
      <c r="U37" s="172"/>
      <c r="V37" s="173"/>
    </row>
    <row r="38" spans="2:22" ht="26.1" customHeight="1">
      <c r="B38" s="163"/>
      <c r="C38" s="174"/>
      <c r="D38" s="175"/>
      <c r="E38" s="175"/>
      <c r="F38" s="175"/>
      <c r="G38" s="175"/>
      <c r="H38" s="175"/>
      <c r="I38" s="175"/>
      <c r="J38" s="175"/>
      <c r="K38" s="176"/>
      <c r="L38" s="174"/>
      <c r="M38" s="175"/>
      <c r="N38" s="175"/>
      <c r="O38" s="175"/>
      <c r="P38" s="175"/>
      <c r="Q38" s="175"/>
      <c r="R38" s="175"/>
      <c r="S38" s="175"/>
      <c r="T38" s="176"/>
      <c r="U38" s="172"/>
      <c r="V38" s="173"/>
    </row>
    <row r="39" spans="2:22" ht="26.1" customHeight="1">
      <c r="B39" s="163"/>
      <c r="C39" s="174"/>
      <c r="D39" s="175"/>
      <c r="E39" s="175"/>
      <c r="F39" s="175"/>
      <c r="G39" s="175"/>
      <c r="H39" s="175"/>
      <c r="I39" s="175"/>
      <c r="J39" s="175"/>
      <c r="K39" s="176"/>
      <c r="L39" s="174"/>
      <c r="M39" s="175"/>
      <c r="N39" s="175"/>
      <c r="O39" s="175"/>
      <c r="P39" s="175"/>
      <c r="Q39" s="175"/>
      <c r="R39" s="175"/>
      <c r="S39" s="175"/>
      <c r="T39" s="176"/>
      <c r="U39" s="172"/>
      <c r="V39" s="173"/>
    </row>
    <row r="40" spans="2:22" ht="26.1" customHeight="1">
      <c r="B40" s="163"/>
      <c r="C40" s="174"/>
      <c r="D40" s="175"/>
      <c r="E40" s="175"/>
      <c r="F40" s="175"/>
      <c r="G40" s="175"/>
      <c r="H40" s="175"/>
      <c r="I40" s="175"/>
      <c r="J40" s="175"/>
      <c r="K40" s="176"/>
      <c r="L40" s="174"/>
      <c r="M40" s="175"/>
      <c r="N40" s="175"/>
      <c r="O40" s="175"/>
      <c r="P40" s="175"/>
      <c r="Q40" s="175"/>
      <c r="R40" s="175"/>
      <c r="S40" s="175"/>
      <c r="T40" s="176"/>
      <c r="U40" s="172"/>
      <c r="V40" s="173"/>
    </row>
    <row r="41" spans="2:22" ht="26.1" customHeight="1">
      <c r="B41" s="163"/>
      <c r="C41" s="174"/>
      <c r="D41" s="175"/>
      <c r="E41" s="175"/>
      <c r="F41" s="175"/>
      <c r="G41" s="175"/>
      <c r="H41" s="175"/>
      <c r="I41" s="175"/>
      <c r="J41" s="175"/>
      <c r="K41" s="176"/>
      <c r="L41" s="174"/>
      <c r="M41" s="175"/>
      <c r="N41" s="175"/>
      <c r="O41" s="175"/>
      <c r="P41" s="175"/>
      <c r="Q41" s="175"/>
      <c r="R41" s="175"/>
      <c r="S41" s="175"/>
      <c r="T41" s="176"/>
      <c r="U41" s="172"/>
      <c r="V41" s="173"/>
    </row>
    <row r="42" spans="2:22" ht="26.1" customHeight="1">
      <c r="B42" s="163"/>
      <c r="C42" s="174"/>
      <c r="D42" s="175"/>
      <c r="E42" s="175"/>
      <c r="F42" s="175"/>
      <c r="G42" s="175"/>
      <c r="H42" s="175"/>
      <c r="I42" s="175"/>
      <c r="J42" s="175"/>
      <c r="K42" s="176"/>
      <c r="L42" s="174"/>
      <c r="M42" s="175"/>
      <c r="N42" s="175"/>
      <c r="O42" s="175"/>
      <c r="P42" s="175"/>
      <c r="Q42" s="175"/>
      <c r="R42" s="175"/>
      <c r="S42" s="175"/>
      <c r="T42" s="176"/>
      <c r="U42" s="172"/>
      <c r="V42" s="173"/>
    </row>
    <row r="43" spans="2:22" ht="26.1" customHeight="1">
      <c r="B43" s="163"/>
      <c r="C43" s="174"/>
      <c r="D43" s="175"/>
      <c r="E43" s="175"/>
      <c r="F43" s="175"/>
      <c r="G43" s="175"/>
      <c r="H43" s="175"/>
      <c r="I43" s="175"/>
      <c r="J43" s="175"/>
      <c r="K43" s="176"/>
      <c r="L43" s="174"/>
      <c r="M43" s="175"/>
      <c r="N43" s="175"/>
      <c r="O43" s="175"/>
      <c r="P43" s="175"/>
      <c r="Q43" s="175"/>
      <c r="R43" s="175"/>
      <c r="S43" s="175"/>
      <c r="T43" s="176"/>
      <c r="U43" s="172"/>
      <c r="V43" s="173"/>
    </row>
    <row r="44" spans="2:22" ht="26.1" customHeight="1">
      <c r="B44" s="163"/>
      <c r="C44" s="174"/>
      <c r="D44" s="175"/>
      <c r="E44" s="175"/>
      <c r="F44" s="175"/>
      <c r="G44" s="175"/>
      <c r="H44" s="175"/>
      <c r="I44" s="175"/>
      <c r="J44" s="175"/>
      <c r="K44" s="176"/>
      <c r="L44" s="174"/>
      <c r="M44" s="175"/>
      <c r="N44" s="175"/>
      <c r="O44" s="175"/>
      <c r="P44" s="175"/>
      <c r="Q44" s="175"/>
      <c r="R44" s="175"/>
      <c r="S44" s="175"/>
      <c r="T44" s="176"/>
      <c r="U44" s="172"/>
      <c r="V44" s="173"/>
    </row>
    <row r="45" spans="2:22" ht="26.1" customHeight="1">
      <c r="B45" s="163"/>
      <c r="C45" s="174"/>
      <c r="D45" s="175"/>
      <c r="E45" s="175"/>
      <c r="F45" s="175"/>
      <c r="G45" s="175"/>
      <c r="H45" s="175"/>
      <c r="I45" s="175"/>
      <c r="J45" s="175"/>
      <c r="K45" s="176"/>
      <c r="L45" s="174"/>
      <c r="M45" s="175"/>
      <c r="N45" s="175"/>
      <c r="O45" s="175"/>
      <c r="P45" s="175"/>
      <c r="Q45" s="175"/>
      <c r="R45" s="175"/>
      <c r="S45" s="175"/>
      <c r="T45" s="176"/>
      <c r="U45" s="172"/>
      <c r="V45" s="173"/>
    </row>
    <row r="46" spans="2:22" ht="26.1" customHeight="1">
      <c r="B46" s="163"/>
      <c r="C46" s="174"/>
      <c r="D46" s="175"/>
      <c r="E46" s="175"/>
      <c r="F46" s="175"/>
      <c r="G46" s="175"/>
      <c r="H46" s="175"/>
      <c r="I46" s="175"/>
      <c r="J46" s="175"/>
      <c r="K46" s="176"/>
      <c r="L46" s="174"/>
      <c r="M46" s="175"/>
      <c r="N46" s="175"/>
      <c r="O46" s="175"/>
      <c r="P46" s="175"/>
      <c r="Q46" s="175"/>
      <c r="R46" s="175"/>
      <c r="S46" s="175"/>
      <c r="T46" s="176"/>
      <c r="U46" s="172"/>
      <c r="V46" s="173"/>
    </row>
    <row r="47" spans="2:22" ht="26.1" customHeight="1">
      <c r="B47" s="163"/>
      <c r="C47" s="174"/>
      <c r="D47" s="175"/>
      <c r="E47" s="175"/>
      <c r="F47" s="175"/>
      <c r="G47" s="175"/>
      <c r="H47" s="175"/>
      <c r="I47" s="175"/>
      <c r="J47" s="175"/>
      <c r="K47" s="176"/>
      <c r="L47" s="174"/>
      <c r="M47" s="175"/>
      <c r="N47" s="175"/>
      <c r="O47" s="175"/>
      <c r="P47" s="175"/>
      <c r="Q47" s="175"/>
      <c r="R47" s="175"/>
      <c r="S47" s="175"/>
      <c r="T47" s="176"/>
      <c r="U47" s="172"/>
      <c r="V47" s="173"/>
    </row>
    <row r="48" spans="2:22" ht="26.1" customHeight="1">
      <c r="B48" s="163"/>
      <c r="C48" s="174"/>
      <c r="D48" s="175"/>
      <c r="E48" s="175"/>
      <c r="F48" s="175"/>
      <c r="G48" s="175"/>
      <c r="H48" s="175"/>
      <c r="I48" s="175"/>
      <c r="J48" s="175"/>
      <c r="K48" s="176"/>
      <c r="L48" s="174"/>
      <c r="M48" s="175"/>
      <c r="N48" s="175"/>
      <c r="O48" s="175"/>
      <c r="P48" s="175"/>
      <c r="Q48" s="175"/>
      <c r="R48" s="175"/>
      <c r="S48" s="175"/>
      <c r="T48" s="176"/>
      <c r="U48" s="172"/>
      <c r="V48" s="173"/>
    </row>
    <row r="49" spans="2:22" ht="26.1" customHeight="1" thickBot="1">
      <c r="B49" s="163"/>
      <c r="C49" s="174"/>
      <c r="D49" s="175"/>
      <c r="E49" s="175"/>
      <c r="F49" s="175"/>
      <c r="G49" s="175"/>
      <c r="H49" s="175"/>
      <c r="I49" s="175"/>
      <c r="J49" s="175"/>
      <c r="K49" s="176"/>
      <c r="L49" s="174"/>
      <c r="M49" s="175"/>
      <c r="N49" s="175"/>
      <c r="O49" s="175"/>
      <c r="P49" s="175"/>
      <c r="Q49" s="175"/>
      <c r="R49" s="175"/>
      <c r="S49" s="175"/>
      <c r="T49" s="176"/>
      <c r="U49" s="172"/>
      <c r="V49" s="173"/>
    </row>
    <row r="50" spans="2:22" ht="26.1" customHeight="1">
      <c r="B50" s="406">
        <v>2024</v>
      </c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8"/>
    </row>
    <row r="51" spans="2:22" ht="26.1" customHeight="1" thickBot="1">
      <c r="B51" s="409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1"/>
    </row>
    <row r="52" spans="2:22" ht="26.1" customHeight="1"/>
    <row r="53" spans="2:22" ht="26.1" customHeight="1">
      <c r="L53" s="174"/>
    </row>
    <row r="54" spans="2:22" ht="26.1" customHeight="1"/>
    <row r="55" spans="2:22" ht="26.1" customHeight="1"/>
    <row r="56" spans="2:22" ht="26.1" customHeight="1"/>
    <row r="57" spans="2:22" ht="26.1" customHeight="1"/>
    <row r="58" spans="2:22" ht="26.1" customHeight="1"/>
    <row r="59" spans="2:22" ht="26.1" customHeight="1"/>
    <row r="60" spans="2:22" ht="26.1" customHeight="1"/>
    <row r="61" spans="2:22" ht="26.1" customHeight="1"/>
    <row r="62" spans="2:22" ht="26.1" customHeight="1"/>
    <row r="63" spans="2:22" ht="26.1" customHeight="1"/>
    <row r="64" spans="2:22" ht="26.1" customHeight="1"/>
    <row r="65" ht="26.1" customHeight="1"/>
    <row r="66" ht="26.1" customHeight="1"/>
    <row r="67" ht="26.1" customHeight="1"/>
    <row r="68" ht="26.1" customHeight="1"/>
  </sheetData>
  <mergeCells count="4">
    <mergeCell ref="B1:V6"/>
    <mergeCell ref="C9:K9"/>
    <mergeCell ref="L9:T9"/>
    <mergeCell ref="B50:V51"/>
  </mergeCells>
  <pageMargins left="0.7" right="0.7" top="0.75" bottom="0.75" header="0.3" footer="0.3"/>
  <pageSetup paperSize="9" scale="33" firstPageNumber="2" orientation="portrait" useFirstPageNumber="1" r:id="rId1"/>
  <rowBreaks count="1" manualBreakCount="1">
    <brk id="7" min="1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F7C8-AB3D-4531-8277-13A6A6881D77}">
  <dimension ref="B1:AF75"/>
  <sheetViews>
    <sheetView showGridLines="0" view="pageBreakPreview" topLeftCell="A31" zoomScale="98" zoomScaleNormal="85" zoomScaleSheetLayoutView="98" workbookViewId="0">
      <selection activeCell="P19" sqref="P19"/>
    </sheetView>
  </sheetViews>
  <sheetFormatPr defaultRowHeight="15"/>
  <cols>
    <col min="1" max="1" width="2.42578125" customWidth="1"/>
    <col min="2" max="2" width="4.140625" customWidth="1"/>
    <col min="3" max="9" width="3.42578125" customWidth="1"/>
    <col min="10" max="10" width="4.140625" customWidth="1"/>
    <col min="11" max="11" width="14.140625" style="114" customWidth="1"/>
    <col min="12" max="12" width="5.5703125" style="114" customWidth="1"/>
    <col min="13" max="18" width="5.5703125" customWidth="1"/>
    <col min="19" max="20" width="6.5703125" customWidth="1"/>
    <col min="21" max="22" width="5.5703125" customWidth="1"/>
    <col min="23" max="23" width="4.42578125" customWidth="1"/>
    <col min="24" max="24" width="4.140625" customWidth="1"/>
    <col min="25" max="25" width="8.5703125" customWidth="1"/>
  </cols>
  <sheetData>
    <row r="1" spans="2:32" ht="19.5" customHeight="1">
      <c r="B1" s="275" t="s">
        <v>170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7"/>
    </row>
    <row r="2" spans="2:32" ht="13.5" customHeight="1">
      <c r="B2" s="278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80"/>
    </row>
    <row r="3" spans="2:32" ht="13.5" customHeight="1">
      <c r="B3" s="278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80"/>
    </row>
    <row r="4" spans="2:32" ht="13.5" customHeight="1">
      <c r="B4" s="278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2:32" ht="13.5" customHeight="1"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80"/>
    </row>
    <row r="6" spans="2:32" ht="13.5" customHeight="1">
      <c r="B6" s="278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80"/>
    </row>
    <row r="7" spans="2:32" ht="25.15" customHeight="1">
      <c r="B7" s="1"/>
      <c r="C7" s="2"/>
      <c r="D7" s="2"/>
      <c r="E7" s="2"/>
      <c r="F7" s="2"/>
      <c r="G7" s="2"/>
      <c r="H7" s="2"/>
      <c r="I7" s="2"/>
      <c r="J7" s="2"/>
      <c r="K7" s="113"/>
      <c r="L7" s="1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  <c r="Y7" s="2"/>
    </row>
    <row r="8" spans="2:32" s="131" customFormat="1" ht="3.4" customHeight="1">
      <c r="B8" s="126"/>
      <c r="C8" s="157"/>
      <c r="D8" s="157"/>
      <c r="E8" s="157"/>
      <c r="F8" s="157"/>
      <c r="G8" s="157"/>
      <c r="H8" s="157"/>
      <c r="I8" s="157"/>
      <c r="J8" s="157"/>
      <c r="K8" s="119"/>
      <c r="L8"/>
      <c r="M8" s="177"/>
      <c r="N8" s="119"/>
      <c r="O8" s="177"/>
      <c r="P8" s="119"/>
      <c r="Q8" s="119"/>
      <c r="R8" s="119"/>
      <c r="S8" s="119"/>
      <c r="T8" s="119"/>
      <c r="U8" s="119"/>
      <c r="V8" s="119"/>
      <c r="W8" s="119"/>
      <c r="X8" s="154"/>
      <c r="AD8" s="155"/>
      <c r="AE8" s="155"/>
      <c r="AF8" s="156"/>
    </row>
    <row r="9" spans="2:32" s="131" customFormat="1" ht="15" customHeight="1">
      <c r="B9" s="126"/>
      <c r="C9" s="178"/>
      <c r="D9" s="178"/>
      <c r="E9" s="178"/>
      <c r="F9" s="178"/>
      <c r="G9" s="178"/>
      <c r="H9" s="178"/>
      <c r="I9" s="178"/>
      <c r="J9" s="178"/>
      <c r="K9" s="119"/>
      <c r="L9" s="119"/>
      <c r="M9" s="177"/>
      <c r="N9" s="119"/>
      <c r="O9" s="177"/>
      <c r="P9" s="119"/>
      <c r="Q9" s="119"/>
      <c r="R9" s="119"/>
      <c r="S9" s="119"/>
      <c r="T9" s="119"/>
      <c r="U9" s="119"/>
      <c r="V9" s="119"/>
      <c r="W9" s="119"/>
      <c r="X9" s="154"/>
      <c r="AD9" s="155"/>
      <c r="AE9" s="155"/>
      <c r="AF9" s="156"/>
    </row>
    <row r="10" spans="2:32" s="131" customFormat="1" ht="3.4" customHeight="1">
      <c r="B10" s="126"/>
      <c r="C10" s="157"/>
      <c r="D10" s="157"/>
      <c r="E10" s="157"/>
      <c r="F10" s="157"/>
      <c r="G10" s="157"/>
      <c r="H10" s="157"/>
      <c r="I10" s="157"/>
      <c r="J10" s="157"/>
      <c r="K10" s="119"/>
      <c r="L10" s="119"/>
      <c r="M10" s="177"/>
      <c r="N10" s="119"/>
      <c r="O10" s="177"/>
      <c r="P10" s="119"/>
      <c r="Q10" s="119"/>
      <c r="R10" s="119"/>
      <c r="S10" s="119"/>
      <c r="T10" s="119"/>
      <c r="U10" s="119"/>
      <c r="V10" s="119"/>
      <c r="W10" s="119"/>
      <c r="X10" s="154"/>
      <c r="AD10" s="155"/>
      <c r="AE10" s="155"/>
      <c r="AF10" s="156"/>
    </row>
    <row r="11" spans="2:32" s="131" customFormat="1" ht="15" customHeight="1">
      <c r="B11" s="126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54"/>
      <c r="AD11" s="155"/>
      <c r="AE11" s="155"/>
      <c r="AF11" s="156"/>
    </row>
    <row r="12" spans="2:32" s="131" customFormat="1" ht="15" customHeight="1">
      <c r="B12" s="126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54"/>
      <c r="AD12" s="155"/>
      <c r="AE12" s="155"/>
      <c r="AF12" s="156"/>
    </row>
    <row r="13" spans="2:32" s="131" customFormat="1" ht="15" customHeight="1">
      <c r="B13" s="126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54"/>
      <c r="AD13" s="155"/>
      <c r="AE13" s="155"/>
      <c r="AF13" s="156"/>
    </row>
    <row r="14" spans="2:32" s="131" customFormat="1" ht="15" customHeight="1">
      <c r="B14" s="126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54"/>
      <c r="AD14" s="155"/>
      <c r="AE14" s="155"/>
      <c r="AF14" s="156"/>
    </row>
    <row r="15" spans="2:32" s="131" customFormat="1" ht="15" customHeight="1">
      <c r="B15" s="126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54"/>
      <c r="AD15" s="155"/>
      <c r="AE15" s="155"/>
      <c r="AF15" s="156"/>
    </row>
    <row r="16" spans="2:32" s="131" customFormat="1" ht="15" customHeight="1">
      <c r="B16" s="126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54"/>
      <c r="AD16" s="155"/>
      <c r="AE16" s="155"/>
      <c r="AF16" s="156"/>
    </row>
    <row r="17" spans="2:32" s="131" customFormat="1" ht="15" customHeight="1">
      <c r="B17" s="126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54"/>
      <c r="AD17" s="155"/>
      <c r="AE17" s="155"/>
      <c r="AF17" s="156"/>
    </row>
    <row r="18" spans="2:32" s="131" customFormat="1" ht="15" customHeight="1">
      <c r="B18" s="126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54"/>
      <c r="AD18" s="155"/>
      <c r="AE18" s="155"/>
      <c r="AF18" s="156"/>
    </row>
    <row r="19" spans="2:32" s="131" customFormat="1" ht="15" customHeight="1">
      <c r="B19" s="126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54"/>
      <c r="AD19" s="155"/>
      <c r="AE19" s="155"/>
      <c r="AF19" s="156"/>
    </row>
    <row r="20" spans="2:32" s="131" customFormat="1" ht="15" customHeight="1">
      <c r="B20" s="126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54"/>
      <c r="AD20" s="155"/>
      <c r="AE20" s="155"/>
      <c r="AF20" s="156"/>
    </row>
    <row r="21" spans="2:32" s="131" customFormat="1" ht="15" customHeight="1">
      <c r="B21" s="126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54"/>
      <c r="AD21" s="155"/>
      <c r="AE21" s="155"/>
      <c r="AF21" s="156"/>
    </row>
    <row r="22" spans="2:32" s="131" customFormat="1" ht="15" customHeight="1">
      <c r="B22" s="126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54"/>
      <c r="AD22" s="155"/>
      <c r="AE22" s="155"/>
      <c r="AF22" s="156"/>
    </row>
    <row r="23" spans="2:32" s="131" customFormat="1" ht="15" customHeight="1">
      <c r="B23" s="126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54"/>
      <c r="AD23" s="155"/>
      <c r="AE23" s="155"/>
      <c r="AF23" s="156"/>
    </row>
    <row r="24" spans="2:32" s="131" customFormat="1" ht="15" customHeight="1">
      <c r="B24" s="126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54"/>
      <c r="AD24" s="155"/>
      <c r="AE24" s="155"/>
      <c r="AF24" s="156"/>
    </row>
    <row r="25" spans="2:32" s="131" customFormat="1" ht="15" customHeight="1">
      <c r="B25" s="126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54"/>
      <c r="AD25" s="155"/>
      <c r="AE25" s="155"/>
      <c r="AF25" s="156"/>
    </row>
    <row r="26" spans="2:32" s="131" customFormat="1" ht="15" customHeight="1">
      <c r="B26" s="126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54"/>
      <c r="AD26" s="155"/>
      <c r="AE26" s="155"/>
      <c r="AF26" s="156"/>
    </row>
    <row r="27" spans="2:32" s="131" customFormat="1" ht="15" customHeight="1">
      <c r="B27" s="126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54"/>
      <c r="AD27" s="155"/>
      <c r="AE27" s="155"/>
      <c r="AF27" s="156"/>
    </row>
    <row r="28" spans="2:32" s="131" customFormat="1" ht="4.1500000000000004" customHeight="1">
      <c r="B28" s="126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4"/>
      <c r="AD28" s="155"/>
      <c r="AE28" s="155"/>
      <c r="AF28" s="156"/>
    </row>
    <row r="29" spans="2:32" s="131" customFormat="1" ht="15" customHeight="1">
      <c r="B29" s="126"/>
      <c r="C29" s="180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4"/>
      <c r="AD29" s="155"/>
      <c r="AE29" s="155"/>
      <c r="AF29" s="156"/>
    </row>
    <row r="30" spans="2:32" s="131" customFormat="1" ht="4.1500000000000004" customHeight="1">
      <c r="B30" s="126"/>
      <c r="C30" s="157"/>
      <c r="D30" s="157"/>
      <c r="E30" s="157"/>
      <c r="F30" s="157"/>
      <c r="G30" s="157"/>
      <c r="H30" s="157"/>
      <c r="I30" s="157"/>
      <c r="J30" s="157"/>
      <c r="K30" s="181"/>
      <c r="L30" s="119"/>
      <c r="M30" s="177"/>
      <c r="N30" s="119"/>
      <c r="O30" s="177"/>
      <c r="P30" s="119"/>
      <c r="Q30" s="182"/>
      <c r="R30" s="119"/>
      <c r="S30" s="119"/>
      <c r="T30" s="119"/>
      <c r="U30" s="119"/>
      <c r="V30" s="119"/>
      <c r="W30" s="119"/>
      <c r="X30" s="154"/>
      <c r="AD30" s="155"/>
      <c r="AE30" s="155"/>
      <c r="AF30" s="156"/>
    </row>
    <row r="31" spans="2:32" s="131" customFormat="1" ht="15" customHeight="1">
      <c r="B31" s="126"/>
      <c r="C31" s="413"/>
      <c r="D31" s="413"/>
      <c r="E31" s="413"/>
      <c r="F31" s="413"/>
      <c r="G31" s="413"/>
      <c r="H31" s="413"/>
      <c r="I31" s="413"/>
      <c r="J31" s="413"/>
      <c r="K31" s="183"/>
      <c r="L31" s="413"/>
      <c r="M31" s="413"/>
      <c r="N31" s="413"/>
      <c r="O31" s="413"/>
      <c r="P31" s="413"/>
      <c r="Q31" s="413"/>
      <c r="R31" s="413"/>
      <c r="S31" s="413"/>
      <c r="T31" s="413"/>
      <c r="U31" s="413"/>
      <c r="V31" s="413"/>
      <c r="W31" s="413"/>
      <c r="X31" s="154"/>
      <c r="AD31" s="155"/>
      <c r="AE31" s="155"/>
      <c r="AF31" s="156"/>
    </row>
    <row r="32" spans="2:32" s="131" customFormat="1" ht="15" customHeight="1">
      <c r="B32" s="126"/>
      <c r="C32" s="418"/>
      <c r="D32" s="418"/>
      <c r="E32" s="418"/>
      <c r="F32" s="418"/>
      <c r="G32" s="415"/>
      <c r="H32" s="412"/>
      <c r="I32" s="412"/>
      <c r="J32" s="412"/>
      <c r="K32" s="184"/>
      <c r="L32" s="416"/>
      <c r="M32" s="416"/>
      <c r="N32" s="416"/>
      <c r="O32" s="417"/>
      <c r="P32" s="416"/>
      <c r="Q32" s="416"/>
      <c r="R32" s="414"/>
      <c r="S32" s="414"/>
      <c r="T32" s="413"/>
      <c r="U32" s="413"/>
      <c r="V32" s="420"/>
      <c r="W32" s="420"/>
      <c r="X32" s="154"/>
      <c r="AD32" s="155"/>
      <c r="AE32" s="155"/>
      <c r="AF32" s="156"/>
    </row>
    <row r="33" spans="2:32" s="131" customFormat="1" ht="15" customHeight="1">
      <c r="B33" s="126"/>
      <c r="C33" s="412"/>
      <c r="D33" s="412"/>
      <c r="E33" s="412"/>
      <c r="F33" s="412"/>
      <c r="G33" s="415"/>
      <c r="H33" s="412"/>
      <c r="I33" s="412"/>
      <c r="J33" s="412"/>
      <c r="K33" s="184"/>
      <c r="L33" s="416"/>
      <c r="M33" s="416"/>
      <c r="N33" s="416"/>
      <c r="O33" s="417"/>
      <c r="P33" s="416"/>
      <c r="Q33" s="416"/>
      <c r="R33" s="414"/>
      <c r="S33" s="414"/>
      <c r="T33" s="413"/>
      <c r="U33" s="413"/>
      <c r="V33" s="420"/>
      <c r="W33" s="420"/>
      <c r="X33" s="154"/>
      <c r="AD33" s="155"/>
      <c r="AE33" s="155"/>
      <c r="AF33" s="156"/>
    </row>
    <row r="34" spans="2:32" s="131" customFormat="1" ht="15" customHeight="1">
      <c r="B34" s="126"/>
      <c r="C34" s="412"/>
      <c r="D34" s="412"/>
      <c r="E34" s="412"/>
      <c r="F34" s="412"/>
      <c r="G34" s="415"/>
      <c r="H34" s="412"/>
      <c r="I34" s="412"/>
      <c r="J34" s="412"/>
      <c r="K34" s="184"/>
      <c r="L34" s="416"/>
      <c r="M34" s="416"/>
      <c r="N34" s="416"/>
      <c r="O34" s="417"/>
      <c r="P34" s="416"/>
      <c r="Q34" s="416"/>
      <c r="R34" s="414"/>
      <c r="S34" s="414"/>
      <c r="T34" s="413"/>
      <c r="U34" s="413"/>
      <c r="V34" s="420"/>
      <c r="W34" s="420"/>
      <c r="X34" s="154"/>
      <c r="AD34" s="155"/>
      <c r="AE34" s="155"/>
      <c r="AF34" s="156"/>
    </row>
    <row r="35" spans="2:32" s="131" customFormat="1" ht="15" customHeight="1">
      <c r="B35" s="126"/>
      <c r="C35" s="412"/>
      <c r="D35" s="412"/>
      <c r="E35" s="412"/>
      <c r="F35" s="412"/>
      <c r="G35" s="415"/>
      <c r="H35" s="412"/>
      <c r="I35" s="412"/>
      <c r="J35" s="412"/>
      <c r="K35" s="184"/>
      <c r="L35" s="416"/>
      <c r="M35" s="416"/>
      <c r="N35" s="416"/>
      <c r="O35" s="417"/>
      <c r="P35" s="416"/>
      <c r="Q35" s="416"/>
      <c r="R35" s="414"/>
      <c r="S35" s="414"/>
      <c r="T35" s="413"/>
      <c r="U35" s="413"/>
      <c r="V35" s="420"/>
      <c r="W35" s="420"/>
      <c r="X35" s="154"/>
      <c r="AD35" s="155"/>
      <c r="AE35" s="155"/>
      <c r="AF35" s="156"/>
    </row>
    <row r="36" spans="2:32" s="131" customFormat="1" ht="15" customHeight="1">
      <c r="B36" s="126"/>
      <c r="C36" s="412"/>
      <c r="D36" s="412"/>
      <c r="E36" s="412"/>
      <c r="F36" s="412"/>
      <c r="G36" s="412"/>
      <c r="H36" s="412"/>
      <c r="I36" s="412"/>
      <c r="J36" s="412"/>
      <c r="K36" s="184"/>
      <c r="L36" s="416"/>
      <c r="M36" s="416"/>
      <c r="N36" s="416"/>
      <c r="O36" s="417"/>
      <c r="P36" s="416"/>
      <c r="Q36" s="416"/>
      <c r="R36" s="414"/>
      <c r="S36" s="414"/>
      <c r="T36" s="413"/>
      <c r="U36" s="413"/>
      <c r="V36" s="420"/>
      <c r="W36" s="420"/>
      <c r="X36" s="154"/>
      <c r="AD36" s="155"/>
      <c r="AE36" s="155"/>
      <c r="AF36" s="156"/>
    </row>
    <row r="37" spans="2:32" s="131" customFormat="1" ht="6.75" customHeight="1">
      <c r="B37" s="126"/>
      <c r="C37" s="157"/>
      <c r="D37" s="157"/>
      <c r="E37" s="157"/>
      <c r="F37" s="157"/>
      <c r="G37" s="157"/>
      <c r="H37" s="157"/>
      <c r="I37" s="157"/>
      <c r="J37" s="157"/>
      <c r="K37" s="119"/>
      <c r="L37" s="119"/>
      <c r="M37" s="177"/>
      <c r="N37" s="119"/>
      <c r="O37" s="177"/>
      <c r="P37" s="119"/>
      <c r="Q37" s="119"/>
      <c r="R37" s="119"/>
      <c r="S37" s="119"/>
      <c r="T37" s="119"/>
      <c r="U37" s="119"/>
      <c r="V37" s="119"/>
      <c r="W37" s="119"/>
      <c r="X37" s="154"/>
      <c r="AD37" s="155"/>
      <c r="AE37" s="155"/>
      <c r="AF37" s="156"/>
    </row>
    <row r="38" spans="2:32" s="131" customFormat="1" ht="15" customHeight="1">
      <c r="B38" s="126"/>
      <c r="C38" s="178"/>
      <c r="D38" s="178"/>
      <c r="E38" s="178"/>
      <c r="F38" s="178"/>
      <c r="G38" s="178"/>
      <c r="H38" s="178"/>
      <c r="I38" s="178"/>
      <c r="J38" s="178"/>
      <c r="K38" s="119"/>
      <c r="L38" s="119"/>
      <c r="M38" s="177"/>
      <c r="N38" s="119"/>
      <c r="O38" s="177"/>
      <c r="P38" s="119"/>
      <c r="Q38" s="119"/>
      <c r="R38" s="119"/>
      <c r="S38" s="119"/>
      <c r="T38" s="119"/>
      <c r="U38" s="119"/>
      <c r="V38" s="119"/>
      <c r="W38" s="119"/>
      <c r="X38" s="154"/>
      <c r="AD38" s="155"/>
      <c r="AE38" s="155"/>
      <c r="AF38" s="156"/>
    </row>
    <row r="39" spans="2:32" s="131" customFormat="1" ht="4.5" customHeight="1">
      <c r="B39" s="126"/>
      <c r="C39" s="157"/>
      <c r="D39" s="157"/>
      <c r="E39" s="157"/>
      <c r="F39" s="157"/>
      <c r="G39" s="157"/>
      <c r="H39" s="157"/>
      <c r="I39" s="157"/>
      <c r="J39" s="157"/>
      <c r="K39" s="119"/>
      <c r="L39" s="119"/>
      <c r="M39" s="177"/>
      <c r="N39" s="119"/>
      <c r="O39" s="177"/>
      <c r="P39" s="119"/>
      <c r="Q39" s="119"/>
      <c r="R39" s="119"/>
      <c r="S39" s="119"/>
      <c r="T39" s="119"/>
      <c r="U39" s="119"/>
      <c r="V39" s="119"/>
      <c r="W39" s="119"/>
      <c r="X39" s="154"/>
      <c r="AD39" s="155"/>
      <c r="AE39" s="155"/>
      <c r="AF39" s="156"/>
    </row>
    <row r="40" spans="2:32" s="131" customFormat="1" ht="15" customHeight="1">
      <c r="B40" s="126"/>
      <c r="C40" s="419"/>
      <c r="D40" s="419"/>
      <c r="E40" s="419"/>
      <c r="F40" s="419"/>
      <c r="G40" s="419"/>
      <c r="H40" s="419"/>
      <c r="I40" s="419"/>
      <c r="J40" s="419"/>
      <c r="K40" s="419"/>
      <c r="L40" s="419"/>
      <c r="M40" s="419"/>
      <c r="N40" s="419"/>
      <c r="O40" s="419"/>
      <c r="P40" s="419"/>
      <c r="Q40" s="419"/>
      <c r="R40" s="419"/>
      <c r="S40" s="419"/>
      <c r="T40" s="419"/>
      <c r="U40" s="419"/>
      <c r="V40" s="419"/>
      <c r="W40" s="419"/>
      <c r="X40" s="154"/>
      <c r="AD40" s="155"/>
      <c r="AE40" s="155"/>
      <c r="AF40" s="156"/>
    </row>
    <row r="41" spans="2:32" s="131" customFormat="1" ht="15" customHeight="1">
      <c r="B41" s="126"/>
      <c r="C41" s="419"/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19"/>
      <c r="R41" s="419"/>
      <c r="S41" s="419"/>
      <c r="T41" s="419"/>
      <c r="U41" s="419"/>
      <c r="V41" s="419"/>
      <c r="W41" s="419"/>
      <c r="X41" s="154"/>
      <c r="AD41" s="155"/>
      <c r="AE41" s="155"/>
      <c r="AF41" s="156"/>
    </row>
    <row r="42" spans="2:32" s="131" customFormat="1" ht="15" customHeight="1">
      <c r="B42" s="126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154"/>
      <c r="AD42" s="155"/>
      <c r="AE42" s="155"/>
      <c r="AF42" s="156"/>
    </row>
    <row r="43" spans="2:32" s="131" customFormat="1" ht="15" customHeight="1">
      <c r="B43" s="126"/>
      <c r="C43" s="419"/>
      <c r="D43" s="419"/>
      <c r="E43" s="419"/>
      <c r="F43" s="419"/>
      <c r="G43" s="419"/>
      <c r="H43" s="419"/>
      <c r="I43" s="419"/>
      <c r="J43" s="419"/>
      <c r="K43" s="419"/>
      <c r="L43" s="419"/>
      <c r="M43" s="419"/>
      <c r="N43" s="419"/>
      <c r="O43" s="419"/>
      <c r="P43" s="419"/>
      <c r="Q43" s="419"/>
      <c r="R43" s="419"/>
      <c r="S43" s="419"/>
      <c r="T43" s="419"/>
      <c r="U43" s="419"/>
      <c r="V43" s="419"/>
      <c r="W43" s="419"/>
      <c r="X43" s="154"/>
      <c r="AD43" s="155"/>
      <c r="AE43" s="155"/>
      <c r="AF43" s="156"/>
    </row>
    <row r="44" spans="2:32" s="131" customFormat="1" ht="15" customHeight="1">
      <c r="B44" s="126"/>
      <c r="C44" s="419"/>
      <c r="D44" s="419"/>
      <c r="E44" s="419"/>
      <c r="F44" s="419"/>
      <c r="G44" s="419"/>
      <c r="H44" s="419"/>
      <c r="I44" s="419"/>
      <c r="J44" s="419"/>
      <c r="K44" s="419"/>
      <c r="L44" s="419"/>
      <c r="M44" s="419"/>
      <c r="N44" s="419"/>
      <c r="O44" s="419"/>
      <c r="P44" s="419"/>
      <c r="Q44" s="419"/>
      <c r="R44" s="419"/>
      <c r="S44" s="419"/>
      <c r="T44" s="419"/>
      <c r="U44" s="419"/>
      <c r="V44" s="419"/>
      <c r="W44" s="419"/>
      <c r="X44" s="154"/>
      <c r="AD44" s="155"/>
      <c r="AE44" s="155"/>
      <c r="AF44" s="156"/>
    </row>
    <row r="45" spans="2:32" s="131" customFormat="1" ht="15" customHeight="1">
      <c r="B45" s="126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19"/>
      <c r="P45" s="419"/>
      <c r="Q45" s="419"/>
      <c r="R45" s="419"/>
      <c r="S45" s="419"/>
      <c r="T45" s="419"/>
      <c r="U45" s="419"/>
      <c r="V45" s="419"/>
      <c r="W45" s="419"/>
      <c r="X45" s="154"/>
      <c r="AD45" s="155"/>
      <c r="AE45" s="155"/>
      <c r="AF45" s="156"/>
    </row>
    <row r="46" spans="2:32" s="131" customFormat="1" ht="15" customHeight="1">
      <c r="B46" s="126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154"/>
      <c r="AD46" s="155"/>
      <c r="AE46" s="155"/>
      <c r="AF46" s="156"/>
    </row>
    <row r="47" spans="2:32" s="131" customFormat="1" ht="15" customHeight="1">
      <c r="B47" s="126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154"/>
      <c r="AD47" s="155"/>
      <c r="AE47" s="155"/>
      <c r="AF47" s="156"/>
    </row>
    <row r="48" spans="2:32" s="131" customFormat="1" ht="15" customHeight="1">
      <c r="B48" s="126"/>
      <c r="C48" s="419"/>
      <c r="D48" s="419"/>
      <c r="E48" s="419"/>
      <c r="F48" s="419"/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419"/>
      <c r="T48" s="419"/>
      <c r="U48" s="419"/>
      <c r="V48" s="419"/>
      <c r="W48" s="419"/>
      <c r="X48" s="154"/>
      <c r="AD48" s="155"/>
      <c r="AE48" s="155"/>
      <c r="AF48" s="156"/>
    </row>
    <row r="49" spans="2:32" s="131" customFormat="1" ht="15" customHeight="1">
      <c r="B49" s="126"/>
      <c r="C49" s="419"/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19"/>
      <c r="V49" s="419"/>
      <c r="W49" s="419"/>
      <c r="X49" s="154"/>
      <c r="AD49" s="155"/>
      <c r="AE49" s="155"/>
      <c r="AF49" s="156"/>
    </row>
    <row r="50" spans="2:32" s="131" customFormat="1" ht="15" customHeight="1">
      <c r="B50" s="126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154"/>
      <c r="AD50" s="155"/>
      <c r="AE50" s="155"/>
      <c r="AF50" s="156"/>
    </row>
    <row r="51" spans="2:32" s="131" customFormat="1" ht="15" customHeight="1">
      <c r="B51" s="126"/>
      <c r="C51" s="419"/>
      <c r="D51" s="419"/>
      <c r="E51" s="419"/>
      <c r="F51" s="419"/>
      <c r="G51" s="419"/>
      <c r="H51" s="419"/>
      <c r="I51" s="419"/>
      <c r="J51" s="419"/>
      <c r="K51" s="419"/>
      <c r="L51" s="419"/>
      <c r="M51" s="419"/>
      <c r="N51" s="419"/>
      <c r="O51" s="419"/>
      <c r="P51" s="419"/>
      <c r="Q51" s="419"/>
      <c r="R51" s="419"/>
      <c r="S51" s="419"/>
      <c r="T51" s="419"/>
      <c r="U51" s="419"/>
      <c r="V51" s="419"/>
      <c r="W51" s="419"/>
      <c r="X51" s="154"/>
      <c r="AD51" s="155"/>
      <c r="AE51" s="155"/>
      <c r="AF51" s="156"/>
    </row>
    <row r="52" spans="2:32" s="131" customFormat="1" ht="15" customHeight="1">
      <c r="B52" s="126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154"/>
      <c r="AD52" s="155"/>
      <c r="AE52" s="155"/>
      <c r="AF52" s="156"/>
    </row>
    <row r="53" spans="2:32" s="131" customFormat="1" ht="15" customHeight="1">
      <c r="B53" s="126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19"/>
      <c r="N53" s="419"/>
      <c r="O53" s="419"/>
      <c r="P53" s="419"/>
      <c r="Q53" s="419"/>
      <c r="R53" s="419"/>
      <c r="S53" s="419"/>
      <c r="T53" s="419"/>
      <c r="U53" s="419"/>
      <c r="V53" s="419"/>
      <c r="W53" s="419"/>
      <c r="X53" s="154"/>
      <c r="AD53" s="155"/>
      <c r="AE53" s="155"/>
      <c r="AF53" s="156"/>
    </row>
    <row r="54" spans="2:32" s="131" customFormat="1" ht="15" customHeight="1">
      <c r="B54" s="126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154"/>
      <c r="AD54" s="155"/>
      <c r="AE54" s="155"/>
      <c r="AF54" s="156"/>
    </row>
    <row r="55" spans="2:32" s="131" customFormat="1" ht="15" customHeight="1">
      <c r="B55" s="126"/>
      <c r="C55" s="419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154"/>
      <c r="AD55" s="155"/>
      <c r="AE55" s="155"/>
      <c r="AF55" s="156"/>
    </row>
    <row r="56" spans="2:32" s="131" customFormat="1" ht="15" customHeight="1">
      <c r="B56" s="126"/>
      <c r="C56" s="419"/>
      <c r="D56" s="419"/>
      <c r="E56" s="419"/>
      <c r="F56" s="419"/>
      <c r="G56" s="419"/>
      <c r="H56" s="419"/>
      <c r="I56" s="419"/>
      <c r="J56" s="419"/>
      <c r="K56" s="419"/>
      <c r="L56" s="419"/>
      <c r="M56" s="419"/>
      <c r="N56" s="419"/>
      <c r="O56" s="419"/>
      <c r="P56" s="419"/>
      <c r="Q56" s="419"/>
      <c r="R56" s="419"/>
      <c r="S56" s="419"/>
      <c r="T56" s="419"/>
      <c r="U56" s="419"/>
      <c r="V56" s="419"/>
      <c r="W56" s="419"/>
      <c r="X56" s="154"/>
      <c r="AD56" s="155"/>
      <c r="AE56" s="155"/>
      <c r="AF56" s="156"/>
    </row>
    <row r="57" spans="2:32" s="131" customFormat="1" ht="7.5" customHeight="1">
      <c r="B57" s="12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4"/>
      <c r="AD57" s="155"/>
      <c r="AE57" s="155"/>
      <c r="AF57" s="156"/>
    </row>
    <row r="58" spans="2:32" s="131" customFormat="1" ht="15" customHeight="1">
      <c r="B58" s="126"/>
      <c r="C58" s="180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4"/>
      <c r="AD58" s="155"/>
      <c r="AE58" s="155"/>
      <c r="AF58" s="156"/>
    </row>
    <row r="59" spans="2:32" s="131" customFormat="1" ht="3.4" customHeight="1">
      <c r="B59" s="126"/>
      <c r="C59" s="157"/>
      <c r="D59" s="157"/>
      <c r="E59" s="157"/>
      <c r="F59" s="157"/>
      <c r="G59" s="157"/>
      <c r="H59" s="157"/>
      <c r="I59" s="157"/>
      <c r="J59" s="157"/>
      <c r="K59" s="181"/>
      <c r="L59" s="119"/>
      <c r="M59" s="177"/>
      <c r="N59" s="119"/>
      <c r="O59" s="177"/>
      <c r="P59" s="119"/>
      <c r="Q59" s="182"/>
      <c r="R59" s="119"/>
      <c r="S59" s="119"/>
      <c r="T59" s="119"/>
      <c r="U59" s="119"/>
      <c r="V59" s="119"/>
      <c r="W59" s="119"/>
      <c r="X59" s="154"/>
      <c r="AD59" s="155"/>
      <c r="AE59" s="155"/>
      <c r="AF59" s="156"/>
    </row>
    <row r="60" spans="2:32" s="131" customFormat="1" ht="15" customHeight="1">
      <c r="B60" s="126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  <c r="X60" s="154"/>
      <c r="AD60" s="155"/>
      <c r="AE60" s="155"/>
      <c r="AF60" s="156"/>
    </row>
    <row r="61" spans="2:32" s="131" customFormat="1" ht="15" customHeight="1">
      <c r="B61" s="126"/>
      <c r="C61" s="412"/>
      <c r="D61" s="412"/>
      <c r="E61" s="412"/>
      <c r="F61" s="412"/>
      <c r="G61" s="415"/>
      <c r="H61" s="415"/>
      <c r="I61" s="415"/>
      <c r="J61" s="415"/>
      <c r="K61" s="415"/>
      <c r="L61" s="416"/>
      <c r="M61" s="416"/>
      <c r="N61" s="416"/>
      <c r="O61" s="417"/>
      <c r="P61" s="416"/>
      <c r="Q61" s="416"/>
      <c r="R61" s="414"/>
      <c r="S61" s="414"/>
      <c r="T61" s="413"/>
      <c r="U61" s="413"/>
      <c r="V61" s="420"/>
      <c r="W61" s="420"/>
      <c r="X61" s="154"/>
      <c r="AD61" s="155"/>
      <c r="AE61" s="155"/>
      <c r="AF61" s="156"/>
    </row>
    <row r="62" spans="2:32" s="131" customFormat="1" ht="15" customHeight="1">
      <c r="B62" s="126"/>
      <c r="C62" s="412"/>
      <c r="D62" s="412"/>
      <c r="E62" s="412"/>
      <c r="F62" s="412"/>
      <c r="G62" s="415"/>
      <c r="H62" s="415"/>
      <c r="I62" s="415"/>
      <c r="J62" s="415"/>
      <c r="K62" s="415"/>
      <c r="L62" s="416"/>
      <c r="M62" s="416"/>
      <c r="N62" s="416"/>
      <c r="O62" s="417"/>
      <c r="P62" s="416"/>
      <c r="Q62" s="416"/>
      <c r="R62" s="414"/>
      <c r="S62" s="414"/>
      <c r="T62" s="413"/>
      <c r="U62" s="413"/>
      <c r="V62" s="420"/>
      <c r="W62" s="420"/>
      <c r="X62" s="154"/>
      <c r="AD62" s="155"/>
      <c r="AE62" s="155"/>
      <c r="AF62" s="156"/>
    </row>
    <row r="63" spans="2:32" s="131" customFormat="1" ht="15" customHeight="1">
      <c r="B63" s="126"/>
      <c r="C63" s="412"/>
      <c r="D63" s="412"/>
      <c r="E63" s="412"/>
      <c r="F63" s="412"/>
      <c r="G63" s="415"/>
      <c r="H63" s="415"/>
      <c r="I63" s="415"/>
      <c r="J63" s="415"/>
      <c r="K63" s="415"/>
      <c r="L63" s="416"/>
      <c r="M63" s="416"/>
      <c r="N63" s="416"/>
      <c r="O63" s="417"/>
      <c r="P63" s="416"/>
      <c r="Q63" s="416"/>
      <c r="R63" s="414"/>
      <c r="S63" s="414"/>
      <c r="T63" s="413"/>
      <c r="U63" s="413"/>
      <c r="V63" s="420"/>
      <c r="W63" s="420"/>
      <c r="X63" s="154"/>
      <c r="AD63" s="155"/>
      <c r="AE63" s="155"/>
      <c r="AF63" s="156"/>
    </row>
    <row r="64" spans="2:32" s="131" customFormat="1" ht="15" customHeight="1">
      <c r="B64" s="126"/>
      <c r="C64" s="418"/>
      <c r="D64" s="418"/>
      <c r="E64" s="418"/>
      <c r="F64" s="418"/>
      <c r="G64" s="415"/>
      <c r="H64" s="415"/>
      <c r="I64" s="415"/>
      <c r="J64" s="415"/>
      <c r="K64" s="415"/>
      <c r="L64" s="416"/>
      <c r="M64" s="416"/>
      <c r="N64" s="416"/>
      <c r="O64" s="417"/>
      <c r="P64" s="416"/>
      <c r="Q64" s="416"/>
      <c r="R64" s="414"/>
      <c r="S64" s="414"/>
      <c r="T64" s="413"/>
      <c r="U64" s="413"/>
      <c r="V64" s="420"/>
      <c r="W64" s="420"/>
      <c r="X64" s="154"/>
      <c r="AD64" s="155"/>
      <c r="AE64" s="155"/>
      <c r="AF64" s="156"/>
    </row>
    <row r="65" spans="2:32" s="131" customFormat="1" ht="15" customHeight="1">
      <c r="B65" s="126"/>
      <c r="C65" s="185"/>
      <c r="D65" s="185"/>
      <c r="E65" s="185"/>
      <c r="F65" s="185"/>
      <c r="G65" s="185"/>
      <c r="H65" s="185"/>
      <c r="I65" s="185"/>
      <c r="J65" s="185"/>
      <c r="K65" s="184"/>
      <c r="L65" s="119"/>
      <c r="M65" s="119"/>
      <c r="N65" s="119"/>
      <c r="O65" s="182"/>
      <c r="P65" s="119"/>
      <c r="Q65" s="119"/>
      <c r="R65" s="186"/>
      <c r="S65" s="186"/>
      <c r="T65" s="183"/>
      <c r="U65" s="183"/>
      <c r="V65" s="187"/>
      <c r="W65" s="187"/>
      <c r="X65" s="154"/>
      <c r="AD65" s="155"/>
      <c r="AE65" s="155"/>
      <c r="AF65" s="156"/>
    </row>
    <row r="66" spans="2:32" s="131" customFormat="1" ht="15" customHeight="1">
      <c r="B66" s="126"/>
      <c r="C66" s="185"/>
      <c r="D66" s="185"/>
      <c r="E66" s="185"/>
      <c r="F66" s="185"/>
      <c r="G66" s="185"/>
      <c r="H66" s="185"/>
      <c r="I66" s="185"/>
      <c r="J66" s="185"/>
      <c r="K66" s="184"/>
      <c r="L66" s="119"/>
      <c r="M66" s="119"/>
      <c r="N66" s="119"/>
      <c r="O66" s="182"/>
      <c r="P66" s="119"/>
      <c r="Q66" s="119"/>
      <c r="R66" s="186"/>
      <c r="S66" s="186"/>
      <c r="T66" s="183"/>
      <c r="U66" s="183"/>
      <c r="V66" s="187"/>
      <c r="W66" s="187"/>
      <c r="X66" s="154"/>
      <c r="AD66" s="155"/>
      <c r="AE66" s="155"/>
      <c r="AF66" s="156"/>
    </row>
    <row r="67" spans="2:32" s="131" customFormat="1" ht="15" customHeight="1">
      <c r="B67" s="126"/>
      <c r="C67" s="185"/>
      <c r="D67" s="185"/>
      <c r="E67" s="185"/>
      <c r="F67" s="185"/>
      <c r="G67" s="185"/>
      <c r="H67" s="185"/>
      <c r="I67" s="185"/>
      <c r="J67" s="185"/>
      <c r="K67" s="184"/>
      <c r="L67" s="119"/>
      <c r="M67" s="119"/>
      <c r="N67" s="119"/>
      <c r="O67" s="182"/>
      <c r="P67" s="119"/>
      <c r="Q67" s="119"/>
      <c r="R67" s="186"/>
      <c r="S67" s="186"/>
      <c r="T67" s="183"/>
      <c r="U67" s="183"/>
      <c r="V67" s="187"/>
      <c r="W67" s="187"/>
      <c r="X67" s="154"/>
      <c r="AD67" s="155"/>
      <c r="AE67" s="155"/>
      <c r="AF67" s="156"/>
    </row>
    <row r="68" spans="2:32" s="131" customFormat="1" ht="15" customHeight="1">
      <c r="B68" s="126"/>
      <c r="C68" s="185"/>
      <c r="D68" s="185"/>
      <c r="E68" s="185"/>
      <c r="F68" s="185"/>
      <c r="G68" s="185"/>
      <c r="H68" s="185"/>
      <c r="I68" s="185"/>
      <c r="J68" s="185"/>
      <c r="K68" s="184"/>
      <c r="L68" s="119"/>
      <c r="M68" s="119"/>
      <c r="N68" s="119"/>
      <c r="O68" s="182"/>
      <c r="P68" s="119"/>
      <c r="Q68" s="119"/>
      <c r="R68" s="186"/>
      <c r="S68" s="186"/>
      <c r="T68" s="183"/>
      <c r="U68" s="183"/>
      <c r="V68" s="187"/>
      <c r="W68" s="187"/>
      <c r="X68" s="154"/>
      <c r="AD68" s="155"/>
      <c r="AE68" s="155"/>
      <c r="AF68" s="156"/>
    </row>
    <row r="69" spans="2:32" s="131" customFormat="1" ht="15" customHeight="1">
      <c r="B69" s="126"/>
      <c r="C69" s="185"/>
      <c r="D69" s="185"/>
      <c r="E69" s="185"/>
      <c r="F69" s="185"/>
      <c r="G69" s="185"/>
      <c r="H69" s="185"/>
      <c r="I69" s="185"/>
      <c r="J69" s="185"/>
      <c r="K69" s="184"/>
      <c r="L69" s="119"/>
      <c r="M69" s="119"/>
      <c r="N69" s="119"/>
      <c r="O69" s="182"/>
      <c r="P69" s="119"/>
      <c r="Q69" s="119"/>
      <c r="R69" s="186"/>
      <c r="S69" s="186"/>
      <c r="T69" s="183"/>
      <c r="U69" s="183"/>
      <c r="V69" s="187"/>
      <c r="W69" s="187"/>
      <c r="X69" s="154"/>
      <c r="AD69" s="155"/>
      <c r="AE69" s="155"/>
      <c r="AF69" s="156"/>
    </row>
    <row r="70" spans="2:32" s="131" customFormat="1" ht="15" customHeight="1">
      <c r="B70" s="126"/>
      <c r="C70" s="185"/>
      <c r="D70" s="185"/>
      <c r="E70" s="185"/>
      <c r="F70" s="185"/>
      <c r="G70" s="185"/>
      <c r="H70" s="185"/>
      <c r="I70" s="185"/>
      <c r="J70" s="185"/>
      <c r="K70" s="184"/>
      <c r="L70" s="119"/>
      <c r="M70" s="119"/>
      <c r="N70" s="119"/>
      <c r="O70" s="182"/>
      <c r="P70" s="119"/>
      <c r="Q70" s="119"/>
      <c r="R70" s="186"/>
      <c r="S70" s="186"/>
      <c r="T70" s="183"/>
      <c r="U70" s="183"/>
      <c r="V70" s="187"/>
      <c r="W70" s="187"/>
      <c r="X70" s="154"/>
      <c r="AD70" s="155"/>
      <c r="AE70" s="155"/>
      <c r="AF70" s="156"/>
    </row>
    <row r="71" spans="2:32" s="131" customFormat="1" ht="15" customHeight="1">
      <c r="B71" s="126"/>
      <c r="C71" s="185"/>
      <c r="D71" s="185"/>
      <c r="E71" s="185"/>
      <c r="F71" s="185"/>
      <c r="G71" s="185"/>
      <c r="H71" s="185"/>
      <c r="I71" s="185"/>
      <c r="J71" s="185"/>
      <c r="K71" s="184"/>
      <c r="L71" s="119"/>
      <c r="M71" s="119"/>
      <c r="N71" s="119"/>
      <c r="O71" s="182"/>
      <c r="P71" s="119"/>
      <c r="Q71" s="119"/>
      <c r="R71" s="186"/>
      <c r="S71" s="186"/>
      <c r="T71" s="183"/>
      <c r="U71" s="183"/>
      <c r="V71" s="187"/>
      <c r="W71" s="187"/>
      <c r="X71" s="154"/>
      <c r="AD71" s="155"/>
      <c r="AE71" s="155"/>
      <c r="AF71" s="156"/>
    </row>
    <row r="72" spans="2:32" s="131" customFormat="1" ht="15" customHeight="1">
      <c r="B72" s="126"/>
      <c r="C72" s="185"/>
      <c r="D72" s="185"/>
      <c r="E72" s="185"/>
      <c r="F72" s="185"/>
      <c r="G72" s="185"/>
      <c r="H72" s="185"/>
      <c r="I72" s="185"/>
      <c r="J72" s="185"/>
      <c r="K72" s="184"/>
      <c r="L72" s="119"/>
      <c r="M72" s="119"/>
      <c r="N72" s="119"/>
      <c r="O72" s="182"/>
      <c r="P72" s="119"/>
      <c r="Q72" s="119"/>
      <c r="R72" s="186"/>
      <c r="S72" s="186"/>
      <c r="T72" s="183"/>
      <c r="U72" s="183"/>
      <c r="V72" s="187"/>
      <c r="W72" s="187"/>
      <c r="X72" s="154"/>
      <c r="AD72" s="155"/>
      <c r="AE72" s="155"/>
      <c r="AF72" s="156"/>
    </row>
    <row r="73" spans="2:32" s="131" customFormat="1" ht="15" customHeight="1" thickBot="1">
      <c r="B73" s="188"/>
      <c r="C73" s="189"/>
      <c r="D73" s="189"/>
      <c r="E73" s="189"/>
      <c r="F73" s="189"/>
      <c r="G73" s="189"/>
      <c r="H73" s="189"/>
      <c r="I73" s="189"/>
      <c r="J73" s="189"/>
      <c r="K73" s="190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91"/>
      <c r="AD73" s="155"/>
      <c r="AE73" s="155"/>
      <c r="AF73" s="156"/>
    </row>
    <row r="74" spans="2:32">
      <c r="B74" s="421">
        <v>2024</v>
      </c>
      <c r="C74" s="422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3"/>
      <c r="Y74" s="10"/>
    </row>
    <row r="75" spans="2:32" ht="15.75" thickBot="1">
      <c r="B75" s="267"/>
      <c r="C75" s="268"/>
      <c r="D75" s="268"/>
      <c r="E75" s="268"/>
      <c r="F75" s="268"/>
      <c r="G75" s="268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9"/>
      <c r="Y75" s="10"/>
    </row>
  </sheetData>
  <mergeCells count="59">
    <mergeCell ref="C64:F64"/>
    <mergeCell ref="G64:K64"/>
    <mergeCell ref="L64:N64"/>
    <mergeCell ref="O64:Q64"/>
    <mergeCell ref="B74:X75"/>
    <mergeCell ref="V60:W60"/>
    <mergeCell ref="C61:F61"/>
    <mergeCell ref="G61:K61"/>
    <mergeCell ref="L61:N61"/>
    <mergeCell ref="O61:Q61"/>
    <mergeCell ref="R61:S64"/>
    <mergeCell ref="T61:U64"/>
    <mergeCell ref="V61:W64"/>
    <mergeCell ref="C62:F62"/>
    <mergeCell ref="G62:K62"/>
    <mergeCell ref="L62:N62"/>
    <mergeCell ref="O62:Q62"/>
    <mergeCell ref="C63:F63"/>
    <mergeCell ref="G63:K63"/>
    <mergeCell ref="L63:N63"/>
    <mergeCell ref="O63:Q63"/>
    <mergeCell ref="G36:J36"/>
    <mergeCell ref="L36:N36"/>
    <mergeCell ref="O36:Q36"/>
    <mergeCell ref="C40:W56"/>
    <mergeCell ref="C60:F60"/>
    <mergeCell ref="G60:K60"/>
    <mergeCell ref="L60:N60"/>
    <mergeCell ref="O60:Q60"/>
    <mergeCell ref="R60:S60"/>
    <mergeCell ref="T60:U60"/>
    <mergeCell ref="V32:W36"/>
    <mergeCell ref="C33:F33"/>
    <mergeCell ref="G33:J33"/>
    <mergeCell ref="L33:N33"/>
    <mergeCell ref="O33:Q33"/>
    <mergeCell ref="C34:F34"/>
    <mergeCell ref="O34:Q34"/>
    <mergeCell ref="C35:F35"/>
    <mergeCell ref="C32:F32"/>
    <mergeCell ref="G32:J32"/>
    <mergeCell ref="L32:N32"/>
    <mergeCell ref="O32:Q32"/>
    <mergeCell ref="C36:F36"/>
    <mergeCell ref="B1:X6"/>
    <mergeCell ref="C31:F31"/>
    <mergeCell ref="G31:J31"/>
    <mergeCell ref="L31:N31"/>
    <mergeCell ref="O31:Q31"/>
    <mergeCell ref="R31:S31"/>
    <mergeCell ref="T31:U31"/>
    <mergeCell ref="V31:W31"/>
    <mergeCell ref="R32:S36"/>
    <mergeCell ref="T32:U36"/>
    <mergeCell ref="G35:J35"/>
    <mergeCell ref="L35:N35"/>
    <mergeCell ref="O35:Q35"/>
    <mergeCell ref="G34:J34"/>
    <mergeCell ref="L34:N34"/>
  </mergeCells>
  <pageMargins left="0.7" right="0.7" top="0.75" bottom="0.75" header="0.3" footer="0.3"/>
  <pageSetup paperSize="9" scale="69" firstPageNumber="2" orientation="portrait" useFirstPageNumber="1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CC8A-8A8F-4282-9EF6-F104FF02A985}">
  <dimension ref="B1:V202"/>
  <sheetViews>
    <sheetView showGridLines="0" view="pageBreakPreview" topLeftCell="A7" zoomScale="90" zoomScaleNormal="85" zoomScaleSheetLayoutView="90" workbookViewId="0">
      <selection activeCell="S19" sqref="S19"/>
    </sheetView>
  </sheetViews>
  <sheetFormatPr defaultColWidth="9.140625" defaultRowHeight="15"/>
  <cols>
    <col min="1" max="1" width="2.85546875" style="192" customWidth="1"/>
    <col min="2" max="2" width="4.140625" style="192" customWidth="1"/>
    <col min="3" max="3" width="7.140625" style="192" customWidth="1"/>
    <col min="4" max="4" width="8" style="192" customWidth="1"/>
    <col min="5" max="5" width="14" style="192" bestFit="1" customWidth="1"/>
    <col min="6" max="6" width="21" style="192" bestFit="1" customWidth="1"/>
    <col min="7" max="7" width="14.140625" style="192" bestFit="1" customWidth="1"/>
    <col min="8" max="8" width="17" style="192" customWidth="1"/>
    <col min="9" max="9" width="14.5703125" style="192" customWidth="1"/>
    <col min="10" max="10" width="18.140625" style="192" customWidth="1"/>
    <col min="11" max="11" width="18.140625" style="201" customWidth="1"/>
    <col min="12" max="12" width="17.5703125" style="201" bestFit="1" customWidth="1"/>
    <col min="13" max="13" width="0.140625" style="192" customWidth="1"/>
    <col min="14" max="14" width="0.28515625" style="192" customWidth="1"/>
    <col min="15" max="15" width="5.85546875" style="192" customWidth="1"/>
    <col min="16" max="16384" width="9.140625" style="192"/>
  </cols>
  <sheetData>
    <row r="1" spans="2:22">
      <c r="B1" s="424" t="s">
        <v>171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</row>
    <row r="2" spans="2:22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2:22"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</row>
    <row r="4" spans="2:22"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</row>
    <row r="5" spans="2:22"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</row>
    <row r="6" spans="2:22">
      <c r="B6" s="426"/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</row>
    <row r="7" spans="2:22">
      <c r="B7" s="193"/>
      <c r="C7" s="194"/>
      <c r="D7" s="194"/>
      <c r="E7" s="194"/>
      <c r="F7" s="194"/>
      <c r="G7" s="194"/>
      <c r="H7" s="194"/>
      <c r="I7" s="194"/>
      <c r="J7" s="194"/>
      <c r="K7" s="195"/>
      <c r="L7" s="195"/>
      <c r="M7" s="194"/>
      <c r="N7" s="194"/>
      <c r="O7" s="194"/>
    </row>
    <row r="9" spans="2:22" s="199" customFormat="1" ht="12.75" customHeight="1">
      <c r="B9" s="196"/>
      <c r="C9" s="428" t="s">
        <v>219</v>
      </c>
      <c r="D9" s="428"/>
      <c r="E9" s="428" t="s">
        <v>220</v>
      </c>
      <c r="F9" s="428"/>
      <c r="G9" s="428"/>
      <c r="H9" s="428"/>
      <c r="I9" s="429" t="s">
        <v>48</v>
      </c>
      <c r="J9" s="430"/>
      <c r="K9" s="430"/>
      <c r="L9" s="431"/>
      <c r="M9" s="198"/>
      <c r="N9" s="198"/>
    </row>
    <row r="10" spans="2:22" s="199" customFormat="1" ht="99.6" customHeight="1">
      <c r="B10" s="196"/>
      <c r="C10" s="432" t="s">
        <v>221</v>
      </c>
      <c r="D10" s="433"/>
      <c r="E10" s="432" t="s">
        <v>241</v>
      </c>
      <c r="F10" s="434"/>
      <c r="G10" s="434"/>
      <c r="H10" s="435"/>
      <c r="I10" s="436" t="s">
        <v>286</v>
      </c>
      <c r="J10" s="437"/>
      <c r="K10" s="437"/>
      <c r="L10" s="438"/>
      <c r="M10" s="198"/>
      <c r="N10" s="198"/>
    </row>
    <row r="11" spans="2:22" s="199" customFormat="1" ht="12.75" customHeight="1">
      <c r="B11" s="196"/>
      <c r="C11" s="197"/>
      <c r="D11" s="192"/>
      <c r="E11" s="192"/>
      <c r="F11" s="192"/>
      <c r="G11" s="192"/>
      <c r="H11" s="192"/>
      <c r="I11" s="197"/>
      <c r="J11" s="198"/>
      <c r="K11" s="198"/>
      <c r="L11" s="198"/>
      <c r="M11" s="198"/>
      <c r="N11" s="198"/>
    </row>
    <row r="12" spans="2:22" s="199" customFormat="1" ht="12.75" customHeight="1">
      <c r="B12" s="196"/>
      <c r="C12" s="197" t="s">
        <v>222</v>
      </c>
      <c r="D12" s="192"/>
      <c r="E12" s="192"/>
      <c r="F12" s="192"/>
      <c r="G12" s="192"/>
      <c r="H12" s="192"/>
      <c r="I12" s="197" t="s">
        <v>223</v>
      </c>
      <c r="J12" s="198"/>
      <c r="K12" s="198"/>
      <c r="L12" s="198"/>
      <c r="M12" s="198"/>
      <c r="N12" s="198"/>
    </row>
    <row r="13" spans="2:22" s="199" customFormat="1" ht="12.75" customHeight="1">
      <c r="B13" s="196"/>
      <c r="D13" s="192"/>
      <c r="E13" s="192"/>
      <c r="F13" s="192"/>
      <c r="G13" s="192"/>
      <c r="H13" s="192"/>
      <c r="I13" s="192"/>
      <c r="J13" s="198"/>
      <c r="K13" s="198"/>
      <c r="L13" s="198"/>
      <c r="M13" s="198"/>
      <c r="N13" s="198"/>
      <c r="Q13" s="234"/>
      <c r="R13" s="234"/>
      <c r="S13" s="234"/>
      <c r="T13" s="234"/>
      <c r="V13" s="234"/>
    </row>
    <row r="14" spans="2:22" s="199" customFormat="1" ht="12.75" customHeight="1">
      <c r="B14" s="196"/>
      <c r="D14" s="192"/>
      <c r="E14" s="192"/>
      <c r="F14" s="192"/>
      <c r="G14" s="192"/>
      <c r="H14" s="192"/>
      <c r="I14" s="192"/>
      <c r="J14" s="198"/>
      <c r="K14" s="198"/>
      <c r="L14" s="198"/>
      <c r="M14" s="198"/>
      <c r="N14" s="198"/>
      <c r="Q14" s="234"/>
      <c r="R14" s="234"/>
      <c r="S14" s="234"/>
      <c r="T14" s="234"/>
      <c r="V14" s="234"/>
    </row>
    <row r="15" spans="2:22" s="199" customFormat="1" ht="12.75" customHeight="1">
      <c r="B15" s="196"/>
      <c r="D15" s="192"/>
      <c r="E15" s="192"/>
      <c r="F15" s="192"/>
      <c r="G15" s="192"/>
      <c r="H15" s="192"/>
      <c r="I15" s="192"/>
      <c r="J15" s="198"/>
      <c r="K15" s="198"/>
      <c r="L15" s="198"/>
      <c r="M15" s="198"/>
      <c r="N15" s="198"/>
    </row>
    <row r="16" spans="2:22" s="199" customFormat="1" ht="12.75" customHeight="1">
      <c r="B16" s="196"/>
      <c r="D16" s="192"/>
      <c r="E16" s="192"/>
      <c r="F16" s="192"/>
      <c r="G16" s="192"/>
      <c r="H16" s="192"/>
      <c r="I16" s="192"/>
      <c r="J16" s="198"/>
      <c r="K16" s="198"/>
      <c r="L16" s="198"/>
      <c r="M16" s="198"/>
      <c r="N16" s="198"/>
    </row>
    <row r="17" spans="2:14" s="199" customFormat="1" ht="12.75" customHeight="1">
      <c r="B17" s="196"/>
      <c r="D17" s="192"/>
      <c r="E17" s="192"/>
      <c r="F17" s="192"/>
      <c r="G17" s="192"/>
      <c r="H17" s="192"/>
      <c r="I17" s="192"/>
      <c r="J17" s="198"/>
      <c r="K17" s="198"/>
      <c r="L17" s="198"/>
      <c r="M17" s="198"/>
      <c r="N17" s="198"/>
    </row>
    <row r="18" spans="2:14" s="199" customFormat="1" ht="12.75" customHeight="1">
      <c r="B18" s="196"/>
      <c r="D18" s="192"/>
      <c r="E18" s="192"/>
      <c r="F18" s="192"/>
      <c r="G18" s="192"/>
      <c r="H18" s="192"/>
      <c r="I18" s="192"/>
      <c r="J18" s="198"/>
      <c r="K18" s="198"/>
      <c r="L18" s="198"/>
      <c r="M18" s="198"/>
      <c r="N18" s="198"/>
    </row>
    <row r="19" spans="2:14" s="199" customFormat="1" ht="12.75" customHeight="1">
      <c r="B19" s="196"/>
      <c r="D19" s="192"/>
      <c r="E19" s="192"/>
      <c r="F19" s="192"/>
      <c r="G19" s="192"/>
      <c r="H19" s="192"/>
      <c r="I19" s="192"/>
      <c r="J19" s="198"/>
      <c r="K19" s="198"/>
      <c r="L19" s="198"/>
      <c r="M19" s="198"/>
      <c r="N19" s="198"/>
    </row>
    <row r="20" spans="2:14" s="199" customFormat="1" ht="12.75" customHeight="1">
      <c r="B20" s="196"/>
      <c r="D20" s="192"/>
      <c r="E20" s="192"/>
      <c r="F20" s="192"/>
      <c r="G20" s="192"/>
      <c r="H20" s="192"/>
      <c r="I20" s="192"/>
      <c r="J20" s="198"/>
      <c r="K20" s="198"/>
      <c r="L20" s="198"/>
      <c r="M20" s="198"/>
      <c r="N20" s="198"/>
    </row>
    <row r="21" spans="2:14" s="199" customFormat="1" ht="12.75" customHeight="1">
      <c r="B21" s="196"/>
      <c r="D21" s="192"/>
      <c r="E21" s="192"/>
      <c r="F21" s="192"/>
      <c r="G21" s="192"/>
      <c r="H21" s="192"/>
      <c r="I21" s="192"/>
      <c r="J21" s="198"/>
      <c r="K21" s="198"/>
      <c r="L21" s="198"/>
      <c r="M21" s="198"/>
      <c r="N21" s="198"/>
    </row>
    <row r="22" spans="2:14" s="199" customFormat="1" ht="12.75" customHeight="1">
      <c r="B22" s="196"/>
      <c r="D22" s="192"/>
      <c r="E22" s="192"/>
      <c r="F22" s="192"/>
      <c r="G22" s="192"/>
      <c r="H22" s="192"/>
      <c r="I22" s="192"/>
      <c r="J22" s="198"/>
      <c r="K22" s="198"/>
      <c r="L22" s="198"/>
      <c r="M22" s="198"/>
      <c r="N22" s="198"/>
    </row>
    <row r="23" spans="2:14" s="199" customFormat="1" ht="12.75" customHeight="1">
      <c r="B23" s="196"/>
      <c r="D23" s="192"/>
      <c r="E23" s="192"/>
      <c r="F23" s="192"/>
      <c r="G23" s="192"/>
      <c r="H23" s="192"/>
      <c r="I23" s="192"/>
      <c r="J23" s="198"/>
      <c r="K23" s="198"/>
      <c r="L23" s="198"/>
      <c r="M23" s="198"/>
      <c r="N23" s="198"/>
    </row>
    <row r="24" spans="2:14" s="199" customFormat="1" ht="12.75" customHeight="1">
      <c r="B24" s="196"/>
      <c r="C24" s="192"/>
      <c r="D24" s="192"/>
      <c r="E24" s="227"/>
      <c r="F24" s="227"/>
      <c r="G24" s="227"/>
      <c r="H24" s="227"/>
      <c r="I24" s="227"/>
      <c r="J24" s="198"/>
      <c r="K24" s="198"/>
      <c r="L24" s="198"/>
      <c r="M24" s="198"/>
      <c r="N24" s="198"/>
    </row>
    <row r="25" spans="2:14" s="199" customFormat="1" ht="12.75" customHeight="1">
      <c r="B25" s="196"/>
      <c r="C25" s="192"/>
      <c r="D25" s="192"/>
      <c r="E25" s="227"/>
      <c r="F25" s="227"/>
      <c r="G25" s="227"/>
      <c r="H25" s="227"/>
      <c r="I25" s="227"/>
      <c r="J25" s="198"/>
      <c r="K25" s="198"/>
      <c r="L25" s="198"/>
      <c r="M25" s="198"/>
      <c r="N25" s="198"/>
    </row>
    <row r="26" spans="2:14" s="199" customFormat="1" ht="12.75" customHeight="1">
      <c r="B26" s="196"/>
      <c r="C26" s="197" t="s">
        <v>224</v>
      </c>
      <c r="D26" s="192"/>
      <c r="E26" s="227"/>
      <c r="F26" s="227"/>
      <c r="G26" s="227"/>
      <c r="H26" s="227"/>
      <c r="I26" s="197" t="s">
        <v>225</v>
      </c>
      <c r="J26" s="198"/>
      <c r="K26" s="198"/>
      <c r="L26" s="198"/>
      <c r="M26" s="198"/>
      <c r="N26" s="198"/>
    </row>
    <row r="27" spans="2:14" s="199" customFormat="1" ht="12.75" customHeight="1">
      <c r="B27" s="196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</row>
    <row r="28" spans="2:14" s="199" customFormat="1" ht="12.75" customHeight="1">
      <c r="B28" s="196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</row>
    <row r="29" spans="2:14" s="199" customFormat="1" ht="12.75" customHeight="1">
      <c r="B29" s="196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</row>
    <row r="30" spans="2:14" s="199" customFormat="1" ht="12.75" customHeight="1">
      <c r="B30" s="196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</row>
    <row r="31" spans="2:14" s="199" customFormat="1" ht="12.75" customHeight="1">
      <c r="B31" s="196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</row>
    <row r="32" spans="2:14" s="199" customFormat="1" ht="12.75" customHeight="1">
      <c r="B32" s="196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2:14" s="199" customFormat="1" ht="12.75" customHeight="1">
      <c r="B33" s="196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</row>
    <row r="34" spans="2:14" s="199" customFormat="1" ht="12.75" customHeight="1">
      <c r="B34" s="196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</row>
    <row r="35" spans="2:14" s="199" customFormat="1" ht="12.75" customHeight="1">
      <c r="B35" s="196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</row>
    <row r="36" spans="2:14" s="199" customFormat="1" ht="12.75" customHeight="1">
      <c r="B36" s="196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</row>
    <row r="37" spans="2:14" s="199" customFormat="1" ht="12.75" customHeight="1">
      <c r="B37" s="196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</row>
    <row r="38" spans="2:14" s="199" customFormat="1" ht="12.75" customHeight="1">
      <c r="B38" s="196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</row>
    <row r="39" spans="2:14" s="199" customFormat="1" ht="12.75" customHeight="1">
      <c r="B39" s="196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</row>
    <row r="40" spans="2:14" s="199" customFormat="1" ht="12.75" customHeight="1">
      <c r="B40" s="22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</row>
    <row r="41" spans="2:14" ht="15.75">
      <c r="B41" s="196"/>
      <c r="C41" s="197" t="s">
        <v>172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</row>
    <row r="42" spans="2:14" s="199" customFormat="1" ht="12.75" customHeight="1">
      <c r="B42" s="196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</row>
    <row r="43" spans="2:14" s="199" customFormat="1" ht="12.75" customHeight="1">
      <c r="B43" s="196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</row>
    <row r="44" spans="2:14" s="199" customFormat="1" ht="12.75" customHeight="1">
      <c r="B44" s="196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</row>
    <row r="45" spans="2:14" s="199" customFormat="1" ht="12.75" customHeight="1">
      <c r="B45" s="196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</row>
    <row r="46" spans="2:14" s="199" customFormat="1" ht="12.75" customHeight="1">
      <c r="B46" s="196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</row>
    <row r="47" spans="2:14" s="199" customFormat="1" ht="12.75" customHeight="1">
      <c r="B47" s="196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</row>
    <row r="48" spans="2:14" s="199" customFormat="1" ht="12.75" customHeight="1">
      <c r="B48" s="196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</row>
    <row r="49" spans="2:14" s="199" customFormat="1" ht="12.75" customHeight="1">
      <c r="B49" s="196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</row>
    <row r="50" spans="2:14" s="199" customFormat="1" ht="12.75" customHeight="1">
      <c r="B50" s="196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</row>
    <row r="51" spans="2:14" s="199" customFormat="1" ht="12.75" customHeight="1">
      <c r="B51" s="196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</row>
    <row r="52" spans="2:14" s="199" customFormat="1" ht="12.75" customHeight="1">
      <c r="B52" s="196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</row>
    <row r="53" spans="2:14" s="199" customFormat="1" ht="12.75" customHeight="1">
      <c r="B53" s="196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</row>
    <row r="54" spans="2:14" s="199" customFormat="1" ht="12.75" customHeight="1">
      <c r="B54" s="196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</row>
    <row r="55" spans="2:14" s="199" customFormat="1" ht="12.75" customHeight="1">
      <c r="B55" s="196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</row>
    <row r="56" spans="2:14" s="199" customFormat="1" ht="12.75" customHeight="1">
      <c r="B56" s="196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</row>
    <row r="57" spans="2:14" s="199" customFormat="1" ht="12.75" customHeight="1">
      <c r="B57" s="196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</row>
    <row r="58" spans="2:14" s="199" customFormat="1" ht="12.75" customHeight="1">
      <c r="B58" s="196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</row>
    <row r="59" spans="2:14" s="199" customFormat="1" ht="12.75" customHeight="1">
      <c r="B59" s="196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</row>
    <row r="60" spans="2:14" s="199" customFormat="1" ht="12.75" customHeight="1">
      <c r="B60" s="196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</row>
    <row r="61" spans="2:14" s="199" customFormat="1" ht="12.75" customHeight="1">
      <c r="B61" s="196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</row>
    <row r="62" spans="2:14" s="199" customFormat="1" ht="12.75" customHeight="1">
      <c r="B62" s="196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</row>
    <row r="63" spans="2:14" s="199" customFormat="1" ht="12.75" customHeight="1">
      <c r="B63" s="196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</row>
    <row r="64" spans="2:14" s="199" customFormat="1" ht="12.75" customHeight="1">
      <c r="B64" s="196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</row>
    <row r="65" spans="2:14" s="199" customFormat="1" ht="12.75" customHeight="1">
      <c r="B65" s="196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</row>
    <row r="66" spans="2:14" s="199" customFormat="1" ht="15.75">
      <c r="B66" s="196"/>
      <c r="C66" s="197" t="s">
        <v>39</v>
      </c>
    </row>
    <row r="67" spans="2:14" s="199" customFormat="1" ht="12.75" customHeight="1">
      <c r="B67" s="196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</row>
    <row r="68" spans="2:14" s="199" customFormat="1" ht="12.75" customHeight="1">
      <c r="B68" s="196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</row>
    <row r="70" spans="2:14" s="199" customFormat="1" ht="12.75" customHeight="1">
      <c r="B70" s="196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</row>
    <row r="71" spans="2:14" s="199" customFormat="1" ht="12.75" customHeight="1">
      <c r="B71" s="196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</row>
    <row r="72" spans="2:14" s="199" customFormat="1" ht="12.75" customHeight="1">
      <c r="B72" s="196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</row>
    <row r="73" spans="2:14" s="199" customFormat="1" ht="12.75" customHeight="1">
      <c r="B73" s="196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</row>
    <row r="74" spans="2:14" s="199" customFormat="1" ht="12.75" customHeight="1">
      <c r="B74" s="196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</row>
    <row r="75" spans="2:14" s="199" customFormat="1" ht="12.75" customHeight="1">
      <c r="B75" s="196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</row>
    <row r="76" spans="2:14" s="199" customFormat="1" ht="12.75" customHeight="1">
      <c r="B76" s="196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</row>
    <row r="77" spans="2:14" s="199" customFormat="1" ht="12.75" customHeight="1">
      <c r="B77" s="196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</row>
    <row r="78" spans="2:14" s="199" customFormat="1" ht="12.75" customHeight="1">
      <c r="B78" s="196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</row>
    <row r="79" spans="2:14" s="199" customFormat="1" ht="12.75" customHeight="1">
      <c r="B79" s="196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</row>
    <row r="80" spans="2:14" s="199" customFormat="1" ht="12.75" customHeight="1">
      <c r="B80" s="196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</row>
    <row r="81" spans="2:14" s="199" customFormat="1" ht="12.75" customHeight="1">
      <c r="B81" s="196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</row>
    <row r="82" spans="2:14" s="199" customFormat="1" ht="12.75" customHeight="1">
      <c r="B82" s="196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</row>
    <row r="83" spans="2:14" s="199" customFormat="1" ht="12.75" customHeight="1">
      <c r="B83" s="196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</row>
    <row r="84" spans="2:14" s="199" customFormat="1" ht="12.75" customHeight="1">
      <c r="B84" s="196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</row>
    <row r="85" spans="2:14" s="199" customFormat="1" ht="12.75" customHeight="1">
      <c r="B85" s="196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</row>
    <row r="86" spans="2:14" s="199" customFormat="1" ht="12.75" customHeight="1">
      <c r="B86" s="196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</row>
    <row r="87" spans="2:14" s="199" customFormat="1" ht="12.75" customHeight="1">
      <c r="B87" s="196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</row>
    <row r="88" spans="2:14" s="199" customFormat="1" ht="12.75" customHeight="1">
      <c r="B88" s="196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</row>
    <row r="89" spans="2:14" s="199" customFormat="1" ht="12.75" customHeight="1">
      <c r="B89" s="196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</row>
    <row r="90" spans="2:14" ht="15.75">
      <c r="B90" s="196"/>
      <c r="C90" s="197" t="s">
        <v>173</v>
      </c>
      <c r="K90" s="192"/>
      <c r="L90" s="192"/>
    </row>
    <row r="91" spans="2:14" s="199" customFormat="1" ht="12.75" customHeight="1">
      <c r="B91" s="196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</row>
    <row r="92" spans="2:14" s="199" customFormat="1" ht="12.75" customHeight="1">
      <c r="B92" s="196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</row>
    <row r="93" spans="2:14" s="199" customFormat="1" ht="12.75" customHeight="1">
      <c r="B93" s="196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</row>
    <row r="94" spans="2:14" s="199" customFormat="1" ht="12.75" customHeight="1">
      <c r="B94" s="196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</row>
    <row r="96" spans="2:14" s="199" customFormat="1" ht="12.75" customHeight="1">
      <c r="B96" s="196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</row>
    <row r="97" spans="2:14" s="199" customFormat="1" ht="12.75" customHeight="1">
      <c r="B97" s="196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</row>
    <row r="98" spans="2:14" s="199" customFormat="1" ht="12.75" customHeight="1">
      <c r="B98" s="196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</row>
    <row r="99" spans="2:14" s="199" customFormat="1" ht="12.75" customHeight="1">
      <c r="B99" s="196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</row>
    <row r="100" spans="2:14" s="199" customFormat="1" ht="12.75" customHeight="1">
      <c r="B100" s="196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</row>
    <row r="101" spans="2:14" s="199" customFormat="1" ht="12.75" customHeight="1">
      <c r="B101" s="196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</row>
    <row r="102" spans="2:14" s="199" customFormat="1" ht="12.75" customHeight="1">
      <c r="B102" s="196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</row>
    <row r="103" spans="2:14">
      <c r="B103" s="196"/>
      <c r="K103" s="192"/>
      <c r="L103" s="192"/>
    </row>
    <row r="105" spans="2:14" s="199" customFormat="1" ht="12.75">
      <c r="B105" s="196"/>
    </row>
    <row r="106" spans="2:14" s="199" customFormat="1" ht="12.75">
      <c r="B106" s="196"/>
    </row>
    <row r="107" spans="2:14" s="199" customFormat="1" ht="12.75">
      <c r="B107" s="196"/>
    </row>
    <row r="108" spans="2:14" s="199" customFormat="1" ht="12.75">
      <c r="B108" s="196"/>
    </row>
    <row r="109" spans="2:14" s="199" customFormat="1" ht="12.75">
      <c r="B109" s="196"/>
    </row>
    <row r="110" spans="2:14" s="199" customFormat="1" ht="12.75">
      <c r="B110" s="196"/>
    </row>
    <row r="111" spans="2:14" s="199" customFormat="1" ht="12.75">
      <c r="B111" s="196"/>
    </row>
    <row r="112" spans="2:14" s="199" customFormat="1" ht="12.75">
      <c r="B112" s="196"/>
    </row>
    <row r="113" spans="2:3" s="199" customFormat="1" ht="12.75">
      <c r="B113" s="196"/>
    </row>
    <row r="114" spans="2:3" s="199" customFormat="1" ht="12.75">
      <c r="B114" s="196"/>
      <c r="C114" s="233" t="s">
        <v>281</v>
      </c>
    </row>
    <row r="115" spans="2:3" s="199" customFormat="1" ht="12.75">
      <c r="B115" s="196"/>
    </row>
    <row r="116" spans="2:3" s="199" customFormat="1" ht="12.75">
      <c r="B116" s="196"/>
    </row>
    <row r="117" spans="2:3" s="199" customFormat="1" ht="12.75">
      <c r="B117" s="196"/>
    </row>
    <row r="118" spans="2:3" s="199" customFormat="1" ht="12.75">
      <c r="B118" s="196"/>
    </row>
    <row r="119" spans="2:3" s="199" customFormat="1" ht="12.75">
      <c r="B119" s="196"/>
    </row>
    <row r="120" spans="2:3" s="199" customFormat="1" ht="12.75">
      <c r="B120" s="196"/>
    </row>
    <row r="121" spans="2:3" s="199" customFormat="1" ht="12.75">
      <c r="B121" s="196"/>
    </row>
    <row r="122" spans="2:3" s="199" customFormat="1" ht="12.75">
      <c r="B122" s="196"/>
    </row>
    <row r="123" spans="2:3" s="199" customFormat="1" ht="12.75">
      <c r="B123" s="196"/>
    </row>
    <row r="124" spans="2:3" s="199" customFormat="1" ht="12.75">
      <c r="B124" s="196"/>
    </row>
    <row r="125" spans="2:3" s="199" customFormat="1" ht="12.75">
      <c r="B125" s="196"/>
    </row>
    <row r="126" spans="2:3" s="199" customFormat="1" ht="12.75">
      <c r="B126" s="196"/>
    </row>
    <row r="127" spans="2:3" s="199" customFormat="1" ht="12.75">
      <c r="B127" s="196"/>
    </row>
    <row r="128" spans="2:3" s="199" customFormat="1" ht="12.75">
      <c r="B128" s="196"/>
    </row>
    <row r="129" spans="2:6" s="199" customFormat="1" ht="12.75">
      <c r="B129" s="196"/>
    </row>
    <row r="130" spans="2:6" s="199" customFormat="1" ht="12.75">
      <c r="B130" s="196"/>
    </row>
    <row r="131" spans="2:6" s="199" customFormat="1" ht="12.75">
      <c r="B131" s="196"/>
    </row>
    <row r="132" spans="2:6" s="199" customFormat="1" ht="12.75">
      <c r="B132" s="196"/>
      <c r="C132" s="233" t="s">
        <v>282</v>
      </c>
    </row>
    <row r="133" spans="2:6" s="199" customFormat="1">
      <c r="B133" s="196"/>
      <c r="D133"/>
      <c r="E133"/>
      <c r="F133"/>
    </row>
    <row r="134" spans="2:6" s="199" customFormat="1">
      <c r="B134" s="196"/>
      <c r="D134"/>
      <c r="E134"/>
      <c r="F134"/>
    </row>
    <row r="135" spans="2:6" s="199" customFormat="1">
      <c r="B135" s="196"/>
      <c r="D135"/>
      <c r="E135"/>
      <c r="F135"/>
    </row>
    <row r="136" spans="2:6" s="199" customFormat="1">
      <c r="B136" s="196"/>
      <c r="D136"/>
      <c r="E136"/>
      <c r="F136"/>
    </row>
    <row r="137" spans="2:6" s="199" customFormat="1">
      <c r="B137" s="196"/>
      <c r="D137"/>
      <c r="E137"/>
      <c r="F137"/>
    </row>
    <row r="138" spans="2:6" s="199" customFormat="1">
      <c r="B138" s="196"/>
      <c r="D138"/>
      <c r="E138"/>
      <c r="F138"/>
    </row>
    <row r="139" spans="2:6" s="199" customFormat="1">
      <c r="B139" s="196"/>
      <c r="D139"/>
      <c r="E139"/>
      <c r="F139"/>
    </row>
    <row r="140" spans="2:6" s="199" customFormat="1">
      <c r="B140" s="196"/>
      <c r="D140"/>
      <c r="E140"/>
      <c r="F140"/>
    </row>
    <row r="141" spans="2:6" s="199" customFormat="1">
      <c r="B141" s="196"/>
      <c r="C141" s="233" t="s">
        <v>283</v>
      </c>
      <c r="D141"/>
      <c r="E141"/>
      <c r="F141"/>
    </row>
    <row r="142" spans="2:6" s="199" customFormat="1">
      <c r="B142" s="196"/>
      <c r="D142"/>
      <c r="E142"/>
      <c r="F142"/>
    </row>
    <row r="143" spans="2:6" s="199" customFormat="1" ht="12.75">
      <c r="B143" s="196"/>
    </row>
    <row r="144" spans="2:6" s="199" customFormat="1" ht="12.75">
      <c r="B144" s="196"/>
    </row>
    <row r="145" spans="2:12" s="199" customFormat="1" ht="12.75">
      <c r="B145" s="196"/>
    </row>
    <row r="146" spans="2:12" s="199" customFormat="1" ht="12.75">
      <c r="B146" s="196"/>
    </row>
    <row r="147" spans="2:12" s="199" customFormat="1" ht="12.75">
      <c r="B147" s="196"/>
    </row>
    <row r="148" spans="2:12" s="199" customFormat="1" ht="12.75">
      <c r="B148" s="196"/>
    </row>
    <row r="149" spans="2:12" s="199" customFormat="1" ht="12.75">
      <c r="B149" s="196"/>
    </row>
    <row r="150" spans="2:12" s="199" customFormat="1" ht="12.75">
      <c r="B150" s="196"/>
    </row>
    <row r="151" spans="2:12" s="199" customFormat="1" ht="12.75">
      <c r="B151" s="196"/>
    </row>
    <row r="152" spans="2:12" s="199" customFormat="1" ht="12.75">
      <c r="B152" s="196"/>
    </row>
    <row r="153" spans="2:12">
      <c r="B153" s="196"/>
      <c r="K153" s="192"/>
      <c r="L153" s="192"/>
    </row>
    <row r="158" spans="2:12">
      <c r="C158" s="233" t="s">
        <v>284</v>
      </c>
    </row>
    <row r="180" spans="2:11">
      <c r="C180" s="231" t="s">
        <v>247</v>
      </c>
    </row>
    <row r="181" spans="2:11">
      <c r="C181" s="231" t="s">
        <v>248</v>
      </c>
      <c r="G181" s="231" t="s">
        <v>249</v>
      </c>
    </row>
    <row r="190" spans="2:11">
      <c r="B190" s="200" t="s">
        <v>285</v>
      </c>
      <c r="C190" s="200"/>
    </row>
    <row r="191" spans="2:11">
      <c r="B191" s="200" t="str">
        <f>'General Site Information'!I30</f>
        <v>MD4G18_4222520E_4</v>
      </c>
      <c r="G191" s="200" t="str">
        <f>'General Site Information'!I31</f>
        <v>MD4G18_4222520E_5</v>
      </c>
      <c r="K191" s="200" t="str">
        <f>'General Site Information'!I32</f>
        <v>MD4G18_4222520E_6</v>
      </c>
    </row>
    <row r="202" spans="2:10">
      <c r="B202" s="200" t="str">
        <f>'General Site Information'!I33</f>
        <v>MD4G18_4222520E_25_M</v>
      </c>
      <c r="G202" s="192">
        <f>'General Site Information'!I34</f>
        <v>0</v>
      </c>
      <c r="J202" s="192">
        <f>'General Site Information'!I35</f>
        <v>0</v>
      </c>
    </row>
  </sheetData>
  <mergeCells count="7">
    <mergeCell ref="B1:O6"/>
    <mergeCell ref="C9:D9"/>
    <mergeCell ref="E9:H9"/>
    <mergeCell ref="I9:L9"/>
    <mergeCell ref="C10:D10"/>
    <mergeCell ref="E10:H10"/>
    <mergeCell ref="I10:L10"/>
  </mergeCells>
  <pageMargins left="0.7" right="0.7" top="0.75" bottom="0.75" header="0.3" footer="0.3"/>
  <pageSetup paperSize="9" scale="16" firstPageNumber="2" orientation="portrait" useFirstPageNumber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7A5B-0789-45C9-8982-9588D6C74E29}">
  <dimension ref="A1:AB4"/>
  <sheetViews>
    <sheetView zoomScale="130" zoomScaleNormal="130" workbookViewId="0">
      <selection activeCell="F7" sqref="F7"/>
    </sheetView>
  </sheetViews>
  <sheetFormatPr defaultRowHeight="15"/>
  <cols>
    <col min="1" max="1" width="12.5703125" bestFit="1" customWidth="1"/>
    <col min="2" max="2" width="18.5703125" bestFit="1" customWidth="1"/>
    <col min="3" max="3" width="25.42578125" bestFit="1" customWidth="1"/>
    <col min="4" max="4" width="30.140625" bestFit="1" customWidth="1"/>
    <col min="5" max="5" width="9" bestFit="1" customWidth="1"/>
    <col min="6" max="6" width="9.85546875" bestFit="1" customWidth="1"/>
    <col min="7" max="7" width="27.42578125" bestFit="1" customWidth="1"/>
  </cols>
  <sheetData>
    <row r="1" spans="1:28" s="211" customFormat="1" ht="14.45" customHeight="1">
      <c r="A1" s="439" t="s">
        <v>197</v>
      </c>
      <c r="B1" s="440"/>
      <c r="C1" s="440"/>
      <c r="D1" s="440"/>
      <c r="E1" s="440"/>
      <c r="F1" s="440"/>
      <c r="G1" s="440"/>
      <c r="H1" s="441"/>
      <c r="I1" s="445" t="s">
        <v>51</v>
      </c>
      <c r="J1" s="446"/>
      <c r="K1" s="446"/>
      <c r="L1" s="446"/>
      <c r="M1" s="446"/>
      <c r="N1" s="446"/>
      <c r="O1" s="446"/>
      <c r="P1" s="446"/>
      <c r="Q1" s="446"/>
      <c r="R1" s="447" t="s">
        <v>52</v>
      </c>
      <c r="S1" s="448"/>
      <c r="T1" s="448"/>
      <c r="U1" s="448"/>
      <c r="V1" s="448"/>
      <c r="W1" s="448"/>
      <c r="X1" s="448"/>
      <c r="Y1" s="448"/>
      <c r="Z1" s="448"/>
      <c r="AA1" s="449" t="s">
        <v>198</v>
      </c>
      <c r="AB1" s="449" t="s">
        <v>199</v>
      </c>
    </row>
    <row r="2" spans="1:28" s="211" customFormat="1" ht="14.45" customHeight="1">
      <c r="A2" s="442"/>
      <c r="B2" s="443"/>
      <c r="C2" s="443"/>
      <c r="D2" s="443"/>
      <c r="E2" s="443"/>
      <c r="F2" s="443"/>
      <c r="G2" s="443"/>
      <c r="H2" s="444"/>
      <c r="I2" s="452" t="s">
        <v>22</v>
      </c>
      <c r="J2" s="453"/>
      <c r="K2" s="453"/>
      <c r="L2" s="452" t="s">
        <v>200</v>
      </c>
      <c r="M2" s="453"/>
      <c r="N2" s="453"/>
      <c r="O2" s="452" t="s">
        <v>201</v>
      </c>
      <c r="P2" s="453"/>
      <c r="Q2" s="453"/>
      <c r="R2" s="452" t="s">
        <v>22</v>
      </c>
      <c r="S2" s="453"/>
      <c r="T2" s="453"/>
      <c r="U2" s="452" t="s">
        <v>200</v>
      </c>
      <c r="V2" s="453"/>
      <c r="W2" s="453"/>
      <c r="X2" s="452" t="s">
        <v>201</v>
      </c>
      <c r="Y2" s="453"/>
      <c r="Z2" s="453"/>
      <c r="AA2" s="450"/>
      <c r="AB2" s="450"/>
    </row>
    <row r="3" spans="1:28" s="211" customFormat="1">
      <c r="A3" s="212" t="s">
        <v>202</v>
      </c>
      <c r="B3" s="212" t="s">
        <v>203</v>
      </c>
      <c r="C3" s="212" t="s">
        <v>204</v>
      </c>
      <c r="D3" s="212" t="s">
        <v>205</v>
      </c>
      <c r="E3" s="212" t="s">
        <v>206</v>
      </c>
      <c r="F3" s="212" t="s">
        <v>207</v>
      </c>
      <c r="G3" s="212" t="s">
        <v>208</v>
      </c>
      <c r="H3" s="212" t="s">
        <v>209</v>
      </c>
      <c r="I3" s="212">
        <v>1</v>
      </c>
      <c r="J3" s="212">
        <v>2</v>
      </c>
      <c r="K3" s="212">
        <v>3</v>
      </c>
      <c r="L3" s="212">
        <v>1</v>
      </c>
      <c r="M3" s="212">
        <v>2</v>
      </c>
      <c r="N3" s="212">
        <v>3</v>
      </c>
      <c r="O3" s="212">
        <v>1</v>
      </c>
      <c r="P3" s="212">
        <v>2</v>
      </c>
      <c r="Q3" s="212">
        <v>3</v>
      </c>
      <c r="R3" s="212">
        <v>1</v>
      </c>
      <c r="S3" s="212">
        <v>2</v>
      </c>
      <c r="T3" s="212">
        <v>3</v>
      </c>
      <c r="U3" s="212">
        <v>1</v>
      </c>
      <c r="V3" s="212">
        <v>2</v>
      </c>
      <c r="W3" s="212">
        <v>3</v>
      </c>
      <c r="X3" s="212">
        <v>1</v>
      </c>
      <c r="Y3" s="212">
        <v>2</v>
      </c>
      <c r="Z3" s="212">
        <v>3</v>
      </c>
      <c r="AA3" s="451"/>
      <c r="AB3" s="451"/>
    </row>
    <row r="4" spans="1:28" s="217" customFormat="1">
      <c r="A4" s="213" t="s">
        <v>218</v>
      </c>
      <c r="B4" s="214" t="str">
        <f>LEFT(D4,15)</f>
        <v>SUM-SU-KBJ-0106</v>
      </c>
      <c r="C4" s="214" t="s">
        <v>245</v>
      </c>
      <c r="D4" s="214" t="s">
        <v>228</v>
      </c>
      <c r="E4" s="215" t="s">
        <v>210</v>
      </c>
      <c r="F4" s="216" t="s">
        <v>246</v>
      </c>
      <c r="G4" s="213"/>
      <c r="H4" s="213"/>
      <c r="I4" s="229">
        <f>'General Site Information'!L30</f>
        <v>65</v>
      </c>
      <c r="J4" s="229">
        <v>155</v>
      </c>
      <c r="K4" s="229">
        <v>315</v>
      </c>
      <c r="L4" s="229">
        <v>2</v>
      </c>
      <c r="M4" s="229">
        <v>0</v>
      </c>
      <c r="N4" s="229">
        <v>1</v>
      </c>
      <c r="O4" s="215" t="s">
        <v>214</v>
      </c>
      <c r="P4" s="215" t="s">
        <v>214</v>
      </c>
      <c r="Q4" s="215" t="s">
        <v>214</v>
      </c>
      <c r="R4" s="229">
        <v>65</v>
      </c>
      <c r="S4" s="230">
        <v>140</v>
      </c>
      <c r="T4" s="229">
        <v>315</v>
      </c>
      <c r="U4" s="229">
        <v>2</v>
      </c>
      <c r="V4" s="230">
        <v>1</v>
      </c>
      <c r="W4" s="229">
        <v>1</v>
      </c>
      <c r="X4" s="215" t="s">
        <v>214</v>
      </c>
      <c r="Y4" s="215" t="s">
        <v>214</v>
      </c>
      <c r="Z4" s="215" t="s">
        <v>214</v>
      </c>
      <c r="AA4" s="213"/>
      <c r="AB4" s="213"/>
    </row>
  </sheetData>
  <mergeCells count="11">
    <mergeCell ref="A1:H2"/>
    <mergeCell ref="I1:Q1"/>
    <mergeCell ref="R1:Z1"/>
    <mergeCell ref="AA1:AA3"/>
    <mergeCell ref="AB1:AB3"/>
    <mergeCell ref="I2:K2"/>
    <mergeCell ref="L2:N2"/>
    <mergeCell ref="O2:Q2"/>
    <mergeCell ref="R2:T2"/>
    <mergeCell ref="U2:W2"/>
    <mergeCell ref="X2:Z2"/>
  </mergeCells>
  <conditionalFormatting sqref="D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Cover</vt:lpstr>
      <vt:lpstr>General Site Information</vt:lpstr>
      <vt:lpstr>VDT View</vt:lpstr>
      <vt:lpstr>VDT KPI Summary</vt:lpstr>
      <vt:lpstr>NMS KPI</vt:lpstr>
      <vt:lpstr>Timing Advance</vt:lpstr>
      <vt:lpstr>ATP Document</vt:lpstr>
      <vt:lpstr>Justification</vt:lpstr>
      <vt:lpstr>Optimization Tracker</vt:lpstr>
      <vt:lpstr>INFO</vt:lpstr>
      <vt:lpstr>Conclusion &amp; Remarks</vt:lpstr>
      <vt:lpstr>'ATP Document'!Print_Area</vt:lpstr>
      <vt:lpstr>'Conclusion &amp; Remarks'!Print_Area</vt:lpstr>
      <vt:lpstr>Cover!Print_Area</vt:lpstr>
      <vt:lpstr>'General Site Information'!Print_Area</vt:lpstr>
      <vt:lpstr>Justification!Print_Area</vt:lpstr>
      <vt:lpstr>'NMS KPI'!Print_Area</vt:lpstr>
      <vt:lpstr>'Timing Advance'!Print_Area</vt:lpstr>
      <vt:lpstr>'VDT View'!Print_Area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Ridwanto</dc:creator>
  <cp:lastModifiedBy>Arfan Amrico</cp:lastModifiedBy>
  <dcterms:created xsi:type="dcterms:W3CDTF">2024-01-16T14:46:53Z</dcterms:created>
  <dcterms:modified xsi:type="dcterms:W3CDTF">2024-08-21T12:18:51Z</dcterms:modified>
</cp:coreProperties>
</file>