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RO XL\Report\"/>
    </mc:Choice>
  </mc:AlternateContent>
  <xr:revisionPtr revIDLastSave="0" documentId="13_ncr:1_{5A5E5801-E449-451E-977C-517CF41C3FDC}" xr6:coauthVersionLast="47" xr6:coauthVersionMax="47" xr10:uidLastSave="{00000000-0000-0000-0000-000000000000}"/>
  <bookViews>
    <workbookView xWindow="0" yWindow="0" windowWidth="20490" windowHeight="10920" tabRatio="877" xr2:uid="{92155D37-3B1D-4434-899B-F6F536A70141}"/>
  </bookViews>
  <sheets>
    <sheet name="Cover" sheetId="1" r:id="rId1"/>
    <sheet name="General Site Information" sheetId="2" r:id="rId2"/>
    <sheet name="VDT View" sheetId="16" r:id="rId3"/>
    <sheet name="VDT KPI Summary" sheetId="4" r:id="rId4"/>
    <sheet name="NMS KPI" sheetId="17" r:id="rId5"/>
    <sheet name="Timing Advance" sheetId="14" r:id="rId6"/>
    <sheet name="ATP Document" sheetId="7" r:id="rId7"/>
    <sheet name="Justification" sheetId="15" r:id="rId8"/>
    <sheet name="Optimization Tracker" sheetId="11" r:id="rId9"/>
    <sheet name="INFO" sheetId="9" r:id="rId10"/>
    <sheet name="Conclusion &amp; Remarks" sheetId="10" r:id="rId11"/>
  </sheets>
  <definedNames>
    <definedName name="_Avg1" localSheetId="7">#REF!</definedName>
    <definedName name="_Avg1" localSheetId="4">#REF!</definedName>
    <definedName name="_Avg1" localSheetId="8">#REF!</definedName>
    <definedName name="_Avg1" localSheetId="5">#REF!</definedName>
    <definedName name="_Avg1" localSheetId="3">#REF!</definedName>
    <definedName name="_Avg1" localSheetId="2">#REF!</definedName>
    <definedName name="_Avg1">#REF!</definedName>
    <definedName name="cek">#REF!</definedName>
    <definedName name="CQ" localSheetId="7">#REF!</definedName>
    <definedName name="CQ" localSheetId="5">#REF!</definedName>
    <definedName name="CQ">#REF!</definedName>
    <definedName name="CQI" localSheetId="7">#REF!</definedName>
    <definedName name="CQI" localSheetId="4">#REF!</definedName>
    <definedName name="CQI" localSheetId="8">#REF!</definedName>
    <definedName name="CQI" localSheetId="5">#REF!</definedName>
    <definedName name="CQI" localSheetId="3">#REF!</definedName>
    <definedName name="CQI" localSheetId="2">#REF!</definedName>
    <definedName name="CQI">#REF!</definedName>
    <definedName name="DLTHp" localSheetId="7">#REF!</definedName>
    <definedName name="DLTHp" localSheetId="5">#REF!</definedName>
    <definedName name="DLTHp">#REF!</definedName>
    <definedName name="DLTHR" localSheetId="7">#REF!</definedName>
    <definedName name="DLTHR" localSheetId="4">#REF!</definedName>
    <definedName name="DLTHR" localSheetId="8">#REF!</definedName>
    <definedName name="DLTHR" localSheetId="5">#REF!</definedName>
    <definedName name="DLTHR" localSheetId="3">#REF!</definedName>
    <definedName name="DLTHR" localSheetId="2">#REF!</definedName>
    <definedName name="DLTHR">#REF!</definedName>
    <definedName name="NMS" localSheetId="7">#REF!</definedName>
    <definedName name="NMS" localSheetId="5">#REF!</definedName>
    <definedName name="NMS">#REF!</definedName>
    <definedName name="_xlnm.Print_Area" localSheetId="6">'ATP Document'!$B$1:$X$75</definedName>
    <definedName name="_xlnm.Print_Area" localSheetId="10">'Conclusion &amp; Remarks'!$B$1:$X$34</definedName>
    <definedName name="_xlnm.Print_Area" localSheetId="0">Cover!$B$1:$L$36</definedName>
    <definedName name="_xlnm.Print_Area" localSheetId="1">'General Site Information'!$B$1:$AN$34</definedName>
    <definedName name="_xlnm.Print_Area" localSheetId="7">Justification!$B$1:$O$129</definedName>
    <definedName name="_xlnm.Print_Area" localSheetId="4">'NMS KPI'!$B$1:$Q$36</definedName>
    <definedName name="_xlnm.Print_Area" localSheetId="5">'Timing Advance'!$B$1:$V$43</definedName>
    <definedName name="RSC" localSheetId="7">#REF!</definedName>
    <definedName name="RSC" localSheetId="5">#REF!</definedName>
    <definedName name="RSC">#REF!</definedName>
    <definedName name="RSCP" localSheetId="7">#REF!</definedName>
    <definedName name="RSCP" localSheetId="4">#REF!</definedName>
    <definedName name="RSCP" localSheetId="8">#REF!</definedName>
    <definedName name="RSCP" localSheetId="5">#REF!</definedName>
    <definedName name="RSCP" localSheetId="3">#REF!</definedName>
    <definedName name="RSCP" localSheetId="2">#REF!</definedName>
    <definedName name="RSCP">#REF!</definedName>
    <definedName name="RSQ" localSheetId="7">#REF!</definedName>
    <definedName name="RSQ" localSheetId="5">#REF!</definedName>
    <definedName name="RSQ">#REF!</definedName>
    <definedName name="RSR" localSheetId="7">#REF!</definedName>
    <definedName name="RSR" localSheetId="5">#REF!</definedName>
    <definedName name="RSR">#REF!</definedName>
    <definedName name="RSRP" localSheetId="7">#REF!</definedName>
    <definedName name="RSRP" localSheetId="4">#REF!</definedName>
    <definedName name="RSRP" localSheetId="8">#REF!</definedName>
    <definedName name="RSRP" localSheetId="5">#REF!</definedName>
    <definedName name="RSRP" localSheetId="3">#REF!</definedName>
    <definedName name="RSRP" localSheetId="2">#REF!</definedName>
    <definedName name="RSRP">#REF!</definedName>
    <definedName name="RSRQ" localSheetId="7">#REF!</definedName>
    <definedName name="RSRQ" localSheetId="4">#REF!</definedName>
    <definedName name="RSRQ" localSheetId="8">#REF!</definedName>
    <definedName name="RSRQ" localSheetId="5">#REF!</definedName>
    <definedName name="RSRQ" localSheetId="3">#REF!</definedName>
    <definedName name="RSRQ" localSheetId="2">#REF!</definedName>
    <definedName name="RSRQ">#REF!</definedName>
    <definedName name="SIN" localSheetId="7">#REF!</definedName>
    <definedName name="SIN" localSheetId="5">#REF!</definedName>
    <definedName name="SIN">#REF!</definedName>
    <definedName name="SINR" localSheetId="7">#REF!</definedName>
    <definedName name="SINR" localSheetId="4">#REF!</definedName>
    <definedName name="SINR" localSheetId="8">#REF!</definedName>
    <definedName name="SINR" localSheetId="5">#REF!</definedName>
    <definedName name="SINR" localSheetId="3">#REF!</definedName>
    <definedName name="SINR" localSheetId="2">#REF!</definedName>
    <definedName name="SINR">#REF!</definedName>
    <definedName name="ULTH" localSheetId="7">#REF!</definedName>
    <definedName name="ULTH" localSheetId="5">#REF!</definedName>
    <definedName name="ULTH">#REF!</definedName>
    <definedName name="ULTHR" localSheetId="7">#REF!</definedName>
    <definedName name="ULTHR" localSheetId="4">#REF!</definedName>
    <definedName name="ULTHR" localSheetId="8">#REF!</definedName>
    <definedName name="ULTHR" localSheetId="5">#REF!</definedName>
    <definedName name="ULTHR" localSheetId="3">#REF!</definedName>
    <definedName name="ULTHR" localSheetId="2">#REF!</definedName>
    <definedName name="ULTHR">#REF!</definedName>
    <definedName name="W82Be" localSheetId="7">#REF!</definedName>
    <definedName name="W82Be" localSheetId="5">#REF!</definedName>
    <definedName name="W82Be">#REF!</definedName>
    <definedName name="W82Before" localSheetId="7">#REF!</definedName>
    <definedName name="W82Before" localSheetId="4">#REF!</definedName>
    <definedName name="W82Before" localSheetId="8">#REF!</definedName>
    <definedName name="W82Before" localSheetId="5">#REF!</definedName>
    <definedName name="W82Before" localSheetId="3">#REF!</definedName>
    <definedName name="W82Before" localSheetId="2">#REF!</definedName>
    <definedName name="W82Before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3" i="16" l="1"/>
  <c r="H14" i="4"/>
  <c r="D20" i="9"/>
  <c r="R41" i="16"/>
  <c r="K41" i="16"/>
  <c r="C41" i="16"/>
  <c r="M63" i="16"/>
  <c r="M73" i="16"/>
  <c r="M32" i="17"/>
  <c r="M31" i="17"/>
  <c r="M30" i="17"/>
  <c r="M28" i="17"/>
  <c r="M27" i="17"/>
  <c r="M26" i="17"/>
  <c r="M25" i="17"/>
  <c r="L25" i="17"/>
  <c r="M24" i="17"/>
  <c r="M23" i="17"/>
  <c r="M17" i="17"/>
  <c r="M16" i="17"/>
  <c r="M15" i="17"/>
  <c r="M14" i="17"/>
  <c r="M13" i="17"/>
  <c r="M12" i="17"/>
  <c r="M11" i="17"/>
  <c r="O93" i="16" l="1"/>
  <c r="P93" i="16" s="1"/>
  <c r="O92" i="16"/>
  <c r="P90" i="16" s="1"/>
  <c r="P88" i="16"/>
  <c r="P73" i="16"/>
  <c r="O72" i="16"/>
  <c r="P69" i="16" s="1"/>
  <c r="P71" i="16"/>
  <c r="P70" i="16"/>
  <c r="P68" i="16"/>
  <c r="P67" i="16"/>
  <c r="P66" i="16"/>
  <c r="P72" i="16" s="1"/>
  <c r="M84" i="16"/>
  <c r="R104" i="16"/>
  <c r="K104" i="16"/>
  <c r="C104" i="16"/>
  <c r="C20" i="9"/>
  <c r="C19" i="9"/>
  <c r="K14" i="4"/>
  <c r="H13" i="4" l="1"/>
  <c r="K13" i="4" s="1"/>
  <c r="D19" i="9"/>
  <c r="P87" i="16"/>
  <c r="P91" i="16"/>
  <c r="P89" i="16"/>
  <c r="K117" i="15"/>
  <c r="G117" i="15"/>
  <c r="B117" i="15"/>
  <c r="P92" i="16" l="1"/>
  <c r="B4" i="11" l="1"/>
  <c r="J12" i="4" l="1"/>
  <c r="I12" i="4"/>
  <c r="H12" i="4"/>
  <c r="H24" i="2" l="1"/>
  <c r="H17" i="2"/>
  <c r="K15" i="4" l="1"/>
  <c r="C14" i="4"/>
  <c r="C13" i="4"/>
  <c r="K12" i="4"/>
  <c r="K11" i="4"/>
  <c r="J10" i="4"/>
  <c r="I10" i="4"/>
  <c r="H10" i="4"/>
  <c r="L24" i="2"/>
  <c r="H23" i="2"/>
  <c r="L23" i="2" s="1"/>
  <c r="L22" i="2"/>
  <c r="H18" i="2"/>
  <c r="H12" i="2"/>
  <c r="L12" i="2" s="1"/>
  <c r="H14" i="2"/>
  <c r="O16" i="10" l="1"/>
  <c r="M16" i="10"/>
  <c r="Q16" i="10" s="1"/>
  <c r="F30" i="2"/>
  <c r="F32" i="2"/>
  <c r="L14" i="2"/>
  <c r="H13" i="2"/>
  <c r="E32" i="2" s="1"/>
  <c r="F31" i="2"/>
  <c r="H11" i="2"/>
  <c r="J11" i="10"/>
  <c r="J18" i="10"/>
  <c r="E30" i="2" l="1"/>
  <c r="L13" i="2"/>
  <c r="E31" i="2"/>
  <c r="L25" i="2"/>
  <c r="L11" i="2"/>
  <c r="M15" i="10" l="1"/>
  <c r="O15" i="10"/>
  <c r="K15" i="10" l="1"/>
  <c r="Q15" i="10" s="1"/>
</calcChain>
</file>

<file path=xl/sharedStrings.xml><?xml version="1.0" encoding="utf-8"?>
<sst xmlns="http://schemas.openxmlformats.org/spreadsheetml/2006/main" count="363" uniqueCount="274">
  <si>
    <t>INITIAL TUNING ACCEPTANCE CERTIFICATE</t>
  </si>
  <si>
    <t>Customer Name</t>
  </si>
  <si>
    <t>PT. XL AXIATA TBK.</t>
  </si>
  <si>
    <t>Area</t>
    <phoneticPr fontId="0" type="noConversion"/>
  </si>
  <si>
    <t>City</t>
    <phoneticPr fontId="0" type="noConversion"/>
  </si>
  <si>
    <t>DU ID SON</t>
    <phoneticPr fontId="0" type="noConversion"/>
  </si>
  <si>
    <t>NE Name</t>
    <phoneticPr fontId="0" type="noConversion"/>
  </si>
  <si>
    <t>SOW</t>
    <phoneticPr fontId="0" type="noConversion"/>
  </si>
  <si>
    <t>Technology</t>
    <phoneticPr fontId="0" type="noConversion"/>
  </si>
  <si>
    <t>On Air Date</t>
    <phoneticPr fontId="0" type="noConversion"/>
  </si>
  <si>
    <t>Acceptance Date</t>
    <phoneticPr fontId="0" type="noConversion"/>
  </si>
  <si>
    <t>Site Location</t>
  </si>
  <si>
    <t>1. General Site Information</t>
  </si>
  <si>
    <t>General Site Information</t>
    <phoneticPr fontId="0" type="noConversion"/>
  </si>
  <si>
    <t>Remarks</t>
    <phoneticPr fontId="0" type="noConversion"/>
  </si>
  <si>
    <t>Site location</t>
  </si>
  <si>
    <t xml:space="preserve"> RSRP MR Discovery before site OA</t>
  </si>
  <si>
    <t>Tower ID</t>
    <phoneticPr fontId="0" type="noConversion"/>
  </si>
  <si>
    <t>Site ID</t>
    <phoneticPr fontId="0" type="noConversion"/>
  </si>
  <si>
    <t>Site Name</t>
    <phoneticPr fontId="0" type="noConversion"/>
  </si>
  <si>
    <t>Site Address</t>
  </si>
  <si>
    <t>Long / Lat</t>
  </si>
  <si>
    <t>Azimuth</t>
  </si>
  <si>
    <t>Tilt (E/M)</t>
  </si>
  <si>
    <t>Antenna Height</t>
  </si>
  <si>
    <t>RRU Type: Existing / Plan / Implemented</t>
  </si>
  <si>
    <t>SoW BoQ: Plan/Implemented</t>
  </si>
  <si>
    <t>ALL System</t>
    <phoneticPr fontId="0" type="noConversion"/>
  </si>
  <si>
    <t>GSM+L1800+L2100</t>
  </si>
  <si>
    <t>Frequency Layer / EUARFCN /  Bandwidth</t>
    <phoneticPr fontId="0" type="noConversion"/>
  </si>
  <si>
    <t>PCI information Sect 1 / Sect 2 / Sect 3</t>
    <phoneticPr fontId="0" type="noConversion"/>
  </si>
  <si>
    <t>TAC Configuration</t>
    <phoneticPr fontId="0" type="noConversion"/>
  </si>
  <si>
    <t>Antenna Type / MIMO</t>
    <phoneticPr fontId="0" type="noConversion"/>
  </si>
  <si>
    <t>Area Class</t>
  </si>
  <si>
    <t>Sector</t>
  </si>
  <si>
    <t>Site ID</t>
  </si>
  <si>
    <t>ENodeB Name</t>
  </si>
  <si>
    <t>Cell Name</t>
  </si>
  <si>
    <t>Cell Index</t>
  </si>
  <si>
    <t>PCI</t>
  </si>
  <si>
    <t>M-Tilt</t>
    <phoneticPr fontId="0" type="noConversion"/>
  </si>
  <si>
    <t>E-Tilt</t>
    <phoneticPr fontId="0" type="noConversion"/>
  </si>
  <si>
    <t>2. VDT View</t>
  </si>
  <si>
    <t>Dominant Cell</t>
  </si>
  <si>
    <t>Note : MDT 20^20</t>
  </si>
  <si>
    <t>Sectoral</t>
  </si>
  <si>
    <t>Status</t>
  </si>
  <si>
    <t>Match</t>
  </si>
  <si>
    <t>Remark</t>
  </si>
  <si>
    <t>PASS</t>
  </si>
  <si>
    <t>Virtual RSRP (Reference Signal Received Power)</t>
  </si>
  <si>
    <t>Before</t>
  </si>
  <si>
    <t>After</t>
  </si>
  <si>
    <t>Range (dBm)</t>
  </si>
  <si>
    <t>Colour</t>
  </si>
  <si>
    <t>Sample</t>
  </si>
  <si>
    <t>Percentage Sample</t>
  </si>
  <si>
    <t>-40 to -85</t>
  </si>
  <si>
    <t>-85 to -95</t>
  </si>
  <si>
    <t>-95 to -100</t>
  </si>
  <si>
    <t>-100 to -105</t>
  </si>
  <si>
    <t>-105 to -110</t>
  </si>
  <si>
    <t>-110 to -140</t>
  </si>
  <si>
    <t>Total</t>
  </si>
  <si>
    <t>Virtual CQI</t>
  </si>
  <si>
    <t>Range</t>
  </si>
  <si>
    <t>[10,15]</t>
  </si>
  <si>
    <t>[8.10]</t>
  </si>
  <si>
    <t>[5,8]</t>
  </si>
  <si>
    <t>[2,5]</t>
  </si>
  <si>
    <t>[0.2]</t>
  </si>
  <si>
    <t>&gt;=8</t>
  </si>
  <si>
    <t>Intra Freq Cell Relations</t>
  </si>
  <si>
    <t>3. VDT KPI</t>
  </si>
  <si>
    <t>No</t>
  </si>
  <si>
    <t>Test Item</t>
  </si>
  <si>
    <t>KPI Source</t>
  </si>
  <si>
    <t>Unit</t>
  </si>
  <si>
    <t>Reference</t>
  </si>
  <si>
    <t>4G KPI Huawei</t>
  </si>
  <si>
    <t>Cross feeder Check</t>
  </si>
  <si>
    <t>MDT</t>
  </si>
  <si>
    <t>%</t>
  </si>
  <si>
    <t>Per Sector</t>
  </si>
  <si>
    <t>No Crossfeeder</t>
  </si>
  <si>
    <t>No Cross Feeder</t>
  </si>
  <si>
    <t>DL Single User Throughput
(Max – Best Spot)</t>
  </si>
  <si>
    <t>Mbps</t>
  </si>
  <si>
    <t>&gt; 3 Mbps Per Sector</t>
  </si>
  <si>
    <t>Total Site</t>
  </si>
  <si>
    <t xml:space="preserve">ISD 60% (L21 40%)
Inner (-105 dBm) &gt;= 90%, (L21: 80%)
Outer (-110 dBm) &gt;= 85%, (L21: 75%)
For Rural  (-110 dBm) &gt;= 85%, (L21: 75%) ISD follow 80% TA </t>
  </si>
  <si>
    <t>ISD 60% ≥75% (L21 ISD 40%)
For Rural ISD follow 80% TA</t>
  </si>
  <si>
    <t>Intra-Frequency Handover</t>
  </si>
  <si>
    <t>≥ 97%</t>
  </si>
  <si>
    <t>Crossfeeder partial check from U2020</t>
  </si>
  <si>
    <t>4. NMS KPI</t>
  </si>
  <si>
    <r>
      <rPr>
        <b/>
        <sz val="8"/>
        <color theme="1"/>
        <rFont val="Arial"/>
        <family val="2"/>
      </rPr>
      <t>Core Cell_NMS KPI</t>
    </r>
    <r>
      <rPr>
        <sz val="8"/>
        <color theme="1"/>
        <rFont val="Arial"/>
        <family val="2"/>
      </rPr>
      <t>. 3 days measurement Period</t>
    </r>
  </si>
  <si>
    <t>NMS KPI</t>
  </si>
  <si>
    <t>Name</t>
  </si>
  <si>
    <t>Target Baseline New NE</t>
  </si>
  <si>
    <t>Measured On</t>
    <phoneticPr fontId="0" type="noConversion"/>
  </si>
  <si>
    <t>Average Value</t>
    <phoneticPr fontId="0" type="noConversion"/>
  </si>
  <si>
    <t>Status</t>
    <phoneticPr fontId="0" type="noConversion"/>
  </si>
  <si>
    <t>Remarks</t>
  </si>
  <si>
    <t>4G RAN KPI</t>
    <phoneticPr fontId="0" type="noConversion"/>
  </si>
  <si>
    <t>Availability</t>
  </si>
  <si>
    <t>Network Element Availability (%)</t>
  </si>
  <si>
    <t>&gt; 98.5%</t>
    <phoneticPr fontId="0" type="noConversion"/>
  </si>
  <si>
    <t>Cell Daily</t>
    <phoneticPr fontId="0" type="noConversion"/>
  </si>
  <si>
    <t>Accessability</t>
    <phoneticPr fontId="0" type="noConversion"/>
  </si>
  <si>
    <t>Session Setup Success Rate (%)</t>
    <phoneticPr fontId="0" type="noConversion"/>
  </si>
  <si>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 xml:space="preserve"> 99%</t>
    </r>
  </si>
  <si>
    <t>Avg Cell Busy Hour</t>
    <phoneticPr fontId="0" type="noConversion"/>
  </si>
  <si>
    <t>CSFB Success Rate</t>
  </si>
  <si>
    <t>≥ 97</t>
  </si>
  <si>
    <t>Cell Busy Hour</t>
  </si>
  <si>
    <t>Voice Call Setup Success Rate (VoLTE)</t>
  </si>
  <si>
    <t>≥ 99</t>
  </si>
  <si>
    <t>CBRA Success Rate (%)</t>
    <phoneticPr fontId="0" type="noConversion"/>
  </si>
  <si>
    <t>&gt;=50 % (L900)
&gt;=75% (L1800 &amp; L2100)</t>
    <phoneticPr fontId="0" type="noConversion"/>
  </si>
  <si>
    <t>Avg Cell Busy Hour</t>
  </si>
  <si>
    <t>Retainability</t>
    <phoneticPr fontId="0" type="noConversion"/>
  </si>
  <si>
    <t>Session Abnormal Release Rate (%)</t>
    <phoneticPr fontId="0" type="noConversion"/>
  </si>
  <si>
    <r>
      <rPr>
        <sz val="8"/>
        <color theme="1"/>
        <rFont val="宋体"/>
        <family val="3"/>
        <charset val="134"/>
      </rPr>
      <t>≤</t>
    </r>
    <r>
      <rPr>
        <sz val="8"/>
        <color theme="1"/>
        <rFont val="Arial"/>
        <family val="2"/>
      </rPr>
      <t xml:space="preserve"> 1.4%</t>
    </r>
  </si>
  <si>
    <t>Handover Success Rate Intra-Inter Frequency (%)</t>
    <phoneticPr fontId="0" type="noConversion"/>
  </si>
  <si>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 xml:space="preserve"> 97%</t>
    </r>
  </si>
  <si>
    <t>Integrity</t>
    <phoneticPr fontId="0" type="noConversion"/>
  </si>
  <si>
    <t>Info Only</t>
    <phoneticPr fontId="0" type="noConversion"/>
  </si>
  <si>
    <t>Info Only</t>
  </si>
  <si>
    <t>Downlink Peak User Throughput (Mbps)</t>
    <phoneticPr fontId="0" type="noConversion"/>
  </si>
  <si>
    <t>Uplink User Throughput(PDCP)</t>
    <phoneticPr fontId="0" type="noConversion"/>
  </si>
  <si>
    <t>Cell Daily</t>
  </si>
  <si>
    <t>Number Of RRC Connected User</t>
    <phoneticPr fontId="0" type="noConversion"/>
  </si>
  <si>
    <t>CQI</t>
  </si>
  <si>
    <r>
      <rPr>
        <sz val="8"/>
        <color theme="1"/>
        <rFont val="宋体"/>
        <family val="3"/>
        <charset val="134"/>
      </rPr>
      <t>≥</t>
    </r>
    <r>
      <rPr>
        <sz val="8"/>
        <color theme="1"/>
        <rFont val="Arial"/>
        <family val="2"/>
      </rPr>
      <t xml:space="preserve"> 8</t>
    </r>
  </si>
  <si>
    <t>User Distribution</t>
    <phoneticPr fontId="0" type="noConversion"/>
  </si>
  <si>
    <t>QPSK Distribution (%)</t>
  </si>
  <si>
    <t>&lt;45%
&lt;50% (L900)</t>
    <phoneticPr fontId="0" type="noConversion"/>
  </si>
  <si>
    <t>Timing Advance (ISD)</t>
    <phoneticPr fontId="0" type="noConversion"/>
  </si>
  <si>
    <t>&gt; 80%</t>
    <phoneticPr fontId="0" type="noConversion"/>
  </si>
  <si>
    <t>Cell Measurement</t>
    <phoneticPr fontId="0" type="noConversion"/>
  </si>
  <si>
    <t>Other</t>
    <phoneticPr fontId="0" type="noConversion"/>
  </si>
  <si>
    <t>RSSI (PUCH)</t>
    <phoneticPr fontId="0" type="noConversion"/>
  </si>
  <si>
    <r>
      <rPr>
        <sz val="8"/>
        <color theme="1"/>
        <rFont val="宋体"/>
        <family val="3"/>
        <charset val="134"/>
      </rPr>
      <t>≤</t>
    </r>
    <r>
      <rPr>
        <sz val="8"/>
        <color theme="1"/>
        <rFont val="Arial"/>
        <family val="2"/>
      </rPr>
      <t xml:space="preserve"> -105 dBm</t>
    </r>
  </si>
  <si>
    <t>Far neighbor attempts 150</t>
    <phoneticPr fontId="0" type="noConversion"/>
  </si>
  <si>
    <t>Far neighbor attempts 150
(3 times ISD and exclude L900)</t>
    <phoneticPr fontId="0" type="noConversion"/>
  </si>
  <si>
    <t>MIMO Transmission Rank=2 Rate</t>
    <phoneticPr fontId="0" type="noConversion"/>
  </si>
  <si>
    <t>35% For Add RRU and/or Antenna changes
20% For L900 and other</t>
  </si>
  <si>
    <t>SRVCC Success Rate</t>
  </si>
  <si>
    <t>-</t>
  </si>
  <si>
    <t xml:space="preserve">VoLTE Traffic (Erl) </t>
  </si>
  <si>
    <t>VoLTE User</t>
  </si>
  <si>
    <t>&gt; 0</t>
  </si>
  <si>
    <t>Voice Call Drop Rate (Volte)</t>
  </si>
  <si>
    <t>≤ 3</t>
  </si>
  <si>
    <t>*KPI Info Only can't be subject for rejection</t>
    <phoneticPr fontId="0" type="noConversion"/>
  </si>
  <si>
    <t>5. Timing Advance</t>
  </si>
  <si>
    <t>Timing Advance Distribution</t>
  </si>
  <si>
    <t>Timing Advance Neighbor Cell (Info Only)</t>
  </si>
  <si>
    <t>7. ATP Document Attachment</t>
  </si>
  <si>
    <t>6. Justification</t>
  </si>
  <si>
    <t>MOD 3 Collosion Clear</t>
  </si>
  <si>
    <t>Population</t>
  </si>
  <si>
    <t>Info</t>
  </si>
  <si>
    <t>1. RET Info</t>
  </si>
  <si>
    <t>2. Capture Active Alarm</t>
  </si>
  <si>
    <t>3. Capture VSWR Setting</t>
  </si>
  <si>
    <t>4. LTE Bandwidth and MIMO Config</t>
  </si>
  <si>
    <t>5. Power Info</t>
  </si>
  <si>
    <t>8. Conclusion &amp; Remarks</t>
  </si>
  <si>
    <t>We Summarize that</t>
  </si>
  <si>
    <t xml:space="preserve"> meets below KPI score:</t>
  </si>
  <si>
    <t>KPI Category</t>
  </si>
  <si>
    <t>All</t>
  </si>
  <si>
    <t>Pass</t>
  </si>
  <si>
    <t>Fail</t>
  </si>
  <si>
    <t>Percentage</t>
  </si>
  <si>
    <t>Driveless KPI</t>
  </si>
  <si>
    <t xml:space="preserve">We conclude that </t>
  </si>
  <si>
    <t>is:</t>
  </si>
  <si>
    <t>Pass, without note</t>
  </si>
  <si>
    <t>Not pass</t>
  </si>
  <si>
    <t>with remark as follows :</t>
  </si>
  <si>
    <t>Remarks :</t>
  </si>
  <si>
    <t>Activity</t>
  </si>
  <si>
    <t>Parameter Action</t>
  </si>
  <si>
    <t>Result</t>
  </si>
  <si>
    <t>Mech Tilt</t>
  </si>
  <si>
    <t>E Tilt</t>
  </si>
  <si>
    <t>Type of Site</t>
  </si>
  <si>
    <t>Tower ID</t>
  </si>
  <si>
    <t>DU ID Father</t>
  </si>
  <si>
    <t>DU ID Son</t>
  </si>
  <si>
    <t>RF SOW</t>
  </si>
  <si>
    <t>Date</t>
  </si>
  <si>
    <t>Issue</t>
  </si>
  <si>
    <t>Root Cause</t>
  </si>
  <si>
    <t>IT &amp; OSS</t>
  </si>
  <si>
    <t>Upgrade 4T4R (1800+2100)</t>
  </si>
  <si>
    <t>LTE 1800</t>
  </si>
  <si>
    <t>Sector1 (4T4R)/ Sector 2&amp;3 (2T2R)</t>
  </si>
  <si>
    <t>RET</t>
  </si>
  <si>
    <t>RET SN</t>
  </si>
  <si>
    <t>Inner</t>
  </si>
  <si>
    <t>Note : MDT 50^50</t>
  </si>
  <si>
    <t>Macro</t>
  </si>
  <si>
    <t>KPI</t>
  </si>
  <si>
    <t>Finding Issue</t>
  </si>
  <si>
    <t>NMS and VDT already Pass</t>
  </si>
  <si>
    <t>RSRP MDT 20^20</t>
  </si>
  <si>
    <t>RSRP MDT 50^50</t>
  </si>
  <si>
    <t>CQI MDT 20^20</t>
  </si>
  <si>
    <t>CQI MDT 50^50</t>
  </si>
  <si>
    <t>RSRP improve and CQI improve
RSRP Before 40.76%, After 65.37%, Improve 24.61%
CQI Before 59.37%, After 74.67%, Improve 15.30%</t>
  </si>
  <si>
    <t xml:space="preserve">
</t>
  </si>
  <si>
    <t>ACEH</t>
  </si>
  <si>
    <t>KOTA LHOKSEUMAWE</t>
  </si>
  <si>
    <t>SUM-AC-LSM-0131_WLUAL_R4T_L1800</t>
  </si>
  <si>
    <t>4214270E_LTE_Poltek Lhokseumawe</t>
  </si>
  <si>
    <t>Gempong Meunasah Masjid Puenteut, Kec. Blang Mangat, Kota Lhoksumawe, NAD</t>
  </si>
  <si>
    <t>97.15961111/5.121333333</t>
  </si>
  <si>
    <t>43M</t>
  </si>
  <si>
    <t>RF900: Existing-3xRRU5909 RF1800: New-1xRRU5866 - Sharing RRU + Existing-1xRRU3959 RF2100: New-1xRRU5866 - Sharing RRU + Existing-1xRRU5905</t>
  </si>
  <si>
    <t>Upgrade 4T4R (1800+2100)_Sec_1&amp;2</t>
  </si>
  <si>
    <t>AC4G18_4214270E_4</t>
  </si>
  <si>
    <t>AC4G18_4214270E_5</t>
  </si>
  <si>
    <t>AC4G18_4214270E_6</t>
  </si>
  <si>
    <t>SUM-AC-LSM-0131_WLUAL</t>
  </si>
  <si>
    <t>GE 1st Tier</t>
  </si>
  <si>
    <t>PAYLOAD Cluster</t>
  </si>
  <si>
    <t>PAYLOAD Site Level</t>
  </si>
  <si>
    <t>PCI Homogen</t>
  </si>
  <si>
    <t xml:space="preserve">PRB </t>
  </si>
  <si>
    <t xml:space="preserve">RANK2 </t>
  </si>
  <si>
    <t xml:space="preserve">PORT UNBALANCE </t>
  </si>
  <si>
    <t xml:space="preserve">ATP </t>
  </si>
  <si>
    <t xml:space="preserve">MR RSRP </t>
  </si>
  <si>
    <t xml:space="preserve">MR CQI </t>
  </si>
  <si>
    <t xml:space="preserve">TA Overshoot </t>
  </si>
  <si>
    <t xml:space="preserve">ALARM </t>
  </si>
  <si>
    <t xml:space="preserve">VSWR </t>
  </si>
  <si>
    <t>CRS PORT</t>
  </si>
  <si>
    <t xml:space="preserve">LICENSE </t>
  </si>
  <si>
    <t xml:space="preserve">PCI MOD3 </t>
  </si>
  <si>
    <t xml:space="preserve">Capture review CO NPM </t>
  </si>
  <si>
    <t>OK</t>
  </si>
  <si>
    <t>Improve</t>
  </si>
  <si>
    <t>SOW Balance</t>
  </si>
  <si>
    <t>Sector SOW Improve</t>
  </si>
  <si>
    <t>Balance</t>
  </si>
  <si>
    <t>Info only</t>
  </si>
  <si>
    <t>ATP Approved</t>
  </si>
  <si>
    <t xml:space="preserve"> safe &gt;80%</t>
  </si>
  <si>
    <t>Clear</t>
  </si>
  <si>
    <t>4 Port</t>
  </si>
  <si>
    <t>❌</t>
  </si>
  <si>
    <t>✅</t>
  </si>
  <si>
    <t>Payload &amp; User Site Level</t>
  </si>
  <si>
    <t>Sector 1</t>
  </si>
  <si>
    <t>Sector 2</t>
  </si>
  <si>
    <t>Sector 3</t>
  </si>
  <si>
    <t>6. DSP ETHPORT</t>
  </si>
  <si>
    <t>7. TA ISD</t>
  </si>
  <si>
    <t>8. All KPI</t>
  </si>
  <si>
    <t>TA NPM  WEEK34</t>
  </si>
  <si>
    <t>Date Collection</t>
  </si>
  <si>
    <t>18 Sep 2024 - 20 Sep 2024</t>
  </si>
  <si>
    <t>L900</t>
  </si>
  <si>
    <t>With Justification</t>
  </si>
  <si>
    <t>DL Volume (Gigabyte)</t>
    <phoneticPr fontId="2" type="noConversion"/>
  </si>
  <si>
    <t>UL Volume (Gigabyte)</t>
    <phoneticPr fontId="2" type="noConversion"/>
  </si>
  <si>
    <t>PD4G09_4259747E9_1</t>
  </si>
  <si>
    <t>PD4G09_4259747E9_2</t>
  </si>
  <si>
    <t>PD4G09_4259747E9_3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</si>
</sst>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7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5"/>
      <color theme="1"/>
      <name val="Tahoma"/>
      <family val="2"/>
    </font>
    <font>
      <sz val="10"/>
      <name val="Arial"/>
      <family val="2"/>
    </font>
    <font>
      <b/>
      <sz val="14"/>
      <name val="Arial"/>
      <family val="2"/>
    </font>
    <font>
      <sz val="12"/>
      <color theme="1"/>
      <name val="Arial"/>
      <family val="2"/>
    </font>
    <font>
      <sz val="10"/>
      <name val="Tahoma"/>
      <family val="2"/>
    </font>
    <font>
      <b/>
      <sz val="13"/>
      <color theme="1"/>
      <name val="Aptos Narrow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0"/>
      <color rgb="FF000000"/>
      <name val="Arial"/>
      <family val="2"/>
    </font>
    <font>
      <b/>
      <sz val="18"/>
      <color theme="1"/>
      <name val="Tahoma"/>
      <family val="2"/>
    </font>
    <font>
      <b/>
      <sz val="16"/>
      <color theme="1"/>
      <name val="Aptos Narrow"/>
      <family val="2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000000"/>
      <name val="Aptos Narrow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9"/>
      <color rgb="FF000000"/>
      <name val="Arial"/>
      <family val="2"/>
    </font>
    <font>
      <sz val="10"/>
      <color theme="1"/>
      <name val="Aptos Narrow"/>
      <family val="2"/>
      <scheme val="minor"/>
    </font>
    <font>
      <b/>
      <sz val="24"/>
      <color indexed="56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2"/>
      <color rgb="FF000000"/>
      <name val="Calibri"/>
      <family val="2"/>
    </font>
    <font>
      <b/>
      <sz val="28"/>
      <color indexed="56"/>
      <name val="Calibri"/>
      <family val="2"/>
    </font>
    <font>
      <b/>
      <sz val="10"/>
      <color rgb="FFFFFFFF"/>
      <name val="Calibri"/>
      <family val="2"/>
    </font>
    <font>
      <sz val="12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Cambria"/>
      <family val="2"/>
    </font>
    <font>
      <b/>
      <sz val="10"/>
      <color rgb="FF000000"/>
      <name val="Cambria"/>
      <family val="1"/>
    </font>
    <font>
      <sz val="9"/>
      <color theme="1"/>
      <name val="Cambria"/>
      <family val="2"/>
    </font>
    <font>
      <b/>
      <sz val="11"/>
      <name val="Cambria"/>
      <family val="1"/>
    </font>
    <font>
      <b/>
      <sz val="10"/>
      <name val="Cambria"/>
      <family val="1"/>
    </font>
    <font>
      <sz val="9"/>
      <color theme="1"/>
      <name val="Calibri"/>
      <family val="2"/>
    </font>
    <font>
      <b/>
      <sz val="10"/>
      <color theme="1"/>
      <name val="Cambria"/>
      <family val="1"/>
    </font>
    <font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0"/>
      <name val="Arial"/>
      <family val="2"/>
    </font>
    <font>
      <b/>
      <sz val="9"/>
      <color theme="1"/>
      <name val="Arial"/>
      <family val="2"/>
    </font>
    <font>
      <sz val="8"/>
      <color theme="1"/>
      <name val="宋体"/>
      <family val="3"/>
      <charset val="134"/>
    </font>
    <font>
      <sz val="10"/>
      <color theme="1"/>
      <name val="Arial Unicode MS"/>
      <family val="2"/>
    </font>
    <font>
      <sz val="11"/>
      <color indexed="8"/>
      <name val="Aptos Narrow"/>
      <family val="2"/>
      <scheme val="minor"/>
    </font>
    <font>
      <b/>
      <sz val="10"/>
      <color theme="1"/>
      <name val="Arial"/>
      <family val="2"/>
    </font>
    <font>
      <sz val="8"/>
      <color rgb="FF000000"/>
      <name val="Arial"/>
      <family val="2"/>
    </font>
    <font>
      <b/>
      <u/>
      <sz val="12"/>
      <color theme="1"/>
      <name val="Aptos Narrow"/>
      <family val="2"/>
      <scheme val="minor"/>
    </font>
    <font>
      <sz val="9"/>
      <color theme="1"/>
      <name val="Arial"/>
      <family val="2"/>
    </font>
    <font>
      <b/>
      <sz val="22"/>
      <color theme="1"/>
      <name val="Tahoma"/>
      <family val="2"/>
    </font>
    <font>
      <sz val="11"/>
      <color theme="1"/>
      <name val="Nokia Pure Headline"/>
      <family val="2"/>
    </font>
    <font>
      <sz val="18"/>
      <color theme="1"/>
      <name val="Nokia Pure Headline"/>
      <family val="2"/>
    </font>
    <font>
      <b/>
      <u/>
      <sz val="9"/>
      <color theme="1"/>
      <name val="Arial"/>
      <family val="2"/>
    </font>
    <font>
      <sz val="11"/>
      <color theme="1"/>
      <name val="Aptos Narrow"/>
      <family val="1"/>
      <scheme val="minor"/>
    </font>
    <font>
      <sz val="9"/>
      <color theme="1"/>
      <name val="Nokia Pure Headline"/>
      <family val="2"/>
    </font>
    <font>
      <b/>
      <sz val="11"/>
      <color theme="0"/>
      <name val="Arial"/>
      <family val="2"/>
    </font>
    <font>
      <sz val="9"/>
      <name val="Arial"/>
      <family val="2"/>
    </font>
    <font>
      <sz val="12"/>
      <color theme="1"/>
      <name val="Nokia Pure Headline"/>
      <family val="2"/>
    </font>
    <font>
      <b/>
      <sz val="12"/>
      <color theme="1"/>
      <name val="Nokia Pure Headline"/>
      <family val="2"/>
    </font>
    <font>
      <b/>
      <sz val="12"/>
      <color theme="1"/>
      <name val="Nokia Pure Headline"/>
    </font>
    <font>
      <sz val="9"/>
      <name val="Calibri"/>
      <family val="2"/>
    </font>
    <font>
      <b/>
      <sz val="16"/>
      <color theme="0"/>
      <name val="Aptos Narrow"/>
      <family val="2"/>
      <scheme val="minor"/>
    </font>
    <font>
      <b/>
      <sz val="8"/>
      <color rgb="FF000000"/>
      <name val="Arial"/>
      <family val="2"/>
    </font>
    <font>
      <b/>
      <u/>
      <sz val="10"/>
      <color theme="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8"/>
      <color theme="1"/>
      <name val="Aptos Narrow"/>
      <family val="2"/>
      <scheme val="minor"/>
    </font>
    <font>
      <sz val="10"/>
      <name val="Arial Unicode MS"/>
      <family val="2"/>
    </font>
  </fonts>
  <fills count="2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4" fillId="0" borderId="0"/>
    <xf numFmtId="0" fontId="1" fillId="0" borderId="0"/>
    <xf numFmtId="0" fontId="20" fillId="0" borderId="0"/>
    <xf numFmtId="0" fontId="1" fillId="0" borderId="0"/>
    <xf numFmtId="0" fontId="29" fillId="0" borderId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4" fillId="0" borderId="0"/>
    <xf numFmtId="9" fontId="4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3" fillId="0" borderId="0"/>
  </cellStyleXfs>
  <cellXfs count="407">
    <xf numFmtId="0" fontId="0" fillId="0" borderId="0" xfId="0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0" borderId="4" xfId="0" applyBorder="1"/>
    <xf numFmtId="0" fontId="0" fillId="0" borderId="5" xfId="0" applyBorder="1"/>
    <xf numFmtId="0" fontId="7" fillId="3" borderId="0" xfId="2" applyFont="1" applyFill="1" applyAlignment="1">
      <alignment horizontal="left" vertical="center"/>
    </xf>
    <xf numFmtId="0" fontId="8" fillId="0" borderId="0" xfId="0" applyFont="1" applyAlignment="1">
      <alignment vertical="center"/>
    </xf>
    <xf numFmtId="0" fontId="9" fillId="0" borderId="4" xfId="0" applyFont="1" applyBorder="1"/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5" borderId="0" xfId="0" applyFill="1"/>
    <xf numFmtId="0" fontId="10" fillId="0" borderId="0" xfId="0" applyFont="1" applyAlignment="1">
      <alignment horizontal="center" vertical="center"/>
    </xf>
    <xf numFmtId="0" fontId="14" fillId="0" borderId="6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0" fillId="0" borderId="16" xfId="0" applyBorder="1"/>
    <xf numFmtId="0" fontId="14" fillId="0" borderId="7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14" fillId="0" borderId="17" xfId="0" quotePrefix="1" applyFont="1" applyBorder="1" applyAlignment="1">
      <alignment vertical="center"/>
    </xf>
    <xf numFmtId="0" fontId="14" fillId="0" borderId="6" xfId="0" quotePrefix="1" applyFont="1" applyBorder="1" applyAlignment="1">
      <alignment horizontal="left" vertical="center"/>
    </xf>
    <xf numFmtId="0" fontId="14" fillId="0" borderId="18" xfId="0" applyFont="1" applyBorder="1" applyAlignment="1">
      <alignment vertical="center"/>
    </xf>
    <xf numFmtId="0" fontId="14" fillId="0" borderId="19" xfId="0" applyFont="1" applyBorder="1" applyAlignment="1">
      <alignment vertical="center"/>
    </xf>
    <xf numFmtId="0" fontId="14" fillId="0" borderId="0" xfId="0" applyFont="1" applyAlignment="1">
      <alignment horizontal="left"/>
    </xf>
    <xf numFmtId="0" fontId="14" fillId="0" borderId="20" xfId="0" applyFont="1" applyBorder="1" applyAlignment="1">
      <alignment vertical="center"/>
    </xf>
    <xf numFmtId="0" fontId="14" fillId="0" borderId="21" xfId="0" applyFont="1" applyBorder="1" applyAlignment="1">
      <alignment horizontal="left" vertical="center"/>
    </xf>
    <xf numFmtId="0" fontId="14" fillId="0" borderId="21" xfId="0" applyFont="1" applyBorder="1" applyAlignment="1">
      <alignment vertical="center"/>
    </xf>
    <xf numFmtId="0" fontId="14" fillId="0" borderId="22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8" fillId="6" borderId="15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20" fillId="0" borderId="0" xfId="4"/>
    <xf numFmtId="0" fontId="20" fillId="0" borderId="4" xfId="4" applyBorder="1"/>
    <xf numFmtId="0" fontId="20" fillId="0" borderId="5" xfId="4" applyBorder="1"/>
    <xf numFmtId="0" fontId="22" fillId="0" borderId="0" xfId="4" applyFont="1" applyAlignment="1">
      <alignment horizontal="center" vertical="center"/>
    </xf>
    <xf numFmtId="10" fontId="22" fillId="0" borderId="0" xfId="4" applyNumberFormat="1" applyFont="1" applyAlignment="1">
      <alignment horizontal="center" vertical="center"/>
    </xf>
    <xf numFmtId="0" fontId="20" fillId="0" borderId="16" xfId="4" applyBorder="1"/>
    <xf numFmtId="0" fontId="23" fillId="0" borderId="0" xfId="4" applyFont="1" applyAlignment="1">
      <alignment horizontal="center" vertical="center"/>
    </xf>
    <xf numFmtId="0" fontId="20" fillId="0" borderId="17" xfId="4" applyBorder="1"/>
    <xf numFmtId="0" fontId="20" fillId="0" borderId="18" xfId="4" applyBorder="1"/>
    <xf numFmtId="0" fontId="20" fillId="0" borderId="19" xfId="4" applyBorder="1"/>
    <xf numFmtId="0" fontId="20" fillId="0" borderId="25" xfId="4" applyBorder="1"/>
    <xf numFmtId="0" fontId="22" fillId="0" borderId="16" xfId="4" quotePrefix="1" applyFont="1" applyBorder="1" applyAlignment="1">
      <alignment horizontal="center" vertical="center"/>
    </xf>
    <xf numFmtId="0" fontId="22" fillId="0" borderId="25" xfId="4" applyFont="1" applyBorder="1" applyAlignment="1">
      <alignment horizontal="center" vertical="center"/>
    </xf>
    <xf numFmtId="0" fontId="20" fillId="0" borderId="20" xfId="4" applyBorder="1"/>
    <xf numFmtId="0" fontId="20" fillId="0" borderId="21" xfId="4" applyBorder="1"/>
    <xf numFmtId="0" fontId="20" fillId="0" borderId="22" xfId="4" applyBorder="1"/>
    <xf numFmtId="0" fontId="22" fillId="0" borderId="22" xfId="4" quotePrefix="1" applyFont="1" applyBorder="1" applyAlignment="1">
      <alignment horizontal="center" vertical="center"/>
    </xf>
    <xf numFmtId="0" fontId="22" fillId="0" borderId="20" xfId="4" applyFont="1" applyBorder="1" applyAlignment="1">
      <alignment horizontal="center" vertical="center"/>
    </xf>
    <xf numFmtId="10" fontId="22" fillId="0" borderId="21" xfId="4" applyNumberFormat="1" applyFont="1" applyBorder="1" applyAlignment="1">
      <alignment horizontal="center" vertical="center"/>
    </xf>
    <xf numFmtId="0" fontId="22" fillId="0" borderId="0" xfId="4" quotePrefix="1" applyFont="1" applyAlignment="1">
      <alignment horizontal="center" vertical="center"/>
    </xf>
    <xf numFmtId="0" fontId="0" fillId="0" borderId="0" xfId="4" applyFont="1"/>
    <xf numFmtId="0" fontId="24" fillId="0" borderId="15" xfId="4" applyFont="1" applyBorder="1" applyAlignment="1">
      <alignment horizontal="center" vertical="center"/>
    </xf>
    <xf numFmtId="0" fontId="20" fillId="0" borderId="12" xfId="4" applyBorder="1"/>
    <xf numFmtId="0" fontId="20" fillId="0" borderId="13" xfId="4" applyBorder="1"/>
    <xf numFmtId="0" fontId="20" fillId="0" borderId="14" xfId="4" applyBorder="1"/>
    <xf numFmtId="0" fontId="12" fillId="0" borderId="4" xfId="5" applyFont="1" applyBorder="1" applyAlignment="1">
      <alignment vertical="center"/>
    </xf>
    <xf numFmtId="0" fontId="1" fillId="0" borderId="4" xfId="5" applyBorder="1"/>
    <xf numFmtId="0" fontId="1" fillId="2" borderId="4" xfId="5" applyFill="1" applyBorder="1"/>
    <xf numFmtId="0" fontId="1" fillId="2" borderId="0" xfId="5" applyFill="1"/>
    <xf numFmtId="0" fontId="1" fillId="2" borderId="0" xfId="5" applyFill="1" applyAlignment="1">
      <alignment horizontal="center" vertical="center"/>
    </xf>
    <xf numFmtId="0" fontId="1" fillId="2" borderId="5" xfId="5" applyFill="1" applyBorder="1"/>
    <xf numFmtId="0" fontId="20" fillId="0" borderId="0" xfId="4" applyAlignment="1">
      <alignment wrapText="1"/>
    </xf>
    <xf numFmtId="0" fontId="30" fillId="17" borderId="15" xfId="6" applyFont="1" applyFill="1" applyBorder="1" applyAlignment="1">
      <alignment horizontal="center" vertical="center"/>
    </xf>
    <xf numFmtId="0" fontId="30" fillId="17" borderId="15" xfId="6" applyFont="1" applyFill="1" applyBorder="1" applyAlignment="1">
      <alignment horizontal="center" vertical="center" wrapText="1"/>
    </xf>
    <xf numFmtId="0" fontId="29" fillId="5" borderId="15" xfId="6" applyFill="1" applyBorder="1" applyAlignment="1">
      <alignment horizontal="center" vertical="center"/>
    </xf>
    <xf numFmtId="0" fontId="29" fillId="5" borderId="15" xfId="6" applyFill="1" applyBorder="1" applyAlignment="1">
      <alignment horizontal="left" vertical="center" wrapText="1"/>
    </xf>
    <xf numFmtId="0" fontId="29" fillId="5" borderId="15" xfId="6" applyFill="1" applyBorder="1" applyAlignment="1">
      <alignment horizontal="center" vertical="center" wrapText="1"/>
    </xf>
    <xf numFmtId="0" fontId="31" fillId="5" borderId="15" xfId="6" applyFont="1" applyFill="1" applyBorder="1" applyAlignment="1">
      <alignment horizontal="center" vertical="center" wrapText="1"/>
    </xf>
    <xf numFmtId="0" fontId="30" fillId="5" borderId="15" xfId="6" applyFont="1" applyFill="1" applyBorder="1" applyAlignment="1">
      <alignment horizontal="center" vertical="center"/>
    </xf>
    <xf numFmtId="0" fontId="32" fillId="5" borderId="15" xfId="6" applyFont="1" applyFill="1" applyBorder="1" applyAlignment="1">
      <alignment horizontal="center" vertical="center"/>
    </xf>
    <xf numFmtId="2" fontId="30" fillId="5" borderId="15" xfId="6" applyNumberFormat="1" applyFont="1" applyFill="1" applyBorder="1" applyAlignment="1">
      <alignment horizontal="center" vertical="center" wrapText="1"/>
    </xf>
    <xf numFmtId="0" fontId="33" fillId="5" borderId="15" xfId="6" applyFont="1" applyFill="1" applyBorder="1" applyAlignment="1">
      <alignment horizontal="center" vertical="center" wrapText="1"/>
    </xf>
    <xf numFmtId="9" fontId="20" fillId="0" borderId="0" xfId="4" applyNumberFormat="1"/>
    <xf numFmtId="0" fontId="34" fillId="5" borderId="15" xfId="6" applyFont="1" applyFill="1" applyBorder="1" applyAlignment="1">
      <alignment horizontal="center" vertical="center" wrapText="1"/>
    </xf>
    <xf numFmtId="2" fontId="35" fillId="5" borderId="15" xfId="8" applyNumberFormat="1" applyFont="1" applyFill="1" applyBorder="1" applyAlignment="1">
      <alignment horizontal="center" vertical="center" wrapText="1"/>
    </xf>
    <xf numFmtId="0" fontId="20" fillId="0" borderId="5" xfId="4" applyBorder="1" applyAlignment="1">
      <alignment wrapText="1"/>
    </xf>
    <xf numFmtId="0" fontId="20" fillId="0" borderId="13" xfId="4" applyBorder="1" applyAlignment="1">
      <alignment wrapText="1"/>
    </xf>
    <xf numFmtId="0" fontId="20" fillId="0" borderId="14" xfId="4" applyBorder="1" applyAlignment="1">
      <alignment wrapText="1"/>
    </xf>
    <xf numFmtId="0" fontId="0" fillId="0" borderId="0" xfId="4" applyFont="1" applyAlignment="1">
      <alignment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6" fillId="0" borderId="15" xfId="9" applyFont="1" applyBorder="1" applyAlignment="1">
      <alignment horizontal="left" vertical="center"/>
    </xf>
    <xf numFmtId="0" fontId="36" fillId="0" borderId="0" xfId="9" applyFont="1" applyAlignment="1">
      <alignment horizontal="left" vertical="center"/>
    </xf>
    <xf numFmtId="0" fontId="37" fillId="0" borderId="0" xfId="0" applyFont="1" applyAlignment="1">
      <alignment vertical="center"/>
    </xf>
    <xf numFmtId="0" fontId="37" fillId="0" borderId="0" xfId="0" applyFont="1"/>
    <xf numFmtId="0" fontId="37" fillId="0" borderId="0" xfId="0" applyFont="1" applyAlignment="1">
      <alignment horizontal="center" vertical="center"/>
    </xf>
    <xf numFmtId="0" fontId="40" fillId="19" borderId="15" xfId="0" applyFont="1" applyFill="1" applyBorder="1" applyAlignment="1">
      <alignment horizontal="center" vertical="center"/>
    </xf>
    <xf numFmtId="0" fontId="40" fillId="4" borderId="15" xfId="0" applyFont="1" applyFill="1" applyBorder="1" applyAlignment="1">
      <alignment horizontal="center" vertical="center" wrapText="1"/>
    </xf>
    <xf numFmtId="0" fontId="40" fillId="20" borderId="15" xfId="0" applyFont="1" applyFill="1" applyBorder="1" applyAlignment="1">
      <alignment horizontal="center" vertical="center"/>
    </xf>
    <xf numFmtId="0" fontId="14" fillId="0" borderId="4" xfId="0" applyFont="1" applyBorder="1"/>
    <xf numFmtId="0" fontId="38" fillId="0" borderId="15" xfId="0" applyFont="1" applyBorder="1" applyAlignment="1">
      <alignment horizontal="left" vertical="center"/>
    </xf>
    <xf numFmtId="0" fontId="37" fillId="0" borderId="15" xfId="0" applyFont="1" applyBorder="1" applyAlignment="1">
      <alignment horizontal="left" vertical="center"/>
    </xf>
    <xf numFmtId="164" fontId="37" fillId="0" borderId="15" xfId="0" applyNumberFormat="1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14" fillId="0" borderId="0" xfId="0" applyFont="1"/>
    <xf numFmtId="0" fontId="42" fillId="0" borderId="15" xfId="6" applyFont="1" applyBorder="1" applyAlignment="1">
      <alignment horizontal="left" vertical="top"/>
    </xf>
    <xf numFmtId="0" fontId="36" fillId="0" borderId="15" xfId="0" applyFont="1" applyBorder="1" applyAlignment="1">
      <alignment horizontal="left" vertical="center"/>
    </xf>
    <xf numFmtId="0" fontId="14" fillId="5" borderId="4" xfId="0" applyFont="1" applyFill="1" applyBorder="1"/>
    <xf numFmtId="0" fontId="36" fillId="0" borderId="15" xfId="0" applyFont="1" applyBorder="1" applyAlignment="1">
      <alignment horizontal="left" vertical="center" wrapText="1"/>
    </xf>
    <xf numFmtId="0" fontId="37" fillId="5" borderId="15" xfId="0" applyFont="1" applyFill="1" applyBorder="1" applyAlignment="1">
      <alignment horizontal="left" vertical="center" wrapText="1"/>
    </xf>
    <xf numFmtId="0" fontId="14" fillId="5" borderId="0" xfId="0" applyFont="1" applyFill="1"/>
    <xf numFmtId="0" fontId="4" fillId="5" borderId="0" xfId="2" applyFill="1" applyAlignment="1">
      <alignment horizontal="left" vertical="center"/>
    </xf>
    <xf numFmtId="0" fontId="37" fillId="5" borderId="15" xfId="0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 textRotation="90"/>
    </xf>
    <xf numFmtId="0" fontId="36" fillId="0" borderId="0" xfId="0" applyFont="1" applyAlignment="1">
      <alignment horizontal="left" vertical="center"/>
    </xf>
    <xf numFmtId="0" fontId="37" fillId="0" borderId="0" xfId="0" applyFont="1" applyAlignment="1">
      <alignment horizontal="left" vertical="center"/>
    </xf>
    <xf numFmtId="1" fontId="37" fillId="0" borderId="0" xfId="0" applyNumberFormat="1" applyFont="1" applyAlignment="1">
      <alignment horizontal="center" vertical="center"/>
    </xf>
    <xf numFmtId="0" fontId="14" fillId="0" borderId="5" xfId="0" applyFont="1" applyBorder="1"/>
    <xf numFmtId="0" fontId="4" fillId="3" borderId="0" xfId="2" applyFill="1" applyAlignment="1">
      <alignment horizontal="left" vertical="center"/>
    </xf>
    <xf numFmtId="0" fontId="44" fillId="0" borderId="0" xfId="0" applyFont="1" applyAlignment="1">
      <alignment vertical="center"/>
    </xf>
    <xf numFmtId="0" fontId="40" fillId="0" borderId="0" xfId="0" applyFont="1" applyAlignment="1">
      <alignment horizontal="center" vertical="center" textRotation="90"/>
    </xf>
    <xf numFmtId="0" fontId="14" fillId="0" borderId="0" xfId="0" applyFont="1" applyAlignment="1">
      <alignment horizontal="center" vertical="center"/>
    </xf>
    <xf numFmtId="0" fontId="1" fillId="0" borderId="0" xfId="3"/>
    <xf numFmtId="0" fontId="1" fillId="2" borderId="4" xfId="3" applyFill="1" applyBorder="1"/>
    <xf numFmtId="0" fontId="1" fillId="2" borderId="0" xfId="3" applyFill="1"/>
    <xf numFmtId="0" fontId="1" fillId="2" borderId="5" xfId="3" applyFill="1" applyBorder="1"/>
    <xf numFmtId="0" fontId="1" fillId="0" borderId="4" xfId="3" applyBorder="1"/>
    <xf numFmtId="0" fontId="14" fillId="0" borderId="0" xfId="3" applyFont="1" applyAlignment="1">
      <alignment vertical="center"/>
    </xf>
    <xf numFmtId="0" fontId="9" fillId="0" borderId="0" xfId="3" applyFont="1" applyAlignment="1">
      <alignment vertical="center"/>
    </xf>
    <xf numFmtId="0" fontId="1" fillId="0" borderId="0" xfId="3" applyAlignment="1">
      <alignment vertical="center"/>
    </xf>
    <xf numFmtId="0" fontId="14" fillId="0" borderId="5" xfId="3" applyFont="1" applyBorder="1"/>
    <xf numFmtId="0" fontId="10" fillId="0" borderId="0" xfId="3" applyFont="1" applyAlignment="1">
      <alignment horizontal="center" vertical="center"/>
    </xf>
    <xf numFmtId="0" fontId="11" fillId="0" borderId="1" xfId="3" applyFont="1" applyBorder="1" applyAlignment="1">
      <alignment vertical="center"/>
    </xf>
    <xf numFmtId="0" fontId="11" fillId="0" borderId="2" xfId="3" applyFont="1" applyBorder="1" applyAlignment="1">
      <alignment vertical="center"/>
    </xf>
    <xf numFmtId="0" fontId="11" fillId="0" borderId="3" xfId="3" applyFont="1" applyBorder="1" applyAlignment="1">
      <alignment vertical="center"/>
    </xf>
    <xf numFmtId="0" fontId="11" fillId="0" borderId="0" xfId="3" applyFont="1" applyAlignment="1">
      <alignment horizontal="center" vertical="center"/>
    </xf>
    <xf numFmtId="0" fontId="1" fillId="0" borderId="5" xfId="3" applyBorder="1"/>
    <xf numFmtId="0" fontId="11" fillId="0" borderId="4" xfId="3" applyFont="1" applyBorder="1" applyAlignment="1">
      <alignment vertical="center"/>
    </xf>
    <xf numFmtId="0" fontId="11" fillId="0" borderId="0" xfId="3" applyFont="1" applyAlignment="1">
      <alignment vertical="center"/>
    </xf>
    <xf numFmtId="0" fontId="11" fillId="0" borderId="5" xfId="3" applyFont="1" applyBorder="1" applyAlignment="1">
      <alignment vertical="center"/>
    </xf>
    <xf numFmtId="15" fontId="37" fillId="0" borderId="0" xfId="0" applyNumberFormat="1" applyFont="1" applyAlignment="1">
      <alignment horizontal="center" vertical="center"/>
    </xf>
    <xf numFmtId="0" fontId="38" fillId="0" borderId="0" xfId="0" applyFont="1" applyAlignment="1">
      <alignment vertical="center"/>
    </xf>
    <xf numFmtId="0" fontId="40" fillId="0" borderId="0" xfId="0" applyFont="1" applyAlignment="1">
      <alignment vertical="center" textRotation="90"/>
    </xf>
    <xf numFmtId="0" fontId="38" fillId="0" borderId="0" xfId="0" applyFont="1" applyAlignment="1">
      <alignment horizontal="left" vertical="center"/>
    </xf>
    <xf numFmtId="9" fontId="37" fillId="0" borderId="0" xfId="0" applyNumberFormat="1" applyFont="1" applyAlignment="1">
      <alignment horizontal="center" vertical="center"/>
    </xf>
    <xf numFmtId="10" fontId="37" fillId="0" borderId="0" xfId="0" applyNumberFormat="1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45" fillId="0" borderId="0" xfId="0" quotePrefix="1" applyFont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10" fontId="38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14" fillId="0" borderId="12" xfId="0" applyFont="1" applyBorder="1"/>
    <xf numFmtId="0" fontId="40" fillId="0" borderId="13" xfId="0" applyFont="1" applyBorder="1" applyAlignment="1">
      <alignment vertical="center" textRotation="90"/>
    </xf>
    <xf numFmtId="0" fontId="45" fillId="0" borderId="13" xfId="0" quotePrefix="1" applyFont="1" applyBorder="1" applyAlignment="1">
      <alignment horizontal="center" vertical="center" wrapText="1"/>
    </xf>
    <xf numFmtId="0" fontId="14" fillId="0" borderId="14" xfId="0" applyFont="1" applyBorder="1"/>
    <xf numFmtId="0" fontId="1" fillId="0" borderId="0" xfId="12" applyAlignment="1">
      <alignment vertical="center"/>
    </xf>
    <xf numFmtId="0" fontId="1" fillId="2" borderId="4" xfId="12" applyFill="1" applyBorder="1" applyAlignment="1">
      <alignment vertical="center"/>
    </xf>
    <xf numFmtId="0" fontId="1" fillId="2" borderId="0" xfId="12" applyFill="1" applyAlignment="1">
      <alignment vertical="center"/>
    </xf>
    <xf numFmtId="0" fontId="1" fillId="2" borderId="0" xfId="12" applyFill="1" applyAlignment="1">
      <alignment horizontal="center" vertical="center"/>
    </xf>
    <xf numFmtId="0" fontId="14" fillId="0" borderId="4" xfId="12" applyFont="1" applyBorder="1" applyAlignment="1">
      <alignment vertical="center"/>
    </xf>
    <xf numFmtId="0" fontId="46" fillId="0" borderId="0" xfId="12" applyFont="1" applyAlignment="1">
      <alignment vertical="center"/>
    </xf>
    <xf numFmtId="0" fontId="40" fillId="0" borderId="0" xfId="12" applyFont="1" applyAlignment="1">
      <alignment vertical="center"/>
    </xf>
    <xf numFmtId="0" fontId="14" fillId="0" borderId="0" xfId="12" applyFont="1" applyAlignment="1">
      <alignment vertical="center"/>
    </xf>
    <xf numFmtId="0" fontId="2" fillId="0" borderId="0" xfId="12" applyFont="1" applyAlignment="1">
      <alignment vertical="center"/>
    </xf>
    <xf numFmtId="0" fontId="1" fillId="0" borderId="0" xfId="12" applyAlignment="1">
      <alignment horizontal="center" vertical="center"/>
    </xf>
    <xf numFmtId="0" fontId="49" fillId="0" borderId="0" xfId="0" applyFont="1" applyAlignment="1">
      <alignment vertical="center"/>
    </xf>
    <xf numFmtId="0" fontId="49" fillId="0" borderId="16" xfId="0" applyFont="1" applyBorder="1" applyAlignment="1">
      <alignment vertical="center"/>
    </xf>
    <xf numFmtId="0" fontId="50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10" fontId="40" fillId="0" borderId="0" xfId="1" applyNumberFormat="1" applyFont="1" applyBorder="1" applyAlignment="1">
      <alignment horizontal="center" vertical="center"/>
    </xf>
    <xf numFmtId="0" fontId="52" fillId="5" borderId="0" xfId="0" applyFont="1" applyFill="1" applyAlignment="1">
      <alignment horizontal="left" vertical="center"/>
    </xf>
    <xf numFmtId="10" fontId="47" fillId="0" borderId="0" xfId="1" applyNumberFormat="1" applyFont="1" applyBorder="1" applyAlignment="1">
      <alignment horizontal="center" vertical="center"/>
    </xf>
    <xf numFmtId="0" fontId="53" fillId="5" borderId="0" xfId="0" applyFont="1" applyFill="1" applyAlignment="1">
      <alignment vertical="center"/>
    </xf>
    <xf numFmtId="0" fontId="43" fillId="0" borderId="0" xfId="14" applyAlignment="1">
      <alignment vertical="center"/>
    </xf>
    <xf numFmtId="0" fontId="54" fillId="25" borderId="15" xfId="14" applyFont="1" applyFill="1" applyBorder="1" applyAlignment="1">
      <alignment horizontal="center" vertical="center"/>
    </xf>
    <xf numFmtId="0" fontId="55" fillId="0" borderId="15" xfId="14" applyFont="1" applyBorder="1" applyAlignment="1">
      <alignment vertical="center"/>
    </xf>
    <xf numFmtId="0" fontId="34" fillId="0" borderId="15" xfId="0" applyFont="1" applyBorder="1" applyAlignment="1">
      <alignment horizontal="center" vertical="center"/>
    </xf>
    <xf numFmtId="0" fontId="55" fillId="0" borderId="15" xfId="14" applyFont="1" applyBorder="1" applyAlignment="1">
      <alignment horizontal="center" vertical="center"/>
    </xf>
    <xf numFmtId="14" fontId="55" fillId="0" borderId="15" xfId="14" applyNumberFormat="1" applyFont="1" applyBorder="1" applyAlignment="1">
      <alignment vertical="center"/>
    </xf>
    <xf numFmtId="0" fontId="55" fillId="0" borderId="0" xfId="14" applyFont="1" applyAlignment="1">
      <alignment vertical="center"/>
    </xf>
    <xf numFmtId="0" fontId="56" fillId="0" borderId="0" xfId="0" applyFont="1" applyAlignment="1">
      <alignment vertical="center"/>
    </xf>
    <xf numFmtId="0" fontId="56" fillId="0" borderId="16" xfId="0" applyFont="1" applyBorder="1" applyAlignment="1">
      <alignment vertical="center"/>
    </xf>
    <xf numFmtId="0" fontId="57" fillId="0" borderId="0" xfId="0" applyFont="1" applyAlignment="1">
      <alignment vertical="center"/>
    </xf>
    <xf numFmtId="0" fontId="58" fillId="0" borderId="0" xfId="0" applyFont="1" applyAlignment="1">
      <alignment vertical="center"/>
    </xf>
    <xf numFmtId="0" fontId="58" fillId="0" borderId="16" xfId="0" applyFont="1" applyBorder="1" applyAlignment="1">
      <alignment vertical="center"/>
    </xf>
    <xf numFmtId="0" fontId="59" fillId="0" borderId="15" xfId="0" applyFont="1" applyBorder="1" applyAlignment="1">
      <alignment horizontal="center" vertical="center"/>
    </xf>
    <xf numFmtId="0" fontId="61" fillId="0" borderId="0" xfId="12" applyFont="1" applyAlignment="1">
      <alignment horizontal="center" vertical="center"/>
    </xf>
    <xf numFmtId="0" fontId="44" fillId="0" borderId="4" xfId="12" applyFont="1" applyBorder="1" applyAlignment="1">
      <alignment vertical="center"/>
    </xf>
    <xf numFmtId="0" fontId="0" fillId="0" borderId="29" xfId="0" applyBorder="1" applyAlignment="1">
      <alignment vertical="center"/>
    </xf>
    <xf numFmtId="10" fontId="49" fillId="0" borderId="0" xfId="0" applyNumberFormat="1" applyFont="1" applyAlignment="1">
      <alignment vertical="center"/>
    </xf>
    <xf numFmtId="0" fontId="62" fillId="0" borderId="0" xfId="12" applyFont="1" applyAlignment="1">
      <alignment vertical="center"/>
    </xf>
    <xf numFmtId="10" fontId="14" fillId="0" borderId="0" xfId="12" applyNumberFormat="1" applyFont="1" applyAlignment="1">
      <alignment vertical="center"/>
    </xf>
    <xf numFmtId="0" fontId="63" fillId="0" borderId="15" xfId="4" applyFont="1" applyBorder="1" applyAlignment="1">
      <alignment horizontal="center" vertical="center"/>
    </xf>
    <xf numFmtId="0" fontId="64" fillId="0" borderId="15" xfId="4" applyFont="1" applyBorder="1" applyAlignment="1">
      <alignment horizontal="center" vertical="center"/>
    </xf>
    <xf numFmtId="0" fontId="28" fillId="0" borderId="0" xfId="4" applyFont="1"/>
    <xf numFmtId="0" fontId="26" fillId="8" borderId="26" xfId="4" applyFont="1" applyFill="1" applyBorder="1" applyAlignment="1">
      <alignment horizontal="center" vertical="center" wrapText="1"/>
    </xf>
    <xf numFmtId="0" fontId="26" fillId="8" borderId="26" xfId="4" applyFont="1" applyFill="1" applyBorder="1" applyAlignment="1">
      <alignment horizontal="center" vertical="center"/>
    </xf>
    <xf numFmtId="0" fontId="26" fillId="8" borderId="28" xfId="4" applyFont="1" applyFill="1" applyBorder="1" applyAlignment="1">
      <alignment horizontal="center" vertical="center" wrapText="1"/>
    </xf>
    <xf numFmtId="0" fontId="26" fillId="8" borderId="28" xfId="4" applyFont="1" applyFill="1" applyBorder="1" applyAlignment="1">
      <alignment horizontal="center" vertical="center"/>
    </xf>
    <xf numFmtId="0" fontId="63" fillId="9" borderId="15" xfId="4" applyFont="1" applyFill="1" applyBorder="1" applyAlignment="1">
      <alignment horizontal="center" vertical="center"/>
    </xf>
    <xf numFmtId="10" fontId="63" fillId="0" borderId="15" xfId="4" applyNumberFormat="1" applyFont="1" applyBorder="1" applyAlignment="1">
      <alignment horizontal="center" vertical="center"/>
    </xf>
    <xf numFmtId="0" fontId="63" fillId="10" borderId="15" xfId="4" applyFont="1" applyFill="1" applyBorder="1" applyAlignment="1">
      <alignment horizontal="center" vertical="center"/>
    </xf>
    <xf numFmtId="0" fontId="63" fillId="11" borderId="15" xfId="4" applyFont="1" applyFill="1" applyBorder="1" applyAlignment="1">
      <alignment horizontal="center" vertical="center"/>
    </xf>
    <xf numFmtId="0" fontId="63" fillId="12" borderId="15" xfId="4" applyFont="1" applyFill="1" applyBorder="1" applyAlignment="1">
      <alignment horizontal="center" vertical="center"/>
    </xf>
    <xf numFmtId="0" fontId="63" fillId="13" borderId="15" xfId="4" applyFont="1" applyFill="1" applyBorder="1" applyAlignment="1">
      <alignment horizontal="center" vertical="center"/>
    </xf>
    <xf numFmtId="0" fontId="63" fillId="14" borderId="15" xfId="4" applyFont="1" applyFill="1" applyBorder="1" applyAlignment="1">
      <alignment horizontal="center" vertical="center"/>
    </xf>
    <xf numFmtId="0" fontId="63" fillId="0" borderId="15" xfId="4" quotePrefix="1" applyFont="1" applyBorder="1" applyAlignment="1">
      <alignment horizontal="center" vertical="center"/>
    </xf>
    <xf numFmtId="0" fontId="63" fillId="15" borderId="15" xfId="4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63" fillId="16" borderId="15" xfId="4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9" fillId="26" borderId="15" xfId="0" applyFont="1" applyFill="1" applyBorder="1" applyAlignment="1">
      <alignment vertical="center"/>
    </xf>
    <xf numFmtId="0" fontId="42" fillId="27" borderId="15" xfId="0" applyFont="1" applyFill="1" applyBorder="1" applyAlignment="1">
      <alignment horizontal="left" vertical="top"/>
    </xf>
    <xf numFmtId="2" fontId="65" fillId="0" borderId="15" xfId="0" applyNumberFormat="1" applyFont="1" applyBorder="1" applyAlignment="1">
      <alignment horizontal="center"/>
    </xf>
    <xf numFmtId="2" fontId="65" fillId="0" borderId="15" xfId="0" applyNumberFormat="1" applyFont="1" applyBorder="1" applyAlignment="1">
      <alignment horizontal="center" vertical="center"/>
    </xf>
    <xf numFmtId="2" fontId="65" fillId="12" borderId="15" xfId="0" applyNumberFormat="1" applyFont="1" applyFill="1" applyBorder="1" applyAlignment="1">
      <alignment horizontal="center" vertical="center"/>
    </xf>
    <xf numFmtId="0" fontId="66" fillId="28" borderId="15" xfId="9" applyFont="1" applyFill="1" applyBorder="1" applyAlignment="1">
      <alignment horizontal="left" vertical="top"/>
    </xf>
    <xf numFmtId="1" fontId="37" fillId="5" borderId="8" xfId="5" applyNumberFormat="1" applyFont="1" applyFill="1" applyBorder="1" applyAlignment="1">
      <alignment horizontal="center" vertical="center"/>
    </xf>
    <xf numFmtId="0" fontId="37" fillId="5" borderId="0" xfId="0" applyFont="1" applyFill="1" applyAlignment="1">
      <alignment horizontal="center" vertical="center"/>
    </xf>
    <xf numFmtId="0" fontId="42" fillId="28" borderId="15" xfId="0" applyFont="1" applyFill="1" applyBorder="1" applyAlignment="1">
      <alignment horizontal="left" vertical="top"/>
    </xf>
    <xf numFmtId="0" fontId="20" fillId="28" borderId="15" xfId="0" applyFont="1" applyFill="1" applyBorder="1" applyAlignment="1">
      <alignment horizontal="left" vertical="top"/>
    </xf>
    <xf numFmtId="0" fontId="5" fillId="3" borderId="6" xfId="2" applyFont="1" applyFill="1" applyBorder="1" applyAlignment="1">
      <alignment horizontal="left" vertical="center"/>
    </xf>
    <xf numFmtId="0" fontId="5" fillId="3" borderId="7" xfId="2" applyFont="1" applyFill="1" applyBorder="1" applyAlignment="1">
      <alignment horizontal="left" vertical="center"/>
    </xf>
    <xf numFmtId="0" fontId="5" fillId="3" borderId="8" xfId="2" applyFont="1" applyFill="1" applyBorder="1" applyAlignment="1">
      <alignment horizontal="left" vertical="center"/>
    </xf>
    <xf numFmtId="15" fontId="6" fillId="0" borderId="6" xfId="0" applyNumberFormat="1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10" fillId="4" borderId="9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7" fillId="3" borderId="0" xfId="2" applyFont="1" applyFill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8" fillId="6" borderId="15" xfId="0" applyFont="1" applyFill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4" fillId="0" borderId="6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/>
    </xf>
    <xf numFmtId="0" fontId="11" fillId="0" borderId="15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2" fillId="0" borderId="15" xfId="4" applyFont="1" applyBorder="1" applyAlignment="1">
      <alignment horizontal="center" vertical="center"/>
    </xf>
    <xf numFmtId="10" fontId="22" fillId="0" borderId="15" xfId="4" applyNumberFormat="1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0" fontId="12" fillId="0" borderId="2" xfId="3" applyFont="1" applyBorder="1" applyAlignment="1">
      <alignment horizontal="center" vertical="center"/>
    </xf>
    <xf numFmtId="0" fontId="12" fillId="0" borderId="3" xfId="3" applyFont="1" applyBorder="1" applyAlignment="1">
      <alignment horizontal="center" vertical="center"/>
    </xf>
    <xf numFmtId="0" fontId="12" fillId="0" borderId="4" xfId="3" applyFont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0" borderId="5" xfId="3" applyFont="1" applyBorder="1" applyAlignment="1">
      <alignment horizontal="center" vertical="center"/>
    </xf>
    <xf numFmtId="0" fontId="1" fillId="2" borderId="4" xfId="3" applyFill="1" applyBorder="1" applyAlignment="1">
      <alignment horizontal="center"/>
    </xf>
    <xf numFmtId="0" fontId="1" fillId="2" borderId="0" xfId="3" applyFill="1" applyAlignment="1">
      <alignment horizontal="center"/>
    </xf>
    <xf numFmtId="0" fontId="1" fillId="2" borderId="5" xfId="3" applyFill="1" applyBorder="1" applyAlignment="1">
      <alignment horizontal="center"/>
    </xf>
    <xf numFmtId="2" fontId="21" fillId="7" borderId="4" xfId="5" applyNumberFormat="1" applyFont="1" applyFill="1" applyBorder="1" applyAlignment="1">
      <alignment horizontal="center" vertical="center" wrapText="1"/>
    </xf>
    <xf numFmtId="2" fontId="21" fillId="7" borderId="0" xfId="5" applyNumberFormat="1" applyFont="1" applyFill="1" applyAlignment="1">
      <alignment horizontal="center" vertical="center" wrapText="1"/>
    </xf>
    <xf numFmtId="2" fontId="21" fillId="7" borderId="5" xfId="5" applyNumberFormat="1" applyFont="1" applyFill="1" applyBorder="1" applyAlignment="1">
      <alignment horizontal="center" vertical="center" wrapText="1"/>
    </xf>
    <xf numFmtId="0" fontId="26" fillId="8" borderId="15" xfId="4" applyFont="1" applyFill="1" applyBorder="1" applyAlignment="1">
      <alignment horizontal="center" vertical="center"/>
    </xf>
    <xf numFmtId="0" fontId="23" fillId="0" borderId="15" xfId="4" applyFont="1" applyBorder="1" applyAlignment="1">
      <alignment horizontal="center" vertical="center"/>
    </xf>
    <xf numFmtId="10" fontId="23" fillId="0" borderId="15" xfId="4" applyNumberFormat="1" applyFont="1" applyBorder="1" applyAlignment="1">
      <alignment horizontal="center" vertical="center"/>
    </xf>
    <xf numFmtId="2" fontId="25" fillId="7" borderId="4" xfId="5" applyNumberFormat="1" applyFont="1" applyFill="1" applyBorder="1" applyAlignment="1">
      <alignment horizontal="center" vertical="center" wrapText="1"/>
    </xf>
    <xf numFmtId="2" fontId="25" fillId="7" borderId="0" xfId="5" applyNumberFormat="1" applyFont="1" applyFill="1" applyAlignment="1">
      <alignment horizontal="center" vertical="center" wrapText="1"/>
    </xf>
    <xf numFmtId="2" fontId="25" fillId="7" borderId="5" xfId="5" applyNumberFormat="1" applyFont="1" applyFill="1" applyBorder="1" applyAlignment="1">
      <alignment horizontal="center" vertical="center" wrapText="1"/>
    </xf>
    <xf numFmtId="0" fontId="2" fillId="0" borderId="6" xfId="4" applyFont="1" applyBorder="1" applyAlignment="1">
      <alignment horizontal="center" vertical="center"/>
    </xf>
    <xf numFmtId="0" fontId="2" fillId="0" borderId="7" xfId="4" applyFont="1" applyBorder="1" applyAlignment="1">
      <alignment horizontal="center" vertical="center"/>
    </xf>
    <xf numFmtId="0" fontId="2" fillId="0" borderId="8" xfId="4" applyFont="1" applyBorder="1" applyAlignment="1">
      <alignment horizontal="center" vertical="center"/>
    </xf>
    <xf numFmtId="0" fontId="26" fillId="0" borderId="16" xfId="4" applyFont="1" applyBorder="1" applyAlignment="1">
      <alignment horizontal="center" vertical="center" wrapText="1"/>
    </xf>
    <xf numFmtId="0" fontId="26" fillId="0" borderId="0" xfId="4" applyFont="1" applyAlignment="1">
      <alignment horizontal="center" vertical="center" wrapText="1"/>
    </xf>
    <xf numFmtId="0" fontId="26" fillId="0" borderId="25" xfId="4" applyFont="1" applyBorder="1" applyAlignment="1">
      <alignment horizontal="center" vertical="center"/>
    </xf>
    <xf numFmtId="0" fontId="26" fillId="0" borderId="0" xfId="4" applyFont="1" applyAlignment="1">
      <alignment horizontal="center" vertical="center"/>
    </xf>
    <xf numFmtId="0" fontId="64" fillId="0" borderId="6" xfId="4" applyFont="1" applyBorder="1" applyAlignment="1">
      <alignment horizontal="center" vertical="center"/>
    </xf>
    <xf numFmtId="0" fontId="64" fillId="0" borderId="8" xfId="4" applyFont="1" applyBorder="1" applyAlignment="1">
      <alignment horizontal="center" vertical="center"/>
    </xf>
    <xf numFmtId="0" fontId="26" fillId="8" borderId="15" xfId="4" applyFont="1" applyFill="1" applyBorder="1" applyAlignment="1">
      <alignment horizontal="center" vertical="center" wrapText="1"/>
    </xf>
    <xf numFmtId="0" fontId="2" fillId="0" borderId="6" xfId="4" applyFont="1" applyBorder="1" applyAlignment="1">
      <alignment horizontal="center"/>
    </xf>
    <xf numFmtId="0" fontId="2" fillId="0" borderId="7" xfId="4" applyFont="1" applyBorder="1" applyAlignment="1">
      <alignment horizontal="center"/>
    </xf>
    <xf numFmtId="0" fontId="2" fillId="0" borderId="8" xfId="4" applyFont="1" applyBorder="1" applyAlignment="1">
      <alignment horizontal="center"/>
    </xf>
    <xf numFmtId="0" fontId="12" fillId="0" borderId="1" xfId="5" applyFont="1" applyBorder="1" applyAlignment="1">
      <alignment horizontal="center" vertical="center"/>
    </xf>
    <xf numFmtId="0" fontId="12" fillId="0" borderId="2" xfId="5" applyFont="1" applyBorder="1" applyAlignment="1">
      <alignment horizontal="center" vertical="center"/>
    </xf>
    <xf numFmtId="0" fontId="12" fillId="0" borderId="3" xfId="5" applyFont="1" applyBorder="1" applyAlignment="1">
      <alignment horizontal="center" vertical="center"/>
    </xf>
    <xf numFmtId="0" fontId="12" fillId="0" borderId="4" xfId="5" applyFont="1" applyBorder="1" applyAlignment="1">
      <alignment horizontal="center" vertical="center"/>
    </xf>
    <xf numFmtId="0" fontId="12" fillId="0" borderId="0" xfId="5" applyFont="1" applyAlignment="1">
      <alignment horizontal="center" vertical="center"/>
    </xf>
    <xf numFmtId="0" fontId="12" fillId="0" borderId="5" xfId="5" applyFont="1" applyBorder="1" applyAlignment="1">
      <alignment horizontal="center" vertical="center"/>
    </xf>
    <xf numFmtId="0" fontId="28" fillId="0" borderId="15" xfId="4" applyFont="1" applyBorder="1" applyAlignment="1">
      <alignment horizontal="center" wrapText="1"/>
    </xf>
    <xf numFmtId="0" fontId="30" fillId="17" borderId="25" xfId="6" applyFont="1" applyFill="1" applyBorder="1" applyAlignment="1">
      <alignment horizontal="center" vertical="center" wrapText="1"/>
    </xf>
    <xf numFmtId="0" fontId="30" fillId="17" borderId="20" xfId="6" applyFont="1" applyFill="1" applyBorder="1" applyAlignment="1">
      <alignment horizontal="center" vertical="center" wrapText="1"/>
    </xf>
    <xf numFmtId="10" fontId="30" fillId="5" borderId="6" xfId="7" applyNumberFormat="1" applyFont="1" applyFill="1" applyBorder="1" applyAlignment="1">
      <alignment horizontal="center" vertical="center" wrapText="1"/>
    </xf>
    <xf numFmtId="10" fontId="30" fillId="5" borderId="7" xfId="7" applyNumberFormat="1" applyFont="1" applyFill="1" applyBorder="1" applyAlignment="1">
      <alignment horizontal="center" vertical="center" wrapText="1"/>
    </xf>
    <xf numFmtId="10" fontId="30" fillId="18" borderId="6" xfId="7" applyNumberFormat="1" applyFont="1" applyFill="1" applyBorder="1" applyAlignment="1">
      <alignment horizontal="center" vertical="center" wrapText="1"/>
    </xf>
    <xf numFmtId="10" fontId="30" fillId="18" borderId="7" xfId="7" applyNumberFormat="1" applyFont="1" applyFill="1" applyBorder="1" applyAlignment="1">
      <alignment horizontal="center" vertical="center" wrapText="1"/>
    </xf>
    <xf numFmtId="0" fontId="39" fillId="26" borderId="6" xfId="0" applyFont="1" applyFill="1" applyBorder="1" applyAlignment="1">
      <alignment horizontal="center" vertical="center"/>
    </xf>
    <xf numFmtId="0" fontId="39" fillId="26" borderId="8" xfId="0" applyFont="1" applyFill="1" applyBorder="1" applyAlignment="1">
      <alignment horizontal="center" vertical="center"/>
    </xf>
    <xf numFmtId="0" fontId="40" fillId="19" borderId="15" xfId="0" applyFont="1" applyFill="1" applyBorder="1" applyAlignment="1">
      <alignment horizontal="center" vertical="center"/>
    </xf>
    <xf numFmtId="0" fontId="38" fillId="0" borderId="15" xfId="0" applyFont="1" applyBorder="1" applyAlignment="1">
      <alignment horizontal="center" vertical="center" textRotation="90"/>
    </xf>
    <xf numFmtId="9" fontId="37" fillId="0" borderId="15" xfId="0" applyNumberFormat="1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8" fillId="0" borderId="15" xfId="0" applyFont="1" applyBorder="1" applyAlignment="1">
      <alignment horizontal="left" vertical="center"/>
    </xf>
    <xf numFmtId="0" fontId="42" fillId="27" borderId="6" xfId="6" applyFont="1" applyFill="1" applyBorder="1" applyAlignment="1">
      <alignment horizontal="center" vertical="top" wrapText="1"/>
    </xf>
    <xf numFmtId="0" fontId="42" fillId="27" borderId="8" xfId="6" applyFont="1" applyFill="1" applyBorder="1" applyAlignment="1">
      <alignment horizontal="center" vertical="top" wrapText="1"/>
    </xf>
    <xf numFmtId="9" fontId="37" fillId="0" borderId="15" xfId="0" applyNumberFormat="1" applyFont="1" applyBorder="1" applyAlignment="1">
      <alignment horizontal="center" vertical="center" wrapText="1"/>
    </xf>
    <xf numFmtId="0" fontId="42" fillId="28" borderId="6" xfId="0" applyFont="1" applyFill="1" applyBorder="1" applyAlignment="1">
      <alignment horizontal="center" vertical="top"/>
    </xf>
    <xf numFmtId="0" fontId="42" fillId="28" borderId="8" xfId="0" applyFont="1" applyFill="1" applyBorder="1" applyAlignment="1">
      <alignment horizontal="center" vertical="top"/>
    </xf>
    <xf numFmtId="0" fontId="42" fillId="28" borderId="6" xfId="6" applyFont="1" applyFill="1" applyBorder="1" applyAlignment="1">
      <alignment horizontal="center" vertical="center" wrapText="1"/>
    </xf>
    <xf numFmtId="0" fontId="42" fillId="28" borderId="8" xfId="6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37" fillId="0" borderId="6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42" fillId="27" borderId="6" xfId="0" applyFont="1" applyFill="1" applyBorder="1" applyAlignment="1">
      <alignment horizontal="center" vertical="top"/>
    </xf>
    <xf numFmtId="0" fontId="42" fillId="27" borderId="8" xfId="0" applyFont="1" applyFill="1" applyBorder="1" applyAlignment="1">
      <alignment horizontal="center" vertical="top"/>
    </xf>
    <xf numFmtId="0" fontId="42" fillId="28" borderId="6" xfId="11" applyFont="1" applyFill="1" applyBorder="1" applyAlignment="1">
      <alignment horizontal="center" vertical="center" wrapText="1"/>
    </xf>
    <xf numFmtId="0" fontId="42" fillId="28" borderId="8" xfId="11" applyFont="1" applyFill="1" applyBorder="1" applyAlignment="1">
      <alignment horizontal="center" vertical="center" wrapText="1"/>
    </xf>
    <xf numFmtId="0" fontId="10" fillId="4" borderId="9" xfId="3" applyFont="1" applyFill="1" applyBorder="1" applyAlignment="1">
      <alignment horizontal="center" vertical="center"/>
    </xf>
    <xf numFmtId="0" fontId="10" fillId="4" borderId="10" xfId="3" applyFont="1" applyFill="1" applyBorder="1" applyAlignment="1">
      <alignment horizontal="center" vertical="center"/>
    </xf>
    <xf numFmtId="0" fontId="10" fillId="4" borderId="11" xfId="3" applyFont="1" applyFill="1" applyBorder="1" applyAlignment="1">
      <alignment horizontal="center" vertical="center"/>
    </xf>
    <xf numFmtId="0" fontId="9" fillId="0" borderId="1" xfId="3" applyFont="1" applyBorder="1" applyAlignment="1">
      <alignment horizontal="center" vertical="center"/>
    </xf>
    <xf numFmtId="0" fontId="9" fillId="0" borderId="2" xfId="3" applyFont="1" applyBorder="1" applyAlignment="1">
      <alignment horizontal="center" vertical="center"/>
    </xf>
    <xf numFmtId="0" fontId="9" fillId="0" borderId="3" xfId="3" applyFont="1" applyBorder="1" applyAlignment="1">
      <alignment horizontal="center" vertical="center"/>
    </xf>
    <xf numFmtId="0" fontId="9" fillId="0" borderId="12" xfId="3" applyFont="1" applyBorder="1" applyAlignment="1">
      <alignment horizontal="center" vertical="center"/>
    </xf>
    <xf numFmtId="0" fontId="9" fillId="0" borderId="13" xfId="3" applyFont="1" applyBorder="1" applyAlignment="1">
      <alignment horizontal="center" vertical="center"/>
    </xf>
    <xf numFmtId="0" fontId="9" fillId="0" borderId="14" xfId="3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5" fillId="0" borderId="0" xfId="0" quotePrefix="1" applyFont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10" fontId="37" fillId="0" borderId="0" xfId="0" applyNumberFormat="1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10" fontId="38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 textRotation="90"/>
    </xf>
    <xf numFmtId="0" fontId="12" fillId="0" borderId="1" xfId="12" applyFont="1" applyBorder="1" applyAlignment="1">
      <alignment horizontal="center" vertical="center"/>
    </xf>
    <xf numFmtId="0" fontId="12" fillId="0" borderId="2" xfId="12" applyFont="1" applyBorder="1" applyAlignment="1">
      <alignment horizontal="center" vertical="center"/>
    </xf>
    <xf numFmtId="0" fontId="12" fillId="0" borderId="4" xfId="12" applyFont="1" applyBorder="1" applyAlignment="1">
      <alignment horizontal="center" vertical="center"/>
    </xf>
    <xf numFmtId="0" fontId="12" fillId="0" borderId="0" xfId="12" applyFont="1" applyAlignment="1">
      <alignment horizontal="center" vertical="center"/>
    </xf>
    <xf numFmtId="0" fontId="60" fillId="15" borderId="15" xfId="12" applyFont="1" applyFill="1" applyBorder="1" applyAlignment="1">
      <alignment horizontal="center" vertical="center"/>
    </xf>
    <xf numFmtId="0" fontId="60" fillId="15" borderId="6" xfId="12" applyFont="1" applyFill="1" applyBorder="1" applyAlignment="1">
      <alignment horizontal="center" vertical="center"/>
    </xf>
    <xf numFmtId="0" fontId="60" fillId="15" borderId="7" xfId="12" applyFont="1" applyFill="1" applyBorder="1" applyAlignment="1">
      <alignment horizontal="center" vertical="center"/>
    </xf>
    <xf numFmtId="0" fontId="60" fillId="15" borderId="8" xfId="12" applyFont="1" applyFill="1" applyBorder="1" applyAlignment="1">
      <alignment horizontal="center" vertical="center"/>
    </xf>
    <xf numFmtId="0" fontId="27" fillId="0" borderId="6" xfId="12" applyFont="1" applyBorder="1" applyAlignment="1">
      <alignment horizontal="center" vertical="center" wrapText="1"/>
    </xf>
    <xf numFmtId="0" fontId="27" fillId="0" borderId="8" xfId="12" applyFont="1" applyBorder="1" applyAlignment="1">
      <alignment horizontal="center" vertical="center" wrapText="1"/>
    </xf>
    <xf numFmtId="0" fontId="27" fillId="0" borderId="7" xfId="12" applyFont="1" applyBorder="1" applyAlignment="1">
      <alignment horizontal="center" vertical="center"/>
    </xf>
    <xf numFmtId="0" fontId="27" fillId="0" borderId="8" xfId="12" applyFont="1" applyBorder="1" applyAlignment="1">
      <alignment horizontal="center" vertical="center"/>
    </xf>
    <xf numFmtId="0" fontId="27" fillId="0" borderId="6" xfId="12" applyFont="1" applyBorder="1" applyAlignment="1">
      <alignment horizontal="left" vertical="center" wrapText="1"/>
    </xf>
    <xf numFmtId="0" fontId="27" fillId="0" borderId="7" xfId="12" applyFont="1" applyBorder="1" applyAlignment="1">
      <alignment horizontal="left" vertical="center"/>
    </xf>
    <xf numFmtId="0" fontId="27" fillId="0" borderId="8" xfId="12" applyFont="1" applyBorder="1" applyAlignment="1">
      <alignment horizontal="left" vertical="center"/>
    </xf>
    <xf numFmtId="0" fontId="54" fillId="22" borderId="17" xfId="14" applyFont="1" applyFill="1" applyBorder="1" applyAlignment="1">
      <alignment horizontal="center" vertical="center"/>
    </xf>
    <xf numFmtId="0" fontId="54" fillId="22" borderId="18" xfId="14" applyFont="1" applyFill="1" applyBorder="1" applyAlignment="1">
      <alignment horizontal="center" vertical="center"/>
    </xf>
    <xf numFmtId="0" fontId="54" fillId="22" borderId="19" xfId="14" applyFont="1" applyFill="1" applyBorder="1" applyAlignment="1">
      <alignment horizontal="center" vertical="center"/>
    </xf>
    <xf numFmtId="0" fontId="54" fillId="22" borderId="20" xfId="14" applyFont="1" applyFill="1" applyBorder="1" applyAlignment="1">
      <alignment horizontal="center" vertical="center"/>
    </xf>
    <xf numFmtId="0" fontId="54" fillId="22" borderId="21" xfId="14" applyFont="1" applyFill="1" applyBorder="1" applyAlignment="1">
      <alignment horizontal="center" vertical="center"/>
    </xf>
    <xf numFmtId="0" fontId="54" fillId="22" borderId="22" xfId="14" applyFont="1" applyFill="1" applyBorder="1" applyAlignment="1">
      <alignment horizontal="center" vertical="center"/>
    </xf>
    <xf numFmtId="0" fontId="54" fillId="23" borderId="6" xfId="14" applyFont="1" applyFill="1" applyBorder="1" applyAlignment="1">
      <alignment horizontal="center" vertical="center"/>
    </xf>
    <xf numFmtId="0" fontId="54" fillId="23" borderId="7" xfId="14" applyFont="1" applyFill="1" applyBorder="1" applyAlignment="1">
      <alignment horizontal="center" vertical="center"/>
    </xf>
    <xf numFmtId="0" fontId="54" fillId="24" borderId="6" xfId="14" applyFont="1" applyFill="1" applyBorder="1" applyAlignment="1">
      <alignment horizontal="center" vertical="center"/>
    </xf>
    <xf numFmtId="0" fontId="54" fillId="24" borderId="7" xfId="14" applyFont="1" applyFill="1" applyBorder="1" applyAlignment="1">
      <alignment horizontal="center" vertical="center"/>
    </xf>
    <xf numFmtId="0" fontId="54" fillId="22" borderId="26" xfId="14" applyFont="1" applyFill="1" applyBorder="1" applyAlignment="1">
      <alignment horizontal="center" vertical="center"/>
    </xf>
    <xf numFmtId="0" fontId="54" fillId="22" borderId="27" xfId="14" applyFont="1" applyFill="1" applyBorder="1" applyAlignment="1">
      <alignment horizontal="center" vertical="center"/>
    </xf>
    <xf numFmtId="0" fontId="54" fillId="22" borderId="28" xfId="14" applyFont="1" applyFill="1" applyBorder="1" applyAlignment="1">
      <alignment horizontal="center" vertical="center"/>
    </xf>
    <xf numFmtId="0" fontId="54" fillId="22" borderId="6" xfId="14" applyFont="1" applyFill="1" applyBorder="1" applyAlignment="1">
      <alignment horizontal="center" vertical="center"/>
    </xf>
    <xf numFmtId="0" fontId="54" fillId="22" borderId="7" xfId="14" applyFont="1" applyFill="1" applyBorder="1" applyAlignment="1">
      <alignment horizontal="center" vertical="center"/>
    </xf>
    <xf numFmtId="0" fontId="48" fillId="0" borderId="1" xfId="3" applyFont="1" applyBorder="1" applyAlignment="1">
      <alignment horizontal="center" vertical="center"/>
    </xf>
    <xf numFmtId="0" fontId="48" fillId="0" borderId="2" xfId="3" applyFont="1" applyBorder="1" applyAlignment="1">
      <alignment horizontal="center" vertical="center"/>
    </xf>
    <xf numFmtId="0" fontId="48" fillId="0" borderId="3" xfId="3" applyFont="1" applyBorder="1" applyAlignment="1">
      <alignment horizontal="center" vertical="center"/>
    </xf>
    <xf numFmtId="0" fontId="48" fillId="0" borderId="4" xfId="3" applyFont="1" applyBorder="1" applyAlignment="1">
      <alignment horizontal="center" vertical="center"/>
    </xf>
    <xf numFmtId="0" fontId="48" fillId="0" borderId="0" xfId="3" applyFont="1" applyAlignment="1">
      <alignment horizontal="center" vertical="center"/>
    </xf>
    <xf numFmtId="0" fontId="48" fillId="0" borderId="5" xfId="3" applyFont="1" applyBorder="1" applyAlignment="1">
      <alignment horizontal="center" vertical="center"/>
    </xf>
    <xf numFmtId="0" fontId="40" fillId="0" borderId="15" xfId="0" applyFont="1" applyBorder="1" applyAlignment="1">
      <alignment horizontal="left" vertical="center"/>
    </xf>
    <xf numFmtId="0" fontId="40" fillId="0" borderId="15" xfId="0" applyFont="1" applyBorder="1" applyAlignment="1">
      <alignment horizontal="center" vertical="center"/>
    </xf>
    <xf numFmtId="0" fontId="40" fillId="21" borderId="15" xfId="0" applyFont="1" applyFill="1" applyBorder="1" applyAlignment="1">
      <alignment horizontal="left" vertical="center"/>
    </xf>
    <xf numFmtId="0" fontId="40" fillId="0" borderId="6" xfId="0" applyFont="1" applyBorder="1" applyAlignment="1">
      <alignment horizontal="left" vertical="center"/>
    </xf>
    <xf numFmtId="0" fontId="40" fillId="0" borderId="7" xfId="0" applyFont="1" applyBorder="1" applyAlignment="1">
      <alignment horizontal="left" vertical="center"/>
    </xf>
    <xf numFmtId="0" fontId="40" fillId="0" borderId="8" xfId="0" applyFont="1" applyBorder="1" applyAlignment="1">
      <alignment horizontal="left" vertical="center"/>
    </xf>
    <xf numFmtId="0" fontId="40" fillId="0" borderId="6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10" fontId="40" fillId="0" borderId="6" xfId="1" applyNumberFormat="1" applyFont="1" applyBorder="1" applyAlignment="1">
      <alignment horizontal="center" vertical="center"/>
    </xf>
    <xf numFmtId="10" fontId="40" fillId="0" borderId="8" xfId="1" applyNumberFormat="1" applyFont="1" applyBorder="1" applyAlignment="1">
      <alignment horizontal="center" vertical="center"/>
    </xf>
    <xf numFmtId="0" fontId="39" fillId="2" borderId="15" xfId="0" applyFont="1" applyFill="1" applyBorder="1" applyAlignment="1">
      <alignment horizontal="center" vertical="center"/>
    </xf>
    <xf numFmtId="0" fontId="40" fillId="0" borderId="0" xfId="0" applyFont="1" applyAlignment="1">
      <alignment horizontal="left" vertical="center"/>
    </xf>
  </cellXfs>
  <cellStyles count="15">
    <cellStyle name="%" xfId="9" xr:uid="{6ED4AC58-369F-4C95-867B-3F0FB3A55133}"/>
    <cellStyle name="0,0_x000d__x000a_NA_x000d__x000a_ 2" xfId="2" xr:uid="{02F5B1F2-DCB6-4259-B9BA-2D6A8E6979AD}"/>
    <cellStyle name="Normal" xfId="0" builtinId="0"/>
    <cellStyle name="Normal 2 2 2" xfId="5" xr:uid="{C74B7433-64D8-45BD-AD22-0217719F070D}"/>
    <cellStyle name="Normal 2 2 3" xfId="13" xr:uid="{40C45479-4967-4F2F-B9A5-6F4CB7994BD0}"/>
    <cellStyle name="Normal 3 2" xfId="4" xr:uid="{57073696-D955-4F62-94A9-3293D2A83FE7}"/>
    <cellStyle name="Normal 5" xfId="14" xr:uid="{56E9DE33-4DCC-4927-8D2D-6339F94706CB}"/>
    <cellStyle name="Normal 5 2 2" xfId="11" xr:uid="{97709183-99D0-4490-9E3E-C6BD62D33D7A}"/>
    <cellStyle name="Normal 6" xfId="6" xr:uid="{B972C72A-0CB1-42DC-9489-8E95C35255C5}"/>
    <cellStyle name="Normal 7 2" xfId="3" xr:uid="{10E556AB-16DD-4620-8E70-F9D620C35DC4}"/>
    <cellStyle name="Normal 8" xfId="12" xr:uid="{2AE6B6A1-EB74-4CB6-BD50-C69663C9CFF3}"/>
    <cellStyle name="Percent" xfId="1" builtinId="5"/>
    <cellStyle name="Percent 2 2" xfId="8" xr:uid="{CB6E9FF0-2F4B-4AC6-A551-D90E85759F86}"/>
    <cellStyle name="Percent 3" xfId="10" xr:uid="{0F3B2C7A-1B1D-49F2-96C8-8F86D95105FD}"/>
    <cellStyle name="Percent 3 2" xfId="7" xr:uid="{32F37FC1-38CF-4A8F-B788-5AE24B6C32F9}"/>
  </cellStyles>
  <dxfs count="1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0" tint="-4.9989318521683403E-2"/>
        </patternFill>
      </fill>
    </dxf>
    <dxf>
      <font>
        <color rgb="FFFF0000"/>
      </font>
      <fill>
        <patternFill>
          <bgColor theme="0" tint="-4.9989318521683403E-2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7.jpe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7.jpe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89647</xdr:colOff>
      <xdr:row>0</xdr:row>
      <xdr:rowOff>152440</xdr:rowOff>
    </xdr:from>
    <xdr:to>
      <xdr:col>3</xdr:col>
      <xdr:colOff>448234</xdr:colOff>
      <xdr:row>5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51572" y="152440"/>
          <a:ext cx="863412" cy="7810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916954</xdr:colOff>
      <xdr:row>0</xdr:row>
      <xdr:rowOff>134471</xdr:rowOff>
    </xdr:from>
    <xdr:to>
      <xdr:col>11</xdr:col>
      <xdr:colOff>229737</xdr:colOff>
      <xdr:row>5</xdr:row>
      <xdr:rowOff>71717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104" y="134471"/>
          <a:ext cx="893933" cy="870696"/>
        </a:xfrm>
        <a:prstGeom prst="rect">
          <a:avLst/>
        </a:prstGeom>
      </xdr:spPr>
    </xdr:pic>
    <xdr:clientData/>
  </xdr:twoCellAnchor>
  <xdr:twoCellAnchor editAs="oneCell">
    <xdr:from>
      <xdr:col>3</xdr:col>
      <xdr:colOff>313557</xdr:colOff>
      <xdr:row>20</xdr:row>
      <xdr:rowOff>32811</xdr:rowOff>
    </xdr:from>
    <xdr:to>
      <xdr:col>4</xdr:col>
      <xdr:colOff>912384</xdr:colOff>
      <xdr:row>22</xdr:row>
      <xdr:rowOff>133613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9525" y="4703134"/>
          <a:ext cx="1366972" cy="761406"/>
        </a:xfrm>
        <a:prstGeom prst="rect">
          <a:avLst/>
        </a:prstGeom>
      </xdr:spPr>
    </xdr:pic>
    <xdr:clientData/>
  </xdr:twoCellAnchor>
  <xdr:twoCellAnchor>
    <xdr:from>
      <xdr:col>6</xdr:col>
      <xdr:colOff>399435</xdr:colOff>
      <xdr:row>25</xdr:row>
      <xdr:rowOff>61453</xdr:rowOff>
    </xdr:from>
    <xdr:to>
      <xdr:col>7</xdr:col>
      <xdr:colOff>689622</xdr:colOff>
      <xdr:row>28</xdr:row>
      <xdr:rowOff>13656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8882031-F610-4CF8-B533-560D36485D19}"/>
            </a:ext>
          </a:extLst>
        </xdr:cNvPr>
        <xdr:cNvSpPr/>
      </xdr:nvSpPr>
      <xdr:spPr>
        <a:xfrm>
          <a:off x="3441290" y="6498509"/>
          <a:ext cx="1058332" cy="1058332"/>
        </a:xfrm>
        <a:prstGeom prst="ellipse">
          <a:avLst/>
        </a:prstGeom>
        <a:noFill/>
        <a:ln w="952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176793</xdr:colOff>
      <xdr:row>0</xdr:row>
      <xdr:rowOff>152439</xdr:rowOff>
    </xdr:from>
    <xdr:to>
      <xdr:col>3</xdr:col>
      <xdr:colOff>605117</xdr:colOff>
      <xdr:row>5</xdr:row>
      <xdr:rowOff>44824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38718" y="152439"/>
          <a:ext cx="933149" cy="8258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693420</xdr:colOff>
      <xdr:row>0</xdr:row>
      <xdr:rowOff>76200</xdr:rowOff>
    </xdr:from>
    <xdr:to>
      <xdr:col>14</xdr:col>
      <xdr:colOff>135294</xdr:colOff>
      <xdr:row>5</xdr:row>
      <xdr:rowOff>22411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8620" y="76200"/>
          <a:ext cx="889674" cy="879661"/>
        </a:xfrm>
        <a:prstGeom prst="rect">
          <a:avLst/>
        </a:prstGeom>
      </xdr:spPr>
    </xdr:pic>
    <xdr:clientData/>
  </xdr:twoCellAnchor>
  <xdr:twoCellAnchor editAs="oneCell">
    <xdr:from>
      <xdr:col>16</xdr:col>
      <xdr:colOff>216387</xdr:colOff>
      <xdr:row>10</xdr:row>
      <xdr:rowOff>49294</xdr:rowOff>
    </xdr:from>
    <xdr:to>
      <xdr:col>18</xdr:col>
      <xdr:colOff>364966</xdr:colOff>
      <xdr:row>13</xdr:row>
      <xdr:rowOff>72674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5637" y="2211469"/>
          <a:ext cx="1367779" cy="766330"/>
        </a:xfrm>
        <a:prstGeom prst="rect">
          <a:avLst/>
        </a:prstGeom>
      </xdr:spPr>
    </xdr:pic>
    <xdr:clientData/>
  </xdr:twoCellAnchor>
  <xdr:oneCellAnchor>
    <xdr:from>
      <xdr:col>18</xdr:col>
      <xdr:colOff>442092</xdr:colOff>
      <xdr:row>26</xdr:row>
      <xdr:rowOff>134993</xdr:rowOff>
    </xdr:from>
    <xdr:ext cx="681858" cy="233205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14710542" y="6259568"/>
          <a:ext cx="681858" cy="2332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/>
            <a:t>Open Area</a:t>
          </a:r>
        </a:p>
      </xdr:txBody>
    </xdr:sp>
    <xdr:clientData/>
  </xdr:oneCellAnchor>
  <xdr:twoCellAnchor>
    <xdr:from>
      <xdr:col>21</xdr:col>
      <xdr:colOff>66675</xdr:colOff>
      <xdr:row>19</xdr:row>
      <xdr:rowOff>114300</xdr:rowOff>
    </xdr:from>
    <xdr:to>
      <xdr:col>26</xdr:col>
      <xdr:colOff>104775</xdr:colOff>
      <xdr:row>20</xdr:row>
      <xdr:rowOff>142875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 flipH="1">
          <a:off x="16163925" y="4505325"/>
          <a:ext cx="3086100" cy="276225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524715</xdr:colOff>
      <xdr:row>20</xdr:row>
      <xdr:rowOff>32590</xdr:rowOff>
    </xdr:from>
    <xdr:ext cx="496867" cy="233205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17841165" y="4671265"/>
          <a:ext cx="496867" cy="2332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/>
            <a:t>3.2 KM</a:t>
          </a:r>
        </a:p>
      </xdr:txBody>
    </xdr:sp>
    <xdr:clientData/>
  </xdr:oneCellAnchor>
  <xdr:twoCellAnchor>
    <xdr:from>
      <xdr:col>20</xdr:col>
      <xdr:colOff>152400</xdr:colOff>
      <xdr:row>20</xdr:row>
      <xdr:rowOff>161925</xdr:rowOff>
    </xdr:from>
    <xdr:to>
      <xdr:col>20</xdr:col>
      <xdr:colOff>600075</xdr:colOff>
      <xdr:row>27</xdr:row>
      <xdr:rowOff>66675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 flipV="1">
          <a:off x="15640050" y="4800600"/>
          <a:ext cx="447675" cy="163830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326806</xdr:colOff>
      <xdr:row>19</xdr:row>
      <xdr:rowOff>70690</xdr:rowOff>
    </xdr:from>
    <xdr:ext cx="496867" cy="233205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15204856" y="4461715"/>
          <a:ext cx="496867" cy="2332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/>
            <a:t>1.1 KM</a:t>
          </a:r>
        </a:p>
      </xdr:txBody>
    </xdr:sp>
    <xdr:clientData/>
  </xdr:oneCellAnchor>
  <xdr:twoCellAnchor>
    <xdr:from>
      <xdr:col>20</xdr:col>
      <xdr:colOff>297656</xdr:colOff>
      <xdr:row>17</xdr:row>
      <xdr:rowOff>107156</xdr:rowOff>
    </xdr:from>
    <xdr:to>
      <xdr:col>22</xdr:col>
      <xdr:colOff>141550</xdr:colOff>
      <xdr:row>21</xdr:row>
      <xdr:rowOff>165363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F67B64E3-3057-4FC7-92DF-879AEFCD2357}"/>
            </a:ext>
          </a:extLst>
        </xdr:cNvPr>
        <xdr:cNvSpPr/>
      </xdr:nvSpPr>
      <xdr:spPr>
        <a:xfrm>
          <a:off x="15775781" y="4000500"/>
          <a:ext cx="1058332" cy="1058332"/>
        </a:xfrm>
        <a:prstGeom prst="ellipse">
          <a:avLst/>
        </a:prstGeom>
        <a:noFill/>
        <a:ln w="952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31</xdr:col>
      <xdr:colOff>511969</xdr:colOff>
      <xdr:row>14</xdr:row>
      <xdr:rowOff>11907</xdr:rowOff>
    </xdr:from>
    <xdr:to>
      <xdr:col>33</xdr:col>
      <xdr:colOff>355863</xdr:colOff>
      <xdr:row>18</xdr:row>
      <xdr:rowOff>70114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5811A7-FC3B-4E28-B5F7-F6E8FD8ACF0A}"/>
            </a:ext>
          </a:extLst>
        </xdr:cNvPr>
        <xdr:cNvSpPr/>
      </xdr:nvSpPr>
      <xdr:spPr>
        <a:xfrm>
          <a:off x="22669500" y="3155157"/>
          <a:ext cx="1058332" cy="1058332"/>
        </a:xfrm>
        <a:prstGeom prst="ellipse">
          <a:avLst/>
        </a:prstGeom>
        <a:noFill/>
        <a:ln w="952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39730</xdr:colOff>
      <xdr:row>0</xdr:row>
      <xdr:rowOff>0</xdr:rowOff>
    </xdr:from>
    <xdr:to>
      <xdr:col>22</xdr:col>
      <xdr:colOff>379587</xdr:colOff>
      <xdr:row>6</xdr:row>
      <xdr:rowOff>151789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52CFCEF-C1F7-483D-A4CB-6C27E163B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7305" y="0"/>
          <a:ext cx="1092332" cy="11233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283029</xdr:colOff>
      <xdr:row>0</xdr:row>
      <xdr:rowOff>152399</xdr:rowOff>
    </xdr:from>
    <xdr:to>
      <xdr:col>2</xdr:col>
      <xdr:colOff>609600</xdr:colOff>
      <xdr:row>6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814A1D5-A40C-498D-8AC8-DD465DD7D6EF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864054" y="152399"/>
          <a:ext cx="898071" cy="8191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1375010</xdr:colOff>
      <xdr:row>45</xdr:row>
      <xdr:rowOff>69451</xdr:rowOff>
    </xdr:from>
    <xdr:to>
      <xdr:col>19</xdr:col>
      <xdr:colOff>291404</xdr:colOff>
      <xdr:row>47</xdr:row>
      <xdr:rowOff>128507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CFACF1D5-8FB3-4F61-8EAB-D7735A479E91}"/>
            </a:ext>
          </a:extLst>
        </xdr:cNvPr>
        <xdr:cNvSpPr/>
      </xdr:nvSpPr>
      <xdr:spPr>
        <a:xfrm>
          <a:off x="13128860" y="7594201"/>
          <a:ext cx="392769" cy="382906"/>
        </a:xfrm>
        <a:prstGeom prst="ellipse">
          <a:avLst/>
        </a:prstGeom>
        <a:noFill/>
        <a:ln w="127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97620</xdr:colOff>
      <xdr:row>108</xdr:row>
      <xdr:rowOff>152750</xdr:rowOff>
    </xdr:from>
    <xdr:to>
      <xdr:col>5</xdr:col>
      <xdr:colOff>26276</xdr:colOff>
      <xdr:row>111</xdr:row>
      <xdr:rowOff>146424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83A5CB5D-BD35-447F-A80D-428AC9A71E42}"/>
            </a:ext>
          </a:extLst>
        </xdr:cNvPr>
        <xdr:cNvSpPr/>
      </xdr:nvSpPr>
      <xdr:spPr>
        <a:xfrm>
          <a:off x="3193245" y="18812225"/>
          <a:ext cx="509681" cy="479449"/>
        </a:xfrm>
        <a:prstGeom prst="ellipse">
          <a:avLst/>
        </a:prstGeom>
        <a:noFill/>
        <a:ln w="31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156930</xdr:colOff>
      <xdr:row>44</xdr:row>
      <xdr:rowOff>99757</xdr:rowOff>
    </xdr:from>
    <xdr:to>
      <xdr:col>13</xdr:col>
      <xdr:colOff>524106</xdr:colOff>
      <xdr:row>46</xdr:row>
      <xdr:rowOff>112524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854541AA-1FCE-42CD-897A-8E3DB6997D71}"/>
            </a:ext>
          </a:extLst>
        </xdr:cNvPr>
        <xdr:cNvSpPr/>
      </xdr:nvSpPr>
      <xdr:spPr>
        <a:xfrm>
          <a:off x="8272230" y="7462582"/>
          <a:ext cx="367176" cy="336617"/>
        </a:xfrm>
        <a:prstGeom prst="ellipse">
          <a:avLst/>
        </a:prstGeom>
        <a:noFill/>
        <a:ln w="127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144858</xdr:colOff>
      <xdr:row>48</xdr:row>
      <xdr:rowOff>26401</xdr:rowOff>
    </xdr:from>
    <xdr:to>
      <xdr:col>4</xdr:col>
      <xdr:colOff>512034</xdr:colOff>
      <xdr:row>50</xdr:row>
      <xdr:rowOff>50493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52B385C5-8E1C-4198-94DE-DBC06E247A8F}"/>
            </a:ext>
          </a:extLst>
        </xdr:cNvPr>
        <xdr:cNvSpPr/>
      </xdr:nvSpPr>
      <xdr:spPr>
        <a:xfrm>
          <a:off x="3240483" y="8036926"/>
          <a:ext cx="367176" cy="347942"/>
        </a:xfrm>
        <a:prstGeom prst="ellipse">
          <a:avLst/>
        </a:prstGeom>
        <a:noFill/>
        <a:ln w="127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303066</xdr:colOff>
      <xdr:row>63</xdr:row>
      <xdr:rowOff>43294</xdr:rowOff>
    </xdr:from>
    <xdr:to>
      <xdr:col>7</xdr:col>
      <xdr:colOff>503464</xdr:colOff>
      <xdr:row>63</xdr:row>
      <xdr:rowOff>260656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22E112A-F6A4-4AA1-AA30-D9B97BF293BD}"/>
            </a:ext>
          </a:extLst>
        </xdr:cNvPr>
        <xdr:cNvSpPr txBox="1"/>
      </xdr:nvSpPr>
      <xdr:spPr>
        <a:xfrm>
          <a:off x="4560741" y="10530319"/>
          <a:ext cx="781423" cy="217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 b="1"/>
            <a:t>1.950 Km</a:t>
          </a:r>
        </a:p>
      </xdr:txBody>
    </xdr:sp>
    <xdr:clientData/>
  </xdr:twoCellAnchor>
  <xdr:twoCellAnchor>
    <xdr:from>
      <xdr:col>27</xdr:col>
      <xdr:colOff>138546</xdr:colOff>
      <xdr:row>65</xdr:row>
      <xdr:rowOff>181841</xdr:rowOff>
    </xdr:from>
    <xdr:to>
      <xdr:col>29</xdr:col>
      <xdr:colOff>0</xdr:colOff>
      <xdr:row>71</xdr:row>
      <xdr:rowOff>8659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DD28053-F359-4A03-BD5C-F719B1D46DFC}"/>
            </a:ext>
          </a:extLst>
        </xdr:cNvPr>
        <xdr:cNvSpPr/>
      </xdr:nvSpPr>
      <xdr:spPr>
        <a:xfrm>
          <a:off x="18683721" y="11154641"/>
          <a:ext cx="1023504" cy="1026968"/>
        </a:xfrm>
        <a:prstGeom prst="ellipse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329045</xdr:colOff>
      <xdr:row>86</xdr:row>
      <xdr:rowOff>155863</xdr:rowOff>
    </xdr:from>
    <xdr:to>
      <xdr:col>29</xdr:col>
      <xdr:colOff>225137</xdr:colOff>
      <xdr:row>92</xdr:row>
      <xdr:rowOff>25978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5A019045-2F93-4B67-B56E-8727B2C437A6}"/>
            </a:ext>
          </a:extLst>
        </xdr:cNvPr>
        <xdr:cNvSpPr/>
      </xdr:nvSpPr>
      <xdr:spPr>
        <a:xfrm>
          <a:off x="18874220" y="14929138"/>
          <a:ext cx="1058142" cy="1013115"/>
        </a:xfrm>
        <a:prstGeom prst="ellipse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464205</xdr:colOff>
      <xdr:row>83</xdr:row>
      <xdr:rowOff>48209</xdr:rowOff>
    </xdr:from>
    <xdr:to>
      <xdr:col>8</xdr:col>
      <xdr:colOff>87271</xdr:colOff>
      <xdr:row>84</xdr:row>
      <xdr:rowOff>104582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C1A0144-3E41-4247-9EFA-61628F7E5695}"/>
            </a:ext>
          </a:extLst>
        </xdr:cNvPr>
        <xdr:cNvSpPr txBox="1"/>
      </xdr:nvSpPr>
      <xdr:spPr>
        <a:xfrm>
          <a:off x="4721880" y="14335709"/>
          <a:ext cx="785116" cy="2182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 b="1"/>
            <a:t>1.950 Km</a:t>
          </a:r>
        </a:p>
      </xdr:txBody>
    </xdr:sp>
    <xdr:clientData/>
  </xdr:twoCellAnchor>
  <xdr:twoCellAnchor>
    <xdr:from>
      <xdr:col>4</xdr:col>
      <xdr:colOff>109904</xdr:colOff>
      <xdr:row>65</xdr:row>
      <xdr:rowOff>117231</xdr:rowOff>
    </xdr:from>
    <xdr:to>
      <xdr:col>6</xdr:col>
      <xdr:colOff>395654</xdr:colOff>
      <xdr:row>72</xdr:row>
      <xdr:rowOff>183173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A4A5795E-8E09-4F99-890D-49E04329E87A}"/>
            </a:ext>
          </a:extLst>
        </xdr:cNvPr>
        <xdr:cNvSpPr/>
      </xdr:nvSpPr>
      <xdr:spPr>
        <a:xfrm>
          <a:off x="3205529" y="11090031"/>
          <a:ext cx="1447800" cy="1456592"/>
        </a:xfrm>
        <a:prstGeom prst="ellipse">
          <a:avLst/>
        </a:prstGeom>
        <a:noFill/>
        <a:ln>
          <a:solidFill>
            <a:srgbClr val="C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117232</xdr:colOff>
      <xdr:row>86</xdr:row>
      <xdr:rowOff>161192</xdr:rowOff>
    </xdr:from>
    <xdr:to>
      <xdr:col>6</xdr:col>
      <xdr:colOff>351693</xdr:colOff>
      <xdr:row>94</xdr:row>
      <xdr:rowOff>58615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30C6DA01-69CF-492D-ACE6-D076C1541BBA}"/>
            </a:ext>
          </a:extLst>
        </xdr:cNvPr>
        <xdr:cNvSpPr/>
      </xdr:nvSpPr>
      <xdr:spPr>
        <a:xfrm>
          <a:off x="3212857" y="14934467"/>
          <a:ext cx="1396511" cy="1392848"/>
        </a:xfrm>
        <a:prstGeom prst="ellipse">
          <a:avLst/>
        </a:prstGeom>
        <a:noFill/>
        <a:ln w="6350">
          <a:solidFill>
            <a:srgbClr val="C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730352</xdr:colOff>
      <xdr:row>109</xdr:row>
      <xdr:rowOff>75189</xdr:rowOff>
    </xdr:from>
    <xdr:to>
      <xdr:col>13</xdr:col>
      <xdr:colOff>359650</xdr:colOff>
      <xdr:row>112</xdr:row>
      <xdr:rowOff>68862</xdr:rowOff>
    </xdr:to>
    <xdr:sp macro="" textlink="">
      <xdr:nvSpPr>
        <xdr:cNvPr id="11269" name="Oval 11268">
          <a:extLst>
            <a:ext uri="{FF2B5EF4-FFF2-40B4-BE49-F238E27FC236}">
              <a16:creationId xmlns:a16="http://schemas.microsoft.com/office/drawing/2014/main" id="{3BFB098B-266B-48E2-816F-40D14583757A}"/>
            </a:ext>
          </a:extLst>
        </xdr:cNvPr>
        <xdr:cNvSpPr/>
      </xdr:nvSpPr>
      <xdr:spPr>
        <a:xfrm>
          <a:off x="7996566" y="19928010"/>
          <a:ext cx="513763" cy="524352"/>
        </a:xfrm>
        <a:prstGeom prst="ellipse">
          <a:avLst/>
        </a:prstGeom>
        <a:noFill/>
        <a:ln w="31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1331787</xdr:colOff>
      <xdr:row>109</xdr:row>
      <xdr:rowOff>145946</xdr:rowOff>
    </xdr:from>
    <xdr:to>
      <xdr:col>19</xdr:col>
      <xdr:colOff>362371</xdr:colOff>
      <xdr:row>112</xdr:row>
      <xdr:rowOff>139619</xdr:rowOff>
    </xdr:to>
    <xdr:sp macro="" textlink="">
      <xdr:nvSpPr>
        <xdr:cNvPr id="11270" name="Oval 11269">
          <a:extLst>
            <a:ext uri="{FF2B5EF4-FFF2-40B4-BE49-F238E27FC236}">
              <a16:creationId xmlns:a16="http://schemas.microsoft.com/office/drawing/2014/main" id="{A496FBFC-8BFF-428B-BAB8-65703F269326}"/>
            </a:ext>
          </a:extLst>
        </xdr:cNvPr>
        <xdr:cNvSpPr/>
      </xdr:nvSpPr>
      <xdr:spPr>
        <a:xfrm>
          <a:off x="13142787" y="19998767"/>
          <a:ext cx="513763" cy="524352"/>
        </a:xfrm>
        <a:prstGeom prst="ellipse">
          <a:avLst/>
        </a:prstGeom>
        <a:noFill/>
        <a:ln w="31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10</xdr:col>
      <xdr:colOff>1106476</xdr:colOff>
      <xdr:row>6</xdr:row>
      <xdr:rowOff>107257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1550" y="0"/>
          <a:ext cx="1106476" cy="10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313764</xdr:colOff>
      <xdr:row>1</xdr:row>
      <xdr:rowOff>53787</xdr:rowOff>
    </xdr:from>
    <xdr:to>
      <xdr:col>2</xdr:col>
      <xdr:colOff>555812</xdr:colOff>
      <xdr:row>5</xdr:row>
      <xdr:rowOff>107575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42389" y="215712"/>
          <a:ext cx="823073" cy="70148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169361</xdr:colOff>
      <xdr:row>0</xdr:row>
      <xdr:rowOff>31462</xdr:rowOff>
    </xdr:from>
    <xdr:to>
      <xdr:col>3</xdr:col>
      <xdr:colOff>683559</xdr:colOff>
      <xdr:row>2</xdr:row>
      <xdr:rowOff>156882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EA8E68-B842-449A-B279-A18B6D8BF8E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836111" y="31462"/>
          <a:ext cx="514198" cy="544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246709</xdr:colOff>
      <xdr:row>0</xdr:row>
      <xdr:rowOff>0</xdr:rowOff>
    </xdr:from>
    <xdr:to>
      <xdr:col>15</xdr:col>
      <xdr:colOff>899537</xdr:colOff>
      <xdr:row>3</xdr:row>
      <xdr:rowOff>17929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2D2BE9-2FCB-4095-A4B3-B952509D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86909" y="0"/>
          <a:ext cx="652828" cy="608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235644</xdr:colOff>
      <xdr:row>30</xdr:row>
      <xdr:rowOff>34874</xdr:rowOff>
    </xdr:from>
    <xdr:to>
      <xdr:col>7</xdr:col>
      <xdr:colOff>683879</xdr:colOff>
      <xdr:row>30</xdr:row>
      <xdr:rowOff>291487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EAE1A4C-2756-4CD8-9DCA-404D244441C8}"/>
            </a:ext>
          </a:extLst>
        </xdr:cNvPr>
        <xdr:cNvSpPr txBox="1"/>
      </xdr:nvSpPr>
      <xdr:spPr>
        <a:xfrm>
          <a:off x="2493069" y="8816924"/>
          <a:ext cx="2705660" cy="2566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Sector 3 -&gt; </a:t>
          </a:r>
          <a:r>
            <a:rPr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1.1 KM</a:t>
          </a:r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-</a:t>
          </a:r>
          <a:r>
            <a:rPr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en-US" altLang="zh-CN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59.59</a:t>
          </a:r>
          <a:r>
            <a:rPr lang="en-US" altLang="zh-CN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%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334255</xdr:colOff>
      <xdr:row>20</xdr:row>
      <xdr:rowOff>40663</xdr:rowOff>
    </xdr:from>
    <xdr:to>
      <xdr:col>7</xdr:col>
      <xdr:colOff>782490</xdr:colOff>
      <xdr:row>20</xdr:row>
      <xdr:rowOff>299998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ED8E04A-5A52-4E15-8110-29A148A1D8F1}"/>
            </a:ext>
          </a:extLst>
        </xdr:cNvPr>
        <xdr:cNvSpPr txBox="1"/>
      </xdr:nvSpPr>
      <xdr:spPr>
        <a:xfrm>
          <a:off x="2591680" y="5584213"/>
          <a:ext cx="2705660" cy="259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Sector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3.2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 -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 100.00%</a:t>
          </a:r>
          <a:endParaRPr lang="en-ID">
            <a:effectLst/>
          </a:endParaRPr>
        </a:p>
      </xdr:txBody>
    </xdr:sp>
    <xdr:clientData/>
  </xdr:twoCellAnchor>
  <xdr:twoCellAnchor>
    <xdr:from>
      <xdr:col>5</xdr:col>
      <xdr:colOff>267448</xdr:colOff>
      <xdr:row>9</xdr:row>
      <xdr:rowOff>34365</xdr:rowOff>
    </xdr:from>
    <xdr:to>
      <xdr:col>7</xdr:col>
      <xdr:colOff>715683</xdr:colOff>
      <xdr:row>9</xdr:row>
      <xdr:rowOff>290979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9542B2-9060-4DA2-9DC0-B2F67445D8A3}"/>
            </a:ext>
          </a:extLst>
        </xdr:cNvPr>
        <xdr:cNvSpPr txBox="1"/>
      </xdr:nvSpPr>
      <xdr:spPr>
        <a:xfrm>
          <a:off x="2524873" y="2015565"/>
          <a:ext cx="2705660" cy="2566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Sector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3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.2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 98.46%</a:t>
          </a:r>
          <a:endParaRPr lang="zh-CN" altLang="en-US" sz="1100"/>
        </a:p>
      </xdr:txBody>
    </xdr:sp>
    <xdr:clientData/>
  </xdr:twoCellAnchor>
  <xdr:twoCellAnchor>
    <xdr:from>
      <xdr:col>14</xdr:col>
      <xdr:colOff>536602</xdr:colOff>
      <xdr:row>20</xdr:row>
      <xdr:rowOff>40216</xdr:rowOff>
    </xdr:from>
    <xdr:to>
      <xdr:col>16</xdr:col>
      <xdr:colOff>984837</xdr:colOff>
      <xdr:row>20</xdr:row>
      <xdr:rowOff>296830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6A91291-BB46-40BD-B03B-7A06485C045A}"/>
            </a:ext>
          </a:extLst>
        </xdr:cNvPr>
        <xdr:cNvSpPr txBox="1"/>
      </xdr:nvSpPr>
      <xdr:spPr>
        <a:xfrm>
          <a:off x="10880752" y="5583766"/>
          <a:ext cx="2705660" cy="2566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Sector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3.2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 -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 100.00%</a:t>
          </a:r>
          <a:endParaRPr lang="en-ID">
            <a:effectLst/>
          </a:endParaRPr>
        </a:p>
      </xdr:txBody>
    </xdr:sp>
    <xdr:clientData/>
  </xdr:twoCellAnchor>
  <xdr:twoCellAnchor editAs="oneCell">
    <xdr:from>
      <xdr:col>19</xdr:col>
      <xdr:colOff>194336</xdr:colOff>
      <xdr:row>0</xdr:row>
      <xdr:rowOff>0</xdr:rowOff>
    </xdr:from>
    <xdr:to>
      <xdr:col>21</xdr:col>
      <xdr:colOff>88539</xdr:colOff>
      <xdr:row>5</xdr:row>
      <xdr:rowOff>151789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AE37B3-4122-4FF6-B3D2-D5952946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9686" y="0"/>
          <a:ext cx="1094353" cy="1085239"/>
        </a:xfrm>
        <a:prstGeom prst="rect">
          <a:avLst/>
        </a:prstGeom>
      </xdr:spPr>
    </xdr:pic>
    <xdr:clientData/>
  </xdr:twoCellAnchor>
  <xdr:oneCellAnchor>
    <xdr:from>
      <xdr:col>2</xdr:col>
      <xdr:colOff>195943</xdr:colOff>
      <xdr:row>0</xdr:row>
      <xdr:rowOff>185057</xdr:rowOff>
    </xdr:from>
    <xdr:ext cx="789885" cy="714073"/>
    <xdr:pic>
      <xdr:nvPicPr>
        <xdr:cNvPr id="7" name="Picture 6">
          <a:extLst>
            <a:ext uri="{FF2B5EF4-FFF2-40B4-BE49-F238E27FC236}">
              <a16:creationId xmlns:a16="http://schemas.microsoft.com/office/drawing/2014/main" id="{402E4E21-DB61-4473-A5F6-A6819A0F1E5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34093" y="185057"/>
          <a:ext cx="789885" cy="714073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260798</xdr:colOff>
      <xdr:row>23</xdr:row>
      <xdr:rowOff>4493</xdr:rowOff>
    </xdr:from>
    <xdr:to>
      <xdr:col>7</xdr:col>
      <xdr:colOff>630485</xdr:colOff>
      <xdr:row>28</xdr:row>
      <xdr:rowOff>65067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104BAB4-4B02-40EE-B110-4A2624742F8F}"/>
            </a:ext>
          </a:extLst>
        </xdr:cNvPr>
        <xdr:cNvSpPr/>
      </xdr:nvSpPr>
      <xdr:spPr>
        <a:xfrm>
          <a:off x="4775648" y="6519593"/>
          <a:ext cx="369687" cy="1679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247637</xdr:colOff>
      <xdr:row>33</xdr:row>
      <xdr:rowOff>231490</xdr:rowOff>
    </xdr:from>
    <xdr:to>
      <xdr:col>5</xdr:col>
      <xdr:colOff>622996</xdr:colOff>
      <xdr:row>38</xdr:row>
      <xdr:rowOff>250764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BBAE0E0-C6F8-439A-839A-466F3959B3B0}"/>
            </a:ext>
          </a:extLst>
        </xdr:cNvPr>
        <xdr:cNvSpPr/>
      </xdr:nvSpPr>
      <xdr:spPr>
        <a:xfrm>
          <a:off x="2505062" y="9985090"/>
          <a:ext cx="375359" cy="16385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581025</xdr:colOff>
      <xdr:row>30</xdr:row>
      <xdr:rowOff>38100</xdr:rowOff>
    </xdr:from>
    <xdr:to>
      <xdr:col>17</xdr:col>
      <xdr:colOff>560</xdr:colOff>
      <xdr:row>30</xdr:row>
      <xdr:rowOff>294714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48A1E7A-2B31-4BFF-8E82-7BF7F4101518}"/>
            </a:ext>
          </a:extLst>
        </xdr:cNvPr>
        <xdr:cNvSpPr txBox="1"/>
      </xdr:nvSpPr>
      <xdr:spPr>
        <a:xfrm>
          <a:off x="10925175" y="8820150"/>
          <a:ext cx="2705660" cy="2566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Sector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-&gt;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1.1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KM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61.47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</a:t>
          </a:r>
          <a:endParaRPr lang="en-ID">
            <a:effectLst/>
          </a:endParaRPr>
        </a:p>
      </xdr:txBody>
    </xdr:sp>
    <xdr:clientData/>
  </xdr:twoCellAnchor>
  <xdr:twoCellAnchor>
    <xdr:from>
      <xdr:col>14</xdr:col>
      <xdr:colOff>361950</xdr:colOff>
      <xdr:row>9</xdr:row>
      <xdr:rowOff>38100</xdr:rowOff>
    </xdr:from>
    <xdr:to>
      <xdr:col>16</xdr:col>
      <xdr:colOff>810185</xdr:colOff>
      <xdr:row>9</xdr:row>
      <xdr:rowOff>294714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A24F144-6F28-4A98-B602-0943BF29DADD}"/>
            </a:ext>
          </a:extLst>
        </xdr:cNvPr>
        <xdr:cNvSpPr txBox="1"/>
      </xdr:nvSpPr>
      <xdr:spPr>
        <a:xfrm>
          <a:off x="10706100" y="2019300"/>
          <a:ext cx="2705660" cy="2566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Sector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id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-&gt; 3.2 KM -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 99.31%</a:t>
          </a:r>
          <a:endParaRPr lang="en-ID">
            <a:effectLst/>
          </a:endParaRPr>
        </a:p>
      </xdr:txBody>
    </xdr:sp>
    <xdr:clientData/>
  </xdr:twoCellAnchor>
  <xdr:twoCellAnchor>
    <xdr:from>
      <xdr:col>14</xdr:col>
      <xdr:colOff>1354666</xdr:colOff>
      <xdr:row>22</xdr:row>
      <xdr:rowOff>148166</xdr:rowOff>
    </xdr:from>
    <xdr:to>
      <xdr:col>15</xdr:col>
      <xdr:colOff>232103</xdr:colOff>
      <xdr:row>27</xdr:row>
      <xdr:rowOff>208741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48B591C-7DDA-46E6-A395-8B5940F4C538}"/>
            </a:ext>
          </a:extLst>
        </xdr:cNvPr>
        <xdr:cNvSpPr/>
      </xdr:nvSpPr>
      <xdr:spPr>
        <a:xfrm>
          <a:off x="11698816" y="6339416"/>
          <a:ext cx="372862" cy="167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444500</xdr:colOff>
      <xdr:row>33</xdr:row>
      <xdr:rowOff>285750</xdr:rowOff>
    </xdr:from>
    <xdr:to>
      <xdr:col>14</xdr:col>
      <xdr:colOff>819859</xdr:colOff>
      <xdr:row>38</xdr:row>
      <xdr:rowOff>305024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7E7F4E2B-D466-4928-B90B-F8CE6157EC90}"/>
            </a:ext>
          </a:extLst>
        </xdr:cNvPr>
        <xdr:cNvSpPr/>
      </xdr:nvSpPr>
      <xdr:spPr>
        <a:xfrm>
          <a:off x="10788650" y="10039350"/>
          <a:ext cx="375359" cy="16385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95250</xdr:colOff>
      <xdr:row>13</xdr:row>
      <xdr:rowOff>74083</xdr:rowOff>
    </xdr:from>
    <xdr:to>
      <xdr:col>5</xdr:col>
      <xdr:colOff>470609</xdr:colOff>
      <xdr:row>18</xdr:row>
      <xdr:rowOff>93358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B5862C0-0B83-45E0-8DE4-E8D20C8C718E}"/>
            </a:ext>
          </a:extLst>
        </xdr:cNvPr>
        <xdr:cNvSpPr/>
      </xdr:nvSpPr>
      <xdr:spPr>
        <a:xfrm>
          <a:off x="2352675" y="3350683"/>
          <a:ext cx="375359" cy="1638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179916</xdr:colOff>
      <xdr:row>13</xdr:row>
      <xdr:rowOff>52916</xdr:rowOff>
    </xdr:from>
    <xdr:to>
      <xdr:col>14</xdr:col>
      <xdr:colOff>555275</xdr:colOff>
      <xdr:row>18</xdr:row>
      <xdr:rowOff>72191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853BC89-7ECE-4DBC-9652-83F9723B6098}"/>
            </a:ext>
          </a:extLst>
        </xdr:cNvPr>
        <xdr:cNvSpPr/>
      </xdr:nvSpPr>
      <xdr:spPr>
        <a:xfrm>
          <a:off x="10524066" y="3329516"/>
          <a:ext cx="375359" cy="1638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162615</xdr:colOff>
      <xdr:row>0</xdr:row>
      <xdr:rowOff>199548</xdr:rowOff>
    </xdr:from>
    <xdr:to>
      <xdr:col>4</xdr:col>
      <xdr:colOff>213827</xdr:colOff>
      <xdr:row>4</xdr:row>
      <xdr:rowOff>145789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5015" y="199548"/>
          <a:ext cx="765587" cy="7082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311020</xdr:colOff>
      <xdr:row>0</xdr:row>
      <xdr:rowOff>101084</xdr:rowOff>
    </xdr:from>
    <xdr:to>
      <xdr:col>23</xdr:col>
      <xdr:colOff>181170</xdr:colOff>
      <xdr:row>5</xdr:row>
      <xdr:rowOff>36409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4720" y="101084"/>
          <a:ext cx="917900" cy="868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304800</xdr:colOff>
      <xdr:row>10</xdr:row>
      <xdr:rowOff>38100</xdr:rowOff>
    </xdr:to>
    <xdr:sp macro="" textlink="">
      <xdr:nvSpPr>
        <xdr:cNvPr id="4" name="AutoShape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3181350" y="141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95940</xdr:colOff>
      <xdr:row>0</xdr:row>
      <xdr:rowOff>190023</xdr:rowOff>
    </xdr:from>
    <xdr:ext cx="789885" cy="714073"/>
    <xdr:pic>
      <xdr:nvPicPr>
        <xdr:cNvPr id="3" name="Picture 2">
          <a:extLst>
            <a:ext uri="{FF2B5EF4-FFF2-40B4-BE49-F238E27FC236}">
              <a16:creationId xmlns:a16="http://schemas.microsoft.com/office/drawing/2014/main" id="{4CECB949-9DC5-4D38-BAA9-6073F032602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62665" y="190023"/>
          <a:ext cx="789885" cy="71407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11</xdr:col>
      <xdr:colOff>576944</xdr:colOff>
      <xdr:row>0</xdr:row>
      <xdr:rowOff>141516</xdr:rowOff>
    </xdr:from>
    <xdr:ext cx="928863" cy="849725"/>
    <xdr:pic>
      <xdr:nvPicPr>
        <xdr:cNvPr id="4" name="Picture 3">
          <a:extLst>
            <a:ext uri="{FF2B5EF4-FFF2-40B4-BE49-F238E27FC236}">
              <a16:creationId xmlns:a16="http://schemas.microsoft.com/office/drawing/2014/main" id="{E80F555D-C19D-4C00-A9BC-25E0E7EA0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4294" y="141516"/>
          <a:ext cx="928863" cy="849725"/>
        </a:xfrm>
        <a:prstGeom prst="rect">
          <a:avLst/>
        </a:prstGeom>
      </xdr:spPr>
    </xdr:pic>
    <xdr:clientData/>
  </xdr:oneCellAnchor>
  <xdr:twoCellAnchor editAs="oneCell">
    <xdr:from>
      <xdr:col>7</xdr:col>
      <xdr:colOff>3753</xdr:colOff>
      <xdr:row>41</xdr:row>
      <xdr:rowOff>67574</xdr:rowOff>
    </xdr:from>
    <xdr:to>
      <xdr:col>7</xdr:col>
      <xdr:colOff>789003</xdr:colOff>
      <xdr:row>45</xdr:row>
      <xdr:rowOff>35450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818481-DCB6-40B9-990D-59BAB68E9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6728" y="8068574"/>
          <a:ext cx="785250" cy="6155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268941</xdr:colOff>
      <xdr:row>90</xdr:row>
      <xdr:rowOff>56029</xdr:rowOff>
    </xdr:from>
    <xdr:to>
      <xdr:col>8</xdr:col>
      <xdr:colOff>99306</xdr:colOff>
      <xdr:row>97</xdr:row>
      <xdr:rowOff>29289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B2AEDE-FB69-4F79-9B24-238AAA33A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1916" y="16096129"/>
          <a:ext cx="963840" cy="113531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66</xdr:row>
      <xdr:rowOff>43296</xdr:rowOff>
    </xdr:from>
    <xdr:to>
      <xdr:col>7</xdr:col>
      <xdr:colOff>627897</xdr:colOff>
      <xdr:row>70</xdr:row>
      <xdr:rowOff>83228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3B6DD50-55B9-4B4B-909E-CFC811876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12130521"/>
          <a:ext cx="808872" cy="716207"/>
        </a:xfrm>
        <a:prstGeom prst="rect">
          <a:avLst/>
        </a:prstGeom>
      </xdr:spPr>
    </xdr:pic>
    <xdr:clientData/>
  </xdr:twoCellAnchor>
  <xdr:twoCellAnchor>
    <xdr:from>
      <xdr:col>4</xdr:col>
      <xdr:colOff>889001</xdr:colOff>
      <xdr:row>15</xdr:row>
      <xdr:rowOff>52917</xdr:rowOff>
    </xdr:from>
    <xdr:to>
      <xdr:col>5</xdr:col>
      <xdr:colOff>1015999</xdr:colOff>
      <xdr:row>21</xdr:row>
      <xdr:rowOff>158749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DCA22B2C-038A-16BB-C9E7-95CB9795C468}"/>
            </a:ext>
          </a:extLst>
        </xdr:cNvPr>
        <xdr:cNvSpPr/>
      </xdr:nvSpPr>
      <xdr:spPr>
        <a:xfrm>
          <a:off x="2360084" y="3788834"/>
          <a:ext cx="1058332" cy="1058332"/>
        </a:xfrm>
        <a:prstGeom prst="ellipse">
          <a:avLst/>
        </a:prstGeom>
        <a:noFill/>
        <a:ln w="952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899584</xdr:colOff>
      <xdr:row>51</xdr:row>
      <xdr:rowOff>52917</xdr:rowOff>
    </xdr:from>
    <xdr:to>
      <xdr:col>5</xdr:col>
      <xdr:colOff>1026582</xdr:colOff>
      <xdr:row>57</xdr:row>
      <xdr:rowOff>158749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F645CBD7-6039-4B21-9EE5-FBD6F79959D0}"/>
            </a:ext>
          </a:extLst>
        </xdr:cNvPr>
        <xdr:cNvSpPr/>
      </xdr:nvSpPr>
      <xdr:spPr>
        <a:xfrm>
          <a:off x="2370667" y="9546167"/>
          <a:ext cx="1058332" cy="1058332"/>
        </a:xfrm>
        <a:prstGeom prst="ellipse">
          <a:avLst/>
        </a:prstGeom>
        <a:noFill/>
        <a:ln w="952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105833</xdr:colOff>
      <xdr:row>100</xdr:row>
      <xdr:rowOff>0</xdr:rowOff>
    </xdr:from>
    <xdr:to>
      <xdr:col>5</xdr:col>
      <xdr:colOff>1164165</xdr:colOff>
      <xdr:row>106</xdr:row>
      <xdr:rowOff>42332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CF57C918-A2CC-40EA-A9C4-4711CCE31EE4}"/>
            </a:ext>
          </a:extLst>
        </xdr:cNvPr>
        <xdr:cNvSpPr/>
      </xdr:nvSpPr>
      <xdr:spPr>
        <a:xfrm>
          <a:off x="2508250" y="17420167"/>
          <a:ext cx="1058332" cy="1058332"/>
        </a:xfrm>
        <a:prstGeom prst="ellipse">
          <a:avLst/>
        </a:prstGeom>
        <a:noFill/>
        <a:ln w="9525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194336</xdr:colOff>
      <xdr:row>0</xdr:row>
      <xdr:rowOff>0</xdr:rowOff>
    </xdr:from>
    <xdr:to>
      <xdr:col>19</xdr:col>
      <xdr:colOff>477158</xdr:colOff>
      <xdr:row>6</xdr:row>
      <xdr:rowOff>14629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4211" y="0"/>
          <a:ext cx="1101973" cy="1119529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1</xdr:col>
      <xdr:colOff>195943</xdr:colOff>
      <xdr:row>0</xdr:row>
      <xdr:rowOff>185057</xdr:rowOff>
    </xdr:from>
    <xdr:ext cx="789885" cy="71407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10268" y="185057"/>
          <a:ext cx="789885" cy="714073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0</xdr:col>
      <xdr:colOff>0</xdr:colOff>
      <xdr:row>167</xdr:row>
      <xdr:rowOff>0</xdr:rowOff>
    </xdr:from>
    <xdr:to>
      <xdr:col>20</xdr:col>
      <xdr:colOff>698500</xdr:colOff>
      <xdr:row>210</xdr:row>
      <xdr:rowOff>137209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225250"/>
          <a:ext cx="16414750" cy="8519209"/>
        </a:xfrm>
        <a:prstGeom prst="rect">
          <a:avLst/>
        </a:prstGeom>
      </xdr:spPr>
    </xdr:pic>
    <xdr:clientData/>
  </xdr:twoCellAnchor>
  <xdr:twoCellAnchor>
    <xdr:from>
      <xdr:col>8</xdr:col>
      <xdr:colOff>603250</xdr:colOff>
      <xdr:row>7</xdr:row>
      <xdr:rowOff>127000</xdr:rowOff>
    </xdr:from>
    <xdr:to>
      <xdr:col>14</xdr:col>
      <xdr:colOff>148167</xdr:colOff>
      <xdr:row>28</xdr:row>
      <xdr:rowOff>84667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 txBox="1"/>
      </xdr:nvSpPr>
      <xdr:spPr>
        <a:xfrm>
          <a:off x="6392333" y="1534583"/>
          <a:ext cx="4497917" cy="3735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 Point</a:t>
          </a:r>
          <a:endParaRPr lang="en-ID">
            <a:effectLst/>
          </a:endParaRPr>
        </a:p>
        <a:p>
          <a:r>
            <a:rPr lang="en-ID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 Site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 Point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GE 1st Tier ✅ OK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PCI HOMOGEN✅ OK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PRB ❌ Unbalance Sec 1 &amp; Sec 3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RANK2 ✅ Sector SOW Improve &gt; 21.6%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PORT ✅ balance (Info Only)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ATP ✅ ATP NY Approved (Info Only)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MR RSRP ❌ RSRP &gt; -105 dBm 46.84%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8. MR CQI ✅ CQI &gt; 78.46%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9. TA Overshoot ✅ safe &gt;80%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10. ALARM ✅ OK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11. VSWR ✅ clear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12. CRS PORT ✅ 2ports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13. LICENSE ✅ clear 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14. PCI MOD3 ✅ OK </a:t>
          </a:r>
          <a:endParaRPr lang="en-ID">
            <a:effectLst/>
          </a:endParaRPr>
        </a:p>
        <a:p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15. Capture review CO NPM </a:t>
          </a:r>
          <a:endParaRPr lang="en-ID" sz="1100"/>
        </a:p>
      </xdr:txBody>
    </xdr:sp>
    <xdr:clientData/>
  </xdr:twoCellAnchor>
  <xdr:twoCellAnchor>
    <xdr:from>
      <xdr:col>1</xdr:col>
      <xdr:colOff>174625</xdr:colOff>
      <xdr:row>255</xdr:row>
      <xdr:rowOff>0</xdr:rowOff>
    </xdr:from>
    <xdr:to>
      <xdr:col>2</xdr:col>
      <xdr:colOff>243077</xdr:colOff>
      <xdr:row>265</xdr:row>
      <xdr:rowOff>153580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5680029-DB7F-4938-B141-73AE27315B08}"/>
            </a:ext>
          </a:extLst>
        </xdr:cNvPr>
        <xdr:cNvGrpSpPr/>
      </xdr:nvGrpSpPr>
      <xdr:grpSpPr>
        <a:xfrm>
          <a:off x="476250" y="47815500"/>
          <a:ext cx="1719452" cy="1931580"/>
          <a:chOff x="3596215" y="20377728"/>
          <a:chExt cx="1719452" cy="1931580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2330E2F3-8F15-5117-F1DE-4CF1AB15C0B4}"/>
              </a:ext>
            </a:extLst>
          </xdr:cNvPr>
          <xdr:cNvGrpSpPr/>
        </xdr:nvGrpSpPr>
        <xdr:grpSpPr>
          <a:xfrm>
            <a:off x="3596215" y="20377728"/>
            <a:ext cx="1719452" cy="1931580"/>
            <a:chOff x="3638005" y="20420281"/>
            <a:chExt cx="1723570" cy="2028315"/>
          </a:xfrm>
        </xdr:grpSpPr>
        <xdr:grpSp>
          <xdr:nvGrpSpPr>
            <xdr:cNvPr id="12" name="Group 11">
              <a:extLst>
                <a:ext uri="{FF2B5EF4-FFF2-40B4-BE49-F238E27FC236}">
                  <a16:creationId xmlns:a16="http://schemas.microsoft.com/office/drawing/2014/main" id="{09276888-D342-6E23-3985-0D0AEA3BE65A}"/>
                </a:ext>
              </a:extLst>
            </xdr:cNvPr>
            <xdr:cNvGrpSpPr/>
          </xdr:nvGrpSpPr>
          <xdr:grpSpPr>
            <a:xfrm>
              <a:off x="4510047" y="20420281"/>
              <a:ext cx="519819" cy="2016702"/>
              <a:chOff x="7425683" y="389334"/>
              <a:chExt cx="522816" cy="3338922"/>
            </a:xfrm>
          </xdr:grpSpPr>
          <xdr:cxnSp macro="">
            <xdr:nvCxnSpPr>
              <xdr:cNvPr id="15" name="Straight Connector 14">
                <a:extLst>
                  <a:ext uri="{FF2B5EF4-FFF2-40B4-BE49-F238E27FC236}">
                    <a16:creationId xmlns:a16="http://schemas.microsoft.com/office/drawing/2014/main" id="{30ABFFBB-E353-C679-6E2E-D17BCD6CA2BD}"/>
                  </a:ext>
                </a:extLst>
              </xdr:cNvPr>
              <xdr:cNvCxnSpPr/>
            </xdr:nvCxnSpPr>
            <xdr:spPr>
              <a:xfrm>
                <a:off x="7844738" y="680256"/>
                <a:ext cx="0" cy="3048000"/>
              </a:xfrm>
              <a:prstGeom prst="line">
                <a:avLst/>
              </a:prstGeom>
              <a:ln w="19050">
                <a:solidFill>
                  <a:srgbClr val="FF0000"/>
                </a:solidFill>
                <a:prstDash val="solid"/>
                <a:headEnd type="none" w="med" len="med"/>
                <a:tailEnd type="triangl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6" name="TextBox 15">
                <a:extLst>
                  <a:ext uri="{FF2B5EF4-FFF2-40B4-BE49-F238E27FC236}">
                    <a16:creationId xmlns:a16="http://schemas.microsoft.com/office/drawing/2014/main" id="{5C700771-77B3-4AA0-747D-7B870D4A4012}"/>
                  </a:ext>
                </a:extLst>
              </xdr:cNvPr>
              <xdr:cNvSpPr txBox="1"/>
            </xdr:nvSpPr>
            <xdr:spPr>
              <a:xfrm>
                <a:off x="7425683" y="389334"/>
                <a:ext cx="522816" cy="45162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/>
                  <a:t>Audit</a:t>
                </a:r>
              </a:p>
            </xdr:txBody>
          </xdr:sp>
        </xdr:grpSp>
        <xdr:sp macro="" textlink="">
          <xdr:nvSpPr>
            <xdr:cNvPr id="13" name="Rectangle: Rounded Corners 12">
              <a:extLst>
                <a:ext uri="{FF2B5EF4-FFF2-40B4-BE49-F238E27FC236}">
                  <a16:creationId xmlns:a16="http://schemas.microsoft.com/office/drawing/2014/main" id="{67A37E0D-B150-C3CA-4D90-5032FC53B8FB}"/>
                </a:ext>
              </a:extLst>
            </xdr:cNvPr>
            <xdr:cNvSpPr/>
          </xdr:nvSpPr>
          <xdr:spPr>
            <a:xfrm>
              <a:off x="3638005" y="20660495"/>
              <a:ext cx="267243" cy="1781175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  <a:alpha val="23000"/>
              </a:schemeClr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t"/>
            <a:lstStyle/>
            <a:p>
              <a:pPr algn="ctr"/>
              <a:r>
                <a:rPr lang="en-ID" sz="1100">
                  <a:solidFill>
                    <a:sysClr val="windowText" lastClr="000000"/>
                  </a:solidFill>
                </a:rPr>
                <a:t>Before</a:t>
              </a:r>
            </a:p>
          </xdr:txBody>
        </xdr:sp>
        <xdr:sp macro="" textlink="">
          <xdr:nvSpPr>
            <xdr:cNvPr id="14" name="Rectangle: Rounded Corners 13">
              <a:extLst>
                <a:ext uri="{FF2B5EF4-FFF2-40B4-BE49-F238E27FC236}">
                  <a16:creationId xmlns:a16="http://schemas.microsoft.com/office/drawing/2014/main" id="{3F38B5F4-82F4-030A-099F-E0B25062D444}"/>
                </a:ext>
              </a:extLst>
            </xdr:cNvPr>
            <xdr:cNvSpPr/>
          </xdr:nvSpPr>
          <xdr:spPr>
            <a:xfrm>
              <a:off x="5080284" y="20667421"/>
              <a:ext cx="281291" cy="1781175"/>
            </a:xfrm>
            <a:prstGeom prst="roundRect">
              <a:avLst/>
            </a:prstGeom>
            <a:noFill/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t"/>
            <a:lstStyle/>
            <a:p>
              <a:pPr algn="ctr"/>
              <a:r>
                <a:rPr lang="en-ID" sz="1100">
                  <a:solidFill>
                    <a:sysClr val="windowText" lastClr="000000"/>
                  </a:solidFill>
                </a:rPr>
                <a:t>After</a:t>
              </a:r>
            </a:p>
          </xdr:txBody>
        </xdr:sp>
      </xdr:grp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1FA765D8-4EB3-9134-73C8-9B9FB451C0AD}"/>
              </a:ext>
            </a:extLst>
          </xdr:cNvPr>
          <xdr:cNvCxnSpPr/>
        </xdr:nvCxnSpPr>
        <xdr:spPr>
          <a:xfrm>
            <a:off x="4435204" y="20534480"/>
            <a:ext cx="0" cy="1753185"/>
          </a:xfrm>
          <a:prstGeom prst="line">
            <a:avLst/>
          </a:prstGeom>
          <a:ln w="19050">
            <a:solidFill>
              <a:srgbClr val="FF0000"/>
            </a:solidFill>
            <a:prstDash val="solid"/>
            <a:headEnd type="non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8C225B99-DB5A-549C-862F-14EA5F047280}"/>
              </a:ext>
            </a:extLst>
          </xdr:cNvPr>
          <xdr:cNvSpPr txBox="1"/>
        </xdr:nvSpPr>
        <xdr:spPr>
          <a:xfrm>
            <a:off x="3797298" y="20398894"/>
            <a:ext cx="768270" cy="2174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Integrasi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248815</xdr:colOff>
      <xdr:row>0</xdr:row>
      <xdr:rowOff>199549</xdr:rowOff>
    </xdr:from>
    <xdr:to>
      <xdr:col>4</xdr:col>
      <xdr:colOff>192443</xdr:colOff>
      <xdr:row>4</xdr:row>
      <xdr:rowOff>62205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10740" y="199549"/>
          <a:ext cx="677053" cy="62465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248816</xdr:colOff>
      <xdr:row>0</xdr:row>
      <xdr:rowOff>155511</xdr:rowOff>
    </xdr:from>
    <xdr:to>
      <xdr:col>23</xdr:col>
      <xdr:colOff>126742</xdr:colOff>
      <xdr:row>5</xdr:row>
      <xdr:rowOff>90836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1966" y="155511"/>
          <a:ext cx="906626" cy="868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0B12D-C6C1-487D-B694-D57B56802188}">
  <dimension ref="B1:T36"/>
  <sheetViews>
    <sheetView showGridLines="0" tabSelected="1" view="pageBreakPreview" zoomScale="62" zoomScaleNormal="85" zoomScaleSheetLayoutView="62" workbookViewId="0">
      <selection activeCell="S17" sqref="S17"/>
    </sheetView>
  </sheetViews>
  <sheetFormatPr defaultRowHeight="15"/>
  <cols>
    <col min="1" max="1" width="2.42578125" customWidth="1"/>
    <col min="2" max="2" width="4.140625" customWidth="1"/>
    <col min="3" max="3" width="3.42578125" customWidth="1"/>
    <col min="4" max="4" width="11.42578125" customWidth="1"/>
    <col min="5" max="5" width="20" customWidth="1"/>
    <col min="6" max="6" width="4" customWidth="1"/>
    <col min="7" max="7" width="11.42578125" customWidth="1"/>
    <col min="8" max="8" width="20.140625" customWidth="1"/>
    <col min="9" max="9" width="4" customWidth="1"/>
    <col min="10" max="10" width="11.42578125" customWidth="1"/>
    <col min="11" max="11" width="23.5703125" customWidth="1"/>
    <col min="12" max="12" width="4.140625" customWidth="1"/>
    <col min="13" max="13" width="8.5703125" customWidth="1"/>
  </cols>
  <sheetData>
    <row r="1" spans="2:20" ht="19.5" customHeight="1">
      <c r="B1" s="242" t="s">
        <v>0</v>
      </c>
      <c r="C1" s="243"/>
      <c r="D1" s="243"/>
      <c r="E1" s="243"/>
      <c r="F1" s="243"/>
      <c r="G1" s="243"/>
      <c r="H1" s="243"/>
      <c r="I1" s="243"/>
      <c r="J1" s="243"/>
      <c r="K1" s="243"/>
      <c r="L1" s="244"/>
    </row>
    <row r="2" spans="2:20" ht="13.5" customHeight="1">
      <c r="B2" s="245"/>
      <c r="C2" s="246"/>
      <c r="D2" s="246"/>
      <c r="E2" s="246"/>
      <c r="F2" s="246"/>
      <c r="G2" s="246"/>
      <c r="H2" s="246"/>
      <c r="I2" s="246"/>
      <c r="J2" s="246"/>
      <c r="K2" s="246"/>
      <c r="L2" s="247"/>
    </row>
    <row r="3" spans="2:20" ht="13.5" customHeight="1">
      <c r="B3" s="245"/>
      <c r="C3" s="246"/>
      <c r="D3" s="246"/>
      <c r="E3" s="246"/>
      <c r="F3" s="246"/>
      <c r="G3" s="246"/>
      <c r="H3" s="246"/>
      <c r="I3" s="246"/>
      <c r="J3" s="246"/>
      <c r="K3" s="246"/>
      <c r="L3" s="247"/>
    </row>
    <row r="4" spans="2:20" ht="13.5" customHeight="1">
      <c r="B4" s="245"/>
      <c r="C4" s="246"/>
      <c r="D4" s="246"/>
      <c r="E4" s="246"/>
      <c r="F4" s="246"/>
      <c r="G4" s="246"/>
      <c r="H4" s="246"/>
      <c r="I4" s="246"/>
      <c r="J4" s="246"/>
      <c r="K4" s="246"/>
      <c r="L4" s="247"/>
    </row>
    <row r="5" spans="2:20" ht="13.5" customHeight="1">
      <c r="B5" s="245"/>
      <c r="C5" s="246"/>
      <c r="D5" s="246"/>
      <c r="E5" s="246"/>
      <c r="F5" s="246"/>
      <c r="G5" s="246"/>
      <c r="H5" s="246"/>
      <c r="I5" s="246"/>
      <c r="J5" s="246"/>
      <c r="K5" s="246"/>
      <c r="L5" s="247"/>
    </row>
    <row r="6" spans="2:20" ht="13.5" customHeight="1">
      <c r="B6" s="245"/>
      <c r="C6" s="246"/>
      <c r="D6" s="246"/>
      <c r="E6" s="246"/>
      <c r="F6" s="246"/>
      <c r="G6" s="246"/>
      <c r="H6" s="246"/>
      <c r="I6" s="246"/>
      <c r="J6" s="246"/>
      <c r="K6" s="246"/>
      <c r="L6" s="247"/>
    </row>
    <row r="7" spans="2:20" ht="25.15" customHeight="1">
      <c r="B7" s="1"/>
      <c r="C7" s="2"/>
      <c r="D7" s="2"/>
      <c r="E7" s="2"/>
      <c r="F7" s="2"/>
      <c r="G7" s="2"/>
      <c r="H7" s="2"/>
      <c r="I7" s="2"/>
      <c r="J7" s="2"/>
      <c r="K7" s="2"/>
      <c r="L7" s="3"/>
      <c r="M7" s="2"/>
    </row>
    <row r="8" spans="2:20" ht="19.899999999999999" customHeight="1">
      <c r="B8" s="4"/>
      <c r="L8" s="5"/>
    </row>
    <row r="9" spans="2:20" ht="19.899999999999999" customHeight="1">
      <c r="B9" s="4"/>
      <c r="L9" s="5"/>
    </row>
    <row r="10" spans="2:20" ht="19.899999999999999" customHeight="1">
      <c r="B10" s="4"/>
      <c r="C10" s="216" t="s">
        <v>1</v>
      </c>
      <c r="D10" s="217"/>
      <c r="E10" s="217"/>
      <c r="F10" s="218"/>
      <c r="G10" s="240" t="s">
        <v>2</v>
      </c>
      <c r="H10" s="220"/>
      <c r="I10" s="220"/>
      <c r="J10" s="220"/>
      <c r="K10" s="221"/>
      <c r="L10" s="5"/>
    </row>
    <row r="11" spans="2:20" ht="19.899999999999999" customHeight="1">
      <c r="B11" s="4"/>
      <c r="C11" s="216" t="s">
        <v>3</v>
      </c>
      <c r="D11" s="217"/>
      <c r="E11" s="217"/>
      <c r="F11" s="218"/>
      <c r="G11" s="240" t="s">
        <v>215</v>
      </c>
      <c r="H11" s="220"/>
      <c r="I11" s="220"/>
      <c r="J11" s="220"/>
      <c r="K11" s="221"/>
      <c r="L11" s="5"/>
    </row>
    <row r="12" spans="2:20" ht="19.899999999999999" customHeight="1">
      <c r="B12" s="4"/>
      <c r="C12" s="216" t="s">
        <v>4</v>
      </c>
      <c r="D12" s="217"/>
      <c r="E12" s="217"/>
      <c r="F12" s="218"/>
      <c r="G12" s="240" t="s">
        <v>216</v>
      </c>
      <c r="H12" s="220"/>
      <c r="I12" s="220"/>
      <c r="J12" s="220"/>
      <c r="K12" s="221"/>
      <c r="L12" s="5"/>
    </row>
    <row r="13" spans="2:20" ht="19.899999999999999" customHeight="1">
      <c r="B13" s="4"/>
      <c r="C13" s="216" t="s">
        <v>5</v>
      </c>
      <c r="D13" s="217"/>
      <c r="E13" s="217"/>
      <c r="F13" s="218"/>
      <c r="G13" s="240" t="s">
        <v>217</v>
      </c>
      <c r="H13" s="220"/>
      <c r="I13" s="220"/>
      <c r="J13" s="220"/>
      <c r="K13" s="221"/>
      <c r="L13" s="5"/>
      <c r="R13" s="241"/>
      <c r="S13" s="241"/>
      <c r="T13" s="7"/>
    </row>
    <row r="14" spans="2:20" ht="19.899999999999999" customHeight="1">
      <c r="B14" s="4"/>
      <c r="C14" s="216" t="s">
        <v>6</v>
      </c>
      <c r="D14" s="217"/>
      <c r="E14" s="217"/>
      <c r="F14" s="218"/>
      <c r="G14" s="240" t="s">
        <v>218</v>
      </c>
      <c r="H14" s="220"/>
      <c r="I14" s="220"/>
      <c r="J14" s="220"/>
      <c r="K14" s="221"/>
      <c r="L14" s="5"/>
      <c r="R14" s="241"/>
      <c r="S14" s="241"/>
      <c r="T14" s="7"/>
    </row>
    <row r="15" spans="2:20" ht="19.899999999999999" customHeight="1">
      <c r="B15" s="4"/>
      <c r="C15" s="216" t="s">
        <v>7</v>
      </c>
      <c r="D15" s="217"/>
      <c r="E15" s="217"/>
      <c r="F15" s="218"/>
      <c r="G15" s="240" t="s">
        <v>198</v>
      </c>
      <c r="H15" s="220"/>
      <c r="I15" s="220"/>
      <c r="J15" s="220"/>
      <c r="K15" s="221"/>
      <c r="L15" s="5"/>
      <c r="R15" s="241"/>
      <c r="S15" s="241"/>
      <c r="T15" s="7"/>
    </row>
    <row r="16" spans="2:20" ht="19.899999999999999" customHeight="1">
      <c r="B16" s="4"/>
      <c r="C16" s="216" t="s">
        <v>8</v>
      </c>
      <c r="D16" s="217"/>
      <c r="E16" s="217"/>
      <c r="F16" s="218"/>
      <c r="G16" s="240" t="s">
        <v>199</v>
      </c>
      <c r="H16" s="220"/>
      <c r="I16" s="220"/>
      <c r="J16" s="220"/>
      <c r="K16" s="221"/>
      <c r="L16" s="5"/>
    </row>
    <row r="17" spans="2:12" ht="19.899999999999999" customHeight="1">
      <c r="B17" s="4"/>
      <c r="C17" s="216" t="s">
        <v>9</v>
      </c>
      <c r="D17" s="217"/>
      <c r="E17" s="217"/>
      <c r="F17" s="218"/>
      <c r="G17" s="219">
        <v>45448</v>
      </c>
      <c r="H17" s="220"/>
      <c r="I17" s="220"/>
      <c r="J17" s="220"/>
      <c r="K17" s="221"/>
      <c r="L17" s="5"/>
    </row>
    <row r="18" spans="2:12" ht="19.899999999999999" customHeight="1">
      <c r="B18" s="4"/>
      <c r="C18" s="216" t="s">
        <v>10</v>
      </c>
      <c r="D18" s="217"/>
      <c r="E18" s="217"/>
      <c r="F18" s="218"/>
      <c r="G18" s="219"/>
      <c r="H18" s="220"/>
      <c r="I18" s="220"/>
      <c r="J18" s="220"/>
      <c r="K18" s="221"/>
      <c r="L18" s="5"/>
    </row>
    <row r="19" spans="2:12" ht="19.899999999999999" customHeight="1" thickBot="1">
      <c r="B19" s="4"/>
      <c r="C19" s="7"/>
      <c r="D19" s="7"/>
      <c r="E19" s="7"/>
      <c r="F19" s="7"/>
      <c r="G19" s="7"/>
      <c r="H19" s="7"/>
      <c r="I19" s="7"/>
      <c r="J19" s="7"/>
      <c r="K19" s="7"/>
      <c r="L19" s="7"/>
    </row>
    <row r="20" spans="2:12" ht="25.5" customHeight="1" thickBot="1">
      <c r="B20" s="8"/>
      <c r="C20" s="222" t="s">
        <v>11</v>
      </c>
      <c r="D20" s="223"/>
      <c r="E20" s="223"/>
      <c r="F20" s="223"/>
      <c r="G20" s="223"/>
      <c r="H20" s="223"/>
      <c r="I20" s="223"/>
      <c r="J20" s="223"/>
      <c r="K20" s="224"/>
    </row>
    <row r="21" spans="2:12" ht="23.65" customHeight="1">
      <c r="B21" s="8"/>
      <c r="C21" s="225"/>
      <c r="D21" s="226"/>
      <c r="E21" s="226"/>
      <c r="F21" s="226"/>
      <c r="G21" s="226"/>
      <c r="H21" s="226"/>
      <c r="I21" s="226"/>
      <c r="J21" s="226"/>
      <c r="K21" s="227"/>
    </row>
    <row r="22" spans="2:12" ht="28.5" customHeight="1">
      <c r="B22" s="8"/>
      <c r="C22" s="228"/>
      <c r="D22" s="229"/>
      <c r="E22" s="229"/>
      <c r="F22" s="229"/>
      <c r="G22" s="229"/>
      <c r="H22" s="229"/>
      <c r="I22" s="229"/>
      <c r="J22" s="229"/>
      <c r="K22" s="230"/>
    </row>
    <row r="23" spans="2:12" ht="28.5" customHeight="1">
      <c r="B23" s="8"/>
      <c r="C23" s="228"/>
      <c r="D23" s="229"/>
      <c r="E23" s="229"/>
      <c r="F23" s="229"/>
      <c r="G23" s="229"/>
      <c r="H23" s="229"/>
      <c r="I23" s="229"/>
      <c r="J23" s="229"/>
      <c r="K23" s="230"/>
    </row>
    <row r="24" spans="2:12" ht="28.5" customHeight="1">
      <c r="B24" s="4"/>
      <c r="C24" s="228"/>
      <c r="D24" s="229"/>
      <c r="E24" s="229"/>
      <c r="F24" s="229"/>
      <c r="G24" s="229"/>
      <c r="H24" s="229"/>
      <c r="I24" s="229"/>
      <c r="J24" s="229"/>
      <c r="K24" s="230"/>
    </row>
    <row r="25" spans="2:12" ht="28.5" customHeight="1">
      <c r="B25" s="4"/>
      <c r="C25" s="228"/>
      <c r="D25" s="229"/>
      <c r="E25" s="229"/>
      <c r="F25" s="229"/>
      <c r="G25" s="229"/>
      <c r="H25" s="229"/>
      <c r="I25" s="229"/>
      <c r="J25" s="229"/>
      <c r="K25" s="230"/>
    </row>
    <row r="26" spans="2:12" ht="28.5" customHeight="1">
      <c r="B26" s="4"/>
      <c r="C26" s="228"/>
      <c r="D26" s="229"/>
      <c r="E26" s="229"/>
      <c r="F26" s="229"/>
      <c r="G26" s="229"/>
      <c r="H26" s="229"/>
      <c r="I26" s="229"/>
      <c r="J26" s="229"/>
      <c r="K26" s="230"/>
    </row>
    <row r="27" spans="2:12" ht="28.5" customHeight="1">
      <c r="B27" s="4"/>
      <c r="C27" s="228"/>
      <c r="D27" s="229"/>
      <c r="E27" s="229"/>
      <c r="F27" s="229"/>
      <c r="G27" s="229"/>
      <c r="H27" s="229"/>
      <c r="I27" s="229"/>
      <c r="J27" s="229"/>
      <c r="K27" s="230"/>
    </row>
    <row r="28" spans="2:12" ht="28.5" customHeight="1">
      <c r="B28" s="4"/>
      <c r="C28" s="228"/>
      <c r="D28" s="229"/>
      <c r="E28" s="229"/>
      <c r="F28" s="229"/>
      <c r="G28" s="229"/>
      <c r="H28" s="229"/>
      <c r="I28" s="229"/>
      <c r="J28" s="229"/>
      <c r="K28" s="230"/>
    </row>
    <row r="29" spans="2:12" ht="28.5" customHeight="1">
      <c r="B29" s="4"/>
      <c r="C29" s="228"/>
      <c r="D29" s="229"/>
      <c r="E29" s="229"/>
      <c r="F29" s="229"/>
      <c r="G29" s="229"/>
      <c r="H29" s="229"/>
      <c r="I29" s="229"/>
      <c r="J29" s="229"/>
      <c r="K29" s="230"/>
    </row>
    <row r="30" spans="2:12" ht="28.5" customHeight="1">
      <c r="B30" s="4"/>
      <c r="C30" s="228"/>
      <c r="D30" s="229"/>
      <c r="E30" s="229"/>
      <c r="F30" s="229"/>
      <c r="G30" s="229"/>
      <c r="H30" s="229"/>
      <c r="I30" s="229"/>
      <c r="J30" s="229"/>
      <c r="K30" s="230"/>
    </row>
    <row r="31" spans="2:12" ht="28.5" customHeight="1">
      <c r="B31" s="4"/>
      <c r="C31" s="228"/>
      <c r="D31" s="229"/>
      <c r="E31" s="229"/>
      <c r="F31" s="229"/>
      <c r="G31" s="229"/>
      <c r="H31" s="229"/>
      <c r="I31" s="229"/>
      <c r="J31" s="229"/>
      <c r="K31" s="230"/>
    </row>
    <row r="32" spans="2:12" ht="25.9" customHeight="1">
      <c r="B32" s="4"/>
      <c r="C32" s="228"/>
      <c r="D32" s="229"/>
      <c r="E32" s="229"/>
      <c r="F32" s="229"/>
      <c r="G32" s="229"/>
      <c r="H32" s="229"/>
      <c r="I32" s="229"/>
      <c r="J32" s="229"/>
      <c r="K32" s="230"/>
    </row>
    <row r="33" spans="2:13" ht="17.100000000000001" customHeight="1" thickBot="1">
      <c r="B33" s="4"/>
      <c r="C33" s="231"/>
      <c r="D33" s="232"/>
      <c r="E33" s="232"/>
      <c r="F33" s="232"/>
      <c r="G33" s="232"/>
      <c r="H33" s="232"/>
      <c r="I33" s="232"/>
      <c r="J33" s="232"/>
      <c r="K33" s="233"/>
    </row>
    <row r="34" spans="2:13" ht="17.100000000000001" customHeight="1" thickBot="1">
      <c r="B34" s="4"/>
      <c r="C34" s="9"/>
      <c r="D34" s="9"/>
      <c r="E34" s="9"/>
      <c r="F34" s="9"/>
      <c r="G34" s="9"/>
      <c r="H34" s="9"/>
      <c r="I34" s="9"/>
      <c r="J34" s="9"/>
      <c r="K34" s="9"/>
    </row>
    <row r="35" spans="2:13">
      <c r="B35" s="234">
        <v>2024</v>
      </c>
      <c r="C35" s="235"/>
      <c r="D35" s="235"/>
      <c r="E35" s="235"/>
      <c r="F35" s="235"/>
      <c r="G35" s="235"/>
      <c r="H35" s="235"/>
      <c r="I35" s="235"/>
      <c r="J35" s="235"/>
      <c r="K35" s="235"/>
      <c r="L35" s="236"/>
      <c r="M35" s="10"/>
    </row>
    <row r="36" spans="2:13" ht="15.75" thickBot="1">
      <c r="B36" s="237"/>
      <c r="C36" s="238"/>
      <c r="D36" s="238"/>
      <c r="E36" s="238"/>
      <c r="F36" s="238"/>
      <c r="G36" s="238"/>
      <c r="H36" s="238"/>
      <c r="I36" s="238"/>
      <c r="J36" s="238"/>
      <c r="K36" s="238"/>
      <c r="L36" s="239"/>
      <c r="M36" s="10"/>
    </row>
  </sheetData>
  <mergeCells count="25">
    <mergeCell ref="C12:F12"/>
    <mergeCell ref="G12:K12"/>
    <mergeCell ref="B1:L6"/>
    <mergeCell ref="C10:F10"/>
    <mergeCell ref="G10:K10"/>
    <mergeCell ref="C11:F11"/>
    <mergeCell ref="G11:K11"/>
    <mergeCell ref="C17:F17"/>
    <mergeCell ref="G17:K17"/>
    <mergeCell ref="C13:F13"/>
    <mergeCell ref="G13:K13"/>
    <mergeCell ref="R13:S13"/>
    <mergeCell ref="C14:F14"/>
    <mergeCell ref="G14:K14"/>
    <mergeCell ref="R14:S14"/>
    <mergeCell ref="C15:F15"/>
    <mergeCell ref="G15:K15"/>
    <mergeCell ref="R15:S15"/>
    <mergeCell ref="C16:F16"/>
    <mergeCell ref="G16:K16"/>
    <mergeCell ref="C18:F18"/>
    <mergeCell ref="G18:K18"/>
    <mergeCell ref="C20:K20"/>
    <mergeCell ref="C21:K33"/>
    <mergeCell ref="B35:L36"/>
  </mergeCells>
  <pageMargins left="0.7" right="0.7" top="0.75" bottom="0.75" header="0.3" footer="0.3"/>
  <pageSetup paperSize="9" scale="7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E3FB1-ED56-4B4E-862C-81D64F4A4DBC}">
  <dimension ref="B1:AN34"/>
  <sheetViews>
    <sheetView showGridLines="0" view="pageBreakPreview" topLeftCell="A13" zoomScale="80" zoomScaleNormal="85" zoomScaleSheetLayoutView="80" workbookViewId="0">
      <selection activeCell="AG17" sqref="AG17"/>
    </sheetView>
  </sheetViews>
  <sheetFormatPr defaultRowHeight="15"/>
  <cols>
    <col min="1" max="1" width="2.42578125" customWidth="1"/>
    <col min="2" max="2" width="4.140625" customWidth="1"/>
    <col min="3" max="3" width="3.42578125" customWidth="1"/>
    <col min="4" max="4" width="9.42578125" customWidth="1"/>
    <col min="5" max="5" width="14.42578125" customWidth="1"/>
    <col min="6" max="6" width="14.140625" customWidth="1"/>
    <col min="7" max="7" width="8.42578125" customWidth="1"/>
    <col min="8" max="8" width="19.5703125" customWidth="1"/>
    <col min="9" max="9" width="26.140625" customWidth="1"/>
    <col min="10" max="10" width="16.85546875" customWidth="1"/>
    <col min="11" max="11" width="36.85546875" customWidth="1"/>
    <col min="12" max="14" width="10.85546875" customWidth="1"/>
    <col min="15" max="15" width="4.140625" customWidth="1"/>
    <col min="16" max="16" width="3.140625" customWidth="1"/>
  </cols>
  <sheetData>
    <row r="1" spans="2:40" ht="19.5" customHeight="1">
      <c r="B1" s="263" t="s">
        <v>12</v>
      </c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5"/>
    </row>
    <row r="2" spans="2:40" ht="13.5" customHeight="1">
      <c r="B2" s="266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8"/>
    </row>
    <row r="3" spans="2:40" ht="13.5" customHeight="1"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8"/>
    </row>
    <row r="4" spans="2:40" ht="13.5" customHeight="1">
      <c r="B4" s="266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8"/>
    </row>
    <row r="5" spans="2:40" ht="13.5" customHeight="1">
      <c r="B5" s="266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8"/>
    </row>
    <row r="6" spans="2:40" ht="13.5" customHeight="1">
      <c r="B6" s="266"/>
      <c r="C6" s="267"/>
      <c r="D6" s="267"/>
      <c r="E6" s="267"/>
      <c r="F6" s="267"/>
      <c r="G6" s="267"/>
      <c r="H6" s="267"/>
      <c r="I6" s="267"/>
      <c r="J6" s="267"/>
      <c r="K6" s="267"/>
      <c r="L6" s="267"/>
      <c r="M6" s="267"/>
      <c r="N6" s="267"/>
      <c r="O6" s="268"/>
    </row>
    <row r="7" spans="2:40" ht="25.15" customHeight="1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  <c r="P7" s="11"/>
    </row>
    <row r="8" spans="2:40" ht="19.899999999999999" customHeight="1">
      <c r="B8" s="4"/>
      <c r="O8" s="5"/>
    </row>
    <row r="9" spans="2:40" ht="19.899999999999999" customHeight="1">
      <c r="B9" s="4"/>
      <c r="O9" s="5"/>
    </row>
    <row r="10" spans="2:40" ht="19.899999999999999" customHeight="1">
      <c r="B10" s="4"/>
      <c r="C10" s="269" t="s">
        <v>13</v>
      </c>
      <c r="D10" s="269"/>
      <c r="E10" s="269"/>
      <c r="F10" s="269"/>
      <c r="G10" s="269"/>
      <c r="H10" s="269" t="s">
        <v>14</v>
      </c>
      <c r="I10" s="269"/>
      <c r="J10" s="269"/>
      <c r="K10" s="269"/>
      <c r="L10" s="12"/>
      <c r="M10" s="12"/>
      <c r="N10" s="12"/>
      <c r="O10" s="5"/>
      <c r="Q10" s="270" t="s">
        <v>15</v>
      </c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  <c r="AD10" s="270" t="s">
        <v>16</v>
      </c>
      <c r="AE10" s="270"/>
      <c r="AF10" s="270"/>
      <c r="AG10" s="270"/>
      <c r="AH10" s="270"/>
      <c r="AI10" s="270"/>
      <c r="AJ10" s="270"/>
      <c r="AK10" s="270"/>
      <c r="AL10" s="270"/>
      <c r="AM10" s="270"/>
      <c r="AN10" s="270"/>
    </row>
    <row r="11" spans="2:40" ht="19.899999999999999" customHeight="1">
      <c r="B11" s="4"/>
      <c r="C11" s="261" t="s">
        <v>17</v>
      </c>
      <c r="D11" s="261"/>
      <c r="E11" s="261"/>
      <c r="F11" s="261"/>
      <c r="G11" s="261"/>
      <c r="H11" s="258" t="str">
        <f>LEFT(H12,15)</f>
        <v>SUM-AC-LSM-0131</v>
      </c>
      <c r="I11" s="259"/>
      <c r="J11" s="259"/>
      <c r="K11" s="260"/>
      <c r="L11" s="14" t="str">
        <f>H11</f>
        <v>SUM-AC-LSM-0131</v>
      </c>
      <c r="M11" s="15"/>
      <c r="N11" s="15"/>
      <c r="O11" s="5"/>
    </row>
    <row r="12" spans="2:40" ht="19.899999999999999" customHeight="1">
      <c r="B12" s="4"/>
      <c r="C12" s="261" t="s">
        <v>5</v>
      </c>
      <c r="D12" s="261"/>
      <c r="E12" s="261"/>
      <c r="F12" s="261"/>
      <c r="G12" s="261"/>
      <c r="H12" s="258" t="str">
        <f>Cover!G13</f>
        <v>SUM-AC-LSM-0131_WLUAL_R4T_L1800</v>
      </c>
      <c r="I12" s="259"/>
      <c r="J12" s="259"/>
      <c r="K12" s="260"/>
      <c r="L12" s="14" t="str">
        <f>H12</f>
        <v>SUM-AC-LSM-0131_WLUAL_R4T_L1800</v>
      </c>
      <c r="M12" s="15"/>
      <c r="N12" s="15"/>
      <c r="O12" s="5"/>
    </row>
    <row r="13" spans="2:40" ht="19.899999999999999" customHeight="1">
      <c r="B13" s="4"/>
      <c r="C13" s="261" t="s">
        <v>18</v>
      </c>
      <c r="D13" s="261"/>
      <c r="E13" s="261"/>
      <c r="F13" s="261"/>
      <c r="G13" s="261"/>
      <c r="H13" s="258" t="str">
        <f>LEFT(H14,8)</f>
        <v>4214270E</v>
      </c>
      <c r="I13" s="259"/>
      <c r="J13" s="259"/>
      <c r="K13" s="260"/>
      <c r="L13" s="14" t="str">
        <f>H13</f>
        <v>4214270E</v>
      </c>
      <c r="M13" s="15"/>
      <c r="N13" s="15"/>
      <c r="O13" s="5"/>
      <c r="U13" s="241"/>
      <c r="V13" s="241"/>
      <c r="W13" s="7"/>
    </row>
    <row r="14" spans="2:40" ht="19.899999999999999" customHeight="1">
      <c r="B14" s="4"/>
      <c r="C14" s="261" t="s">
        <v>19</v>
      </c>
      <c r="D14" s="261"/>
      <c r="E14" s="261"/>
      <c r="F14" s="261"/>
      <c r="G14" s="261"/>
      <c r="H14" s="258" t="str">
        <f>Cover!G14</f>
        <v>4214270E_LTE_Poltek Lhokseumawe</v>
      </c>
      <c r="I14" s="259"/>
      <c r="J14" s="259"/>
      <c r="K14" s="260"/>
      <c r="L14" s="14" t="str">
        <f>H14</f>
        <v>4214270E_LTE_Poltek Lhokseumawe</v>
      </c>
      <c r="M14" s="15"/>
      <c r="N14" s="15"/>
      <c r="O14" s="16"/>
      <c r="U14" s="6"/>
      <c r="V14" s="6"/>
      <c r="W14" s="7"/>
    </row>
    <row r="15" spans="2:40" ht="19.899999999999999" customHeight="1">
      <c r="B15" s="4"/>
      <c r="C15" s="261" t="s">
        <v>20</v>
      </c>
      <c r="D15" s="261"/>
      <c r="E15" s="261"/>
      <c r="F15" s="261"/>
      <c r="G15" s="261"/>
      <c r="H15" s="258" t="s">
        <v>219</v>
      </c>
      <c r="I15" s="259"/>
      <c r="J15" s="259"/>
      <c r="K15" s="260"/>
      <c r="L15" s="14"/>
      <c r="M15" s="15"/>
      <c r="N15" s="15"/>
      <c r="O15" s="5"/>
      <c r="U15" s="6"/>
      <c r="V15" s="6"/>
      <c r="W15" s="7"/>
    </row>
    <row r="16" spans="2:40" ht="19.899999999999999" customHeight="1">
      <c r="B16" s="4"/>
      <c r="C16" s="261" t="s">
        <v>21</v>
      </c>
      <c r="D16" s="261"/>
      <c r="E16" s="261"/>
      <c r="F16" s="261"/>
      <c r="G16" s="261"/>
      <c r="H16" s="180" t="s">
        <v>220</v>
      </c>
      <c r="I16" s="17"/>
      <c r="J16" s="17"/>
      <c r="K16" s="18"/>
      <c r="L16" s="14"/>
      <c r="M16" s="15"/>
      <c r="N16" s="15"/>
      <c r="O16" s="5"/>
      <c r="U16" s="241"/>
      <c r="V16" s="241"/>
      <c r="W16" s="7"/>
    </row>
    <row r="17" spans="2:23" ht="19.899999999999999" customHeight="1">
      <c r="B17" s="4"/>
      <c r="C17" s="261" t="s">
        <v>22</v>
      </c>
      <c r="D17" s="261"/>
      <c r="E17" s="261"/>
      <c r="F17" s="261"/>
      <c r="G17" s="261"/>
      <c r="H17" s="19" t="str">
        <f>L30&amp;"/"&amp;" "&amp;L31&amp;" "&amp;"/"&amp;L32</f>
        <v>140/ 245 /310</v>
      </c>
      <c r="I17" s="17"/>
      <c r="J17" s="17"/>
      <c r="K17" s="18"/>
      <c r="L17" s="14"/>
      <c r="M17" s="15"/>
      <c r="N17" s="15"/>
      <c r="O17" s="5"/>
      <c r="U17" s="241"/>
      <c r="V17" s="241"/>
      <c r="W17" s="7"/>
    </row>
    <row r="18" spans="2:23" ht="19.899999999999999" customHeight="1">
      <c r="B18" s="4"/>
      <c r="C18" s="261" t="s">
        <v>23</v>
      </c>
      <c r="D18" s="261"/>
      <c r="E18" s="261"/>
      <c r="F18" s="261"/>
      <c r="G18" s="261"/>
      <c r="H18" s="19" t="str">
        <f>"("&amp;N30&amp;"/"&amp;M30&amp;") "&amp;"("&amp;N31&amp;"/"&amp;M31&amp;") "&amp;"("&amp;N32&amp;"/"&amp;M32&amp;") "</f>
        <v xml:space="preserve">(RET SN/4) (RET SN/3) (RET SN/4) </v>
      </c>
      <c r="I18" s="17"/>
      <c r="J18" s="17"/>
      <c r="K18" s="18"/>
      <c r="L18" s="14"/>
      <c r="M18" s="15"/>
      <c r="N18" s="15"/>
      <c r="O18" s="5"/>
      <c r="U18" s="6"/>
      <c r="V18" s="6"/>
      <c r="W18" s="7"/>
    </row>
    <row r="19" spans="2:23" ht="19.899999999999999" customHeight="1">
      <c r="B19" s="4"/>
      <c r="C19" s="261" t="s">
        <v>24</v>
      </c>
      <c r="D19" s="261"/>
      <c r="E19" s="261"/>
      <c r="F19" s="261"/>
      <c r="G19" s="261"/>
      <c r="H19" s="20" t="s">
        <v>221</v>
      </c>
      <c r="I19" s="17"/>
      <c r="J19" s="17"/>
      <c r="K19" s="18"/>
      <c r="L19" s="14"/>
      <c r="M19" s="15"/>
      <c r="N19" s="15"/>
      <c r="O19" s="5"/>
      <c r="U19" s="6"/>
      <c r="V19" s="6"/>
      <c r="W19" s="7"/>
    </row>
    <row r="20" spans="2:23" ht="19.899999999999999" customHeight="1">
      <c r="B20" s="4"/>
      <c r="C20" s="261" t="s">
        <v>25</v>
      </c>
      <c r="D20" s="261"/>
      <c r="E20" s="261"/>
      <c r="F20" s="261"/>
      <c r="G20" s="261"/>
      <c r="H20" s="20" t="s">
        <v>222</v>
      </c>
      <c r="I20" s="17"/>
      <c r="J20" s="17"/>
      <c r="K20" s="18"/>
      <c r="L20" s="14"/>
      <c r="M20" s="15"/>
      <c r="N20" s="15"/>
      <c r="O20" s="5"/>
      <c r="U20" s="6"/>
      <c r="V20" s="6"/>
      <c r="W20" s="7"/>
    </row>
    <row r="21" spans="2:23" ht="19.899999999999999" customHeight="1">
      <c r="B21" s="4"/>
      <c r="C21" s="261" t="s">
        <v>26</v>
      </c>
      <c r="D21" s="261"/>
      <c r="E21" s="261"/>
      <c r="F21" s="261"/>
      <c r="G21" s="261"/>
      <c r="H21" s="20" t="s">
        <v>223</v>
      </c>
      <c r="I21" s="17"/>
      <c r="J21" s="17"/>
      <c r="K21" s="18"/>
      <c r="L21" s="14"/>
      <c r="M21" s="15"/>
      <c r="N21" s="15"/>
      <c r="O21" s="5"/>
      <c r="U21" s="6"/>
      <c r="V21" s="6"/>
      <c r="W21" s="7"/>
    </row>
    <row r="22" spans="2:23" ht="19.899999999999999" customHeight="1">
      <c r="B22" s="4"/>
      <c r="C22" s="261" t="s">
        <v>27</v>
      </c>
      <c r="D22" s="261"/>
      <c r="E22" s="261"/>
      <c r="F22" s="261"/>
      <c r="G22" s="261"/>
      <c r="H22" s="258" t="s">
        <v>28</v>
      </c>
      <c r="I22" s="259"/>
      <c r="J22" s="259"/>
      <c r="K22" s="260"/>
      <c r="L22" s="14" t="str">
        <f t="shared" ref="L22:L25" si="0">H22</f>
        <v>GSM+L1800+L2100</v>
      </c>
      <c r="M22" s="15"/>
      <c r="N22" s="15"/>
      <c r="O22" s="5"/>
    </row>
    <row r="23" spans="2:23" ht="19.899999999999999" customHeight="1">
      <c r="B23" s="4"/>
      <c r="C23" s="261" t="s">
        <v>29</v>
      </c>
      <c r="D23" s="261"/>
      <c r="E23" s="261"/>
      <c r="F23" s="261"/>
      <c r="G23" s="261"/>
      <c r="H23" s="258" t="str">
        <f>IF(Cover!G16="LTE 1800","L1800/1325/20Mhz",IF(Cover!G16="LTE 900","L900/3774/20Mhz",""))</f>
        <v>L1800/1325/20Mhz</v>
      </c>
      <c r="I23" s="259"/>
      <c r="J23" s="259"/>
      <c r="K23" s="260"/>
      <c r="L23" s="14" t="str">
        <f t="shared" si="0"/>
        <v>L1800/1325/20Mhz</v>
      </c>
      <c r="M23" s="15"/>
      <c r="N23" s="15"/>
      <c r="O23" s="5"/>
    </row>
    <row r="24" spans="2:23" ht="19.899999999999999" customHeight="1">
      <c r="B24" s="4"/>
      <c r="C24" s="261" t="s">
        <v>30</v>
      </c>
      <c r="D24" s="261"/>
      <c r="E24" s="261"/>
      <c r="F24" s="261"/>
      <c r="G24" s="261"/>
      <c r="H24" s="19" t="str">
        <f>K30&amp;"/"&amp;" "&amp;K31&amp;"/"&amp;" "&amp;K32</f>
        <v>409/ 408/ 410</v>
      </c>
      <c r="I24" s="21"/>
      <c r="J24" s="21"/>
      <c r="K24" s="22"/>
      <c r="L24" s="14" t="str">
        <f t="shared" si="0"/>
        <v>409/ 408/ 410</v>
      </c>
      <c r="M24" s="15"/>
      <c r="N24" s="15"/>
      <c r="O24" s="5"/>
    </row>
    <row r="25" spans="2:23" ht="19.899999999999999" customHeight="1">
      <c r="B25" s="4"/>
      <c r="C25" s="261" t="s">
        <v>31</v>
      </c>
      <c r="D25" s="261"/>
      <c r="E25" s="261"/>
      <c r="F25" s="261"/>
      <c r="G25" s="262"/>
      <c r="H25" s="13">
        <v>21007</v>
      </c>
      <c r="I25" s="17"/>
      <c r="J25" s="17"/>
      <c r="K25" s="18"/>
      <c r="L25" s="14">
        <f t="shared" si="0"/>
        <v>21007</v>
      </c>
      <c r="M25" s="23"/>
      <c r="N25" s="23"/>
      <c r="O25" s="5"/>
    </row>
    <row r="26" spans="2:23" ht="19.899999999999999" customHeight="1">
      <c r="B26" s="4"/>
      <c r="C26" s="261" t="s">
        <v>32</v>
      </c>
      <c r="D26" s="261"/>
      <c r="E26" s="261"/>
      <c r="F26" s="261"/>
      <c r="G26" s="262"/>
      <c r="H26" s="24" t="s">
        <v>200</v>
      </c>
      <c r="I26" s="25"/>
      <c r="J26" s="26"/>
      <c r="K26" s="27"/>
      <c r="L26" s="14"/>
      <c r="M26" s="23"/>
      <c r="N26" s="23"/>
      <c r="O26" s="5"/>
      <c r="P26" s="24"/>
    </row>
    <row r="27" spans="2:23" ht="19.899999999999999" customHeight="1">
      <c r="B27" s="4"/>
      <c r="C27" s="261" t="s">
        <v>33</v>
      </c>
      <c r="D27" s="261"/>
      <c r="E27" s="261"/>
      <c r="F27" s="261"/>
      <c r="G27" s="262"/>
      <c r="H27" s="24" t="s">
        <v>203</v>
      </c>
      <c r="I27" s="25"/>
      <c r="J27" s="26"/>
      <c r="K27" s="27"/>
      <c r="L27" s="14"/>
      <c r="M27" s="23"/>
      <c r="N27" s="23"/>
      <c r="O27" s="28"/>
    </row>
    <row r="28" spans="2:23" ht="19.899999999999999" customHeight="1">
      <c r="B28" s="4"/>
      <c r="C28" s="29"/>
      <c r="D28" s="251"/>
      <c r="E28" s="251"/>
      <c r="F28" s="251"/>
      <c r="G28" s="251"/>
      <c r="H28" s="7"/>
      <c r="I28" s="7"/>
      <c r="J28" s="7"/>
      <c r="K28" s="7"/>
      <c r="L28" s="7"/>
      <c r="M28" s="7"/>
      <c r="N28" s="7"/>
      <c r="O28" s="28"/>
    </row>
    <row r="29" spans="2:23" ht="19.899999999999999" customHeight="1">
      <c r="B29" s="4"/>
      <c r="C29" s="252" t="s">
        <v>34</v>
      </c>
      <c r="D29" s="252"/>
      <c r="E29" s="30" t="s">
        <v>35</v>
      </c>
      <c r="F29" s="252" t="s">
        <v>36</v>
      </c>
      <c r="G29" s="252"/>
      <c r="H29" s="252"/>
      <c r="I29" s="30" t="s">
        <v>37</v>
      </c>
      <c r="J29" s="31" t="s">
        <v>38</v>
      </c>
      <c r="K29" s="31" t="s">
        <v>39</v>
      </c>
      <c r="L29" s="31" t="s">
        <v>22</v>
      </c>
      <c r="M29" s="31" t="s">
        <v>40</v>
      </c>
      <c r="N29" s="31" t="s">
        <v>41</v>
      </c>
      <c r="O29" s="5"/>
    </row>
    <row r="30" spans="2:23" ht="19.899999999999999" customHeight="1">
      <c r="B30" s="4"/>
      <c r="C30" s="253">
        <v>1</v>
      </c>
      <c r="D30" s="253"/>
      <c r="E30" s="33" t="str">
        <f>H13</f>
        <v>4214270E</v>
      </c>
      <c r="F30" s="254" t="str">
        <f>H14</f>
        <v>4214270E_LTE_Poltek Lhokseumawe</v>
      </c>
      <c r="G30" s="254"/>
      <c r="H30" s="254"/>
      <c r="I30" s="32" t="s">
        <v>224</v>
      </c>
      <c r="J30" s="33">
        <v>4</v>
      </c>
      <c r="K30" s="33">
        <v>409</v>
      </c>
      <c r="L30" s="33">
        <v>140</v>
      </c>
      <c r="M30" s="33">
        <v>4</v>
      </c>
      <c r="N30" s="33" t="s">
        <v>202</v>
      </c>
      <c r="O30" s="5"/>
    </row>
    <row r="31" spans="2:23" ht="19.899999999999999" customHeight="1">
      <c r="B31" s="4"/>
      <c r="C31" s="253">
        <v>2</v>
      </c>
      <c r="D31" s="253"/>
      <c r="E31" s="33" t="str">
        <f>H13</f>
        <v>4214270E</v>
      </c>
      <c r="F31" s="255" t="str">
        <f t="shared" ref="F31:F32" si="1">$H$14</f>
        <v>4214270E_LTE_Poltek Lhokseumawe</v>
      </c>
      <c r="G31" s="256"/>
      <c r="H31" s="257"/>
      <c r="I31" s="32" t="s">
        <v>225</v>
      </c>
      <c r="J31" s="33">
        <v>5</v>
      </c>
      <c r="K31" s="33">
        <v>408</v>
      </c>
      <c r="L31" s="33">
        <v>245</v>
      </c>
      <c r="M31" s="33">
        <v>3</v>
      </c>
      <c r="N31" s="33" t="s">
        <v>202</v>
      </c>
      <c r="O31" s="5"/>
    </row>
    <row r="32" spans="2:23" ht="19.899999999999999" customHeight="1">
      <c r="B32" s="4"/>
      <c r="C32" s="253">
        <v>3</v>
      </c>
      <c r="D32" s="253"/>
      <c r="E32" s="33" t="str">
        <f>H13</f>
        <v>4214270E</v>
      </c>
      <c r="F32" s="255" t="str">
        <f t="shared" si="1"/>
        <v>4214270E_LTE_Poltek Lhokseumawe</v>
      </c>
      <c r="G32" s="256"/>
      <c r="H32" s="257"/>
      <c r="I32" s="32" t="s">
        <v>226</v>
      </c>
      <c r="J32" s="33">
        <v>6</v>
      </c>
      <c r="K32" s="33">
        <v>410</v>
      </c>
      <c r="L32" s="33">
        <v>310</v>
      </c>
      <c r="M32" s="33">
        <v>4</v>
      </c>
      <c r="N32" s="33" t="s">
        <v>202</v>
      </c>
      <c r="O32" s="5"/>
    </row>
    <row r="33" spans="2:15">
      <c r="B33" s="248">
        <v>2024</v>
      </c>
      <c r="C33" s="249"/>
      <c r="D33" s="249"/>
      <c r="E33" s="249"/>
      <c r="F33" s="249"/>
      <c r="G33" s="249"/>
      <c r="H33" s="249"/>
      <c r="I33" s="249"/>
      <c r="J33" s="249"/>
      <c r="K33" s="249"/>
      <c r="L33" s="249"/>
      <c r="M33" s="249"/>
      <c r="N33" s="249"/>
      <c r="O33" s="250"/>
    </row>
    <row r="34" spans="2:15" ht="15.75" thickBot="1">
      <c r="B34" s="237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N34" s="238"/>
      <c r="O34" s="239"/>
    </row>
  </sheetData>
  <mergeCells count="42">
    <mergeCell ref="Q10:AC10"/>
    <mergeCell ref="AD10:AN10"/>
    <mergeCell ref="C11:G11"/>
    <mergeCell ref="H11:K11"/>
    <mergeCell ref="C14:G14"/>
    <mergeCell ref="H14:K14"/>
    <mergeCell ref="C13:G13"/>
    <mergeCell ref="H13:K13"/>
    <mergeCell ref="U13:V13"/>
    <mergeCell ref="B1:O6"/>
    <mergeCell ref="C10:G10"/>
    <mergeCell ref="H10:K10"/>
    <mergeCell ref="C12:G12"/>
    <mergeCell ref="H12:K12"/>
    <mergeCell ref="H22:K22"/>
    <mergeCell ref="C15:G15"/>
    <mergeCell ref="H15:K15"/>
    <mergeCell ref="C16:G16"/>
    <mergeCell ref="U16:V16"/>
    <mergeCell ref="C17:G17"/>
    <mergeCell ref="U17:V17"/>
    <mergeCell ref="C18:G18"/>
    <mergeCell ref="C19:G19"/>
    <mergeCell ref="C20:G20"/>
    <mergeCell ref="C21:G21"/>
    <mergeCell ref="C22:G22"/>
    <mergeCell ref="H23:K23"/>
    <mergeCell ref="C24:G24"/>
    <mergeCell ref="C25:G25"/>
    <mergeCell ref="C26:G26"/>
    <mergeCell ref="C32:D32"/>
    <mergeCell ref="F32:H32"/>
    <mergeCell ref="C27:G27"/>
    <mergeCell ref="C23:G23"/>
    <mergeCell ref="B33:O34"/>
    <mergeCell ref="D28:G28"/>
    <mergeCell ref="C29:D29"/>
    <mergeCell ref="F29:H29"/>
    <mergeCell ref="C30:D30"/>
    <mergeCell ref="F30:H30"/>
    <mergeCell ref="C31:D31"/>
    <mergeCell ref="F31:H31"/>
  </mergeCells>
  <pageMargins left="0.7" right="0.7" top="0.75" bottom="0.75" header="0.3" footer="0.3"/>
  <pageSetup paperSize="9" scale="22" firstPageNumber="2" orientation="portrait" useFirstPageNumber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D64C4-5EEE-4131-A636-4B068A99BC96}">
  <dimension ref="B1:Y214"/>
  <sheetViews>
    <sheetView showGridLines="0" topLeftCell="A56" zoomScale="70" zoomScaleNormal="70" workbookViewId="0">
      <selection activeCell="O73" sqref="O73"/>
    </sheetView>
  </sheetViews>
  <sheetFormatPr defaultColWidth="8.7109375" defaultRowHeight="13.5"/>
  <cols>
    <col min="1" max="1" width="8.7109375" style="34"/>
    <col min="2" max="2" width="8.5703125" style="34" customWidth="1"/>
    <col min="3" max="3" width="15.5703125" style="34" customWidth="1"/>
    <col min="4" max="4" width="13.5703125" style="34" customWidth="1"/>
    <col min="5" max="8" width="8.7109375" style="34"/>
    <col min="9" max="9" width="4.42578125" style="34" customWidth="1"/>
    <col min="10" max="10" width="5.7109375" style="34" customWidth="1"/>
    <col min="11" max="11" width="8.7109375" style="34"/>
    <col min="12" max="12" width="8.28515625" style="34" customWidth="1"/>
    <col min="13" max="13" width="13.28515625" style="34" customWidth="1"/>
    <col min="14" max="14" width="10.140625" style="34" customWidth="1"/>
    <col min="15" max="15" width="15.7109375" style="34" customWidth="1"/>
    <col min="16" max="16" width="13" style="34" customWidth="1"/>
    <col min="17" max="17" width="6.42578125" style="34" customWidth="1"/>
    <col min="18" max="18" width="9.28515625" style="34" customWidth="1"/>
    <col min="19" max="19" width="22.140625" style="34" bestFit="1" customWidth="1"/>
    <col min="20" max="20" width="13.42578125" style="34" customWidth="1"/>
    <col min="21" max="21" width="11.42578125" style="34" customWidth="1"/>
    <col min="22" max="22" width="11.28515625" style="34" customWidth="1"/>
    <col min="23" max="23" width="8.7109375" style="34" customWidth="1"/>
    <col min="24" max="16384" width="8.7109375" style="34"/>
  </cols>
  <sheetData>
    <row r="1" spans="2:23" ht="12.75" customHeight="1">
      <c r="B1" s="273" t="s">
        <v>42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5"/>
    </row>
    <row r="2" spans="2:23" ht="12.75" customHeight="1">
      <c r="B2" s="276"/>
      <c r="C2" s="277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8"/>
    </row>
    <row r="3" spans="2:23" ht="12.75" customHeight="1">
      <c r="B3" s="276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8"/>
    </row>
    <row r="4" spans="2:23" ht="12.75" customHeight="1">
      <c r="B4" s="276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7"/>
      <c r="W4" s="278"/>
    </row>
    <row r="5" spans="2:23" ht="12.75" customHeight="1">
      <c r="B5" s="276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  <c r="T5" s="277"/>
      <c r="U5" s="277"/>
      <c r="V5" s="277"/>
      <c r="W5" s="278"/>
    </row>
    <row r="6" spans="2:23" ht="12.75" customHeight="1">
      <c r="B6" s="276"/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8"/>
    </row>
    <row r="7" spans="2:23" ht="12.75" customHeight="1">
      <c r="B7" s="276"/>
      <c r="C7" s="277"/>
      <c r="D7" s="277"/>
      <c r="E7" s="277"/>
      <c r="F7" s="277"/>
      <c r="G7" s="277"/>
      <c r="H7" s="277"/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8"/>
    </row>
    <row r="8" spans="2:23" ht="15">
      <c r="B8" s="279"/>
      <c r="C8" s="280"/>
      <c r="D8" s="280"/>
      <c r="E8" s="280"/>
      <c r="F8" s="280"/>
      <c r="G8" s="280"/>
      <c r="H8" s="280"/>
      <c r="I8" s="280"/>
      <c r="J8" s="280"/>
      <c r="K8" s="280"/>
      <c r="L8" s="280"/>
      <c r="M8" s="280"/>
      <c r="N8" s="280"/>
      <c r="O8" s="280"/>
      <c r="P8" s="280"/>
      <c r="Q8" s="280"/>
      <c r="R8" s="280"/>
      <c r="S8" s="280"/>
      <c r="T8" s="280"/>
      <c r="U8" s="280"/>
      <c r="V8" s="280"/>
      <c r="W8" s="281"/>
    </row>
    <row r="9" spans="2:23" ht="12.75" customHeight="1">
      <c r="B9" s="282" t="s">
        <v>43</v>
      </c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W9" s="284"/>
    </row>
    <row r="10" spans="2:23" ht="19.5" customHeight="1">
      <c r="B10" s="282"/>
      <c r="C10" s="283"/>
      <c r="D10" s="283"/>
      <c r="E10" s="283"/>
      <c r="F10" s="283"/>
      <c r="G10" s="283"/>
      <c r="H10" s="283"/>
      <c r="I10" s="283"/>
      <c r="J10" s="283"/>
      <c r="K10" s="283"/>
      <c r="L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4"/>
    </row>
    <row r="11" spans="2:23">
      <c r="B11" s="35"/>
      <c r="W11" s="36"/>
    </row>
    <row r="12" spans="2:23">
      <c r="B12" s="35"/>
      <c r="W12" s="36"/>
    </row>
    <row r="13" spans="2:23">
      <c r="B13" s="35"/>
      <c r="W13" s="36"/>
    </row>
    <row r="14" spans="2:23">
      <c r="B14" s="35"/>
      <c r="W14" s="36"/>
    </row>
    <row r="15" spans="2:23">
      <c r="B15" s="35"/>
      <c r="W15" s="36"/>
    </row>
    <row r="16" spans="2:23">
      <c r="B16" s="35"/>
      <c r="W16" s="36"/>
    </row>
    <row r="17" spans="2:23">
      <c r="B17" s="35"/>
      <c r="W17" s="36"/>
    </row>
    <row r="18" spans="2:23">
      <c r="B18" s="35"/>
      <c r="W18" s="36"/>
    </row>
    <row r="19" spans="2:23">
      <c r="B19" s="35"/>
      <c r="C19" s="37"/>
      <c r="W19" s="36"/>
    </row>
    <row r="20" spans="2:23">
      <c r="B20" s="35"/>
      <c r="C20" s="37"/>
      <c r="W20" s="36"/>
    </row>
    <row r="21" spans="2:23">
      <c r="B21" s="35"/>
      <c r="W21" s="36"/>
    </row>
    <row r="22" spans="2:23">
      <c r="B22" s="35"/>
      <c r="C22" s="40"/>
      <c r="W22" s="36"/>
    </row>
    <row r="23" spans="2:23">
      <c r="B23" s="35"/>
      <c r="W23" s="36"/>
    </row>
    <row r="24" spans="2:23">
      <c r="B24" s="35"/>
      <c r="W24" s="36"/>
    </row>
    <row r="25" spans="2:23">
      <c r="B25" s="35"/>
      <c r="W25" s="36"/>
    </row>
    <row r="26" spans="2:23">
      <c r="B26" s="35"/>
      <c r="W26" s="36"/>
    </row>
    <row r="27" spans="2:23">
      <c r="B27" s="35"/>
      <c r="W27" s="36"/>
    </row>
    <row r="28" spans="2:23">
      <c r="B28" s="35"/>
      <c r="W28" s="36"/>
    </row>
    <row r="29" spans="2:23">
      <c r="B29" s="35"/>
      <c r="W29" s="36"/>
    </row>
    <row r="30" spans="2:23">
      <c r="B30" s="35"/>
      <c r="C30" s="34" t="s">
        <v>44</v>
      </c>
      <c r="U30" s="34" t="s">
        <v>204</v>
      </c>
      <c r="W30" s="36"/>
    </row>
    <row r="31" spans="2:23" ht="8.25" customHeight="1">
      <c r="B31" s="35"/>
      <c r="J31" s="285" t="s">
        <v>45</v>
      </c>
      <c r="K31" s="285"/>
      <c r="L31" s="285"/>
      <c r="M31" s="285"/>
      <c r="N31" s="285"/>
      <c r="O31" s="285" t="s">
        <v>46</v>
      </c>
      <c r="P31" s="285"/>
      <c r="W31" s="36"/>
    </row>
    <row r="32" spans="2:23">
      <c r="B32" s="35"/>
      <c r="J32" s="285"/>
      <c r="K32" s="285"/>
      <c r="L32" s="285"/>
      <c r="M32" s="285"/>
      <c r="N32" s="285"/>
      <c r="O32" s="285"/>
      <c r="P32" s="285"/>
      <c r="W32" s="36"/>
    </row>
    <row r="33" spans="2:23" ht="15" customHeight="1">
      <c r="B33" s="35"/>
      <c r="J33" s="271" t="s">
        <v>258</v>
      </c>
      <c r="K33" s="271"/>
      <c r="L33" s="271"/>
      <c r="M33" s="271"/>
      <c r="N33" s="271"/>
      <c r="O33" s="272" t="s">
        <v>47</v>
      </c>
      <c r="P33" s="272"/>
      <c r="W33" s="36"/>
    </row>
    <row r="34" spans="2:23" ht="15" customHeight="1">
      <c r="B34" s="35"/>
      <c r="J34" s="271" t="s">
        <v>259</v>
      </c>
      <c r="K34" s="271"/>
      <c r="L34" s="271"/>
      <c r="M34" s="271"/>
      <c r="N34" s="271"/>
      <c r="O34" s="272" t="s">
        <v>47</v>
      </c>
      <c r="P34" s="272"/>
      <c r="W34" s="36"/>
    </row>
    <row r="35" spans="2:23" ht="15" customHeight="1">
      <c r="B35" s="35"/>
      <c r="J35" s="271" t="s">
        <v>260</v>
      </c>
      <c r="K35" s="271"/>
      <c r="L35" s="271"/>
      <c r="M35" s="271"/>
      <c r="N35" s="271"/>
      <c r="O35" s="272" t="s">
        <v>47</v>
      </c>
      <c r="P35" s="272"/>
      <c r="W35" s="36"/>
    </row>
    <row r="36" spans="2:23" ht="15" customHeight="1">
      <c r="B36" s="35"/>
      <c r="J36" s="286" t="s">
        <v>48</v>
      </c>
      <c r="K36" s="286"/>
      <c r="L36" s="286"/>
      <c r="M36" s="286"/>
      <c r="N36" s="286"/>
      <c r="O36" s="287" t="s">
        <v>49</v>
      </c>
      <c r="P36" s="287"/>
      <c r="W36" s="36"/>
    </row>
    <row r="37" spans="2:23">
      <c r="B37" s="35"/>
      <c r="W37" s="36"/>
    </row>
    <row r="38" spans="2:23" ht="12.75" customHeight="1">
      <c r="B38" s="288"/>
      <c r="C38" s="289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90"/>
    </row>
    <row r="39" spans="2:23" ht="12.75" customHeight="1">
      <c r="B39" s="288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90"/>
    </row>
    <row r="40" spans="2:23">
      <c r="B40" s="35"/>
      <c r="W40" s="36"/>
    </row>
    <row r="41" spans="2:23" ht="18" customHeight="1">
      <c r="B41" s="35"/>
      <c r="C41" s="291" t="str">
        <f>'General Site Information'!I30</f>
        <v>AC4G18_4214270E_4</v>
      </c>
      <c r="D41" s="292"/>
      <c r="E41" s="292"/>
      <c r="F41" s="292"/>
      <c r="G41" s="292"/>
      <c r="H41" s="292"/>
      <c r="I41" s="293"/>
      <c r="K41" s="291" t="str">
        <f>'General Site Information'!I31</f>
        <v>AC4G18_4214270E_5</v>
      </c>
      <c r="L41" s="292"/>
      <c r="M41" s="292"/>
      <c r="N41" s="292"/>
      <c r="O41" s="292"/>
      <c r="P41" s="293"/>
      <c r="R41" s="291" t="str">
        <f>'General Site Information'!I32</f>
        <v>AC4G18_4214270E_6</v>
      </c>
      <c r="S41" s="292"/>
      <c r="T41" s="292"/>
      <c r="U41" s="292"/>
      <c r="V41" s="293"/>
      <c r="W41" s="36"/>
    </row>
    <row r="42" spans="2:23">
      <c r="B42" s="35"/>
      <c r="W42" s="36"/>
    </row>
    <row r="43" spans="2:23">
      <c r="B43" s="35"/>
      <c r="C43" s="41"/>
      <c r="D43" s="42"/>
      <c r="E43" s="42"/>
      <c r="F43" s="42"/>
      <c r="G43" s="42"/>
      <c r="H43" s="42"/>
      <c r="I43" s="43"/>
      <c r="K43" s="41"/>
      <c r="L43" s="42"/>
      <c r="M43" s="42"/>
      <c r="N43" s="42"/>
      <c r="O43" s="42"/>
      <c r="P43" s="43"/>
      <c r="R43" s="41"/>
      <c r="S43" s="42"/>
      <c r="T43" s="42"/>
      <c r="U43" s="42"/>
      <c r="V43" s="43"/>
      <c r="W43" s="36"/>
    </row>
    <row r="44" spans="2:23">
      <c r="B44" s="35"/>
      <c r="C44" s="44"/>
      <c r="I44" s="39"/>
      <c r="K44" s="44"/>
      <c r="P44" s="39"/>
      <c r="R44" s="44"/>
      <c r="V44" s="39"/>
      <c r="W44" s="36"/>
    </row>
    <row r="45" spans="2:23">
      <c r="B45" s="35"/>
      <c r="C45" s="44"/>
      <c r="I45" s="39"/>
      <c r="K45" s="44"/>
      <c r="P45" s="39"/>
      <c r="R45" s="44"/>
      <c r="V45" s="39"/>
      <c r="W45" s="36"/>
    </row>
    <row r="46" spans="2:23">
      <c r="B46" s="35"/>
      <c r="C46" s="44"/>
      <c r="I46" s="39"/>
      <c r="K46" s="44"/>
      <c r="P46" s="39"/>
      <c r="R46" s="44"/>
      <c r="V46" s="39"/>
      <c r="W46" s="36"/>
    </row>
    <row r="47" spans="2:23">
      <c r="B47" s="35"/>
      <c r="C47" s="44"/>
      <c r="I47" s="39"/>
      <c r="K47" s="44"/>
      <c r="P47" s="39"/>
      <c r="R47" s="44"/>
      <c r="V47" s="39"/>
      <c r="W47" s="36"/>
    </row>
    <row r="48" spans="2:23">
      <c r="B48" s="35"/>
      <c r="C48" s="44"/>
      <c r="I48" s="39"/>
      <c r="K48" s="44"/>
      <c r="P48" s="39"/>
      <c r="R48" s="44"/>
      <c r="V48" s="39"/>
      <c r="W48" s="36"/>
    </row>
    <row r="49" spans="2:25">
      <c r="B49" s="35"/>
      <c r="C49" s="44"/>
      <c r="I49" s="39"/>
      <c r="K49" s="44"/>
      <c r="P49" s="39"/>
      <c r="R49" s="44"/>
      <c r="V49" s="39"/>
      <c r="W49" s="36"/>
    </row>
    <row r="50" spans="2:25">
      <c r="B50" s="35"/>
      <c r="C50" s="44"/>
      <c r="I50" s="39"/>
      <c r="K50" s="44"/>
      <c r="P50" s="39"/>
      <c r="R50" s="44"/>
      <c r="V50" s="39"/>
      <c r="W50" s="36"/>
    </row>
    <row r="51" spans="2:25">
      <c r="B51" s="35"/>
      <c r="C51" s="44"/>
      <c r="I51" s="39"/>
      <c r="K51" s="44"/>
      <c r="P51" s="39"/>
      <c r="R51" s="44"/>
      <c r="V51" s="39"/>
      <c r="W51" s="36"/>
    </row>
    <row r="52" spans="2:25">
      <c r="B52" s="35"/>
      <c r="C52" s="44"/>
      <c r="I52" s="39"/>
      <c r="K52" s="44"/>
      <c r="P52" s="294"/>
      <c r="Q52" s="295"/>
      <c r="R52" s="296"/>
      <c r="S52" s="297"/>
      <c r="V52" s="39"/>
      <c r="W52" s="36"/>
    </row>
    <row r="53" spans="2:25">
      <c r="B53" s="35"/>
      <c r="C53" s="44"/>
      <c r="I53" s="39"/>
      <c r="K53" s="44"/>
      <c r="P53" s="294"/>
      <c r="Q53" s="295"/>
      <c r="R53" s="296"/>
      <c r="S53" s="297"/>
      <c r="V53" s="39"/>
      <c r="W53" s="36"/>
    </row>
    <row r="54" spans="2:25">
      <c r="B54" s="35"/>
      <c r="C54" s="44"/>
      <c r="I54" s="39"/>
      <c r="K54" s="44"/>
      <c r="P54" s="45"/>
      <c r="Q54" s="37"/>
      <c r="R54" s="46"/>
      <c r="S54" s="38"/>
      <c r="V54" s="39"/>
      <c r="W54" s="36"/>
    </row>
    <row r="55" spans="2:25">
      <c r="B55" s="35"/>
      <c r="C55" s="44"/>
      <c r="I55" s="39"/>
      <c r="K55" s="44"/>
      <c r="P55" s="45"/>
      <c r="Q55" s="37"/>
      <c r="R55" s="46"/>
      <c r="S55" s="38"/>
      <c r="V55" s="39"/>
      <c r="W55" s="36"/>
    </row>
    <row r="56" spans="2:25">
      <c r="B56" s="35"/>
      <c r="C56" s="44"/>
      <c r="I56" s="39"/>
      <c r="K56" s="44"/>
      <c r="P56" s="45"/>
      <c r="Q56" s="37"/>
      <c r="R56" s="46"/>
      <c r="S56" s="38"/>
      <c r="V56" s="39"/>
      <c r="W56" s="36"/>
    </row>
    <row r="57" spans="2:25">
      <c r="B57" s="35"/>
      <c r="C57" s="47"/>
      <c r="D57" s="48"/>
      <c r="E57" s="48"/>
      <c r="F57" s="48"/>
      <c r="G57" s="48"/>
      <c r="H57" s="48"/>
      <c r="I57" s="49"/>
      <c r="K57" s="47"/>
      <c r="L57" s="48"/>
      <c r="M57" s="48"/>
      <c r="N57" s="48"/>
      <c r="O57" s="48"/>
      <c r="P57" s="50"/>
      <c r="Q57" s="37"/>
      <c r="R57" s="51"/>
      <c r="S57" s="52"/>
      <c r="T57" s="48"/>
      <c r="U57" s="48"/>
      <c r="V57" s="49"/>
      <c r="W57" s="36"/>
    </row>
    <row r="58" spans="2:25">
      <c r="B58" s="35"/>
      <c r="P58" s="53"/>
      <c r="Q58" s="37"/>
      <c r="R58" s="37"/>
      <c r="S58" s="38"/>
      <c r="W58" s="36"/>
    </row>
    <row r="59" spans="2:25">
      <c r="B59" s="35"/>
      <c r="P59" s="53"/>
      <c r="Q59" s="37"/>
      <c r="R59" s="37"/>
      <c r="S59" s="38"/>
      <c r="W59" s="36"/>
    </row>
    <row r="60" spans="2:25" ht="12.75" customHeight="1">
      <c r="B60" s="282" t="s">
        <v>50</v>
      </c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283"/>
      <c r="T60" s="283"/>
      <c r="U60" s="283"/>
      <c r="V60" s="283"/>
      <c r="W60" s="284"/>
    </row>
    <row r="61" spans="2:25" ht="16.5" customHeight="1">
      <c r="B61" s="282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4"/>
    </row>
    <row r="62" spans="2:25" ht="12.75" customHeight="1">
      <c r="B62" s="35"/>
      <c r="W62" s="36"/>
    </row>
    <row r="63" spans="2:25">
      <c r="B63" s="35"/>
      <c r="C63" s="41"/>
      <c r="D63" s="42"/>
      <c r="E63" s="42"/>
      <c r="F63" s="42"/>
      <c r="G63" s="42"/>
      <c r="H63" s="42"/>
      <c r="I63" s="42"/>
      <c r="J63" s="42"/>
      <c r="K63" s="43"/>
      <c r="M63" s="34" t="str">
        <f>IF('General Site Information'!$H$27="Rural","Table sample polygon TA 80%","Table sample polygon ISD 60%")</f>
        <v>Table sample polygon ISD 60%</v>
      </c>
      <c r="R63" s="41"/>
      <c r="S63" s="42"/>
      <c r="T63" s="42"/>
      <c r="U63" s="42"/>
      <c r="V63" s="43"/>
      <c r="W63" s="36"/>
      <c r="Y63" s="189"/>
    </row>
    <row r="64" spans="2:25" ht="25.5">
      <c r="B64" s="35"/>
      <c r="C64" s="44"/>
      <c r="K64" s="39"/>
      <c r="M64" s="190" t="s">
        <v>53</v>
      </c>
      <c r="N64" s="190" t="s">
        <v>54</v>
      </c>
      <c r="O64" s="191" t="s">
        <v>55</v>
      </c>
      <c r="P64" s="190" t="s">
        <v>56</v>
      </c>
      <c r="R64" s="44"/>
      <c r="V64" s="39"/>
      <c r="W64" s="36"/>
    </row>
    <row r="65" spans="2:23">
      <c r="B65" s="35"/>
      <c r="C65" s="44"/>
      <c r="K65" s="39"/>
      <c r="M65" s="192"/>
      <c r="N65" s="192"/>
      <c r="O65" s="193"/>
      <c r="P65" s="192"/>
      <c r="R65" s="44"/>
      <c r="V65" s="39"/>
      <c r="W65" s="36"/>
    </row>
    <row r="66" spans="2:23" ht="15.75">
      <c r="B66" s="35"/>
      <c r="C66" s="44"/>
      <c r="K66" s="39"/>
      <c r="M66" s="187" t="s">
        <v>57</v>
      </c>
      <c r="N66" s="194"/>
      <c r="O66" s="55">
        <v>2</v>
      </c>
      <c r="P66" s="195">
        <f>O66/O72</f>
        <v>2.5316455696202531E-2</v>
      </c>
      <c r="R66" s="44"/>
      <c r="V66" s="39"/>
      <c r="W66" s="36"/>
    </row>
    <row r="67" spans="2:23" ht="15.75">
      <c r="B67" s="35"/>
      <c r="C67" s="44"/>
      <c r="K67" s="39"/>
      <c r="M67" s="187" t="s">
        <v>58</v>
      </c>
      <c r="N67" s="196"/>
      <c r="O67" s="55">
        <v>5</v>
      </c>
      <c r="P67" s="195">
        <f>O67/O72</f>
        <v>6.3291139240506333E-2</v>
      </c>
      <c r="R67" s="44"/>
      <c r="V67" s="39"/>
      <c r="W67" s="36"/>
    </row>
    <row r="68" spans="2:23" ht="15.75">
      <c r="B68" s="35"/>
      <c r="C68" s="44"/>
      <c r="K68" s="39"/>
      <c r="M68" s="187" t="s">
        <v>59</v>
      </c>
      <c r="N68" s="197"/>
      <c r="O68" s="55">
        <v>0</v>
      </c>
      <c r="P68" s="195">
        <f>O68/O72</f>
        <v>0</v>
      </c>
      <c r="R68" s="44"/>
      <c r="V68" s="39"/>
      <c r="W68" s="36"/>
    </row>
    <row r="69" spans="2:23" ht="15.75">
      <c r="B69" s="35"/>
      <c r="C69" s="44"/>
      <c r="K69" s="39"/>
      <c r="M69" s="187" t="s">
        <v>60</v>
      </c>
      <c r="N69" s="198"/>
      <c r="O69" s="55">
        <v>10</v>
      </c>
      <c r="P69" s="195">
        <f>O69/O72</f>
        <v>0.12658227848101267</v>
      </c>
      <c r="R69" s="44"/>
      <c r="V69" s="39"/>
      <c r="W69" s="36"/>
    </row>
    <row r="70" spans="2:23" ht="15.75">
      <c r="B70" s="35"/>
      <c r="C70" s="44"/>
      <c r="K70" s="39"/>
      <c r="M70" s="187" t="s">
        <v>61</v>
      </c>
      <c r="N70" s="199"/>
      <c r="O70" s="55">
        <v>20</v>
      </c>
      <c r="P70" s="195">
        <f>O70/O72</f>
        <v>0.25316455696202533</v>
      </c>
      <c r="R70" s="44"/>
      <c r="V70" s="39"/>
      <c r="W70" s="36"/>
    </row>
    <row r="71" spans="2:23" ht="15.75">
      <c r="B71" s="35"/>
      <c r="C71" s="44"/>
      <c r="K71" s="39"/>
      <c r="M71" s="187" t="s">
        <v>62</v>
      </c>
      <c r="N71" s="200"/>
      <c r="O71" s="55">
        <v>42</v>
      </c>
      <c r="P71" s="195">
        <f>O71/O72</f>
        <v>0.53164556962025311</v>
      </c>
      <c r="R71" s="44"/>
      <c r="V71" s="39"/>
      <c r="W71" s="36"/>
    </row>
    <row r="72" spans="2:23" ht="15">
      <c r="B72" s="35"/>
      <c r="C72" s="44"/>
      <c r="K72" s="39"/>
      <c r="M72" s="188" t="s">
        <v>63</v>
      </c>
      <c r="N72" s="188"/>
      <c r="O72" s="187">
        <f>SUM(O66:O71)</f>
        <v>79</v>
      </c>
      <c r="P72" s="195">
        <f>SUM(P66:P71)</f>
        <v>1</v>
      </c>
      <c r="R72" s="44"/>
      <c r="V72" s="39"/>
      <c r="W72" s="36"/>
    </row>
    <row r="73" spans="2:23" ht="15">
      <c r="B73" s="35"/>
      <c r="C73" s="44"/>
      <c r="K73" s="39"/>
      <c r="M73" s="298" t="str">
        <f>IF('General Site Information'!$H$27="Inner","&gt;=-105 Inner",IF('General Site Information'!$H$27="Outter","&gt;=-110 Outter",IF('General Site Information'!$H$27="Rural","&gt;=-110 Rural","""")))</f>
        <v>&gt;=-105 Inner</v>
      </c>
      <c r="N73" s="299"/>
      <c r="O73" s="187">
        <f>IF('General Site Information'!$H$27="Inner",SUM(O66:O69),IF('General Site Information'!$H$27="Outer",SUM(O66:O70),IF('General Site Information'!$H$27="Rural",SUM(O66:O70),"")))</f>
        <v>17</v>
      </c>
      <c r="P73" s="195">
        <f>O73/O72</f>
        <v>0.21518987341772153</v>
      </c>
      <c r="R73" s="44"/>
      <c r="V73" s="39"/>
      <c r="W73" s="36"/>
    </row>
    <row r="74" spans="2:23">
      <c r="B74" s="35"/>
      <c r="C74" s="44"/>
      <c r="K74" s="39"/>
      <c r="L74" s="189"/>
      <c r="M74" s="40"/>
      <c r="N74" s="40"/>
      <c r="O74" s="37"/>
      <c r="P74" s="38"/>
      <c r="R74" s="44"/>
      <c r="V74" s="39"/>
      <c r="W74" s="36"/>
    </row>
    <row r="75" spans="2:23">
      <c r="B75" s="35"/>
      <c r="C75" s="44"/>
      <c r="K75" s="39"/>
      <c r="M75" s="40"/>
      <c r="N75" s="40"/>
      <c r="O75" s="37"/>
      <c r="P75" s="38"/>
      <c r="R75" s="44"/>
      <c r="V75" s="39"/>
      <c r="W75" s="36"/>
    </row>
    <row r="76" spans="2:23">
      <c r="B76" s="35"/>
      <c r="C76" s="44"/>
      <c r="K76" s="39"/>
      <c r="R76" s="44"/>
      <c r="V76" s="39"/>
      <c r="W76" s="36"/>
    </row>
    <row r="77" spans="2:23">
      <c r="B77" s="35"/>
      <c r="C77" s="44"/>
      <c r="K77" s="39"/>
      <c r="M77" s="40"/>
      <c r="N77" s="40"/>
      <c r="O77" s="37"/>
      <c r="P77" s="38"/>
      <c r="R77" s="47"/>
      <c r="S77" s="48"/>
      <c r="T77" s="48"/>
      <c r="U77" s="48"/>
      <c r="V77" s="49"/>
      <c r="W77" s="36"/>
    </row>
    <row r="78" spans="2:23">
      <c r="B78" s="35"/>
      <c r="C78" s="47"/>
      <c r="D78" s="48"/>
      <c r="E78" s="48"/>
      <c r="F78" s="48"/>
      <c r="G78" s="48"/>
      <c r="H78" s="48"/>
      <c r="I78" s="48"/>
      <c r="J78" s="48"/>
      <c r="K78" s="49"/>
      <c r="M78" s="40"/>
      <c r="N78" s="40"/>
      <c r="O78" s="37"/>
      <c r="P78" s="38"/>
      <c r="W78" s="36"/>
    </row>
    <row r="79" spans="2:23">
      <c r="B79" s="35"/>
      <c r="W79" s="36"/>
    </row>
    <row r="80" spans="2:23" ht="12.75" customHeight="1">
      <c r="B80" s="282" t="s">
        <v>64</v>
      </c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283"/>
      <c r="T80" s="283"/>
      <c r="U80" s="283"/>
      <c r="V80" s="283"/>
      <c r="W80" s="284"/>
    </row>
    <row r="81" spans="2:25" ht="21.75" customHeight="1">
      <c r="B81" s="282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4"/>
    </row>
    <row r="82" spans="2:25">
      <c r="B82" s="35"/>
      <c r="W82" s="36"/>
    </row>
    <row r="83" spans="2:25">
      <c r="B83" s="35"/>
      <c r="C83" s="41"/>
      <c r="D83" s="42"/>
      <c r="E83" s="42"/>
      <c r="F83" s="42"/>
      <c r="G83" s="42"/>
      <c r="H83" s="42"/>
      <c r="I83" s="42"/>
      <c r="J83" s="42"/>
      <c r="K83" s="43"/>
      <c r="W83" s="36"/>
      <c r="Y83" s="189"/>
    </row>
    <row r="84" spans="2:25">
      <c r="B84" s="35"/>
      <c r="C84" s="44"/>
      <c r="K84" s="39"/>
      <c r="M84" s="34" t="str">
        <f>M63</f>
        <v>Table sample polygon ISD 60%</v>
      </c>
      <c r="R84" s="41"/>
      <c r="S84" s="42"/>
      <c r="T84" s="42"/>
      <c r="U84" s="42"/>
      <c r="V84" s="43"/>
      <c r="W84" s="36"/>
    </row>
    <row r="85" spans="2:25">
      <c r="B85" s="35"/>
      <c r="C85" s="44"/>
      <c r="K85" s="39"/>
      <c r="M85" s="300" t="s">
        <v>65</v>
      </c>
      <c r="N85" s="300" t="s">
        <v>54</v>
      </c>
      <c r="O85" s="285" t="s">
        <v>55</v>
      </c>
      <c r="P85" s="300" t="s">
        <v>56</v>
      </c>
      <c r="R85" s="44"/>
      <c r="V85" s="39"/>
      <c r="W85" s="36"/>
    </row>
    <row r="86" spans="2:25">
      <c r="B86" s="35"/>
      <c r="C86" s="44"/>
      <c r="K86" s="39"/>
      <c r="M86" s="300"/>
      <c r="N86" s="300"/>
      <c r="O86" s="285"/>
      <c r="P86" s="300"/>
      <c r="R86" s="44"/>
      <c r="V86" s="39"/>
      <c r="W86" s="36"/>
    </row>
    <row r="87" spans="2:25" ht="15">
      <c r="B87" s="35"/>
      <c r="C87" s="44"/>
      <c r="K87" s="39"/>
      <c r="M87" s="201" t="s">
        <v>66</v>
      </c>
      <c r="N87" s="202"/>
      <c r="O87" s="203">
        <v>36</v>
      </c>
      <c r="P87" s="195">
        <f>O87/O92</f>
        <v>0.55384615384615388</v>
      </c>
      <c r="R87" s="44"/>
      <c r="V87" s="39"/>
      <c r="W87" s="36"/>
    </row>
    <row r="88" spans="2:25" ht="15">
      <c r="B88" s="35"/>
      <c r="C88" s="44"/>
      <c r="K88" s="39"/>
      <c r="M88" s="201" t="s">
        <v>67</v>
      </c>
      <c r="N88" s="197"/>
      <c r="O88" s="203">
        <v>15</v>
      </c>
      <c r="P88" s="195">
        <f>O88/O92</f>
        <v>0.23076923076923078</v>
      </c>
      <c r="R88" s="44"/>
      <c r="V88" s="39"/>
      <c r="W88" s="36"/>
    </row>
    <row r="89" spans="2:25" ht="15">
      <c r="B89" s="35"/>
      <c r="C89" s="44"/>
      <c r="K89" s="39"/>
      <c r="M89" s="201" t="s">
        <v>68</v>
      </c>
      <c r="N89" s="198"/>
      <c r="O89" s="203">
        <v>11</v>
      </c>
      <c r="P89" s="195">
        <f>O89/O92</f>
        <v>0.16923076923076924</v>
      </c>
      <c r="R89" s="44"/>
      <c r="V89" s="39"/>
      <c r="W89" s="36"/>
    </row>
    <row r="90" spans="2:25" ht="15">
      <c r="B90" s="35"/>
      <c r="C90" s="44"/>
      <c r="K90" s="39"/>
      <c r="M90" s="201" t="s">
        <v>69</v>
      </c>
      <c r="N90" s="204"/>
      <c r="O90" s="203">
        <v>1</v>
      </c>
      <c r="P90" s="195">
        <f>O90/O92</f>
        <v>1.5384615384615385E-2</v>
      </c>
      <c r="R90" s="44"/>
      <c r="V90" s="39"/>
      <c r="W90" s="36"/>
    </row>
    <row r="91" spans="2:25" ht="15">
      <c r="B91" s="35"/>
      <c r="C91" s="44"/>
      <c r="K91" s="39"/>
      <c r="M91" s="201" t="s">
        <v>70</v>
      </c>
      <c r="N91" s="200"/>
      <c r="O91" s="203">
        <v>2</v>
      </c>
      <c r="P91" s="195">
        <f>O91/O92</f>
        <v>3.0769230769230771E-2</v>
      </c>
      <c r="R91" s="44"/>
      <c r="V91" s="39"/>
      <c r="W91" s="36"/>
    </row>
    <row r="92" spans="2:25" ht="15">
      <c r="B92" s="35"/>
      <c r="C92" s="44"/>
      <c r="K92" s="39"/>
      <c r="M92" s="298" t="s">
        <v>63</v>
      </c>
      <c r="N92" s="299"/>
      <c r="O92" s="187">
        <f>SUM(O87:O91)</f>
        <v>65</v>
      </c>
      <c r="P92" s="195">
        <f>SUM(P87:P91)</f>
        <v>1</v>
      </c>
      <c r="R92" s="44"/>
      <c r="V92" s="39"/>
      <c r="W92" s="36"/>
    </row>
    <row r="93" spans="2:25" ht="15">
      <c r="B93" s="35"/>
      <c r="C93" s="44"/>
      <c r="K93" s="39"/>
      <c r="M93" s="298" t="s">
        <v>71</v>
      </c>
      <c r="N93" s="299"/>
      <c r="O93" s="187">
        <f>SUM(O87:O88)</f>
        <v>51</v>
      </c>
      <c r="P93" s="195">
        <f>O93/O92</f>
        <v>0.7846153846153846</v>
      </c>
      <c r="R93" s="44"/>
      <c r="V93" s="39"/>
      <c r="W93" s="36"/>
    </row>
    <row r="94" spans="2:25">
      <c r="B94" s="35"/>
      <c r="C94" s="44"/>
      <c r="K94" s="39"/>
      <c r="M94" s="40"/>
      <c r="N94" s="40"/>
      <c r="O94" s="37"/>
      <c r="P94" s="38"/>
      <c r="R94" s="44"/>
      <c r="V94" s="39"/>
      <c r="W94" s="36"/>
    </row>
    <row r="95" spans="2:25">
      <c r="B95" s="35"/>
      <c r="C95" s="44"/>
      <c r="K95" s="39"/>
      <c r="L95" s="189"/>
      <c r="N95" s="40"/>
      <c r="O95" s="37"/>
      <c r="P95" s="38"/>
      <c r="R95" s="44"/>
      <c r="V95" s="39"/>
      <c r="W95" s="36"/>
    </row>
    <row r="96" spans="2:25">
      <c r="B96" s="35"/>
      <c r="C96" s="44"/>
      <c r="K96" s="39"/>
      <c r="R96" s="44"/>
      <c r="V96" s="39"/>
      <c r="W96" s="36"/>
    </row>
    <row r="97" spans="2:23">
      <c r="B97" s="35"/>
      <c r="C97" s="44"/>
      <c r="K97" s="39"/>
      <c r="R97" s="44"/>
      <c r="V97" s="39"/>
      <c r="W97" s="36"/>
    </row>
    <row r="98" spans="2:23">
      <c r="B98" s="35"/>
      <c r="C98" s="44"/>
      <c r="K98" s="39"/>
      <c r="R98" s="47"/>
      <c r="S98" s="48"/>
      <c r="T98" s="48"/>
      <c r="U98" s="48"/>
      <c r="V98" s="49"/>
      <c r="W98" s="36"/>
    </row>
    <row r="99" spans="2:23">
      <c r="B99" s="35"/>
      <c r="C99" s="47"/>
      <c r="D99" s="48"/>
      <c r="E99" s="48"/>
      <c r="F99" s="48"/>
      <c r="G99" s="48"/>
      <c r="H99" s="48"/>
      <c r="I99" s="48"/>
      <c r="J99" s="48"/>
      <c r="K99" s="49"/>
      <c r="W99" s="36"/>
    </row>
    <row r="100" spans="2:23">
      <c r="B100" s="35"/>
      <c r="W100" s="36"/>
    </row>
    <row r="101" spans="2:23" ht="12.75" customHeight="1">
      <c r="B101" s="282" t="s">
        <v>72</v>
      </c>
      <c r="C101" s="283"/>
      <c r="D101" s="283"/>
      <c r="E101" s="283"/>
      <c r="F101" s="283"/>
      <c r="G101" s="283"/>
      <c r="H101" s="283"/>
      <c r="I101" s="283"/>
      <c r="J101" s="283"/>
      <c r="K101" s="283"/>
      <c r="L101" s="283"/>
      <c r="M101" s="283"/>
      <c r="N101" s="283"/>
      <c r="O101" s="283"/>
      <c r="P101" s="283"/>
      <c r="Q101" s="283"/>
      <c r="R101" s="283"/>
      <c r="S101" s="283"/>
      <c r="T101" s="283"/>
      <c r="U101" s="283"/>
      <c r="V101" s="283"/>
      <c r="W101" s="284"/>
    </row>
    <row r="102" spans="2:23" ht="18" customHeight="1">
      <c r="B102" s="282"/>
      <c r="C102" s="283"/>
      <c r="D102" s="283"/>
      <c r="E102" s="283"/>
      <c r="F102" s="283"/>
      <c r="G102" s="283"/>
      <c r="H102" s="283"/>
      <c r="I102" s="283"/>
      <c r="J102" s="283"/>
      <c r="K102" s="283"/>
      <c r="L102" s="283"/>
      <c r="M102" s="283"/>
      <c r="N102" s="283"/>
      <c r="O102" s="283"/>
      <c r="P102" s="283"/>
      <c r="Q102" s="283"/>
      <c r="R102" s="283"/>
      <c r="S102" s="283"/>
      <c r="T102" s="283"/>
      <c r="U102" s="283"/>
      <c r="V102" s="283"/>
      <c r="W102" s="284"/>
    </row>
    <row r="103" spans="2:23">
      <c r="B103" s="35"/>
      <c r="W103" s="36"/>
    </row>
    <row r="104" spans="2:23" ht="15">
      <c r="B104" s="35"/>
      <c r="C104" s="291" t="str">
        <f>C41</f>
        <v>AC4G18_4214270E_4</v>
      </c>
      <c r="D104" s="292"/>
      <c r="E104" s="292"/>
      <c r="F104" s="292"/>
      <c r="G104" s="292"/>
      <c r="H104" s="292"/>
      <c r="I104" s="293"/>
      <c r="K104" s="301" t="str">
        <f>K41</f>
        <v>AC4G18_4214270E_5</v>
      </c>
      <c r="L104" s="302"/>
      <c r="M104" s="302"/>
      <c r="N104" s="302"/>
      <c r="O104" s="302"/>
      <c r="P104" s="303"/>
      <c r="R104" s="301" t="str">
        <f>R41</f>
        <v>AC4G18_4214270E_6</v>
      </c>
      <c r="S104" s="302"/>
      <c r="T104" s="302"/>
      <c r="U104" s="302"/>
      <c r="V104" s="303"/>
      <c r="W104" s="36"/>
    </row>
    <row r="105" spans="2:23">
      <c r="B105" s="35"/>
      <c r="W105" s="36"/>
    </row>
    <row r="106" spans="2:23" ht="15" customHeight="1">
      <c r="B106" s="35"/>
      <c r="C106" s="41"/>
      <c r="D106" s="42"/>
      <c r="E106" s="42"/>
      <c r="F106" s="42"/>
      <c r="G106" s="42"/>
      <c r="H106" s="42"/>
      <c r="I106" s="43"/>
      <c r="K106" s="41"/>
      <c r="L106" s="42"/>
      <c r="M106" s="42"/>
      <c r="N106" s="42"/>
      <c r="O106" s="42"/>
      <c r="P106" s="43"/>
      <c r="R106" s="41"/>
      <c r="S106" s="42"/>
      <c r="T106" s="42"/>
      <c r="U106" s="42"/>
      <c r="V106" s="43"/>
      <c r="W106" s="36"/>
    </row>
    <row r="107" spans="2:23">
      <c r="B107" s="35"/>
      <c r="C107" s="44"/>
      <c r="I107" s="39"/>
      <c r="K107" s="44"/>
      <c r="P107" s="39"/>
      <c r="R107" s="44"/>
      <c r="V107" s="39"/>
      <c r="W107" s="36"/>
    </row>
    <row r="108" spans="2:23">
      <c r="B108" s="35"/>
      <c r="C108" s="44"/>
      <c r="I108" s="39"/>
      <c r="K108" s="44"/>
      <c r="P108" s="39"/>
      <c r="R108" s="44"/>
      <c r="V108" s="39"/>
      <c r="W108" s="36"/>
    </row>
    <row r="109" spans="2:23">
      <c r="B109" s="35"/>
      <c r="C109" s="44"/>
      <c r="I109" s="39"/>
      <c r="K109" s="44"/>
      <c r="P109" s="39"/>
      <c r="R109" s="44"/>
      <c r="V109" s="39"/>
      <c r="W109" s="36"/>
    </row>
    <row r="110" spans="2:23">
      <c r="B110" s="35"/>
      <c r="C110" s="44"/>
      <c r="I110" s="39"/>
      <c r="K110" s="44"/>
      <c r="P110" s="39"/>
      <c r="R110" s="44"/>
      <c r="V110" s="39"/>
      <c r="W110" s="36"/>
    </row>
    <row r="111" spans="2:23">
      <c r="B111" s="35"/>
      <c r="C111" s="44"/>
      <c r="I111" s="39"/>
      <c r="K111" s="44"/>
      <c r="P111" s="39"/>
      <c r="R111" s="44"/>
      <c r="V111" s="39"/>
      <c r="W111" s="36"/>
    </row>
    <row r="112" spans="2:23">
      <c r="B112" s="35"/>
      <c r="C112" s="44"/>
      <c r="I112" s="39"/>
      <c r="K112" s="44"/>
      <c r="P112" s="39"/>
      <c r="R112" s="44"/>
      <c r="V112" s="39"/>
      <c r="W112" s="36"/>
    </row>
    <row r="113" spans="2:23">
      <c r="B113" s="35"/>
      <c r="C113" s="44"/>
      <c r="I113" s="39"/>
      <c r="K113" s="44"/>
      <c r="P113" s="39"/>
      <c r="R113" s="44"/>
      <c r="V113" s="39"/>
      <c r="W113" s="36"/>
    </row>
    <row r="114" spans="2:23">
      <c r="B114" s="35"/>
      <c r="C114" s="44"/>
      <c r="I114" s="39"/>
      <c r="K114" s="44"/>
      <c r="P114" s="39"/>
      <c r="R114" s="44"/>
      <c r="V114" s="39"/>
      <c r="W114" s="36"/>
    </row>
    <row r="115" spans="2:23">
      <c r="B115" s="35"/>
      <c r="C115" s="44"/>
      <c r="I115" s="39"/>
      <c r="K115" s="44"/>
      <c r="P115" s="39"/>
      <c r="R115" s="44"/>
      <c r="V115" s="39"/>
      <c r="W115" s="36"/>
    </row>
    <row r="116" spans="2:23">
      <c r="B116" s="35"/>
      <c r="C116" s="44"/>
      <c r="I116" s="39"/>
      <c r="K116" s="44"/>
      <c r="P116" s="39"/>
      <c r="R116" s="44"/>
      <c r="V116" s="39"/>
      <c r="W116" s="36"/>
    </row>
    <row r="117" spans="2:23">
      <c r="B117" s="35"/>
      <c r="C117" s="44"/>
      <c r="I117" s="39"/>
      <c r="K117" s="44"/>
      <c r="P117" s="39"/>
      <c r="R117" s="44"/>
      <c r="V117" s="39"/>
      <c r="W117" s="36"/>
    </row>
    <row r="118" spans="2:23">
      <c r="B118" s="35"/>
      <c r="C118" s="44"/>
      <c r="I118" s="39"/>
      <c r="K118" s="44"/>
      <c r="P118" s="39"/>
      <c r="R118" s="44"/>
      <c r="V118" s="39"/>
      <c r="W118" s="36"/>
    </row>
    <row r="119" spans="2:23" ht="6.75" customHeight="1">
      <c r="B119" s="35"/>
      <c r="C119" s="44"/>
      <c r="I119" s="39"/>
      <c r="K119" s="44"/>
      <c r="P119" s="39"/>
      <c r="R119" s="44"/>
      <c r="V119" s="39"/>
      <c r="W119" s="36"/>
    </row>
    <row r="120" spans="2:23">
      <c r="B120" s="35"/>
      <c r="C120" s="44"/>
      <c r="I120" s="39"/>
      <c r="K120" s="44"/>
      <c r="P120" s="39"/>
      <c r="R120" s="44"/>
      <c r="V120" s="39"/>
      <c r="W120" s="36"/>
    </row>
    <row r="121" spans="2:23">
      <c r="B121" s="35"/>
      <c r="C121" s="47"/>
      <c r="D121" s="48"/>
      <c r="E121" s="48"/>
      <c r="F121" s="48"/>
      <c r="G121" s="48"/>
      <c r="H121" s="48"/>
      <c r="I121" s="49"/>
      <c r="K121" s="47"/>
      <c r="L121" s="48"/>
      <c r="M121" s="48"/>
      <c r="N121" s="48"/>
      <c r="O121" s="48"/>
      <c r="P121" s="49"/>
      <c r="R121" s="47"/>
      <c r="S121" s="48"/>
      <c r="T121" s="48"/>
      <c r="U121" s="48"/>
      <c r="V121" s="49"/>
      <c r="W121" s="36"/>
    </row>
    <row r="122" spans="2:23">
      <c r="B122" s="35"/>
      <c r="W122" s="36"/>
    </row>
    <row r="123" spans="2:23">
      <c r="B123" s="35"/>
      <c r="W123" s="36"/>
    </row>
    <row r="124" spans="2:23">
      <c r="B124" s="35"/>
      <c r="W124" s="36"/>
    </row>
    <row r="125" spans="2:23">
      <c r="B125" s="35"/>
      <c r="W125" s="36"/>
    </row>
    <row r="126" spans="2:23" ht="14.25" thickBot="1">
      <c r="B126" s="56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8"/>
    </row>
    <row r="138" ht="12.75" customHeight="1"/>
    <row r="139" ht="18.75" customHeight="1"/>
    <row r="142" ht="18" customHeight="1"/>
    <row r="165" ht="6.75" customHeight="1"/>
    <row r="166" ht="6.75" customHeight="1"/>
    <row r="168" ht="12.75" customHeight="1"/>
    <row r="169" ht="15" customHeight="1"/>
    <row r="171" ht="18.75" customHeight="1"/>
    <row r="188" ht="6" customHeight="1"/>
    <row r="191" ht="12.75" customHeight="1"/>
    <row r="192" ht="16.5" customHeight="1"/>
    <row r="194" ht="17.25" customHeight="1"/>
    <row r="213" ht="12.75" customHeight="1"/>
    <row r="214" ht="14.25" customHeight="1"/>
  </sheetData>
  <mergeCells count="34">
    <mergeCell ref="M92:N92"/>
    <mergeCell ref="M93:N93"/>
    <mergeCell ref="B101:W102"/>
    <mergeCell ref="C104:I104"/>
    <mergeCell ref="K104:P104"/>
    <mergeCell ref="R104:V104"/>
    <mergeCell ref="B60:W61"/>
    <mergeCell ref="M73:N73"/>
    <mergeCell ref="B80:W81"/>
    <mergeCell ref="M85:M86"/>
    <mergeCell ref="N85:N86"/>
    <mergeCell ref="O85:O86"/>
    <mergeCell ref="P85:P86"/>
    <mergeCell ref="B38:W39"/>
    <mergeCell ref="C41:I41"/>
    <mergeCell ref="K41:P41"/>
    <mergeCell ref="R41:V41"/>
    <mergeCell ref="P52:P53"/>
    <mergeCell ref="Q52:Q53"/>
    <mergeCell ref="R52:R53"/>
    <mergeCell ref="S52:S53"/>
    <mergeCell ref="J34:N34"/>
    <mergeCell ref="O34:P34"/>
    <mergeCell ref="J35:N35"/>
    <mergeCell ref="O35:P35"/>
    <mergeCell ref="J36:N36"/>
    <mergeCell ref="O36:P36"/>
    <mergeCell ref="J33:N33"/>
    <mergeCell ref="O33:P33"/>
    <mergeCell ref="B1:W7"/>
    <mergeCell ref="B8:W8"/>
    <mergeCell ref="B9:W10"/>
    <mergeCell ref="J31:N32"/>
    <mergeCell ref="O31:P32"/>
  </mergeCells>
  <pageMargins left="0.7" right="0.7" top="0.75" bottom="0.75" header="0.3" footer="0.3"/>
  <pageSetup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EF13-C407-4EC3-8FA5-8CAF3452C0C1}">
  <dimension ref="A1:O24"/>
  <sheetViews>
    <sheetView showGridLines="0" topLeftCell="A2" zoomScale="72" zoomScaleNormal="72" workbookViewId="0">
      <selection activeCell="K14" sqref="K14"/>
    </sheetView>
  </sheetViews>
  <sheetFormatPr defaultColWidth="8.5703125" defaultRowHeight="13.5"/>
  <cols>
    <col min="1" max="1" width="6.42578125" style="34" customWidth="1"/>
    <col min="2" max="2" width="8.5703125" style="34"/>
    <col min="3" max="3" width="24.42578125" style="65" customWidth="1"/>
    <col min="4" max="4" width="12.42578125" style="65" customWidth="1"/>
    <col min="5" max="5" width="8" style="65" customWidth="1"/>
    <col min="6" max="6" width="12" style="65" customWidth="1"/>
    <col min="7" max="7" width="33.85546875" style="65" customWidth="1"/>
    <col min="8" max="8" width="20.140625" style="65" customWidth="1"/>
    <col min="9" max="9" width="22.5703125" style="65" customWidth="1"/>
    <col min="10" max="10" width="21.140625" style="65" customWidth="1"/>
    <col min="11" max="11" width="17.42578125" style="65" customWidth="1"/>
    <col min="12" max="16384" width="8.5703125" style="34"/>
  </cols>
  <sheetData>
    <row r="1" spans="1:15" ht="12.75" customHeight="1">
      <c r="B1" s="304" t="s">
        <v>73</v>
      </c>
      <c r="C1" s="305"/>
      <c r="D1" s="305"/>
      <c r="E1" s="305"/>
      <c r="F1" s="305"/>
      <c r="G1" s="305"/>
      <c r="H1" s="305"/>
      <c r="I1" s="305"/>
      <c r="J1" s="305"/>
      <c r="K1" s="306"/>
    </row>
    <row r="2" spans="1:15" ht="12.75" customHeight="1">
      <c r="A2" s="59"/>
      <c r="B2" s="307"/>
      <c r="C2" s="308"/>
      <c r="D2" s="308"/>
      <c r="E2" s="308"/>
      <c r="F2" s="308"/>
      <c r="G2" s="308"/>
      <c r="H2" s="308"/>
      <c r="I2" s="308"/>
      <c r="J2" s="308"/>
      <c r="K2" s="309"/>
    </row>
    <row r="3" spans="1:15" ht="12.75" customHeight="1">
      <c r="A3" s="59"/>
      <c r="B3" s="307"/>
      <c r="C3" s="308"/>
      <c r="D3" s="308"/>
      <c r="E3" s="308"/>
      <c r="F3" s="308"/>
      <c r="G3" s="308"/>
      <c r="H3" s="308"/>
      <c r="I3" s="308"/>
      <c r="J3" s="308"/>
      <c r="K3" s="309"/>
    </row>
    <row r="4" spans="1:15" ht="12.75" customHeight="1">
      <c r="A4" s="59"/>
      <c r="B4" s="307"/>
      <c r="C4" s="308"/>
      <c r="D4" s="308"/>
      <c r="E4" s="308"/>
      <c r="F4" s="308"/>
      <c r="G4" s="308"/>
      <c r="H4" s="308"/>
      <c r="I4" s="308"/>
      <c r="J4" s="308"/>
      <c r="K4" s="309"/>
    </row>
    <row r="5" spans="1:15" ht="12.75" customHeight="1">
      <c r="A5" s="59"/>
      <c r="B5" s="307"/>
      <c r="C5" s="308"/>
      <c r="D5" s="308"/>
      <c r="E5" s="308"/>
      <c r="F5" s="308"/>
      <c r="G5" s="308"/>
      <c r="H5" s="308"/>
      <c r="I5" s="308"/>
      <c r="J5" s="308"/>
      <c r="K5" s="309"/>
    </row>
    <row r="6" spans="1:15" ht="12.75" customHeight="1">
      <c r="A6" s="59"/>
      <c r="B6" s="307"/>
      <c r="C6" s="308"/>
      <c r="D6" s="308"/>
      <c r="E6" s="308"/>
      <c r="F6" s="308"/>
      <c r="G6" s="308"/>
      <c r="H6" s="308"/>
      <c r="I6" s="308"/>
      <c r="J6" s="308"/>
      <c r="K6" s="309"/>
    </row>
    <row r="7" spans="1:15" ht="12.75" customHeight="1">
      <c r="A7" s="59"/>
      <c r="B7" s="307"/>
      <c r="C7" s="308"/>
      <c r="D7" s="308"/>
      <c r="E7" s="308"/>
      <c r="F7" s="308"/>
      <c r="G7" s="308"/>
      <c r="H7" s="308"/>
      <c r="I7" s="308"/>
      <c r="J7" s="308"/>
      <c r="K7" s="309"/>
    </row>
    <row r="8" spans="1:15" ht="15" customHeight="1">
      <c r="A8" s="60"/>
      <c r="B8" s="61"/>
      <c r="C8" s="62"/>
      <c r="D8" s="62"/>
      <c r="E8" s="62"/>
      <c r="F8" s="62"/>
      <c r="G8" s="62"/>
      <c r="H8" s="63"/>
      <c r="I8" s="63"/>
      <c r="J8" s="63"/>
      <c r="K8" s="64"/>
    </row>
    <row r="9" spans="1:15" ht="14.45" customHeight="1">
      <c r="B9" s="35"/>
      <c r="H9" s="310" t="s">
        <v>52</v>
      </c>
      <c r="I9" s="310"/>
      <c r="J9" s="310"/>
      <c r="K9" s="311" t="s">
        <v>48</v>
      </c>
    </row>
    <row r="10" spans="1:15">
      <c r="B10" s="66" t="s">
        <v>74</v>
      </c>
      <c r="C10" s="67" t="s">
        <v>75</v>
      </c>
      <c r="D10" s="67" t="s">
        <v>76</v>
      </c>
      <c r="E10" s="67" t="s">
        <v>77</v>
      </c>
      <c r="F10" s="67" t="s">
        <v>78</v>
      </c>
      <c r="G10" s="67" t="s">
        <v>79</v>
      </c>
      <c r="H10" s="67" t="str">
        <f>"Sec "&amp;'General Site Information'!C30</f>
        <v>Sec 1</v>
      </c>
      <c r="I10" s="67" t="str">
        <f>"Sec "&amp;'General Site Information'!C31</f>
        <v>Sec 2</v>
      </c>
      <c r="J10" s="67" t="str">
        <f>"Sec "&amp;'General Site Information'!C32</f>
        <v>Sec 3</v>
      </c>
      <c r="K10" s="312"/>
    </row>
    <row r="11" spans="1:15" ht="14.25">
      <c r="B11" s="68">
        <v>1</v>
      </c>
      <c r="C11" s="69" t="s">
        <v>80</v>
      </c>
      <c r="D11" s="70" t="s">
        <v>81</v>
      </c>
      <c r="E11" s="70" t="s">
        <v>82</v>
      </c>
      <c r="F11" s="70" t="s">
        <v>83</v>
      </c>
      <c r="G11" s="71" t="s">
        <v>84</v>
      </c>
      <c r="H11" s="72" t="s">
        <v>85</v>
      </c>
      <c r="I11" s="72" t="s">
        <v>85</v>
      </c>
      <c r="J11" s="72" t="s">
        <v>85</v>
      </c>
      <c r="K11" s="73" t="str">
        <f>IF(AND(H11="No Cross Feeder",I11="No Cross Feeder",J11="No Cross Feeder"),"PASS","Not Pass")</f>
        <v>PASS</v>
      </c>
    </row>
    <row r="12" spans="1:15" ht="25.5">
      <c r="B12" s="68">
        <v>2</v>
      </c>
      <c r="C12" s="69" t="s">
        <v>86</v>
      </c>
      <c r="D12" s="70" t="s">
        <v>81</v>
      </c>
      <c r="E12" s="70" t="s">
        <v>87</v>
      </c>
      <c r="F12" s="70" t="s">
        <v>83</v>
      </c>
      <c r="G12" s="71" t="s">
        <v>88</v>
      </c>
      <c r="H12" s="74">
        <f>94192.708/1024</f>
        <v>91.985066406249999</v>
      </c>
      <c r="I12" s="74">
        <f>83825.467/1024</f>
        <v>81.860807617187504</v>
      </c>
      <c r="J12" s="74">
        <f>72654.039/1024</f>
        <v>70.951209960937504</v>
      </c>
      <c r="K12" s="73" t="str">
        <f>IF(AND(H12&gt;=3,I12&gt;=3,J12&gt;=3),"PASS","Not Pass")</f>
        <v>PASS</v>
      </c>
    </row>
    <row r="13" spans="1:15" ht="60">
      <c r="B13" s="68">
        <v>3</v>
      </c>
      <c r="C13" s="69" t="str">
        <f>IF('General Site Information'!$H$27="Inner","RSRP &gt;-105dBm",IF('General Site Information'!$H$27="Outter","RSRP &gt;-110dBm",IF('General Site Information'!$H$27="Rural","RSRP &gt;-110dBm","""")))</f>
        <v>RSRP &gt;-105dBm</v>
      </c>
      <c r="D13" s="70" t="s">
        <v>81</v>
      </c>
      <c r="E13" s="70" t="s">
        <v>82</v>
      </c>
      <c r="F13" s="70" t="s">
        <v>89</v>
      </c>
      <c r="G13" s="71" t="s">
        <v>90</v>
      </c>
      <c r="H13" s="313">
        <f>'VDT View'!P73</f>
        <v>0.21518987341772153</v>
      </c>
      <c r="I13" s="314"/>
      <c r="J13" s="314"/>
      <c r="K13" s="75" t="str">
        <f>IF(H13&gt;=85%,"PASS","NOT PASS")</f>
        <v>NOT PASS</v>
      </c>
    </row>
    <row r="14" spans="1:15" ht="24">
      <c r="B14" s="68">
        <v>4</v>
      </c>
      <c r="C14" s="69" t="str">
        <f>"CQI&gt;8 ("&amp;IF('General Site Information'!$H$27="Inner","RSRP &gt;-105dBm",IF('General Site Information'!$H$27="Outter","RSRP &gt;-110dBm",IF('General Site Information'!$H$27="Rural","RSRP &gt;-110dBm","""")))&amp;")"</f>
        <v>CQI&gt;8 (RSRP &gt;-105dBm)</v>
      </c>
      <c r="D14" s="70" t="s">
        <v>81</v>
      </c>
      <c r="E14" s="70" t="s">
        <v>82</v>
      </c>
      <c r="F14" s="70" t="s">
        <v>89</v>
      </c>
      <c r="G14" s="71" t="s">
        <v>91</v>
      </c>
      <c r="H14" s="315">
        <f>'VDT View'!P93</f>
        <v>0.7846153846153846</v>
      </c>
      <c r="I14" s="316"/>
      <c r="J14" s="316"/>
      <c r="K14" s="75" t="str">
        <f>IF(H14&gt;=75%,"PASS","NOT PASS")</f>
        <v>PASS</v>
      </c>
      <c r="M14" s="76"/>
      <c r="N14" s="76"/>
      <c r="O14" s="76"/>
    </row>
    <row r="15" spans="1:15" ht="14.25">
      <c r="B15" s="68">
        <v>5</v>
      </c>
      <c r="C15" s="69" t="s">
        <v>92</v>
      </c>
      <c r="D15" s="70" t="s">
        <v>81</v>
      </c>
      <c r="E15" s="70" t="s">
        <v>82</v>
      </c>
      <c r="F15" s="70" t="s">
        <v>83</v>
      </c>
      <c r="G15" s="77" t="s">
        <v>93</v>
      </c>
      <c r="H15" s="78">
        <v>99.63</v>
      </c>
      <c r="I15" s="78">
        <v>99.76</v>
      </c>
      <c r="J15" s="78">
        <v>99.78</v>
      </c>
      <c r="K15" s="73" t="str">
        <f>IF(AND(H15&gt;=97,I15&gt;=97,J15&gt;=97),"PASS","Not Pass")</f>
        <v>PASS</v>
      </c>
    </row>
    <row r="16" spans="1:15">
      <c r="B16" s="35"/>
      <c r="K16" s="79"/>
    </row>
    <row r="17" spans="2:11" ht="14.25" thickBot="1">
      <c r="B17" s="56"/>
      <c r="C17" s="80"/>
      <c r="D17" s="80"/>
      <c r="E17" s="80"/>
      <c r="F17" s="80"/>
      <c r="G17" s="80"/>
      <c r="H17" s="80"/>
      <c r="I17" s="80"/>
      <c r="J17" s="80"/>
      <c r="K17" s="81"/>
    </row>
    <row r="20" spans="2:11" ht="15">
      <c r="B20" s="54" t="s">
        <v>94</v>
      </c>
    </row>
    <row r="24" spans="2:11" ht="15">
      <c r="C24" s="82"/>
      <c r="D24" s="82"/>
      <c r="E24" s="82"/>
      <c r="F24" s="82"/>
      <c r="G24" s="82"/>
    </row>
  </sheetData>
  <mergeCells count="5">
    <mergeCell ref="B1:K7"/>
    <mergeCell ref="H9:J9"/>
    <mergeCell ref="K9:K10"/>
    <mergeCell ref="H13:J13"/>
    <mergeCell ref="H14:J14"/>
  </mergeCells>
  <conditionalFormatting sqref="H13:H14">
    <cfRule type="cellIs" dxfId="13" priority="5" operator="greaterThanOrEqual">
      <formula>0.85</formula>
    </cfRule>
  </conditionalFormatting>
  <conditionalFormatting sqref="H11:J11">
    <cfRule type="cellIs" dxfId="12" priority="6" operator="equal">
      <formula>"No Cross Feeder"</formula>
    </cfRule>
    <cfRule type="cellIs" dxfId="11" priority="7" operator="equal">
      <formula>"Cross Feeder"</formula>
    </cfRule>
  </conditionalFormatting>
  <conditionalFormatting sqref="H15:J15">
    <cfRule type="cellIs" dxfId="10" priority="1" operator="lessThan">
      <formula>97</formula>
    </cfRule>
    <cfRule type="cellIs" dxfId="9" priority="2" operator="greaterThanOrEqual">
      <formula>97</formula>
    </cfRule>
  </conditionalFormatting>
  <conditionalFormatting sqref="K11:K15">
    <cfRule type="cellIs" dxfId="8" priority="3" operator="equal">
      <formula>"NOT PASS"</formula>
    </cfRule>
    <cfRule type="cellIs" dxfId="7" priority="4" operator="equal">
      <formula>"PASS"</formula>
    </cfRule>
  </conditionalFormatting>
  <pageMargins left="0.7" right="0.7" top="0.75" bottom="0.75" header="0.3" footer="0.3"/>
  <pageSetup orientation="portrait" horizontalDpi="180" verticalDpi="18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3D78-0139-41C9-B709-B85439EEB497}">
  <dimension ref="B1:Q36"/>
  <sheetViews>
    <sheetView showGridLines="0" topLeftCell="A7" zoomScale="73" zoomScaleNormal="73" zoomScaleSheetLayoutView="85" workbookViewId="0">
      <selection activeCell="I11" sqref="I11"/>
    </sheetView>
  </sheetViews>
  <sheetFormatPr defaultRowHeight="15"/>
  <cols>
    <col min="1" max="1" width="2.42578125" customWidth="1"/>
    <col min="2" max="2" width="4.140625" customWidth="1"/>
    <col min="3" max="3" width="3.42578125" customWidth="1"/>
    <col min="4" max="4" width="18.5703125" bestFit="1" customWidth="1"/>
    <col min="5" max="5" width="33" bestFit="1" customWidth="1"/>
    <col min="6" max="6" width="11.140625" style="84" customWidth="1"/>
    <col min="7" max="7" width="16.85546875" style="84" customWidth="1"/>
    <col min="8" max="8" width="14.85546875" style="84" bestFit="1" customWidth="1"/>
    <col min="9" max="9" width="22.7109375" customWidth="1"/>
    <col min="10" max="10" width="25.7109375" bestFit="1" customWidth="1"/>
    <col min="11" max="11" width="22.7109375" customWidth="1"/>
    <col min="12" max="12" width="22" bestFit="1" customWidth="1"/>
    <col min="13" max="13" width="25.28515625" customWidth="1"/>
    <col min="14" max="14" width="13.42578125" customWidth="1"/>
    <col min="15" max="15" width="16.28515625" bestFit="1" customWidth="1"/>
    <col min="16" max="16" width="15.7109375" customWidth="1"/>
    <col min="18" max="19" width="9.28515625" bestFit="1" customWidth="1"/>
  </cols>
  <sheetData>
    <row r="1" spans="2:16" ht="19.5" customHeight="1">
      <c r="B1" s="263" t="s">
        <v>95</v>
      </c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5"/>
    </row>
    <row r="2" spans="2:16" ht="13.5" customHeight="1">
      <c r="B2" s="266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8"/>
    </row>
    <row r="3" spans="2:16" ht="13.5" customHeight="1"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</row>
    <row r="4" spans="2:16" ht="25.15" customHeight="1">
      <c r="B4" s="1"/>
      <c r="C4" s="2"/>
      <c r="D4" s="2"/>
      <c r="E4" s="2"/>
      <c r="F4" s="83"/>
      <c r="G4" s="83"/>
      <c r="H4" s="83"/>
      <c r="I4" s="2"/>
      <c r="J4" s="2"/>
      <c r="K4" s="2"/>
      <c r="L4" s="2"/>
      <c r="M4" s="2"/>
      <c r="N4" s="2"/>
      <c r="O4" s="2"/>
      <c r="P4" s="3"/>
    </row>
    <row r="5" spans="2:16" ht="13.15" customHeight="1">
      <c r="B5" s="4"/>
      <c r="P5" s="5"/>
    </row>
    <row r="6" spans="2:16" ht="14.25" customHeight="1">
      <c r="B6" s="4"/>
      <c r="D6" s="84"/>
      <c r="E6" s="84"/>
      <c r="P6" s="5"/>
    </row>
    <row r="7" spans="2:16" ht="14.25" customHeight="1">
      <c r="B7" s="4"/>
      <c r="D7" s="85" t="s">
        <v>265</v>
      </c>
      <c r="E7" s="85" t="s">
        <v>266</v>
      </c>
      <c r="F7" s="205" t="s">
        <v>267</v>
      </c>
      <c r="P7" s="5"/>
    </row>
    <row r="8" spans="2:16" ht="9.75" customHeight="1">
      <c r="B8" s="4"/>
      <c r="D8" s="86"/>
      <c r="E8" s="86"/>
      <c r="P8" s="5"/>
    </row>
    <row r="9" spans="2:16" ht="13.15" customHeight="1">
      <c r="B9" s="4"/>
      <c r="C9" s="87" t="s">
        <v>96</v>
      </c>
      <c r="D9" s="87"/>
      <c r="E9" s="88"/>
      <c r="F9" s="89"/>
      <c r="G9" s="89"/>
      <c r="H9" s="89"/>
      <c r="I9" s="88"/>
      <c r="J9" s="88"/>
      <c r="K9" s="88"/>
      <c r="L9" s="88"/>
      <c r="M9" s="88"/>
      <c r="N9" s="88"/>
      <c r="P9" s="5"/>
    </row>
    <row r="10" spans="2:16" ht="30.75" customHeight="1">
      <c r="B10" s="4"/>
      <c r="C10" s="317" t="s">
        <v>97</v>
      </c>
      <c r="D10" s="318"/>
      <c r="E10" s="206" t="s">
        <v>98</v>
      </c>
      <c r="F10" s="319" t="s">
        <v>99</v>
      </c>
      <c r="G10" s="319"/>
      <c r="H10" s="90" t="s">
        <v>100</v>
      </c>
      <c r="I10" s="91" t="s">
        <v>271</v>
      </c>
      <c r="J10" s="91" t="s">
        <v>272</v>
      </c>
      <c r="K10" s="91" t="s">
        <v>273</v>
      </c>
      <c r="L10" s="91" t="s">
        <v>101</v>
      </c>
      <c r="M10" s="92" t="s">
        <v>102</v>
      </c>
      <c r="N10" s="92" t="s">
        <v>103</v>
      </c>
      <c r="P10" s="5"/>
    </row>
    <row r="11" spans="2:16" s="98" customFormat="1" ht="15" customHeight="1">
      <c r="B11" s="93"/>
      <c r="C11" s="320" t="s">
        <v>104</v>
      </c>
      <c r="D11" s="94" t="s">
        <v>105</v>
      </c>
      <c r="E11" s="85" t="s">
        <v>106</v>
      </c>
      <c r="F11" s="321" t="s">
        <v>107</v>
      </c>
      <c r="G11" s="322"/>
      <c r="H11" s="95" t="s">
        <v>108</v>
      </c>
      <c r="I11" s="96">
        <v>99.986500000000007</v>
      </c>
      <c r="J11" s="96">
        <v>100</v>
      </c>
      <c r="K11" s="96">
        <v>100</v>
      </c>
      <c r="L11" s="96">
        <v>100</v>
      </c>
      <c r="M11" s="97" t="str">
        <f>IF(L11&lt;98.5,"NOT PASS","PASS")</f>
        <v>PASS</v>
      </c>
      <c r="N11" s="97"/>
      <c r="O11"/>
      <c r="P11" s="5"/>
    </row>
    <row r="12" spans="2:16" s="98" customFormat="1" ht="15" customHeight="1">
      <c r="B12" s="93"/>
      <c r="C12" s="320"/>
      <c r="D12" s="323" t="s">
        <v>109</v>
      </c>
      <c r="E12" s="85" t="s">
        <v>110</v>
      </c>
      <c r="F12" s="321" t="s">
        <v>111</v>
      </c>
      <c r="G12" s="321"/>
      <c r="H12" s="95" t="s">
        <v>112</v>
      </c>
      <c r="I12" s="96">
        <v>99.73984999999999</v>
      </c>
      <c r="J12" s="96">
        <v>99.215450000000004</v>
      </c>
      <c r="K12" s="96">
        <v>99.542749999999998</v>
      </c>
      <c r="L12" s="96">
        <v>98.333349999999996</v>
      </c>
      <c r="M12" s="97" t="str">
        <f>IF(L12&lt;=99,"NOT PASS","PASS")</f>
        <v>NOT PASS</v>
      </c>
      <c r="N12" s="97" t="s">
        <v>268</v>
      </c>
      <c r="O12"/>
      <c r="P12" s="5"/>
    </row>
    <row r="13" spans="2:16" s="98" customFormat="1" ht="15" customHeight="1">
      <c r="B13" s="93"/>
      <c r="C13" s="320"/>
      <c r="D13" s="323"/>
      <c r="E13" s="207" t="s">
        <v>113</v>
      </c>
      <c r="F13" s="324" t="s">
        <v>114</v>
      </c>
      <c r="G13" s="325"/>
      <c r="H13" s="99" t="s">
        <v>115</v>
      </c>
      <c r="I13" s="208">
        <v>100</v>
      </c>
      <c r="J13" s="208">
        <v>100</v>
      </c>
      <c r="K13" s="208">
        <v>100</v>
      </c>
      <c r="L13" s="208">
        <v>100</v>
      </c>
      <c r="M13" s="97" t="str">
        <f>IF(L13&lt;=97,"NOT PASS","PASS")</f>
        <v>PASS</v>
      </c>
      <c r="N13" s="97"/>
      <c r="O13" s="89"/>
      <c r="P13" s="5"/>
    </row>
    <row r="14" spans="2:16" s="98" customFormat="1" ht="15" customHeight="1">
      <c r="B14" s="93"/>
      <c r="C14" s="320"/>
      <c r="D14" s="323"/>
      <c r="E14" s="207" t="s">
        <v>116</v>
      </c>
      <c r="F14" s="324" t="s">
        <v>117</v>
      </c>
      <c r="G14" s="325"/>
      <c r="H14" s="99" t="s">
        <v>115</v>
      </c>
      <c r="I14" s="208">
        <v>100</v>
      </c>
      <c r="J14" s="209">
        <v>100</v>
      </c>
      <c r="K14" s="208">
        <v>100</v>
      </c>
      <c r="L14" s="208">
        <v>100</v>
      </c>
      <c r="M14" s="97" t="str">
        <f>IF(L14&lt;=99,"NOT PASS","PASS")</f>
        <v>PASS</v>
      </c>
      <c r="N14" s="97"/>
      <c r="O14" s="89"/>
      <c r="P14" s="5"/>
    </row>
    <row r="15" spans="2:16" s="98" customFormat="1" ht="21.75" customHeight="1">
      <c r="B15" s="93"/>
      <c r="C15" s="320"/>
      <c r="D15" s="323"/>
      <c r="E15" s="85" t="s">
        <v>118</v>
      </c>
      <c r="F15" s="326" t="s">
        <v>119</v>
      </c>
      <c r="G15" s="326"/>
      <c r="H15" s="95" t="s">
        <v>120</v>
      </c>
      <c r="I15" s="209">
        <v>84.788250000000005</v>
      </c>
      <c r="J15" s="210">
        <v>44.698650000000001</v>
      </c>
      <c r="K15" s="209">
        <v>71.99615</v>
      </c>
      <c r="L15" s="209">
        <v>67.412000000000006</v>
      </c>
      <c r="M15" s="97" t="str">
        <f>IF(F7="L900",(IF(L15&lt;50,"NOT PASS","PASS")),(IF(L15&lt;75,"NOT PASS","PASS")))</f>
        <v>PASS</v>
      </c>
      <c r="N15" s="97" t="s">
        <v>268</v>
      </c>
      <c r="O15" s="89"/>
      <c r="P15" s="5"/>
    </row>
    <row r="16" spans="2:16" s="98" customFormat="1" ht="15" customHeight="1">
      <c r="B16" s="93"/>
      <c r="C16" s="320"/>
      <c r="D16" s="323" t="s">
        <v>121</v>
      </c>
      <c r="E16" s="85" t="s">
        <v>122</v>
      </c>
      <c r="F16" s="321" t="s">
        <v>123</v>
      </c>
      <c r="G16" s="321"/>
      <c r="H16" s="95" t="s">
        <v>120</v>
      </c>
      <c r="I16" s="96">
        <v>0.53385000000000005</v>
      </c>
      <c r="J16" s="96">
        <v>0.61619999999999997</v>
      </c>
      <c r="K16" s="96">
        <v>4.4347000000000003</v>
      </c>
      <c r="L16" s="96">
        <v>1.3826499999999999</v>
      </c>
      <c r="M16" s="97" t="str">
        <f>IF(L16&gt;=1.4,"NOT PASS","PASS")</f>
        <v>PASS</v>
      </c>
      <c r="N16" s="97"/>
      <c r="O16" s="89"/>
      <c r="P16" s="5"/>
    </row>
    <row r="17" spans="2:17" s="98" customFormat="1" ht="15" customHeight="1">
      <c r="B17" s="93"/>
      <c r="C17" s="320"/>
      <c r="D17" s="323"/>
      <c r="E17" s="85" t="s">
        <v>124</v>
      </c>
      <c r="F17" s="321" t="s">
        <v>125</v>
      </c>
      <c r="G17" s="321"/>
      <c r="H17" s="95" t="s">
        <v>120</v>
      </c>
      <c r="I17" s="96">
        <v>99.390250000000009</v>
      </c>
      <c r="J17" s="96">
        <v>99.295749999999998</v>
      </c>
      <c r="K17" s="96">
        <v>93.445449999999994</v>
      </c>
      <c r="L17" s="96">
        <v>98.924750000000003</v>
      </c>
      <c r="M17" s="97" t="str">
        <f>IF(L17&lt;=97,"NOT PASS","PASS")</f>
        <v>PASS</v>
      </c>
      <c r="N17" s="97"/>
      <c r="O17" s="89"/>
      <c r="P17" s="5"/>
    </row>
    <row r="18" spans="2:17" s="98" customFormat="1" ht="15" customHeight="1">
      <c r="B18" s="93"/>
      <c r="C18" s="320"/>
      <c r="D18" s="323" t="s">
        <v>126</v>
      </c>
      <c r="E18" s="100" t="s">
        <v>269</v>
      </c>
      <c r="F18" s="322" t="s">
        <v>127</v>
      </c>
      <c r="G18" s="322"/>
      <c r="H18" s="95" t="s">
        <v>108</v>
      </c>
      <c r="I18" s="208">
        <v>4.1279000000000003</v>
      </c>
      <c r="J18" s="208">
        <v>5.0529333333333328</v>
      </c>
      <c r="K18" s="208">
        <v>11.767066666666667</v>
      </c>
      <c r="L18" s="209">
        <v>1.3117666666666667</v>
      </c>
      <c r="M18" s="97" t="s">
        <v>128</v>
      </c>
      <c r="N18" s="97"/>
      <c r="O18" s="89"/>
      <c r="P18" s="5"/>
    </row>
    <row r="19" spans="2:17" s="98" customFormat="1" ht="15" customHeight="1">
      <c r="B19" s="93"/>
      <c r="C19" s="320"/>
      <c r="D19" s="323"/>
      <c r="E19" s="100" t="s">
        <v>270</v>
      </c>
      <c r="F19" s="322" t="s">
        <v>127</v>
      </c>
      <c r="G19" s="322"/>
      <c r="H19" s="95" t="s">
        <v>108</v>
      </c>
      <c r="I19" s="96">
        <v>0.39803333333333341</v>
      </c>
      <c r="J19" s="96">
        <v>0.63309999999999989</v>
      </c>
      <c r="K19" s="96">
        <v>1.4562666666666668</v>
      </c>
      <c r="L19" s="96">
        <v>0.25466666666666665</v>
      </c>
      <c r="M19" s="97" t="s">
        <v>128</v>
      </c>
      <c r="N19" s="97"/>
      <c r="O19" s="89"/>
      <c r="P19" s="5"/>
    </row>
    <row r="20" spans="2:17" s="98" customFormat="1" ht="15" customHeight="1">
      <c r="B20" s="93"/>
      <c r="C20" s="320"/>
      <c r="D20" s="323"/>
      <c r="E20" s="100" t="s">
        <v>129</v>
      </c>
      <c r="F20" s="322" t="s">
        <v>127</v>
      </c>
      <c r="G20" s="322"/>
      <c r="H20" s="95" t="s">
        <v>120</v>
      </c>
      <c r="I20" s="96">
        <v>44.76005</v>
      </c>
      <c r="J20" s="96">
        <v>11.68965</v>
      </c>
      <c r="K20" s="96">
        <v>11.54875</v>
      </c>
      <c r="L20" s="96">
        <v>7.3594000000000008</v>
      </c>
      <c r="M20" s="97" t="s">
        <v>128</v>
      </c>
      <c r="N20" s="97"/>
      <c r="O20" s="89"/>
      <c r="P20" s="5"/>
    </row>
    <row r="21" spans="2:17" s="98" customFormat="1" ht="15" customHeight="1">
      <c r="B21" s="93"/>
      <c r="C21" s="320"/>
      <c r="D21" s="323"/>
      <c r="E21" s="211" t="s">
        <v>130</v>
      </c>
      <c r="F21" s="327" t="s">
        <v>127</v>
      </c>
      <c r="G21" s="328"/>
      <c r="H21" s="95" t="s">
        <v>131</v>
      </c>
      <c r="I21" s="208">
        <v>0.61890000000000001</v>
      </c>
      <c r="J21" s="208">
        <v>0.66339999999999988</v>
      </c>
      <c r="K21" s="208">
        <v>0.78293333333333326</v>
      </c>
      <c r="L21" s="209">
        <v>0.59989999999999999</v>
      </c>
      <c r="M21" s="97" t="s">
        <v>128</v>
      </c>
      <c r="N21" s="97"/>
      <c r="O21" s="89"/>
      <c r="P21" s="5"/>
    </row>
    <row r="22" spans="2:17" s="98" customFormat="1" ht="15" customHeight="1">
      <c r="B22" s="93"/>
      <c r="C22" s="320"/>
      <c r="D22" s="323"/>
      <c r="E22" s="100" t="s">
        <v>132</v>
      </c>
      <c r="F22" s="322" t="s">
        <v>127</v>
      </c>
      <c r="G22" s="322"/>
      <c r="H22" s="95" t="s">
        <v>108</v>
      </c>
      <c r="I22" s="96">
        <v>2.4055666666666666</v>
      </c>
      <c r="J22" s="96">
        <v>2.5350000000000001</v>
      </c>
      <c r="K22" s="96">
        <v>6.7991666666666672</v>
      </c>
      <c r="L22" s="96">
        <v>0.77740000000000009</v>
      </c>
      <c r="M22" s="97" t="s">
        <v>128</v>
      </c>
      <c r="N22" s="97"/>
      <c r="O22" s="89"/>
      <c r="P22" s="5"/>
    </row>
    <row r="23" spans="2:17" s="98" customFormat="1" ht="15" customHeight="1">
      <c r="B23" s="93"/>
      <c r="C23" s="320"/>
      <c r="D23" s="323"/>
      <c r="E23" s="100" t="s">
        <v>133</v>
      </c>
      <c r="F23" s="322" t="s">
        <v>134</v>
      </c>
      <c r="G23" s="322"/>
      <c r="H23" s="95" t="s">
        <v>108</v>
      </c>
      <c r="I23" s="208">
        <v>10.093766666666665</v>
      </c>
      <c r="J23" s="208">
        <v>7.6185999999999998</v>
      </c>
      <c r="K23" s="208">
        <v>8.3686333333333334</v>
      </c>
      <c r="L23" s="209">
        <v>6.7327666666666666</v>
      </c>
      <c r="M23" s="97" t="str">
        <f>IF(L23&lt;=8,"NOT PASS","PASS")</f>
        <v>NOT PASS</v>
      </c>
      <c r="N23" s="97" t="s">
        <v>268</v>
      </c>
      <c r="O23" s="89"/>
      <c r="P23" s="5"/>
    </row>
    <row r="24" spans="2:17" s="98" customFormat="1" ht="24" customHeight="1">
      <c r="B24" s="93"/>
      <c r="C24" s="320"/>
      <c r="D24" s="323" t="s">
        <v>135</v>
      </c>
      <c r="E24" s="100" t="s">
        <v>136</v>
      </c>
      <c r="F24" s="331" t="s">
        <v>137</v>
      </c>
      <c r="G24" s="322"/>
      <c r="H24" s="95" t="s">
        <v>112</v>
      </c>
      <c r="I24" s="96">
        <v>64.830250000000007</v>
      </c>
      <c r="J24" s="96">
        <v>55.488849999999999</v>
      </c>
      <c r="K24" s="96">
        <v>37.741199999999999</v>
      </c>
      <c r="L24" s="96">
        <v>62.309899999999999</v>
      </c>
      <c r="M24" s="97" t="str">
        <f>IF(F7="L900",IF(L24&gt;=50,"NOT PASS","PASS"),IF(L24&gt;=45,"NOT PASS","PASS"))</f>
        <v>NOT PASS</v>
      </c>
      <c r="N24" s="97" t="s">
        <v>268</v>
      </c>
      <c r="O24" s="89"/>
      <c r="P24" s="5"/>
    </row>
    <row r="25" spans="2:17" s="98" customFormat="1" ht="15" customHeight="1">
      <c r="B25" s="93"/>
      <c r="C25" s="320"/>
      <c r="D25" s="323"/>
      <c r="E25" s="100" t="s">
        <v>138</v>
      </c>
      <c r="F25" s="322" t="s">
        <v>139</v>
      </c>
      <c r="G25" s="322"/>
      <c r="H25" s="95" t="s">
        <v>140</v>
      </c>
      <c r="I25" s="96">
        <v>100</v>
      </c>
      <c r="J25" s="96">
        <v>93.27</v>
      </c>
      <c r="K25" s="96">
        <v>100</v>
      </c>
      <c r="L25" s="212">
        <f>AVERAGE(I25:K25)</f>
        <v>97.756666666666661</v>
      </c>
      <c r="M25" s="97" t="str">
        <f>IF(K25&gt;80,"PASS","NOT PASS")</f>
        <v>PASS</v>
      </c>
      <c r="N25" s="97"/>
      <c r="O25" s="89"/>
      <c r="P25" s="5"/>
    </row>
    <row r="26" spans="2:17" s="98" customFormat="1" ht="15" customHeight="1">
      <c r="B26" s="93"/>
      <c r="C26" s="320"/>
      <c r="D26" s="323" t="s">
        <v>141</v>
      </c>
      <c r="E26" s="100" t="s">
        <v>142</v>
      </c>
      <c r="F26" s="332" t="s">
        <v>143</v>
      </c>
      <c r="G26" s="333"/>
      <c r="H26" s="95" t="s">
        <v>108</v>
      </c>
      <c r="I26" s="96">
        <v>-119.03480000000002</v>
      </c>
      <c r="J26" s="96">
        <v>-117.9259</v>
      </c>
      <c r="K26" s="96">
        <v>-116.44026666666667</v>
      </c>
      <c r="L26" s="96">
        <v>-117.22846666666665</v>
      </c>
      <c r="M26" s="97" t="str">
        <f>IF(L26&gt;=-105,"NOT PASS","PASS")</f>
        <v>PASS</v>
      </c>
      <c r="N26" s="97"/>
      <c r="O26" s="89"/>
      <c r="P26" s="5"/>
    </row>
    <row r="27" spans="2:17" s="104" customFormat="1" ht="27" customHeight="1">
      <c r="B27" s="101"/>
      <c r="C27" s="320"/>
      <c r="D27" s="323"/>
      <c r="E27" s="102" t="s">
        <v>144</v>
      </c>
      <c r="F27" s="331" t="s">
        <v>145</v>
      </c>
      <c r="G27" s="331"/>
      <c r="H27" s="103" t="s">
        <v>131</v>
      </c>
      <c r="I27" s="209">
        <v>0</v>
      </c>
      <c r="J27" s="209">
        <v>0</v>
      </c>
      <c r="K27" s="209">
        <v>0</v>
      </c>
      <c r="L27" s="209">
        <v>0</v>
      </c>
      <c r="M27" s="97" t="str">
        <f>IF(L27&gt;150,"NOT PASS","PASS")</f>
        <v>PASS</v>
      </c>
      <c r="N27" s="97"/>
      <c r="O27" s="213"/>
      <c r="P27" s="5"/>
      <c r="Q27" s="105"/>
    </row>
    <row r="28" spans="2:17" s="104" customFormat="1" ht="38.25" customHeight="1">
      <c r="B28" s="101"/>
      <c r="C28" s="320"/>
      <c r="D28" s="323"/>
      <c r="E28" s="102" t="s">
        <v>146</v>
      </c>
      <c r="F28" s="331" t="s">
        <v>147</v>
      </c>
      <c r="G28" s="322"/>
      <c r="H28" s="103" t="s">
        <v>131</v>
      </c>
      <c r="I28" s="96">
        <v>49.600233333333335</v>
      </c>
      <c r="J28" s="96">
        <v>25.951166666666666</v>
      </c>
      <c r="K28" s="96">
        <v>25.059100000000001</v>
      </c>
      <c r="L28" s="96">
        <v>21.576933333333333</v>
      </c>
      <c r="M28" s="97" t="str">
        <f>IF(F7="L900",(IF(L28&lt;20,"NOT PASS","PASS")),(IF(L28&lt;20,"NOT PASS","PASS")))</f>
        <v>PASS</v>
      </c>
      <c r="N28" s="106"/>
      <c r="O28" s="213"/>
      <c r="P28" s="5"/>
      <c r="Q28" s="105"/>
    </row>
    <row r="29" spans="2:17" s="104" customFormat="1">
      <c r="B29" s="101"/>
      <c r="C29" s="320"/>
      <c r="D29" s="323"/>
      <c r="E29" s="207" t="s">
        <v>148</v>
      </c>
      <c r="F29" s="334" t="s">
        <v>127</v>
      </c>
      <c r="G29" s="335"/>
      <c r="H29" s="99" t="s">
        <v>115</v>
      </c>
      <c r="I29" s="209" t="s">
        <v>149</v>
      </c>
      <c r="J29" s="209" t="s">
        <v>149</v>
      </c>
      <c r="K29" s="209" t="s">
        <v>149</v>
      </c>
      <c r="L29" s="209" t="s">
        <v>149</v>
      </c>
      <c r="M29" s="97" t="s">
        <v>128</v>
      </c>
      <c r="N29" s="106"/>
      <c r="O29" s="213"/>
      <c r="P29" s="5"/>
      <c r="Q29" s="105"/>
    </row>
    <row r="30" spans="2:17" s="104" customFormat="1">
      <c r="B30" s="101"/>
      <c r="C30" s="320"/>
      <c r="D30" s="323"/>
      <c r="E30" s="207" t="s">
        <v>150</v>
      </c>
      <c r="F30" s="334" t="s">
        <v>127</v>
      </c>
      <c r="G30" s="335"/>
      <c r="H30" s="99" t="s">
        <v>131</v>
      </c>
      <c r="I30" s="208">
        <v>2.5700000000000001E-2</v>
      </c>
      <c r="J30" s="208">
        <v>1.4266666666666665E-2</v>
      </c>
      <c r="K30" s="208">
        <v>4.2466666666666673E-2</v>
      </c>
      <c r="L30" s="209">
        <v>2.7899999999999998E-2</v>
      </c>
      <c r="M30" s="97" t="str">
        <f>IF(L30&gt;=0,"PASS","NOT PASS")</f>
        <v>PASS</v>
      </c>
      <c r="N30" s="106"/>
      <c r="O30" s="213"/>
      <c r="P30" s="5"/>
      <c r="Q30" s="105"/>
    </row>
    <row r="31" spans="2:17" s="104" customFormat="1">
      <c r="B31" s="101"/>
      <c r="C31" s="320"/>
      <c r="D31" s="323"/>
      <c r="E31" s="214" t="s">
        <v>151</v>
      </c>
      <c r="F31" s="336" t="s">
        <v>152</v>
      </c>
      <c r="G31" s="337"/>
      <c r="H31" s="99" t="s">
        <v>131</v>
      </c>
      <c r="I31" s="208">
        <v>2.5700000000000001E-2</v>
      </c>
      <c r="J31" s="208">
        <v>1.4266666666666665E-2</v>
      </c>
      <c r="K31" s="208">
        <v>4.2566666666666669E-2</v>
      </c>
      <c r="L31" s="209">
        <v>2.7933333333333334E-2</v>
      </c>
      <c r="M31" s="97" t="str">
        <f>IF(L31&gt;=0,"PASS","NOT PASS")</f>
        <v>PASS</v>
      </c>
      <c r="N31" s="106"/>
      <c r="O31" s="213"/>
      <c r="P31" s="5"/>
      <c r="Q31" s="105"/>
    </row>
    <row r="32" spans="2:17" s="104" customFormat="1">
      <c r="B32" s="101"/>
      <c r="C32" s="320"/>
      <c r="D32" s="323"/>
      <c r="E32" s="215" t="s">
        <v>153</v>
      </c>
      <c r="F32" s="329" t="s">
        <v>154</v>
      </c>
      <c r="G32" s="330"/>
      <c r="H32" s="99" t="s">
        <v>131</v>
      </c>
      <c r="I32" s="208">
        <v>0</v>
      </c>
      <c r="J32" s="208">
        <v>0</v>
      </c>
      <c r="K32" s="208">
        <v>0</v>
      </c>
      <c r="L32" s="209">
        <v>6.666666666666667</v>
      </c>
      <c r="M32" s="97" t="str">
        <f>IF(L32&gt;=0,"PASS","NOT PASS")</f>
        <v>PASS</v>
      </c>
      <c r="N32" s="97"/>
      <c r="O32" s="89"/>
      <c r="P32" s="5"/>
      <c r="Q32" s="105"/>
    </row>
    <row r="33" spans="2:17" s="98" customFormat="1" ht="15" customHeight="1">
      <c r="B33" s="93"/>
      <c r="C33" s="107"/>
      <c r="D33" s="108" t="s">
        <v>155</v>
      </c>
      <c r="E33" s="108"/>
      <c r="F33" s="109"/>
      <c r="G33" s="109"/>
      <c r="H33" s="109"/>
      <c r="I33" s="110"/>
      <c r="J33" s="110"/>
      <c r="K33" s="110"/>
      <c r="L33" s="110"/>
      <c r="M33" s="110"/>
      <c r="N33" s="110"/>
      <c r="O33" s="89"/>
      <c r="P33" s="5"/>
      <c r="Q33" s="112"/>
    </row>
    <row r="34" spans="2:17" ht="21" customHeight="1" thickBot="1">
      <c r="B34" s="4"/>
      <c r="C34" s="114"/>
      <c r="D34" s="114"/>
      <c r="E34" s="89"/>
      <c r="F34" s="89"/>
      <c r="G34" s="89"/>
      <c r="H34" s="89"/>
      <c r="I34" s="115"/>
      <c r="J34" s="115"/>
      <c r="K34" s="115"/>
      <c r="L34" s="115"/>
      <c r="M34" s="115"/>
      <c r="N34" s="115"/>
      <c r="O34" s="115"/>
      <c r="P34" s="5"/>
    </row>
    <row r="35" spans="2:17">
      <c r="B35" s="234">
        <v>2024</v>
      </c>
      <c r="C35" s="235"/>
      <c r="D35" s="235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236"/>
    </row>
    <row r="36" spans="2:17" ht="15.75" thickBot="1">
      <c r="B36" s="237"/>
      <c r="C36" s="238"/>
      <c r="D36" s="238"/>
      <c r="E36" s="238"/>
      <c r="F36" s="238"/>
      <c r="G36" s="238"/>
      <c r="H36" s="238"/>
      <c r="I36" s="238"/>
      <c r="J36" s="238"/>
      <c r="K36" s="238"/>
      <c r="L36" s="238"/>
      <c r="M36" s="238"/>
      <c r="N36" s="238"/>
      <c r="O36" s="238"/>
      <c r="P36" s="239"/>
    </row>
  </sheetData>
  <mergeCells count="32">
    <mergeCell ref="B35:P36"/>
    <mergeCell ref="D24:D25"/>
    <mergeCell ref="F24:G24"/>
    <mergeCell ref="F25:G25"/>
    <mergeCell ref="D26:D32"/>
    <mergeCell ref="F26:G26"/>
    <mergeCell ref="F27:G27"/>
    <mergeCell ref="F28:G28"/>
    <mergeCell ref="F29:G29"/>
    <mergeCell ref="F30:G30"/>
    <mergeCell ref="F31:G31"/>
    <mergeCell ref="F20:G20"/>
    <mergeCell ref="F21:G21"/>
    <mergeCell ref="F22:G22"/>
    <mergeCell ref="F23:G23"/>
    <mergeCell ref="F32:G32"/>
    <mergeCell ref="B1:P3"/>
    <mergeCell ref="C10:D10"/>
    <mergeCell ref="F10:G10"/>
    <mergeCell ref="C11:C32"/>
    <mergeCell ref="F11:G11"/>
    <mergeCell ref="D12:D15"/>
    <mergeCell ref="F12:G12"/>
    <mergeCell ref="F13:G13"/>
    <mergeCell ref="F14:G14"/>
    <mergeCell ref="F15:G15"/>
    <mergeCell ref="D16:D17"/>
    <mergeCell ref="F16:G16"/>
    <mergeCell ref="F17:G17"/>
    <mergeCell ref="D18:D23"/>
    <mergeCell ref="F18:G18"/>
    <mergeCell ref="F19:G19"/>
  </mergeCells>
  <conditionalFormatting sqref="M11:M17">
    <cfRule type="containsText" dxfId="6" priority="5" operator="containsText" text="NOT PASS">
      <formula>NOT(ISERROR(SEARCH("NOT PASS",M11)))</formula>
    </cfRule>
    <cfRule type="containsText" dxfId="5" priority="6" operator="containsText" text="PASS">
      <formula>NOT(ISERROR(SEARCH("PASS",M11)))</formula>
    </cfRule>
  </conditionalFormatting>
  <conditionalFormatting sqref="M23:M28">
    <cfRule type="containsText" dxfId="4" priority="3" operator="containsText" text="NOT PASS">
      <formula>NOT(ISERROR(SEARCH("NOT PASS",M23)))</formula>
    </cfRule>
    <cfRule type="containsText" dxfId="3" priority="4" operator="containsText" text="PASS">
      <formula>NOT(ISERROR(SEARCH("PASS",M23)))</formula>
    </cfRule>
  </conditionalFormatting>
  <conditionalFormatting sqref="M30:M32">
    <cfRule type="containsText" dxfId="2" priority="1" operator="containsText" text="NOT PASS">
      <formula>NOT(ISERROR(SEARCH("NOT PASS",M30)))</formula>
    </cfRule>
    <cfRule type="containsText" dxfId="1" priority="2" operator="containsText" text="PASS">
      <formula>NOT(ISERROR(SEARCH("PASS",M30)))</formula>
    </cfRule>
  </conditionalFormatting>
  <pageMargins left="0.7" right="0.7" top="0.75" bottom="0.75" header="0.3" footer="0.3"/>
  <pageSetup paperSize="9" scale="29" firstPageNumber="2" orientation="portrait" useFirstPageNumber="1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14CCF-7E42-435D-A4B2-B04058A7EE9D}">
  <dimension ref="B1:W43"/>
  <sheetViews>
    <sheetView showGridLines="0" zoomScale="50" zoomScaleNormal="50" zoomScaleSheetLayoutView="98" workbookViewId="0">
      <selection activeCell="I34" sqref="I34"/>
    </sheetView>
  </sheetViews>
  <sheetFormatPr defaultColWidth="9.140625" defaultRowHeight="15"/>
  <cols>
    <col min="1" max="1" width="2.42578125" style="116" customWidth="1"/>
    <col min="2" max="2" width="4.140625" style="116" customWidth="1"/>
    <col min="3" max="3" width="3.42578125" style="116" customWidth="1"/>
    <col min="4" max="4" width="9.42578125" style="116" customWidth="1"/>
    <col min="5" max="5" width="14.42578125" style="116" customWidth="1"/>
    <col min="6" max="6" width="22.42578125" style="116" customWidth="1"/>
    <col min="7" max="7" width="11.42578125" style="116" customWidth="1"/>
    <col min="8" max="8" width="15.42578125" style="116" customWidth="1"/>
    <col min="9" max="9" width="26.140625" style="116" customWidth="1"/>
    <col min="10" max="10" width="11.42578125" style="116" customWidth="1"/>
    <col min="11" max="11" width="7.140625" style="116" customWidth="1"/>
    <col min="12" max="12" width="3.42578125" style="116" customWidth="1"/>
    <col min="13" max="13" width="9.42578125" style="116" customWidth="1"/>
    <col min="14" max="14" width="14.42578125" style="116" customWidth="1"/>
    <col min="15" max="15" width="22.42578125" style="116" customWidth="1"/>
    <col min="16" max="16" width="11.42578125" style="116" customWidth="1"/>
    <col min="17" max="17" width="15.42578125" style="116" customWidth="1"/>
    <col min="18" max="18" width="26.140625" style="116" customWidth="1"/>
    <col min="19" max="19" width="11.42578125" style="116" customWidth="1"/>
    <col min="20" max="20" width="7.140625" style="116" customWidth="1"/>
    <col min="21" max="21" width="10.85546875" style="116" customWidth="1"/>
    <col min="22" max="22" width="4.140625" style="116" customWidth="1"/>
    <col min="23" max="23" width="8.5703125" style="116" customWidth="1"/>
    <col min="24" max="16384" width="9.140625" style="116"/>
  </cols>
  <sheetData>
    <row r="1" spans="2:23" ht="19.5" customHeight="1">
      <c r="B1" s="273" t="s">
        <v>156</v>
      </c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5"/>
    </row>
    <row r="2" spans="2:23" ht="13.5" customHeight="1">
      <c r="B2" s="276"/>
      <c r="C2" s="277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8"/>
    </row>
    <row r="3" spans="2:23" ht="13.5" customHeight="1">
      <c r="B3" s="276"/>
      <c r="C3" s="277"/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8"/>
    </row>
    <row r="4" spans="2:23" ht="13.5" customHeight="1">
      <c r="B4" s="276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277"/>
      <c r="N4" s="277"/>
      <c r="O4" s="277"/>
      <c r="P4" s="277"/>
      <c r="Q4" s="277"/>
      <c r="R4" s="277"/>
      <c r="S4" s="277"/>
      <c r="T4" s="277"/>
      <c r="U4" s="277"/>
      <c r="V4" s="278"/>
    </row>
    <row r="5" spans="2:23" ht="13.5" customHeight="1">
      <c r="B5" s="276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  <c r="T5" s="277"/>
      <c r="U5" s="277"/>
      <c r="V5" s="278"/>
    </row>
    <row r="6" spans="2:23" ht="13.5" customHeight="1">
      <c r="B6" s="276"/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8"/>
    </row>
    <row r="7" spans="2:23" ht="25.15" customHeight="1">
      <c r="B7" s="117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9"/>
    </row>
    <row r="8" spans="2:23" ht="19.350000000000001" customHeight="1" thickBot="1">
      <c r="B8" s="120"/>
      <c r="D8" s="121"/>
      <c r="E8" s="122"/>
      <c r="F8" s="123"/>
      <c r="G8" s="122"/>
      <c r="H8" s="122"/>
      <c r="I8" s="123"/>
      <c r="J8" s="121"/>
      <c r="K8" s="121"/>
      <c r="M8" s="121"/>
      <c r="N8" s="122"/>
      <c r="O8" s="123"/>
      <c r="P8" s="122"/>
      <c r="Q8" s="122"/>
      <c r="R8" s="123"/>
      <c r="S8" s="121"/>
      <c r="T8" s="121"/>
      <c r="U8" s="121"/>
      <c r="V8" s="124"/>
    </row>
    <row r="9" spans="2:23" ht="26.1" customHeight="1" thickBot="1">
      <c r="B9" s="120"/>
      <c r="C9" s="338" t="s">
        <v>157</v>
      </c>
      <c r="D9" s="339"/>
      <c r="E9" s="339"/>
      <c r="F9" s="339"/>
      <c r="G9" s="339"/>
      <c r="H9" s="339"/>
      <c r="I9" s="339"/>
      <c r="J9" s="339"/>
      <c r="K9" s="340"/>
      <c r="L9" s="338" t="s">
        <v>158</v>
      </c>
      <c r="M9" s="339"/>
      <c r="N9" s="339"/>
      <c r="O9" s="339"/>
      <c r="P9" s="339"/>
      <c r="Q9" s="339"/>
      <c r="R9" s="339"/>
      <c r="S9" s="339"/>
      <c r="T9" s="340"/>
      <c r="U9" s="125"/>
      <c r="V9" s="124"/>
    </row>
    <row r="10" spans="2:23" ht="26.1" customHeight="1">
      <c r="B10" s="120"/>
      <c r="C10" s="126"/>
      <c r="D10" s="127"/>
      <c r="E10" s="127"/>
      <c r="F10" s="127"/>
      <c r="G10" s="127"/>
      <c r="H10" s="127"/>
      <c r="I10" s="127"/>
      <c r="J10" s="127"/>
      <c r="K10" s="128"/>
      <c r="L10" s="126"/>
      <c r="M10" s="127"/>
      <c r="N10" s="127"/>
      <c r="O10" s="127"/>
      <c r="P10" s="127"/>
      <c r="Q10" s="127"/>
      <c r="R10" s="127"/>
      <c r="S10" s="127"/>
      <c r="T10" s="128"/>
      <c r="U10" s="129"/>
      <c r="V10" s="130"/>
    </row>
    <row r="11" spans="2:23" ht="26.1" customHeight="1">
      <c r="B11" s="120"/>
      <c r="C11" s="131"/>
      <c r="D11" s="132"/>
      <c r="E11" s="132"/>
      <c r="F11" s="132"/>
      <c r="G11" s="132"/>
      <c r="H11" s="132"/>
      <c r="I11" s="132"/>
      <c r="J11" s="132"/>
      <c r="K11" s="133"/>
      <c r="L11" s="131"/>
      <c r="M11" s="132"/>
      <c r="N11" s="132"/>
      <c r="O11" s="132"/>
      <c r="P11" s="132"/>
      <c r="Q11" s="132"/>
      <c r="R11" s="132"/>
      <c r="S11" s="132"/>
      <c r="T11" s="133"/>
      <c r="U11" s="129"/>
      <c r="V11" s="130"/>
    </row>
    <row r="12" spans="2:23" ht="26.1" customHeight="1">
      <c r="B12" s="120"/>
      <c r="C12" s="131"/>
      <c r="D12" s="132"/>
      <c r="E12" s="132"/>
      <c r="F12" s="132"/>
      <c r="G12" s="132"/>
      <c r="H12" s="132"/>
      <c r="I12" s="132"/>
      <c r="J12" s="132"/>
      <c r="K12" s="133"/>
      <c r="L12" s="131"/>
      <c r="M12" s="132"/>
      <c r="N12" s="132"/>
      <c r="O12" s="132"/>
      <c r="P12" s="132"/>
      <c r="Q12" s="132"/>
      <c r="R12" s="132"/>
      <c r="S12" s="132"/>
      <c r="T12" s="133"/>
      <c r="U12" s="129"/>
      <c r="V12" s="130"/>
      <c r="W12" s="122"/>
    </row>
    <row r="13" spans="2:23" ht="26.1" customHeight="1">
      <c r="B13" s="120"/>
      <c r="C13" s="131"/>
      <c r="D13" s="132"/>
      <c r="E13" s="132"/>
      <c r="F13" s="132"/>
      <c r="G13" s="132"/>
      <c r="H13" s="132"/>
      <c r="I13" s="132"/>
      <c r="J13" s="132"/>
      <c r="K13" s="133"/>
      <c r="L13" s="131"/>
      <c r="M13" s="132"/>
      <c r="N13" s="132"/>
      <c r="O13" s="132"/>
      <c r="P13" s="132"/>
      <c r="Q13" s="132"/>
      <c r="R13" s="132"/>
      <c r="S13" s="132"/>
      <c r="T13" s="133"/>
      <c r="U13" s="129"/>
      <c r="V13" s="130"/>
      <c r="W13" s="122"/>
    </row>
    <row r="14" spans="2:23" ht="26.1" customHeight="1">
      <c r="B14" s="120"/>
      <c r="C14" s="131"/>
      <c r="D14" s="132"/>
      <c r="E14" s="132"/>
      <c r="F14" s="132"/>
      <c r="G14" s="132"/>
      <c r="H14" s="132"/>
      <c r="I14" s="132"/>
      <c r="J14" s="132"/>
      <c r="K14" s="133"/>
      <c r="L14" s="131"/>
      <c r="M14" s="132"/>
      <c r="N14" s="132"/>
      <c r="O14" s="132"/>
      <c r="P14" s="132"/>
      <c r="Q14" s="132"/>
      <c r="R14" s="132"/>
      <c r="S14" s="132"/>
      <c r="T14" s="133"/>
      <c r="U14" s="129"/>
      <c r="V14" s="130"/>
    </row>
    <row r="15" spans="2:23" ht="26.1" customHeight="1">
      <c r="B15" s="120"/>
      <c r="C15" s="131"/>
      <c r="D15" s="132"/>
      <c r="E15" s="132"/>
      <c r="F15" s="132"/>
      <c r="G15" s="132"/>
      <c r="H15" s="132"/>
      <c r="I15" s="132"/>
      <c r="J15" s="132"/>
      <c r="K15" s="133"/>
      <c r="L15" s="131"/>
      <c r="M15" s="132"/>
      <c r="N15" s="132"/>
      <c r="O15" s="132"/>
      <c r="P15" s="132"/>
      <c r="Q15" s="132"/>
      <c r="R15" s="132"/>
      <c r="S15" s="132"/>
      <c r="T15" s="133"/>
      <c r="U15" s="129"/>
      <c r="V15" s="130"/>
    </row>
    <row r="16" spans="2:23" ht="26.1" customHeight="1">
      <c r="B16" s="120"/>
      <c r="C16" s="131"/>
      <c r="D16" s="132"/>
      <c r="E16" s="132"/>
      <c r="F16" s="132"/>
      <c r="G16" s="132"/>
      <c r="H16" s="132"/>
      <c r="I16" s="132"/>
      <c r="J16" s="132"/>
      <c r="K16" s="133"/>
      <c r="L16" s="131"/>
      <c r="M16" s="132"/>
      <c r="N16" s="132"/>
      <c r="O16" s="132"/>
      <c r="P16" s="132"/>
      <c r="Q16" s="132"/>
      <c r="R16" s="132"/>
      <c r="S16" s="132"/>
      <c r="T16" s="133"/>
      <c r="U16" s="129"/>
      <c r="V16" s="130"/>
    </row>
    <row r="17" spans="2:22" ht="26.1" customHeight="1">
      <c r="B17" s="120"/>
      <c r="C17" s="131"/>
      <c r="D17" s="132"/>
      <c r="E17" s="132"/>
      <c r="F17" s="132"/>
      <c r="G17" s="132"/>
      <c r="H17" s="132"/>
      <c r="I17" s="132"/>
      <c r="J17" s="132"/>
      <c r="K17" s="133"/>
      <c r="L17" s="131"/>
      <c r="M17" s="132"/>
      <c r="N17" s="132"/>
      <c r="O17" s="132"/>
      <c r="P17" s="132"/>
      <c r="Q17" s="132"/>
      <c r="R17" s="132"/>
      <c r="S17" s="132"/>
      <c r="T17" s="133"/>
      <c r="U17" s="129"/>
      <c r="V17" s="130"/>
    </row>
    <row r="18" spans="2:22" ht="26.1" customHeight="1">
      <c r="B18" s="120"/>
      <c r="C18" s="131"/>
      <c r="D18" s="132"/>
      <c r="E18" s="132"/>
      <c r="F18" s="132"/>
      <c r="G18" s="132"/>
      <c r="H18" s="132"/>
      <c r="I18" s="132"/>
      <c r="J18" s="132"/>
      <c r="K18" s="133"/>
      <c r="L18" s="131"/>
      <c r="M18" s="132"/>
      <c r="N18" s="132"/>
      <c r="O18" s="132"/>
      <c r="P18" s="132"/>
      <c r="Q18" s="132"/>
      <c r="R18" s="132"/>
      <c r="S18" s="132"/>
      <c r="T18" s="133"/>
      <c r="U18" s="129"/>
      <c r="V18" s="130"/>
    </row>
    <row r="19" spans="2:22" ht="26.1" customHeight="1">
      <c r="B19" s="120"/>
      <c r="C19" s="131"/>
      <c r="D19" s="132"/>
      <c r="E19" s="132"/>
      <c r="F19" s="132"/>
      <c r="G19" s="132"/>
      <c r="H19" s="132"/>
      <c r="I19" s="132"/>
      <c r="J19" s="132"/>
      <c r="K19" s="133"/>
      <c r="L19" s="131"/>
      <c r="M19" s="132"/>
      <c r="N19" s="132"/>
      <c r="O19" s="132"/>
      <c r="P19" s="132"/>
      <c r="Q19" s="132"/>
      <c r="R19" s="132"/>
      <c r="S19" s="132"/>
      <c r="T19" s="133"/>
      <c r="U19" s="129"/>
      <c r="V19" s="130"/>
    </row>
    <row r="20" spans="2:22" ht="26.1" customHeight="1">
      <c r="B20" s="120"/>
      <c r="C20" s="131"/>
      <c r="D20" s="132"/>
      <c r="E20" s="132"/>
      <c r="F20" s="132"/>
      <c r="G20" s="132"/>
      <c r="H20" s="132"/>
      <c r="I20" s="132"/>
      <c r="J20" s="132"/>
      <c r="K20" s="133"/>
      <c r="L20" s="131"/>
      <c r="M20" s="132"/>
      <c r="N20" s="132"/>
      <c r="O20" s="132"/>
      <c r="P20" s="132"/>
      <c r="Q20" s="132"/>
      <c r="R20" s="132"/>
      <c r="S20" s="132"/>
      <c r="T20" s="133"/>
      <c r="U20" s="129"/>
      <c r="V20" s="130"/>
    </row>
    <row r="21" spans="2:22" ht="26.1" customHeight="1">
      <c r="B21" s="120"/>
      <c r="C21" s="131"/>
      <c r="D21" s="132"/>
      <c r="E21" s="132"/>
      <c r="F21" s="132"/>
      <c r="G21" s="132"/>
      <c r="H21" s="132"/>
      <c r="I21" s="132"/>
      <c r="J21" s="132"/>
      <c r="K21" s="133"/>
      <c r="L21" s="131"/>
      <c r="M21" s="132"/>
      <c r="N21" s="132"/>
      <c r="O21" s="132"/>
      <c r="P21" s="132"/>
      <c r="Q21" s="132"/>
      <c r="R21" s="132"/>
      <c r="S21" s="132"/>
      <c r="T21" s="133"/>
      <c r="U21" s="129"/>
      <c r="V21" s="130"/>
    </row>
    <row r="22" spans="2:22" ht="26.1" customHeight="1">
      <c r="B22" s="120"/>
      <c r="C22" s="131"/>
      <c r="D22" s="132"/>
      <c r="E22" s="132"/>
      <c r="F22" s="132"/>
      <c r="G22" s="132"/>
      <c r="H22" s="132"/>
      <c r="I22" s="132"/>
      <c r="J22" s="132"/>
      <c r="K22" s="133"/>
      <c r="L22" s="131"/>
      <c r="M22" s="132"/>
      <c r="N22" s="132"/>
      <c r="O22" s="132"/>
      <c r="P22" s="132"/>
      <c r="Q22" s="132"/>
      <c r="R22" s="132"/>
      <c r="S22" s="132"/>
      <c r="T22" s="133"/>
      <c r="U22" s="129"/>
      <c r="V22" s="130"/>
    </row>
    <row r="23" spans="2:22" ht="26.1" customHeight="1">
      <c r="B23" s="120"/>
      <c r="C23" s="131"/>
      <c r="D23" s="132"/>
      <c r="E23" s="132"/>
      <c r="F23" s="132"/>
      <c r="G23" s="132"/>
      <c r="H23" s="132"/>
      <c r="I23" s="132"/>
      <c r="J23" s="132"/>
      <c r="K23" s="133"/>
      <c r="L23" s="131"/>
      <c r="M23" s="132"/>
      <c r="N23" s="132"/>
      <c r="O23" s="132"/>
      <c r="P23" s="132"/>
      <c r="Q23" s="132"/>
      <c r="R23" s="132"/>
      <c r="S23" s="132"/>
      <c r="T23" s="133"/>
      <c r="U23" s="129"/>
      <c r="V23" s="130"/>
    </row>
    <row r="24" spans="2:22" ht="26.1" customHeight="1">
      <c r="B24" s="120"/>
      <c r="C24" s="131"/>
      <c r="D24" s="132"/>
      <c r="E24" s="132"/>
      <c r="F24" s="132"/>
      <c r="G24" s="132"/>
      <c r="H24" s="132"/>
      <c r="I24" s="132"/>
      <c r="J24" s="132"/>
      <c r="K24" s="133"/>
      <c r="L24" s="131"/>
      <c r="M24" s="132"/>
      <c r="N24" s="132"/>
      <c r="O24" s="132"/>
      <c r="P24" s="132"/>
      <c r="Q24" s="132"/>
      <c r="R24" s="132"/>
      <c r="S24" s="132"/>
      <c r="T24" s="133"/>
      <c r="U24" s="129"/>
      <c r="V24" s="130"/>
    </row>
    <row r="25" spans="2:22" ht="26.1" customHeight="1">
      <c r="B25" s="120"/>
      <c r="C25" s="131"/>
      <c r="D25" s="132"/>
      <c r="E25" s="132"/>
      <c r="F25" s="132"/>
      <c r="G25" s="132"/>
      <c r="H25" s="132"/>
      <c r="I25" s="132"/>
      <c r="J25" s="132"/>
      <c r="K25" s="133"/>
      <c r="L25" s="131"/>
      <c r="M25" s="132"/>
      <c r="N25" s="132"/>
      <c r="O25" s="132"/>
      <c r="P25" s="132"/>
      <c r="Q25" s="132"/>
      <c r="R25" s="132"/>
      <c r="S25" s="132"/>
      <c r="T25" s="133"/>
      <c r="U25" s="129"/>
      <c r="V25" s="130"/>
    </row>
    <row r="26" spans="2:22" ht="26.1" customHeight="1">
      <c r="B26" s="120"/>
      <c r="C26" s="131"/>
      <c r="D26" s="132"/>
      <c r="E26" s="132"/>
      <c r="F26" s="132"/>
      <c r="G26" s="132"/>
      <c r="H26" s="132"/>
      <c r="I26" s="132"/>
      <c r="J26" s="132"/>
      <c r="K26" s="133"/>
      <c r="L26" s="131"/>
      <c r="M26" s="132"/>
      <c r="N26" s="132"/>
      <c r="O26" s="132"/>
      <c r="P26" s="132"/>
      <c r="Q26" s="132"/>
      <c r="R26" s="132"/>
      <c r="S26" s="132"/>
      <c r="T26" s="133"/>
      <c r="U26" s="129"/>
      <c r="V26" s="130"/>
    </row>
    <row r="27" spans="2:22" ht="26.1" customHeight="1">
      <c r="B27" s="120"/>
      <c r="C27" s="131"/>
      <c r="D27" s="132"/>
      <c r="E27" s="132"/>
      <c r="F27" s="132"/>
      <c r="G27" s="132"/>
      <c r="H27" s="132"/>
      <c r="I27" s="132"/>
      <c r="J27" s="132"/>
      <c r="K27" s="133"/>
      <c r="L27" s="131"/>
      <c r="M27" s="132"/>
      <c r="N27" s="132"/>
      <c r="O27" s="132"/>
      <c r="P27" s="132"/>
      <c r="Q27" s="132"/>
      <c r="R27" s="132"/>
      <c r="S27" s="132"/>
      <c r="T27" s="133"/>
      <c r="U27" s="129"/>
      <c r="V27" s="130"/>
    </row>
    <row r="28" spans="2:22" ht="26.1" customHeight="1">
      <c r="B28" s="120"/>
      <c r="C28" s="131"/>
      <c r="D28" s="132"/>
      <c r="E28" s="132"/>
      <c r="F28" s="132"/>
      <c r="G28" s="132"/>
      <c r="H28" s="132"/>
      <c r="I28" s="132"/>
      <c r="J28" s="132"/>
      <c r="K28" s="133"/>
      <c r="L28" s="131"/>
      <c r="M28" s="132"/>
      <c r="N28" s="132"/>
      <c r="O28" s="132"/>
      <c r="P28" s="132"/>
      <c r="Q28" s="132"/>
      <c r="R28" s="132"/>
      <c r="S28" s="132"/>
      <c r="T28" s="133"/>
      <c r="U28" s="129"/>
      <c r="V28" s="130"/>
    </row>
    <row r="29" spans="2:22" ht="26.1" customHeight="1">
      <c r="B29" s="120"/>
      <c r="C29" s="131"/>
      <c r="D29" s="132"/>
      <c r="E29" s="132"/>
      <c r="F29" s="132"/>
      <c r="G29" s="132"/>
      <c r="H29" s="132"/>
      <c r="I29" s="132"/>
      <c r="J29" s="132"/>
      <c r="K29" s="133"/>
      <c r="L29" s="131"/>
      <c r="M29" s="132"/>
      <c r="N29" s="132"/>
      <c r="O29" s="132"/>
      <c r="P29" s="132"/>
      <c r="Q29" s="132"/>
      <c r="R29" s="132"/>
      <c r="S29" s="132"/>
      <c r="T29" s="133"/>
      <c r="U29" s="129"/>
      <c r="V29" s="130"/>
    </row>
    <row r="30" spans="2:22" ht="26.1" customHeight="1">
      <c r="B30" s="120"/>
      <c r="C30" s="131"/>
      <c r="D30" s="132"/>
      <c r="E30" s="132"/>
      <c r="F30" s="132"/>
      <c r="G30" s="132"/>
      <c r="H30" s="132"/>
      <c r="I30" s="132"/>
      <c r="J30" s="132"/>
      <c r="K30" s="133"/>
      <c r="L30" s="131"/>
      <c r="M30" s="132"/>
      <c r="N30" s="132"/>
      <c r="O30" s="132"/>
      <c r="P30" s="132"/>
      <c r="Q30" s="132"/>
      <c r="R30" s="132"/>
      <c r="S30" s="132"/>
      <c r="T30" s="133"/>
      <c r="U30" s="129"/>
      <c r="V30" s="130"/>
    </row>
    <row r="31" spans="2:22" ht="26.1" customHeight="1">
      <c r="B31" s="120"/>
      <c r="C31" s="131"/>
      <c r="D31" s="132"/>
      <c r="E31" s="132"/>
      <c r="F31" s="132"/>
      <c r="G31" s="132"/>
      <c r="H31" s="132"/>
      <c r="I31" s="132"/>
      <c r="J31" s="132"/>
      <c r="K31" s="133"/>
      <c r="L31" s="131"/>
      <c r="M31" s="132"/>
      <c r="N31" s="132"/>
      <c r="O31" s="132"/>
      <c r="P31" s="132"/>
      <c r="Q31" s="132"/>
      <c r="R31" s="132"/>
      <c r="S31" s="132"/>
      <c r="T31" s="133"/>
      <c r="U31" s="129"/>
      <c r="V31" s="130"/>
    </row>
    <row r="32" spans="2:22" ht="26.1" customHeight="1">
      <c r="B32" s="120"/>
      <c r="C32" s="131"/>
      <c r="D32" s="132"/>
      <c r="E32" s="132"/>
      <c r="F32" s="132"/>
      <c r="G32" s="132"/>
      <c r="H32" s="132"/>
      <c r="I32" s="132"/>
      <c r="J32" s="132"/>
      <c r="K32" s="133"/>
      <c r="L32" s="131"/>
      <c r="M32" s="132"/>
      <c r="N32" s="132"/>
      <c r="O32" s="132"/>
      <c r="P32" s="132"/>
      <c r="Q32" s="132"/>
      <c r="R32" s="132"/>
      <c r="S32" s="132"/>
      <c r="T32" s="133"/>
      <c r="U32" s="129"/>
      <c r="V32" s="130"/>
    </row>
    <row r="33" spans="2:22" ht="26.1" customHeight="1">
      <c r="B33" s="120"/>
      <c r="C33" s="131"/>
      <c r="D33" s="132"/>
      <c r="E33" s="132"/>
      <c r="F33" s="132"/>
      <c r="G33" s="132"/>
      <c r="H33" s="132"/>
      <c r="I33" s="132"/>
      <c r="J33" s="132"/>
      <c r="K33" s="133"/>
      <c r="L33" s="131"/>
      <c r="M33" s="132"/>
      <c r="N33" s="132"/>
      <c r="O33" s="132"/>
      <c r="P33" s="132"/>
      <c r="Q33" s="132"/>
      <c r="R33" s="132"/>
      <c r="S33" s="132"/>
      <c r="T33" s="133"/>
      <c r="U33" s="129"/>
      <c r="V33" s="130"/>
    </row>
    <row r="34" spans="2:22" ht="26.1" customHeight="1">
      <c r="B34" s="120"/>
      <c r="C34" s="131"/>
      <c r="D34" s="132"/>
      <c r="E34" s="132"/>
      <c r="F34" s="132"/>
      <c r="G34" s="132"/>
      <c r="H34" s="132"/>
      <c r="I34" s="132"/>
      <c r="J34" s="132"/>
      <c r="K34" s="133"/>
      <c r="L34" s="131"/>
      <c r="M34" s="132"/>
      <c r="N34" s="132"/>
      <c r="O34" s="132"/>
      <c r="P34" s="132"/>
      <c r="Q34" s="132"/>
      <c r="R34" s="132"/>
      <c r="S34" s="132"/>
      <c r="T34" s="133"/>
      <c r="U34" s="129"/>
      <c r="V34" s="130"/>
    </row>
    <row r="35" spans="2:22" ht="26.1" customHeight="1">
      <c r="B35" s="120"/>
      <c r="C35" s="131"/>
      <c r="D35" s="132"/>
      <c r="E35" s="132"/>
      <c r="F35" s="132"/>
      <c r="G35" s="132"/>
      <c r="H35" s="132"/>
      <c r="I35" s="132"/>
      <c r="J35" s="132"/>
      <c r="K35" s="133"/>
      <c r="L35" s="131"/>
      <c r="M35" s="132"/>
      <c r="N35" s="132"/>
      <c r="O35" s="132"/>
      <c r="P35" s="132"/>
      <c r="Q35" s="132"/>
      <c r="R35" s="132"/>
      <c r="S35" s="132"/>
      <c r="T35" s="133"/>
      <c r="U35" s="129"/>
      <c r="V35" s="130"/>
    </row>
    <row r="36" spans="2:22" ht="26.1" customHeight="1">
      <c r="B36" s="120"/>
      <c r="C36" s="131"/>
      <c r="D36" s="132"/>
      <c r="E36" s="132"/>
      <c r="F36" s="132"/>
      <c r="G36" s="132"/>
      <c r="H36" s="132"/>
      <c r="I36" s="132"/>
      <c r="J36" s="132"/>
      <c r="K36" s="133"/>
      <c r="L36" s="131"/>
      <c r="M36" s="132"/>
      <c r="N36" s="132"/>
      <c r="O36" s="132"/>
      <c r="P36" s="132"/>
      <c r="Q36" s="132"/>
      <c r="R36" s="132"/>
      <c r="S36" s="132"/>
      <c r="T36" s="133"/>
      <c r="U36" s="129"/>
      <c r="V36" s="130"/>
    </row>
    <row r="37" spans="2:22" ht="26.1" customHeight="1">
      <c r="B37" s="120"/>
      <c r="C37" s="131"/>
      <c r="D37" s="132"/>
      <c r="E37" s="132"/>
      <c r="F37" s="132"/>
      <c r="G37" s="132"/>
      <c r="H37" s="132"/>
      <c r="I37" s="132"/>
      <c r="J37" s="132"/>
      <c r="K37" s="133"/>
      <c r="L37" s="131"/>
      <c r="M37" s="132"/>
      <c r="N37" s="132"/>
      <c r="O37" s="132"/>
      <c r="P37" s="132"/>
      <c r="Q37" s="132"/>
      <c r="R37" s="132"/>
      <c r="S37" s="132"/>
      <c r="T37" s="133"/>
      <c r="U37" s="129"/>
      <c r="V37" s="130"/>
    </row>
    <row r="38" spans="2:22" ht="26.1" customHeight="1">
      <c r="B38" s="120"/>
      <c r="C38" s="131"/>
      <c r="D38" s="132"/>
      <c r="E38" s="132"/>
      <c r="F38" s="132"/>
      <c r="G38" s="132"/>
      <c r="H38" s="132"/>
      <c r="I38" s="132"/>
      <c r="J38" s="132"/>
      <c r="K38" s="133"/>
      <c r="L38" s="131"/>
      <c r="M38" s="132"/>
      <c r="N38" s="132"/>
      <c r="O38" s="132"/>
      <c r="P38" s="132"/>
      <c r="Q38" s="132"/>
      <c r="R38" s="132"/>
      <c r="S38" s="132"/>
      <c r="T38" s="133"/>
      <c r="U38" s="129"/>
      <c r="V38" s="130"/>
    </row>
    <row r="39" spans="2:22" ht="26.1" customHeight="1">
      <c r="B39" s="120"/>
      <c r="C39" s="131"/>
      <c r="D39" s="132"/>
      <c r="E39" s="132"/>
      <c r="F39" s="132"/>
      <c r="G39" s="132"/>
      <c r="H39" s="132"/>
      <c r="I39" s="132"/>
      <c r="J39" s="132"/>
      <c r="K39" s="133"/>
      <c r="L39" s="131"/>
      <c r="M39" s="132"/>
      <c r="N39" s="132"/>
      <c r="O39" s="132"/>
      <c r="P39" s="132"/>
      <c r="Q39" s="132"/>
      <c r="R39" s="132"/>
      <c r="S39" s="132"/>
      <c r="T39" s="133"/>
      <c r="U39" s="129"/>
      <c r="V39" s="130"/>
    </row>
    <row r="40" spans="2:22" ht="26.1" customHeight="1">
      <c r="B40" s="120"/>
      <c r="C40" s="131"/>
      <c r="D40" s="132"/>
      <c r="E40" s="132"/>
      <c r="F40" s="132"/>
      <c r="G40" s="132"/>
      <c r="H40" s="132"/>
      <c r="I40" s="132"/>
      <c r="J40" s="132"/>
      <c r="K40" s="133"/>
      <c r="L40" s="131"/>
      <c r="M40" s="132"/>
      <c r="N40" s="132"/>
      <c r="O40" s="132"/>
      <c r="P40" s="132"/>
      <c r="Q40" s="132"/>
      <c r="R40" s="132"/>
      <c r="S40" s="132"/>
      <c r="T40" s="133"/>
      <c r="U40" s="129"/>
      <c r="V40" s="130"/>
    </row>
    <row r="41" spans="2:22" ht="26.1" customHeight="1" thickBot="1">
      <c r="B41" s="120"/>
      <c r="C41" s="131"/>
      <c r="D41" s="132"/>
      <c r="E41" s="132"/>
      <c r="F41" s="132"/>
      <c r="G41" s="132"/>
      <c r="H41" s="132"/>
      <c r="I41" s="132"/>
      <c r="J41" s="132"/>
      <c r="K41" s="133"/>
      <c r="L41" s="131"/>
      <c r="M41" s="132"/>
      <c r="N41" s="132"/>
      <c r="O41" s="132"/>
      <c r="P41" s="132"/>
      <c r="Q41" s="132"/>
      <c r="R41" s="132"/>
      <c r="S41" s="132"/>
      <c r="T41" s="133"/>
      <c r="U41" s="129"/>
      <c r="V41" s="130"/>
    </row>
    <row r="42" spans="2:22">
      <c r="B42" s="341">
        <v>2024</v>
      </c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342"/>
      <c r="T42" s="342"/>
      <c r="U42" s="342"/>
      <c r="V42" s="343"/>
    </row>
    <row r="43" spans="2:22" ht="15.75" thickBot="1">
      <c r="B43" s="344"/>
      <c r="C43" s="345"/>
      <c r="D43" s="345"/>
      <c r="E43" s="345"/>
      <c r="F43" s="345"/>
      <c r="G43" s="345"/>
      <c r="H43" s="345"/>
      <c r="I43" s="345"/>
      <c r="J43" s="345"/>
      <c r="K43" s="345"/>
      <c r="L43" s="345"/>
      <c r="M43" s="345"/>
      <c r="N43" s="345"/>
      <c r="O43" s="345"/>
      <c r="P43" s="345"/>
      <c r="Q43" s="345"/>
      <c r="R43" s="345"/>
      <c r="S43" s="345"/>
      <c r="T43" s="345"/>
      <c r="U43" s="345"/>
      <c r="V43" s="346"/>
    </row>
  </sheetData>
  <mergeCells count="4">
    <mergeCell ref="B1:V6"/>
    <mergeCell ref="C9:K9"/>
    <mergeCell ref="L9:T9"/>
    <mergeCell ref="B42:V43"/>
  </mergeCells>
  <pageMargins left="0.7" right="0.7" top="0.75" bottom="0.75" header="0.3" footer="0.3"/>
  <pageSetup paperSize="9" scale="33" firstPageNumber="2" orientation="portrait" useFirstPageNumber="1" r:id="rId1"/>
  <rowBreaks count="1" manualBreakCount="1">
    <brk id="7" min="1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F7C8-AB3D-4531-8277-13A6A6881D77}">
  <dimension ref="B1:AF75"/>
  <sheetViews>
    <sheetView showGridLines="0" view="pageBreakPreview" topLeftCell="A34" zoomScale="98" zoomScaleNormal="85" zoomScaleSheetLayoutView="98" workbookViewId="0">
      <selection activeCell="P19" sqref="P19"/>
    </sheetView>
  </sheetViews>
  <sheetFormatPr defaultRowHeight="15"/>
  <cols>
    <col min="1" max="1" width="2.42578125" customWidth="1"/>
    <col min="2" max="2" width="4.140625" customWidth="1"/>
    <col min="3" max="9" width="3.42578125" customWidth="1"/>
    <col min="10" max="10" width="4.140625" customWidth="1"/>
    <col min="11" max="11" width="14.140625" style="84" customWidth="1"/>
    <col min="12" max="12" width="5.5703125" style="84" customWidth="1"/>
    <col min="13" max="18" width="5.5703125" customWidth="1"/>
    <col min="19" max="20" width="6.5703125" customWidth="1"/>
    <col min="21" max="22" width="5.5703125" customWidth="1"/>
    <col min="23" max="23" width="4.42578125" customWidth="1"/>
    <col min="24" max="24" width="4.140625" customWidth="1"/>
    <col min="25" max="25" width="8.5703125" customWidth="1"/>
  </cols>
  <sheetData>
    <row r="1" spans="2:32" ht="19.5" customHeight="1">
      <c r="B1" s="263" t="s">
        <v>159</v>
      </c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5"/>
    </row>
    <row r="2" spans="2:32" ht="13.5" customHeight="1">
      <c r="B2" s="266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8"/>
    </row>
    <row r="3" spans="2:32" ht="13.5" customHeight="1"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7"/>
      <c r="Q3" s="267"/>
      <c r="R3" s="267"/>
      <c r="S3" s="267"/>
      <c r="T3" s="267"/>
      <c r="U3" s="267"/>
      <c r="V3" s="267"/>
      <c r="W3" s="267"/>
      <c r="X3" s="268"/>
    </row>
    <row r="4" spans="2:32" ht="13.5" customHeight="1">
      <c r="B4" s="266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8"/>
    </row>
    <row r="5" spans="2:32" ht="13.5" customHeight="1">
      <c r="B5" s="266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8"/>
    </row>
    <row r="6" spans="2:32" ht="13.5" customHeight="1">
      <c r="B6" s="266"/>
      <c r="C6" s="267"/>
      <c r="D6" s="267"/>
      <c r="E6" s="267"/>
      <c r="F6" s="267"/>
      <c r="G6" s="267"/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267"/>
      <c r="T6" s="267"/>
      <c r="U6" s="267"/>
      <c r="V6" s="267"/>
      <c r="W6" s="267"/>
      <c r="X6" s="268"/>
    </row>
    <row r="7" spans="2:32" ht="25.15" customHeight="1">
      <c r="B7" s="1"/>
      <c r="C7" s="2"/>
      <c r="D7" s="2"/>
      <c r="E7" s="2"/>
      <c r="F7" s="2"/>
      <c r="G7" s="2"/>
      <c r="H7" s="2"/>
      <c r="I7" s="2"/>
      <c r="J7" s="2"/>
      <c r="K7" s="83"/>
      <c r="L7" s="8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Y7" s="2"/>
    </row>
    <row r="8" spans="2:32" s="98" customFormat="1" ht="3.4" customHeight="1">
      <c r="B8" s="93"/>
      <c r="C8" s="114"/>
      <c r="D8" s="114"/>
      <c r="E8" s="114"/>
      <c r="F8" s="114"/>
      <c r="G8" s="114"/>
      <c r="H8" s="114"/>
      <c r="I8" s="114"/>
      <c r="J8" s="114"/>
      <c r="K8" s="89"/>
      <c r="L8"/>
      <c r="M8" s="134"/>
      <c r="N8" s="89"/>
      <c r="O8" s="134"/>
      <c r="P8" s="89"/>
      <c r="Q8" s="89"/>
      <c r="R8" s="89"/>
      <c r="S8" s="89"/>
      <c r="T8" s="89"/>
      <c r="U8" s="89"/>
      <c r="V8" s="89"/>
      <c r="W8" s="89"/>
      <c r="X8" s="111"/>
      <c r="AD8" s="112"/>
      <c r="AE8" s="112"/>
      <c r="AF8" s="113"/>
    </row>
    <row r="9" spans="2:32" s="98" customFormat="1" ht="15" customHeight="1">
      <c r="B9" s="93"/>
      <c r="C9" s="135"/>
      <c r="D9" s="135"/>
      <c r="E9" s="135"/>
      <c r="F9" s="135"/>
      <c r="G9" s="135"/>
      <c r="H9" s="135"/>
      <c r="I9" s="135"/>
      <c r="J9" s="135"/>
      <c r="K9" s="89"/>
      <c r="L9" s="89"/>
      <c r="M9" s="134"/>
      <c r="N9" s="89"/>
      <c r="O9" s="134"/>
      <c r="P9" s="89"/>
      <c r="Q9" s="89"/>
      <c r="R9" s="89"/>
      <c r="S9" s="89"/>
      <c r="T9" s="89"/>
      <c r="U9" s="89"/>
      <c r="V9" s="89"/>
      <c r="W9" s="89"/>
      <c r="X9" s="111"/>
      <c r="AD9" s="112"/>
      <c r="AE9" s="112"/>
      <c r="AF9" s="113"/>
    </row>
    <row r="10" spans="2:32" s="98" customFormat="1" ht="3.4" customHeight="1">
      <c r="B10" s="93"/>
      <c r="C10" s="114"/>
      <c r="D10" s="114"/>
      <c r="E10" s="114"/>
      <c r="F10" s="114"/>
      <c r="G10" s="114"/>
      <c r="H10" s="114"/>
      <c r="I10" s="114"/>
      <c r="J10" s="114"/>
      <c r="K10" s="89"/>
      <c r="L10" s="89"/>
      <c r="M10" s="134"/>
      <c r="N10" s="89"/>
      <c r="O10" s="134"/>
      <c r="P10" s="89"/>
      <c r="Q10" s="89"/>
      <c r="R10" s="89"/>
      <c r="S10" s="89"/>
      <c r="T10" s="89"/>
      <c r="U10" s="89"/>
      <c r="V10" s="89"/>
      <c r="W10" s="89"/>
      <c r="X10" s="111"/>
      <c r="AD10" s="112"/>
      <c r="AE10" s="112"/>
      <c r="AF10" s="113"/>
    </row>
    <row r="11" spans="2:32" s="98" customFormat="1" ht="15" customHeight="1">
      <c r="B11" s="93"/>
      <c r="C11" s="136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11"/>
      <c r="AD11" s="112"/>
      <c r="AE11" s="112"/>
      <c r="AF11" s="113"/>
    </row>
    <row r="12" spans="2:32" s="98" customFormat="1" ht="15" customHeight="1">
      <c r="B12" s="93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11"/>
      <c r="AD12" s="112"/>
      <c r="AE12" s="112"/>
      <c r="AF12" s="113"/>
    </row>
    <row r="13" spans="2:32" s="98" customFormat="1" ht="15" customHeight="1">
      <c r="B13" s="93"/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11"/>
      <c r="AD13" s="112"/>
      <c r="AE13" s="112"/>
      <c r="AF13" s="113"/>
    </row>
    <row r="14" spans="2:32" s="98" customFormat="1" ht="15" customHeight="1">
      <c r="B14" s="93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11"/>
      <c r="AD14" s="112"/>
      <c r="AE14" s="112"/>
      <c r="AF14" s="113"/>
    </row>
    <row r="15" spans="2:32" s="98" customFormat="1" ht="15" customHeight="1">
      <c r="B15" s="93"/>
      <c r="C15" s="136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11"/>
      <c r="AD15" s="112"/>
      <c r="AE15" s="112"/>
      <c r="AF15" s="113"/>
    </row>
    <row r="16" spans="2:32" s="98" customFormat="1" ht="15" customHeight="1">
      <c r="B16" s="93"/>
      <c r="C16" s="136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11"/>
      <c r="AD16" s="112"/>
      <c r="AE16" s="112"/>
      <c r="AF16" s="113"/>
    </row>
    <row r="17" spans="2:32" s="98" customFormat="1" ht="15" customHeight="1">
      <c r="B17" s="93"/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11"/>
      <c r="AD17" s="112"/>
      <c r="AE17" s="112"/>
      <c r="AF17" s="113"/>
    </row>
    <row r="18" spans="2:32" s="98" customFormat="1" ht="15" customHeight="1">
      <c r="B18" s="93"/>
      <c r="C18" s="136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11"/>
      <c r="AD18" s="112"/>
      <c r="AE18" s="112"/>
      <c r="AF18" s="113"/>
    </row>
    <row r="19" spans="2:32" s="98" customFormat="1" ht="15" customHeight="1">
      <c r="B19" s="93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11"/>
      <c r="AD19" s="112"/>
      <c r="AE19" s="112"/>
      <c r="AF19" s="113"/>
    </row>
    <row r="20" spans="2:32" s="98" customFormat="1" ht="15" customHeight="1">
      <c r="B20" s="93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11"/>
      <c r="AD20" s="112"/>
      <c r="AE20" s="112"/>
      <c r="AF20" s="113"/>
    </row>
    <row r="21" spans="2:32" s="98" customFormat="1" ht="15" customHeight="1">
      <c r="B21" s="93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11"/>
      <c r="AD21" s="112"/>
      <c r="AE21" s="112"/>
      <c r="AF21" s="113"/>
    </row>
    <row r="22" spans="2:32" s="98" customFormat="1" ht="15" customHeight="1">
      <c r="B22" s="93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11"/>
      <c r="AD22" s="112"/>
      <c r="AE22" s="112"/>
      <c r="AF22" s="113"/>
    </row>
    <row r="23" spans="2:32" s="98" customFormat="1" ht="15" customHeight="1">
      <c r="B23" s="93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11"/>
      <c r="AD23" s="112"/>
      <c r="AE23" s="112"/>
      <c r="AF23" s="113"/>
    </row>
    <row r="24" spans="2:32" s="98" customFormat="1" ht="15" customHeight="1">
      <c r="B24" s="93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11"/>
      <c r="AD24" s="112"/>
      <c r="AE24" s="112"/>
      <c r="AF24" s="113"/>
    </row>
    <row r="25" spans="2:32" s="98" customFormat="1" ht="15" customHeight="1">
      <c r="B25" s="93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11"/>
      <c r="AD25" s="112"/>
      <c r="AE25" s="112"/>
      <c r="AF25" s="113"/>
    </row>
    <row r="26" spans="2:32" s="98" customFormat="1" ht="15" customHeight="1">
      <c r="B26" s="93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11"/>
      <c r="AD26" s="112"/>
      <c r="AE26" s="112"/>
      <c r="AF26" s="113"/>
    </row>
    <row r="27" spans="2:32" s="98" customFormat="1" ht="15" customHeight="1">
      <c r="B27" s="93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11"/>
      <c r="AD27" s="112"/>
      <c r="AE27" s="112"/>
      <c r="AF27" s="113"/>
    </row>
    <row r="28" spans="2:32" s="98" customFormat="1" ht="4.1500000000000004" customHeight="1">
      <c r="B28" s="93"/>
      <c r="C28" s="114"/>
      <c r="D28" s="114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1"/>
      <c r="AD28" s="112"/>
      <c r="AE28" s="112"/>
      <c r="AF28" s="113"/>
    </row>
    <row r="29" spans="2:32" s="98" customFormat="1" ht="15" customHeight="1">
      <c r="B29" s="93"/>
      <c r="C29" s="137"/>
      <c r="D29" s="114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1"/>
      <c r="AD29" s="112"/>
      <c r="AE29" s="112"/>
      <c r="AF29" s="113"/>
    </row>
    <row r="30" spans="2:32" s="98" customFormat="1" ht="4.1500000000000004" customHeight="1">
      <c r="B30" s="93"/>
      <c r="C30" s="114"/>
      <c r="D30" s="114"/>
      <c r="E30" s="114"/>
      <c r="F30" s="114"/>
      <c r="G30" s="114"/>
      <c r="H30" s="114"/>
      <c r="I30" s="114"/>
      <c r="J30" s="114"/>
      <c r="K30" s="138"/>
      <c r="L30" s="89"/>
      <c r="M30" s="134"/>
      <c r="N30" s="89"/>
      <c r="O30" s="134"/>
      <c r="P30" s="89"/>
      <c r="Q30" s="139"/>
      <c r="R30" s="89"/>
      <c r="S30" s="89"/>
      <c r="T30" s="89"/>
      <c r="U30" s="89"/>
      <c r="V30" s="89"/>
      <c r="W30" s="89"/>
      <c r="X30" s="111"/>
      <c r="AD30" s="112"/>
      <c r="AE30" s="112"/>
      <c r="AF30" s="113"/>
    </row>
    <row r="31" spans="2:32" s="98" customFormat="1" ht="15" customHeight="1">
      <c r="B31" s="93"/>
      <c r="C31" s="354"/>
      <c r="D31" s="354"/>
      <c r="E31" s="354"/>
      <c r="F31" s="354"/>
      <c r="G31" s="354"/>
      <c r="H31" s="354"/>
      <c r="I31" s="354"/>
      <c r="J31" s="354"/>
      <c r="K31" s="140"/>
      <c r="L31" s="354"/>
      <c r="M31" s="354"/>
      <c r="N31" s="354"/>
      <c r="O31" s="354"/>
      <c r="P31" s="354"/>
      <c r="Q31" s="354"/>
      <c r="R31" s="354"/>
      <c r="S31" s="354"/>
      <c r="T31" s="354"/>
      <c r="U31" s="354"/>
      <c r="V31" s="354"/>
      <c r="W31" s="354"/>
      <c r="X31" s="111"/>
      <c r="AD31" s="112"/>
      <c r="AE31" s="112"/>
      <c r="AF31" s="113"/>
    </row>
    <row r="32" spans="2:32" s="98" customFormat="1" ht="15" customHeight="1">
      <c r="B32" s="93"/>
      <c r="C32" s="347"/>
      <c r="D32" s="347"/>
      <c r="E32" s="347"/>
      <c r="F32" s="347"/>
      <c r="G32" s="348"/>
      <c r="H32" s="355"/>
      <c r="I32" s="355"/>
      <c r="J32" s="355"/>
      <c r="K32" s="141"/>
      <c r="L32" s="349"/>
      <c r="M32" s="349"/>
      <c r="N32" s="349"/>
      <c r="O32" s="350"/>
      <c r="P32" s="349"/>
      <c r="Q32" s="349"/>
      <c r="R32" s="356"/>
      <c r="S32" s="356"/>
      <c r="T32" s="354"/>
      <c r="U32" s="354"/>
      <c r="V32" s="357"/>
      <c r="W32" s="357"/>
      <c r="X32" s="111"/>
      <c r="AD32" s="112"/>
      <c r="AE32" s="112"/>
      <c r="AF32" s="113"/>
    </row>
    <row r="33" spans="2:32" s="98" customFormat="1" ht="15" customHeight="1">
      <c r="B33" s="93"/>
      <c r="C33" s="355"/>
      <c r="D33" s="355"/>
      <c r="E33" s="355"/>
      <c r="F33" s="355"/>
      <c r="G33" s="348"/>
      <c r="H33" s="355"/>
      <c r="I33" s="355"/>
      <c r="J33" s="355"/>
      <c r="K33" s="141"/>
      <c r="L33" s="349"/>
      <c r="M33" s="349"/>
      <c r="N33" s="349"/>
      <c r="O33" s="350"/>
      <c r="P33" s="349"/>
      <c r="Q33" s="349"/>
      <c r="R33" s="356"/>
      <c r="S33" s="356"/>
      <c r="T33" s="354"/>
      <c r="U33" s="354"/>
      <c r="V33" s="357"/>
      <c r="W33" s="357"/>
      <c r="X33" s="111"/>
      <c r="AD33" s="112"/>
      <c r="AE33" s="112"/>
      <c r="AF33" s="113"/>
    </row>
    <row r="34" spans="2:32" s="98" customFormat="1" ht="15" customHeight="1">
      <c r="B34" s="93"/>
      <c r="C34" s="355"/>
      <c r="D34" s="355"/>
      <c r="E34" s="355"/>
      <c r="F34" s="355"/>
      <c r="G34" s="348"/>
      <c r="H34" s="355"/>
      <c r="I34" s="355"/>
      <c r="J34" s="355"/>
      <c r="K34" s="141"/>
      <c r="L34" s="349"/>
      <c r="M34" s="349"/>
      <c r="N34" s="349"/>
      <c r="O34" s="350"/>
      <c r="P34" s="349"/>
      <c r="Q34" s="349"/>
      <c r="R34" s="356"/>
      <c r="S34" s="356"/>
      <c r="T34" s="354"/>
      <c r="U34" s="354"/>
      <c r="V34" s="357"/>
      <c r="W34" s="357"/>
      <c r="X34" s="111"/>
      <c r="AD34" s="112"/>
      <c r="AE34" s="112"/>
      <c r="AF34" s="113"/>
    </row>
    <row r="35" spans="2:32" s="98" customFormat="1" ht="15" customHeight="1">
      <c r="B35" s="93"/>
      <c r="C35" s="355"/>
      <c r="D35" s="355"/>
      <c r="E35" s="355"/>
      <c r="F35" s="355"/>
      <c r="G35" s="348"/>
      <c r="H35" s="355"/>
      <c r="I35" s="355"/>
      <c r="J35" s="355"/>
      <c r="K35" s="141"/>
      <c r="L35" s="349"/>
      <c r="M35" s="349"/>
      <c r="N35" s="349"/>
      <c r="O35" s="350"/>
      <c r="P35" s="349"/>
      <c r="Q35" s="349"/>
      <c r="R35" s="356"/>
      <c r="S35" s="356"/>
      <c r="T35" s="354"/>
      <c r="U35" s="354"/>
      <c r="V35" s="357"/>
      <c r="W35" s="357"/>
      <c r="X35" s="111"/>
      <c r="AD35" s="112"/>
      <c r="AE35" s="112"/>
      <c r="AF35" s="113"/>
    </row>
    <row r="36" spans="2:32" s="98" customFormat="1" ht="15" customHeight="1">
      <c r="B36" s="93"/>
      <c r="C36" s="355"/>
      <c r="D36" s="355"/>
      <c r="E36" s="355"/>
      <c r="F36" s="355"/>
      <c r="G36" s="355"/>
      <c r="H36" s="355"/>
      <c r="I36" s="355"/>
      <c r="J36" s="355"/>
      <c r="K36" s="141"/>
      <c r="L36" s="349"/>
      <c r="M36" s="349"/>
      <c r="N36" s="349"/>
      <c r="O36" s="350"/>
      <c r="P36" s="349"/>
      <c r="Q36" s="349"/>
      <c r="R36" s="356"/>
      <c r="S36" s="356"/>
      <c r="T36" s="354"/>
      <c r="U36" s="354"/>
      <c r="V36" s="357"/>
      <c r="W36" s="357"/>
      <c r="X36" s="111"/>
      <c r="AD36" s="112"/>
      <c r="AE36" s="112"/>
      <c r="AF36" s="113"/>
    </row>
    <row r="37" spans="2:32" s="98" customFormat="1" ht="6.75" customHeight="1">
      <c r="B37" s="93"/>
      <c r="C37" s="114"/>
      <c r="D37" s="114"/>
      <c r="E37" s="114"/>
      <c r="F37" s="114"/>
      <c r="G37" s="114"/>
      <c r="H37" s="114"/>
      <c r="I37" s="114"/>
      <c r="J37" s="114"/>
      <c r="K37" s="89"/>
      <c r="L37" s="89"/>
      <c r="M37" s="134"/>
      <c r="N37" s="89"/>
      <c r="O37" s="134"/>
      <c r="P37" s="89"/>
      <c r="Q37" s="89"/>
      <c r="R37" s="89"/>
      <c r="S37" s="89"/>
      <c r="T37" s="89"/>
      <c r="U37" s="89"/>
      <c r="V37" s="89"/>
      <c r="W37" s="89"/>
      <c r="X37" s="111"/>
      <c r="AD37" s="112"/>
      <c r="AE37" s="112"/>
      <c r="AF37" s="113"/>
    </row>
    <row r="38" spans="2:32" s="98" customFormat="1" ht="15" customHeight="1">
      <c r="B38" s="93"/>
      <c r="C38" s="135"/>
      <c r="D38" s="135"/>
      <c r="E38" s="135"/>
      <c r="F38" s="135"/>
      <c r="G38" s="135"/>
      <c r="H38" s="135"/>
      <c r="I38" s="135"/>
      <c r="J38" s="135"/>
      <c r="K38" s="89"/>
      <c r="L38" s="89"/>
      <c r="M38" s="134"/>
      <c r="N38" s="89"/>
      <c r="O38" s="134"/>
      <c r="P38" s="89"/>
      <c r="Q38" s="89"/>
      <c r="R38" s="89"/>
      <c r="S38" s="89"/>
      <c r="T38" s="89"/>
      <c r="U38" s="89"/>
      <c r="V38" s="89"/>
      <c r="W38" s="89"/>
      <c r="X38" s="111"/>
      <c r="AD38" s="112"/>
      <c r="AE38" s="112"/>
      <c r="AF38" s="113"/>
    </row>
    <row r="39" spans="2:32" s="98" customFormat="1" ht="4.5" customHeight="1">
      <c r="B39" s="93"/>
      <c r="C39" s="114"/>
      <c r="D39" s="114"/>
      <c r="E39" s="114"/>
      <c r="F39" s="114"/>
      <c r="G39" s="114"/>
      <c r="H39" s="114"/>
      <c r="I39" s="114"/>
      <c r="J39" s="114"/>
      <c r="K39" s="89"/>
      <c r="L39" s="89"/>
      <c r="M39" s="134"/>
      <c r="N39" s="89"/>
      <c r="O39" s="134"/>
      <c r="P39" s="89"/>
      <c r="Q39" s="89"/>
      <c r="R39" s="89"/>
      <c r="S39" s="89"/>
      <c r="T39" s="89"/>
      <c r="U39" s="89"/>
      <c r="V39" s="89"/>
      <c r="W39" s="89"/>
      <c r="X39" s="111"/>
      <c r="AD39" s="112"/>
      <c r="AE39" s="112"/>
      <c r="AF39" s="113"/>
    </row>
    <row r="40" spans="2:32" s="98" customFormat="1" ht="15" customHeight="1">
      <c r="B40" s="93"/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111"/>
      <c r="AD40" s="112"/>
      <c r="AE40" s="112"/>
      <c r="AF40" s="113"/>
    </row>
    <row r="41" spans="2:32" s="98" customFormat="1" ht="15" customHeight="1">
      <c r="B41" s="93"/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111"/>
      <c r="AD41" s="112"/>
      <c r="AE41" s="112"/>
      <c r="AF41" s="113"/>
    </row>
    <row r="42" spans="2:32" s="98" customFormat="1" ht="15" customHeight="1">
      <c r="B42" s="93"/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111"/>
      <c r="AD42" s="112"/>
      <c r="AE42" s="112"/>
      <c r="AF42" s="113"/>
    </row>
    <row r="43" spans="2:32" s="98" customFormat="1" ht="15" customHeight="1">
      <c r="B43" s="93"/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111"/>
      <c r="AD43" s="112"/>
      <c r="AE43" s="112"/>
      <c r="AF43" s="113"/>
    </row>
    <row r="44" spans="2:32" s="98" customFormat="1" ht="15" customHeight="1">
      <c r="B44" s="93"/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111"/>
      <c r="AD44" s="112"/>
      <c r="AE44" s="112"/>
      <c r="AF44" s="113"/>
    </row>
    <row r="45" spans="2:32" s="98" customFormat="1" ht="15" customHeight="1">
      <c r="B45" s="93"/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111"/>
      <c r="AD45" s="112"/>
      <c r="AE45" s="112"/>
      <c r="AF45" s="113"/>
    </row>
    <row r="46" spans="2:32" s="98" customFormat="1" ht="15" customHeight="1">
      <c r="B46" s="93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111"/>
      <c r="AD46" s="112"/>
      <c r="AE46" s="112"/>
      <c r="AF46" s="113"/>
    </row>
    <row r="47" spans="2:32" s="98" customFormat="1" ht="15" customHeight="1">
      <c r="B47" s="93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111"/>
      <c r="AD47" s="112"/>
      <c r="AE47" s="112"/>
      <c r="AF47" s="113"/>
    </row>
    <row r="48" spans="2:32" s="98" customFormat="1" ht="15" customHeight="1">
      <c r="B48" s="93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111"/>
      <c r="AD48" s="112"/>
      <c r="AE48" s="112"/>
      <c r="AF48" s="113"/>
    </row>
    <row r="49" spans="2:32" s="98" customFormat="1" ht="15" customHeight="1">
      <c r="B49" s="93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111"/>
      <c r="AD49" s="112"/>
      <c r="AE49" s="112"/>
      <c r="AF49" s="113"/>
    </row>
    <row r="50" spans="2:32" s="98" customFormat="1" ht="15" customHeight="1">
      <c r="B50" s="93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111"/>
      <c r="AD50" s="112"/>
      <c r="AE50" s="112"/>
      <c r="AF50" s="113"/>
    </row>
    <row r="51" spans="2:32" s="98" customFormat="1" ht="15" customHeight="1">
      <c r="B51" s="93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111"/>
      <c r="AD51" s="112"/>
      <c r="AE51" s="112"/>
      <c r="AF51" s="113"/>
    </row>
    <row r="52" spans="2:32" s="98" customFormat="1" ht="15" customHeight="1">
      <c r="B52" s="93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111"/>
      <c r="AD52" s="112"/>
      <c r="AE52" s="112"/>
      <c r="AF52" s="113"/>
    </row>
    <row r="53" spans="2:32" s="98" customFormat="1" ht="15" customHeight="1">
      <c r="B53" s="93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111"/>
      <c r="AD53" s="112"/>
      <c r="AE53" s="112"/>
      <c r="AF53" s="113"/>
    </row>
    <row r="54" spans="2:32" s="98" customFormat="1" ht="15" customHeight="1">
      <c r="B54" s="93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111"/>
      <c r="AD54" s="112"/>
      <c r="AE54" s="112"/>
      <c r="AF54" s="113"/>
    </row>
    <row r="55" spans="2:32" s="98" customFormat="1" ht="15" customHeight="1">
      <c r="B55" s="93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111"/>
      <c r="AD55" s="112"/>
      <c r="AE55" s="112"/>
      <c r="AF55" s="113"/>
    </row>
    <row r="56" spans="2:32" s="98" customFormat="1" ht="15" customHeight="1">
      <c r="B56" s="93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111"/>
      <c r="AD56" s="112"/>
      <c r="AE56" s="112"/>
      <c r="AF56" s="113"/>
    </row>
    <row r="57" spans="2:32" s="98" customFormat="1" ht="7.5" customHeight="1">
      <c r="B57" s="93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1"/>
      <c r="AD57" s="112"/>
      <c r="AE57" s="112"/>
      <c r="AF57" s="113"/>
    </row>
    <row r="58" spans="2:32" s="98" customFormat="1" ht="15" customHeight="1">
      <c r="B58" s="93"/>
      <c r="C58" s="137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1"/>
      <c r="AD58" s="112"/>
      <c r="AE58" s="112"/>
      <c r="AF58" s="113"/>
    </row>
    <row r="59" spans="2:32" s="98" customFormat="1" ht="3.4" customHeight="1">
      <c r="B59" s="93"/>
      <c r="C59" s="114"/>
      <c r="D59" s="114"/>
      <c r="E59" s="114"/>
      <c r="F59" s="114"/>
      <c r="G59" s="114"/>
      <c r="H59" s="114"/>
      <c r="I59" s="114"/>
      <c r="J59" s="114"/>
      <c r="K59" s="138"/>
      <c r="L59" s="89"/>
      <c r="M59" s="134"/>
      <c r="N59" s="89"/>
      <c r="O59" s="134"/>
      <c r="P59" s="89"/>
      <c r="Q59" s="139"/>
      <c r="R59" s="89"/>
      <c r="S59" s="89"/>
      <c r="T59" s="89"/>
      <c r="U59" s="89"/>
      <c r="V59" s="89"/>
      <c r="W59" s="89"/>
      <c r="X59" s="111"/>
      <c r="AD59" s="112"/>
      <c r="AE59" s="112"/>
      <c r="AF59" s="113"/>
    </row>
    <row r="60" spans="2:32" s="98" customFormat="1" ht="15" customHeight="1">
      <c r="B60" s="93"/>
      <c r="C60" s="354"/>
      <c r="D60" s="354"/>
      <c r="E60" s="354"/>
      <c r="F60" s="354"/>
      <c r="G60" s="354"/>
      <c r="H60" s="354"/>
      <c r="I60" s="354"/>
      <c r="J60" s="354"/>
      <c r="K60" s="354"/>
      <c r="L60" s="354"/>
      <c r="M60" s="354"/>
      <c r="N60" s="354"/>
      <c r="O60" s="354"/>
      <c r="P60" s="354"/>
      <c r="Q60" s="354"/>
      <c r="R60" s="354"/>
      <c r="S60" s="354"/>
      <c r="T60" s="354"/>
      <c r="U60" s="354"/>
      <c r="V60" s="354"/>
      <c r="W60" s="354"/>
      <c r="X60" s="111"/>
      <c r="AD60" s="112"/>
      <c r="AE60" s="112"/>
      <c r="AF60" s="113"/>
    </row>
    <row r="61" spans="2:32" s="98" customFormat="1" ht="15" customHeight="1">
      <c r="B61" s="93"/>
      <c r="C61" s="355"/>
      <c r="D61" s="355"/>
      <c r="E61" s="355"/>
      <c r="F61" s="355"/>
      <c r="G61" s="348"/>
      <c r="H61" s="348"/>
      <c r="I61" s="348"/>
      <c r="J61" s="348"/>
      <c r="K61" s="348"/>
      <c r="L61" s="349"/>
      <c r="M61" s="349"/>
      <c r="N61" s="349"/>
      <c r="O61" s="350"/>
      <c r="P61" s="349"/>
      <c r="Q61" s="349"/>
      <c r="R61" s="356"/>
      <c r="S61" s="356"/>
      <c r="T61" s="354"/>
      <c r="U61" s="354"/>
      <c r="V61" s="357"/>
      <c r="W61" s="357"/>
      <c r="X61" s="111"/>
      <c r="AD61" s="112"/>
      <c r="AE61" s="112"/>
      <c r="AF61" s="113"/>
    </row>
    <row r="62" spans="2:32" s="98" customFormat="1" ht="15" customHeight="1">
      <c r="B62" s="93"/>
      <c r="C62" s="355"/>
      <c r="D62" s="355"/>
      <c r="E62" s="355"/>
      <c r="F62" s="355"/>
      <c r="G62" s="348"/>
      <c r="H62" s="348"/>
      <c r="I62" s="348"/>
      <c r="J62" s="348"/>
      <c r="K62" s="348"/>
      <c r="L62" s="349"/>
      <c r="M62" s="349"/>
      <c r="N62" s="349"/>
      <c r="O62" s="350"/>
      <c r="P62" s="349"/>
      <c r="Q62" s="349"/>
      <c r="R62" s="356"/>
      <c r="S62" s="356"/>
      <c r="T62" s="354"/>
      <c r="U62" s="354"/>
      <c r="V62" s="357"/>
      <c r="W62" s="357"/>
      <c r="X62" s="111"/>
      <c r="AD62" s="112"/>
      <c r="AE62" s="112"/>
      <c r="AF62" s="113"/>
    </row>
    <row r="63" spans="2:32" s="98" customFormat="1" ht="15" customHeight="1">
      <c r="B63" s="93"/>
      <c r="C63" s="355"/>
      <c r="D63" s="355"/>
      <c r="E63" s="355"/>
      <c r="F63" s="355"/>
      <c r="G63" s="348"/>
      <c r="H63" s="348"/>
      <c r="I63" s="348"/>
      <c r="J63" s="348"/>
      <c r="K63" s="348"/>
      <c r="L63" s="349"/>
      <c r="M63" s="349"/>
      <c r="N63" s="349"/>
      <c r="O63" s="350"/>
      <c r="P63" s="349"/>
      <c r="Q63" s="349"/>
      <c r="R63" s="356"/>
      <c r="S63" s="356"/>
      <c r="T63" s="354"/>
      <c r="U63" s="354"/>
      <c r="V63" s="357"/>
      <c r="W63" s="357"/>
      <c r="X63" s="111"/>
      <c r="AD63" s="112"/>
      <c r="AE63" s="112"/>
      <c r="AF63" s="113"/>
    </row>
    <row r="64" spans="2:32" s="98" customFormat="1" ht="15" customHeight="1">
      <c r="B64" s="93"/>
      <c r="C64" s="347"/>
      <c r="D64" s="347"/>
      <c r="E64" s="347"/>
      <c r="F64" s="347"/>
      <c r="G64" s="348"/>
      <c r="H64" s="348"/>
      <c r="I64" s="348"/>
      <c r="J64" s="348"/>
      <c r="K64" s="348"/>
      <c r="L64" s="349"/>
      <c r="M64" s="349"/>
      <c r="N64" s="349"/>
      <c r="O64" s="350"/>
      <c r="P64" s="349"/>
      <c r="Q64" s="349"/>
      <c r="R64" s="356"/>
      <c r="S64" s="356"/>
      <c r="T64" s="354"/>
      <c r="U64" s="354"/>
      <c r="V64" s="357"/>
      <c r="W64" s="357"/>
      <c r="X64" s="111"/>
      <c r="AD64" s="112"/>
      <c r="AE64" s="112"/>
      <c r="AF64" s="113"/>
    </row>
    <row r="65" spans="2:32" s="98" customFormat="1" ht="15" customHeight="1">
      <c r="B65" s="93"/>
      <c r="C65" s="142"/>
      <c r="D65" s="142"/>
      <c r="E65" s="142"/>
      <c r="F65" s="142"/>
      <c r="G65" s="142"/>
      <c r="H65" s="142"/>
      <c r="I65" s="142"/>
      <c r="J65" s="142"/>
      <c r="K65" s="141"/>
      <c r="L65" s="89"/>
      <c r="M65" s="89"/>
      <c r="N65" s="89"/>
      <c r="O65" s="139"/>
      <c r="P65" s="89"/>
      <c r="Q65" s="89"/>
      <c r="R65" s="143"/>
      <c r="S65" s="143"/>
      <c r="T65" s="140"/>
      <c r="U65" s="140"/>
      <c r="V65" s="144"/>
      <c r="W65" s="144"/>
      <c r="X65" s="111"/>
      <c r="AD65" s="112"/>
      <c r="AE65" s="112"/>
      <c r="AF65" s="113"/>
    </row>
    <row r="66" spans="2:32" s="98" customFormat="1" ht="15" customHeight="1">
      <c r="B66" s="93"/>
      <c r="C66" s="142"/>
      <c r="D66" s="142"/>
      <c r="E66" s="142"/>
      <c r="F66" s="142"/>
      <c r="G66" s="142"/>
      <c r="H66" s="142"/>
      <c r="I66" s="142"/>
      <c r="J66" s="142"/>
      <c r="K66" s="141"/>
      <c r="L66" s="89"/>
      <c r="M66" s="89"/>
      <c r="N66" s="89"/>
      <c r="O66" s="139"/>
      <c r="P66" s="89"/>
      <c r="Q66" s="89"/>
      <c r="R66" s="143"/>
      <c r="S66" s="143"/>
      <c r="T66" s="140"/>
      <c r="U66" s="140"/>
      <c r="V66" s="144"/>
      <c r="W66" s="144"/>
      <c r="X66" s="111"/>
      <c r="AD66" s="112"/>
      <c r="AE66" s="112"/>
      <c r="AF66" s="113"/>
    </row>
    <row r="67" spans="2:32" s="98" customFormat="1" ht="15" customHeight="1">
      <c r="B67" s="93"/>
      <c r="C67" s="142"/>
      <c r="D67" s="142"/>
      <c r="E67" s="142"/>
      <c r="F67" s="142"/>
      <c r="G67" s="142"/>
      <c r="H67" s="142"/>
      <c r="I67" s="142"/>
      <c r="J67" s="142"/>
      <c r="K67" s="141"/>
      <c r="L67" s="89"/>
      <c r="M67" s="89"/>
      <c r="N67" s="89"/>
      <c r="O67" s="139"/>
      <c r="P67" s="89"/>
      <c r="Q67" s="89"/>
      <c r="R67" s="143"/>
      <c r="S67" s="143"/>
      <c r="T67" s="140"/>
      <c r="U67" s="140"/>
      <c r="V67" s="144"/>
      <c r="W67" s="144"/>
      <c r="X67" s="111"/>
      <c r="AD67" s="112"/>
      <c r="AE67" s="112"/>
      <c r="AF67" s="113"/>
    </row>
    <row r="68" spans="2:32" s="98" customFormat="1" ht="15" customHeight="1">
      <c r="B68" s="93"/>
      <c r="C68" s="142"/>
      <c r="D68" s="142"/>
      <c r="E68" s="142"/>
      <c r="F68" s="142"/>
      <c r="G68" s="142"/>
      <c r="H68" s="142"/>
      <c r="I68" s="142"/>
      <c r="J68" s="142"/>
      <c r="K68" s="141"/>
      <c r="L68" s="89"/>
      <c r="M68" s="89"/>
      <c r="N68" s="89"/>
      <c r="O68" s="139"/>
      <c r="P68" s="89"/>
      <c r="Q68" s="89"/>
      <c r="R68" s="143"/>
      <c r="S68" s="143"/>
      <c r="T68" s="140"/>
      <c r="U68" s="140"/>
      <c r="V68" s="144"/>
      <c r="W68" s="144"/>
      <c r="X68" s="111"/>
      <c r="AD68" s="112"/>
      <c r="AE68" s="112"/>
      <c r="AF68" s="113"/>
    </row>
    <row r="69" spans="2:32" s="98" customFormat="1" ht="15" customHeight="1">
      <c r="B69" s="93"/>
      <c r="C69" s="142"/>
      <c r="D69" s="142"/>
      <c r="E69" s="142"/>
      <c r="F69" s="142"/>
      <c r="G69" s="142"/>
      <c r="H69" s="142"/>
      <c r="I69" s="142"/>
      <c r="J69" s="142"/>
      <c r="K69" s="141"/>
      <c r="L69" s="89"/>
      <c r="M69" s="89"/>
      <c r="N69" s="89"/>
      <c r="O69" s="139"/>
      <c r="P69" s="89"/>
      <c r="Q69" s="89"/>
      <c r="R69" s="143"/>
      <c r="S69" s="143"/>
      <c r="T69" s="140"/>
      <c r="U69" s="140"/>
      <c r="V69" s="144"/>
      <c r="W69" s="144"/>
      <c r="X69" s="111"/>
      <c r="AD69" s="112"/>
      <c r="AE69" s="112"/>
      <c r="AF69" s="113"/>
    </row>
    <row r="70" spans="2:32" s="98" customFormat="1" ht="15" customHeight="1">
      <c r="B70" s="93"/>
      <c r="C70" s="142"/>
      <c r="D70" s="142"/>
      <c r="E70" s="142"/>
      <c r="F70" s="142"/>
      <c r="G70" s="142"/>
      <c r="H70" s="142"/>
      <c r="I70" s="142"/>
      <c r="J70" s="142"/>
      <c r="K70" s="141"/>
      <c r="L70" s="89"/>
      <c r="M70" s="89"/>
      <c r="N70" s="89"/>
      <c r="O70" s="139"/>
      <c r="P70" s="89"/>
      <c r="Q70" s="89"/>
      <c r="R70" s="143"/>
      <c r="S70" s="143"/>
      <c r="T70" s="140"/>
      <c r="U70" s="140"/>
      <c r="V70" s="144"/>
      <c r="W70" s="144"/>
      <c r="X70" s="111"/>
      <c r="AD70" s="112"/>
      <c r="AE70" s="112"/>
      <c r="AF70" s="113"/>
    </row>
    <row r="71" spans="2:32" s="98" customFormat="1" ht="15" customHeight="1">
      <c r="B71" s="93"/>
      <c r="C71" s="142"/>
      <c r="D71" s="142"/>
      <c r="E71" s="142"/>
      <c r="F71" s="142"/>
      <c r="G71" s="142"/>
      <c r="H71" s="142"/>
      <c r="I71" s="142"/>
      <c r="J71" s="142"/>
      <c r="K71" s="141"/>
      <c r="L71" s="89"/>
      <c r="M71" s="89"/>
      <c r="N71" s="89"/>
      <c r="O71" s="139"/>
      <c r="P71" s="89"/>
      <c r="Q71" s="89"/>
      <c r="R71" s="143"/>
      <c r="S71" s="143"/>
      <c r="T71" s="140"/>
      <c r="U71" s="140"/>
      <c r="V71" s="144"/>
      <c r="W71" s="144"/>
      <c r="X71" s="111"/>
      <c r="AD71" s="112"/>
      <c r="AE71" s="112"/>
      <c r="AF71" s="113"/>
    </row>
    <row r="72" spans="2:32" s="98" customFormat="1" ht="15" customHeight="1">
      <c r="B72" s="93"/>
      <c r="C72" s="142"/>
      <c r="D72" s="142"/>
      <c r="E72" s="142"/>
      <c r="F72" s="142"/>
      <c r="G72" s="142"/>
      <c r="H72" s="142"/>
      <c r="I72" s="142"/>
      <c r="J72" s="142"/>
      <c r="K72" s="141"/>
      <c r="L72" s="89"/>
      <c r="M72" s="89"/>
      <c r="N72" s="89"/>
      <c r="O72" s="139"/>
      <c r="P72" s="89"/>
      <c r="Q72" s="89"/>
      <c r="R72" s="143"/>
      <c r="S72" s="143"/>
      <c r="T72" s="140"/>
      <c r="U72" s="140"/>
      <c r="V72" s="144"/>
      <c r="W72" s="144"/>
      <c r="X72" s="111"/>
      <c r="AD72" s="112"/>
      <c r="AE72" s="112"/>
      <c r="AF72" s="113"/>
    </row>
    <row r="73" spans="2:32" s="98" customFormat="1" ht="15" customHeight="1" thickBot="1">
      <c r="B73" s="145"/>
      <c r="C73" s="146"/>
      <c r="D73" s="146"/>
      <c r="E73" s="146"/>
      <c r="F73" s="146"/>
      <c r="G73" s="146"/>
      <c r="H73" s="146"/>
      <c r="I73" s="146"/>
      <c r="J73" s="146"/>
      <c r="K73" s="147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8"/>
      <c r="AD73" s="112"/>
      <c r="AE73" s="112"/>
      <c r="AF73" s="113"/>
    </row>
    <row r="74" spans="2:32">
      <c r="B74" s="351">
        <v>2024</v>
      </c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3"/>
      <c r="Y74" s="10"/>
    </row>
    <row r="75" spans="2:32" ht="15.75" thickBot="1">
      <c r="B75" s="237"/>
      <c r="C75" s="238"/>
      <c r="D75" s="238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9"/>
      <c r="Y75" s="10"/>
    </row>
  </sheetData>
  <mergeCells count="59">
    <mergeCell ref="C36:F36"/>
    <mergeCell ref="B1:X6"/>
    <mergeCell ref="C31:F31"/>
    <mergeCell ref="G31:J31"/>
    <mergeCell ref="L31:N31"/>
    <mergeCell ref="O31:Q31"/>
    <mergeCell ref="R31:S31"/>
    <mergeCell ref="T31:U31"/>
    <mergeCell ref="V31:W31"/>
    <mergeCell ref="R32:S36"/>
    <mergeCell ref="T32:U36"/>
    <mergeCell ref="G35:J35"/>
    <mergeCell ref="L35:N35"/>
    <mergeCell ref="O35:Q35"/>
    <mergeCell ref="G34:J34"/>
    <mergeCell ref="L34:N34"/>
    <mergeCell ref="O34:Q34"/>
    <mergeCell ref="C35:F35"/>
    <mergeCell ref="C32:F32"/>
    <mergeCell ref="G32:J32"/>
    <mergeCell ref="L32:N32"/>
    <mergeCell ref="O32:Q32"/>
    <mergeCell ref="G36:J36"/>
    <mergeCell ref="L36:N36"/>
    <mergeCell ref="O36:Q36"/>
    <mergeCell ref="C40:W56"/>
    <mergeCell ref="C60:F60"/>
    <mergeCell ref="G60:K60"/>
    <mergeCell ref="L60:N60"/>
    <mergeCell ref="O60:Q60"/>
    <mergeCell ref="R60:S60"/>
    <mergeCell ref="T60:U60"/>
    <mergeCell ref="V32:W36"/>
    <mergeCell ref="C33:F33"/>
    <mergeCell ref="G33:J33"/>
    <mergeCell ref="L33:N33"/>
    <mergeCell ref="O33:Q33"/>
    <mergeCell ref="C34:F34"/>
    <mergeCell ref="V60:W60"/>
    <mergeCell ref="C61:F61"/>
    <mergeCell ref="G61:K61"/>
    <mergeCell ref="L61:N61"/>
    <mergeCell ref="O61:Q61"/>
    <mergeCell ref="R61:S64"/>
    <mergeCell ref="T61:U64"/>
    <mergeCell ref="V61:W64"/>
    <mergeCell ref="C62:F62"/>
    <mergeCell ref="G62:K62"/>
    <mergeCell ref="L62:N62"/>
    <mergeCell ref="O62:Q62"/>
    <mergeCell ref="C63:F63"/>
    <mergeCell ref="G63:K63"/>
    <mergeCell ref="L63:N63"/>
    <mergeCell ref="O63:Q63"/>
    <mergeCell ref="C64:F64"/>
    <mergeCell ref="G64:K64"/>
    <mergeCell ref="L64:N64"/>
    <mergeCell ref="O64:Q64"/>
    <mergeCell ref="B74:X75"/>
  </mergeCells>
  <pageMargins left="0.7" right="0.7" top="0.75" bottom="0.75" header="0.3" footer="0.3"/>
  <pageSetup paperSize="9" scale="69" firstPageNumber="2" orientation="portrait" useFirstPageNumber="1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7F64E-75CF-489D-B1AA-40416137975A}">
  <dimension ref="B1:S117"/>
  <sheetViews>
    <sheetView showGridLines="0" view="pageBreakPreview" zoomScale="90" zoomScaleNormal="85" zoomScaleSheetLayoutView="90" workbookViewId="0">
      <selection activeCell="E10" sqref="E10:H10"/>
    </sheetView>
  </sheetViews>
  <sheetFormatPr defaultColWidth="9.140625" defaultRowHeight="15"/>
  <cols>
    <col min="1" max="1" width="2.85546875" style="149" customWidth="1"/>
    <col min="2" max="2" width="4.140625" style="149" customWidth="1"/>
    <col min="3" max="3" width="7.140625" style="149" customWidth="1"/>
    <col min="4" max="4" width="8" style="149" customWidth="1"/>
    <col min="5" max="5" width="14" style="149" bestFit="1" customWidth="1"/>
    <col min="6" max="6" width="21" style="149" bestFit="1" customWidth="1"/>
    <col min="7" max="7" width="14.140625" style="149" bestFit="1" customWidth="1"/>
    <col min="8" max="8" width="17" style="149" customWidth="1"/>
    <col min="9" max="9" width="14.5703125" style="149" customWidth="1"/>
    <col min="10" max="10" width="18.140625" style="149" customWidth="1"/>
    <col min="11" max="11" width="18.140625" style="158" customWidth="1"/>
    <col min="12" max="12" width="17.5703125" style="158" bestFit="1" customWidth="1"/>
    <col min="13" max="13" width="0.140625" style="149" customWidth="1"/>
    <col min="14" max="14" width="0.28515625" style="149" customWidth="1"/>
    <col min="15" max="15" width="5.85546875" style="149" customWidth="1"/>
    <col min="16" max="16384" width="9.140625" style="149"/>
  </cols>
  <sheetData>
    <row r="1" spans="2:19">
      <c r="B1" s="359" t="s">
        <v>160</v>
      </c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</row>
    <row r="2" spans="2:19">
      <c r="B2" s="361"/>
      <c r="C2" s="362"/>
      <c r="D2" s="362"/>
      <c r="E2" s="362"/>
      <c r="F2" s="362"/>
      <c r="G2" s="362"/>
      <c r="H2" s="362"/>
      <c r="I2" s="362"/>
      <c r="J2" s="362"/>
      <c r="K2" s="362"/>
      <c r="L2" s="362"/>
      <c r="M2" s="362"/>
      <c r="N2" s="362"/>
      <c r="O2" s="362"/>
    </row>
    <row r="3" spans="2:19">
      <c r="B3" s="361"/>
      <c r="C3" s="362"/>
      <c r="D3" s="362"/>
      <c r="E3" s="362"/>
      <c r="F3" s="362"/>
      <c r="G3" s="362"/>
      <c r="H3" s="362"/>
      <c r="I3" s="362"/>
      <c r="J3" s="362"/>
      <c r="K3" s="362"/>
      <c r="L3" s="362"/>
      <c r="M3" s="362"/>
      <c r="N3" s="362"/>
      <c r="O3" s="362"/>
    </row>
    <row r="4" spans="2:19">
      <c r="B4" s="361"/>
      <c r="C4" s="362"/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/>
    </row>
    <row r="5" spans="2:19">
      <c r="B5" s="361"/>
      <c r="C5" s="362"/>
      <c r="D5" s="362"/>
      <c r="E5" s="362"/>
      <c r="F5" s="362"/>
      <c r="G5" s="362"/>
      <c r="H5" s="362"/>
      <c r="I5" s="362"/>
      <c r="J5" s="362"/>
      <c r="K5" s="362"/>
      <c r="L5" s="362"/>
      <c r="M5" s="362"/>
      <c r="N5" s="362"/>
      <c r="O5" s="362"/>
    </row>
    <row r="6" spans="2:19">
      <c r="B6" s="361"/>
      <c r="C6" s="362"/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/>
    </row>
    <row r="7" spans="2:19">
      <c r="B7" s="150"/>
      <c r="C7" s="151"/>
      <c r="D7" s="151"/>
      <c r="E7" s="151"/>
      <c r="F7" s="151"/>
      <c r="G7" s="151"/>
      <c r="H7" s="151"/>
      <c r="I7" s="151"/>
      <c r="J7" s="151"/>
      <c r="K7" s="152"/>
      <c r="L7" s="152"/>
      <c r="M7" s="151"/>
      <c r="N7" s="151"/>
      <c r="O7" s="151"/>
    </row>
    <row r="9" spans="2:19" s="156" customFormat="1" ht="12.75" customHeight="1">
      <c r="B9" s="153"/>
      <c r="C9" s="363" t="s">
        <v>206</v>
      </c>
      <c r="D9" s="363"/>
      <c r="E9" s="363" t="s">
        <v>207</v>
      </c>
      <c r="F9" s="363"/>
      <c r="G9" s="363"/>
      <c r="H9" s="363"/>
      <c r="I9" s="364" t="s">
        <v>48</v>
      </c>
      <c r="J9" s="365"/>
      <c r="K9" s="365"/>
      <c r="L9" s="366"/>
      <c r="M9" s="155"/>
      <c r="N9" s="155"/>
    </row>
    <row r="10" spans="2:19" s="156" customFormat="1" ht="99.6" customHeight="1">
      <c r="B10" s="153"/>
      <c r="C10" s="367" t="s">
        <v>208</v>
      </c>
      <c r="D10" s="368"/>
      <c r="E10" s="367" t="s">
        <v>213</v>
      </c>
      <c r="F10" s="369"/>
      <c r="G10" s="369"/>
      <c r="H10" s="370"/>
      <c r="I10" s="371" t="s">
        <v>214</v>
      </c>
      <c r="J10" s="372"/>
      <c r="K10" s="372"/>
      <c r="L10" s="373"/>
      <c r="M10" s="155"/>
      <c r="N10" s="155"/>
    </row>
    <row r="11" spans="2:19" s="156" customFormat="1" ht="12.75" customHeight="1">
      <c r="B11" s="153"/>
      <c r="C11" s="154"/>
      <c r="D11" s="149"/>
      <c r="E11" s="149"/>
      <c r="F11" s="149"/>
      <c r="G11" s="149"/>
      <c r="H11" s="149"/>
      <c r="I11" s="154"/>
      <c r="J11" s="155"/>
      <c r="K11" s="155"/>
      <c r="L11" s="155"/>
      <c r="M11" s="155"/>
      <c r="N11" s="155"/>
    </row>
    <row r="12" spans="2:19" s="156" customFormat="1" ht="12.75" customHeight="1">
      <c r="B12" s="153"/>
      <c r="C12" s="154" t="s">
        <v>209</v>
      </c>
      <c r="D12" s="149"/>
      <c r="E12" s="149"/>
      <c r="F12" s="149"/>
      <c r="G12" s="149"/>
      <c r="H12" s="149"/>
      <c r="I12" s="154" t="s">
        <v>210</v>
      </c>
      <c r="J12" s="155"/>
      <c r="K12" s="155"/>
      <c r="L12" s="155"/>
      <c r="M12" s="155"/>
      <c r="N12" s="155"/>
    </row>
    <row r="13" spans="2:19" s="156" customFormat="1" ht="12.75" customHeight="1">
      <c r="B13" s="153"/>
      <c r="D13" s="149"/>
      <c r="E13" s="149"/>
      <c r="F13" s="149"/>
      <c r="G13" s="149"/>
      <c r="H13" s="149"/>
      <c r="I13" s="149"/>
      <c r="J13" s="155"/>
      <c r="K13" s="155"/>
      <c r="L13" s="155"/>
      <c r="M13" s="155"/>
      <c r="N13" s="155"/>
    </row>
    <row r="14" spans="2:19" s="156" customFormat="1" ht="12.75" customHeight="1">
      <c r="B14" s="153"/>
      <c r="D14" s="149"/>
      <c r="E14" s="149"/>
      <c r="F14" s="149"/>
      <c r="G14" s="149"/>
      <c r="H14" s="149"/>
      <c r="I14" s="149"/>
      <c r="J14" s="155"/>
      <c r="K14" s="155"/>
      <c r="L14" s="155"/>
      <c r="M14" s="155"/>
      <c r="N14" s="155"/>
      <c r="Q14" s="186"/>
      <c r="R14" s="186"/>
      <c r="S14" s="186"/>
    </row>
    <row r="15" spans="2:19" s="156" customFormat="1" ht="12.75" customHeight="1">
      <c r="B15" s="153"/>
      <c r="D15" s="149"/>
      <c r="E15" s="149"/>
      <c r="F15" s="149"/>
      <c r="G15" s="149"/>
      <c r="H15" s="149"/>
      <c r="I15" s="149"/>
      <c r="J15" s="155"/>
      <c r="K15" s="155"/>
      <c r="L15" s="155"/>
      <c r="M15" s="155"/>
      <c r="N15" s="155"/>
      <c r="Q15" s="186"/>
      <c r="R15" s="186"/>
      <c r="S15" s="186"/>
    </row>
    <row r="16" spans="2:19" s="156" customFormat="1" ht="12.75" customHeight="1">
      <c r="B16" s="153"/>
      <c r="D16" s="149"/>
      <c r="E16" s="149"/>
      <c r="F16" s="149"/>
      <c r="G16" s="149"/>
      <c r="H16" s="149"/>
      <c r="I16" s="149"/>
      <c r="J16" s="155"/>
      <c r="K16" s="155"/>
      <c r="L16" s="155"/>
      <c r="M16" s="155"/>
      <c r="N16" s="155"/>
    </row>
    <row r="17" spans="2:14" s="156" customFormat="1" ht="12.75" customHeight="1">
      <c r="B17" s="153"/>
      <c r="D17" s="149"/>
      <c r="E17" s="149"/>
      <c r="F17" s="149"/>
      <c r="G17" s="149"/>
      <c r="H17" s="149"/>
      <c r="I17" s="149"/>
      <c r="J17" s="155"/>
      <c r="K17" s="155"/>
      <c r="L17" s="155"/>
      <c r="M17" s="155"/>
      <c r="N17" s="155"/>
    </row>
    <row r="18" spans="2:14" s="156" customFormat="1" ht="12.75" customHeight="1">
      <c r="B18" s="153"/>
      <c r="D18" s="149"/>
      <c r="E18" s="149"/>
      <c r="F18" s="149"/>
      <c r="G18" s="149"/>
      <c r="H18" s="149"/>
      <c r="I18" s="149"/>
      <c r="J18" s="155"/>
      <c r="K18" s="155"/>
      <c r="L18" s="155"/>
      <c r="M18" s="155"/>
      <c r="N18" s="155"/>
    </row>
    <row r="19" spans="2:14" s="156" customFormat="1" ht="12.75" customHeight="1">
      <c r="B19" s="153"/>
      <c r="D19" s="149"/>
      <c r="E19" s="149"/>
      <c r="F19" s="149"/>
      <c r="G19" s="149"/>
      <c r="H19" s="149"/>
      <c r="I19" s="149"/>
      <c r="J19" s="155"/>
      <c r="K19" s="155"/>
      <c r="L19" s="155"/>
      <c r="M19" s="155"/>
      <c r="N19" s="155"/>
    </row>
    <row r="20" spans="2:14" s="156" customFormat="1" ht="12.75" customHeight="1">
      <c r="B20" s="153"/>
      <c r="D20" s="149"/>
      <c r="E20" s="149"/>
      <c r="F20" s="149"/>
      <c r="G20" s="149"/>
      <c r="H20" s="149"/>
      <c r="I20" s="149"/>
      <c r="J20" s="155"/>
      <c r="K20" s="155"/>
      <c r="L20" s="155"/>
      <c r="M20" s="155"/>
      <c r="N20" s="155"/>
    </row>
    <row r="21" spans="2:14" s="156" customFormat="1" ht="12.75" customHeight="1">
      <c r="B21" s="153"/>
      <c r="D21" s="149"/>
      <c r="E21" s="149"/>
      <c r="F21" s="149"/>
      <c r="G21" s="149"/>
      <c r="H21" s="149"/>
      <c r="I21" s="149"/>
      <c r="J21" s="155"/>
      <c r="K21" s="155"/>
      <c r="L21" s="155"/>
      <c r="M21" s="155"/>
      <c r="N21" s="155"/>
    </row>
    <row r="22" spans="2:14" s="156" customFormat="1" ht="12.75" customHeight="1">
      <c r="B22" s="153"/>
      <c r="D22" s="149"/>
      <c r="E22" s="149"/>
      <c r="F22" s="149"/>
      <c r="G22" s="149"/>
      <c r="H22" s="149"/>
      <c r="I22" s="149"/>
      <c r="J22" s="155"/>
      <c r="K22" s="155"/>
      <c r="L22" s="155"/>
      <c r="M22" s="155"/>
      <c r="N22" s="155"/>
    </row>
    <row r="23" spans="2:14" s="156" customFormat="1" ht="12.75" customHeight="1">
      <c r="B23" s="153"/>
      <c r="D23" s="149"/>
      <c r="E23" s="149"/>
      <c r="F23" s="149"/>
      <c r="G23" s="149"/>
      <c r="H23" s="149"/>
      <c r="I23" s="149"/>
      <c r="J23" s="155"/>
      <c r="K23" s="155"/>
      <c r="L23" s="155"/>
      <c r="M23" s="155"/>
      <c r="N23" s="155"/>
    </row>
    <row r="24" spans="2:14" s="156" customFormat="1" ht="12.75" customHeight="1">
      <c r="B24" s="153"/>
      <c r="C24" s="149"/>
      <c r="D24" s="149"/>
      <c r="E24" s="181"/>
      <c r="F24" s="181"/>
      <c r="G24" s="181"/>
      <c r="H24" s="181"/>
      <c r="I24" s="181"/>
      <c r="J24" s="155"/>
      <c r="K24" s="155"/>
      <c r="L24" s="155"/>
      <c r="M24" s="155"/>
      <c r="N24" s="155"/>
    </row>
    <row r="25" spans="2:14" s="156" customFormat="1" ht="12.75" customHeight="1">
      <c r="B25" s="153"/>
      <c r="C25" s="149"/>
      <c r="D25" s="149"/>
      <c r="E25" s="181"/>
      <c r="F25" s="181"/>
      <c r="G25" s="181"/>
      <c r="H25" s="181"/>
      <c r="I25" s="181"/>
      <c r="J25" s="155"/>
      <c r="K25" s="155"/>
      <c r="L25" s="155"/>
      <c r="M25" s="155"/>
      <c r="N25" s="155"/>
    </row>
    <row r="26" spans="2:14" s="156" customFormat="1" ht="12.75" customHeight="1">
      <c r="B26" s="153"/>
      <c r="C26" s="154" t="s">
        <v>211</v>
      </c>
      <c r="D26" s="149"/>
      <c r="E26" s="181"/>
      <c r="F26" s="181"/>
      <c r="G26" s="181"/>
      <c r="H26" s="181"/>
      <c r="I26" s="154" t="s">
        <v>212</v>
      </c>
      <c r="J26" s="155"/>
      <c r="K26" s="155"/>
      <c r="L26" s="155"/>
      <c r="M26" s="155"/>
      <c r="N26" s="155"/>
    </row>
    <row r="27" spans="2:14" s="156" customFormat="1" ht="12.75" customHeight="1">
      <c r="B27" s="153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</row>
    <row r="28" spans="2:14" s="156" customFormat="1" ht="12.75" customHeight="1">
      <c r="B28" s="153"/>
      <c r="C28" s="155"/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155"/>
    </row>
    <row r="29" spans="2:14" s="156" customFormat="1" ht="12.75" customHeight="1">
      <c r="B29" s="153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</row>
    <row r="30" spans="2:14" s="156" customFormat="1" ht="12.75" customHeight="1">
      <c r="B30" s="153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</row>
    <row r="31" spans="2:14" s="156" customFormat="1" ht="12.75" customHeight="1">
      <c r="B31" s="153"/>
      <c r="C31" s="155"/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</row>
    <row r="32" spans="2:14" s="156" customFormat="1" ht="12.75" customHeight="1">
      <c r="B32" s="153"/>
      <c r="C32" s="155"/>
      <c r="D32" s="155"/>
      <c r="E32" s="155"/>
      <c r="F32" s="155"/>
      <c r="G32" s="155"/>
      <c r="H32" s="155"/>
      <c r="I32" s="155"/>
      <c r="J32" s="155"/>
      <c r="K32" s="155"/>
      <c r="L32" s="155"/>
      <c r="M32" s="155"/>
      <c r="N32" s="155"/>
    </row>
    <row r="33" spans="2:14" s="156" customFormat="1" ht="12.75" customHeight="1">
      <c r="B33" s="153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M33" s="155"/>
      <c r="N33" s="155"/>
    </row>
    <row r="34" spans="2:14" s="156" customFormat="1" ht="12.75" customHeight="1">
      <c r="B34" s="153"/>
      <c r="C34" s="155"/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155"/>
    </row>
    <row r="35" spans="2:14" s="156" customFormat="1" ht="12.75" customHeight="1">
      <c r="B35" s="153"/>
      <c r="C35" s="155"/>
      <c r="D35" s="155"/>
      <c r="E35" s="155"/>
      <c r="F35" s="155"/>
      <c r="G35" s="155"/>
      <c r="H35" s="155"/>
      <c r="I35" s="155"/>
      <c r="J35" s="155"/>
      <c r="K35" s="155"/>
      <c r="L35" s="155"/>
      <c r="M35" s="155"/>
      <c r="N35" s="155"/>
    </row>
    <row r="36" spans="2:14" s="156" customFormat="1" ht="12.75" customHeight="1">
      <c r="B36" s="153"/>
      <c r="C36" s="155"/>
      <c r="D36" s="155"/>
      <c r="E36" s="155"/>
      <c r="F36" s="155"/>
      <c r="G36" s="155"/>
      <c r="H36" s="155"/>
      <c r="I36" s="155"/>
      <c r="J36" s="155"/>
      <c r="K36" s="155"/>
      <c r="L36" s="155"/>
      <c r="M36" s="155"/>
      <c r="N36" s="155"/>
    </row>
    <row r="37" spans="2:14" s="156" customFormat="1" ht="12.75" customHeight="1">
      <c r="B37" s="153"/>
      <c r="C37" s="155"/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</row>
    <row r="38" spans="2:14" s="156" customFormat="1" ht="12.75" customHeight="1">
      <c r="B38" s="153"/>
      <c r="C38" s="155"/>
      <c r="D38" s="155"/>
      <c r="E38" s="155"/>
      <c r="F38" s="155"/>
      <c r="G38" s="155"/>
      <c r="H38" s="155"/>
      <c r="I38" s="155"/>
      <c r="J38" s="155"/>
      <c r="K38" s="155"/>
      <c r="L38" s="155"/>
      <c r="M38" s="155"/>
      <c r="N38" s="155"/>
    </row>
    <row r="39" spans="2:14" s="156" customFormat="1" ht="12.75" customHeight="1">
      <c r="B39" s="153"/>
      <c r="C39" s="155"/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</row>
    <row r="40" spans="2:14" s="156" customFormat="1" ht="12.75" customHeight="1">
      <c r="B40" s="182"/>
      <c r="C40" s="155"/>
      <c r="D40" s="155"/>
      <c r="E40" s="155"/>
      <c r="F40" s="155"/>
      <c r="G40" s="155"/>
      <c r="H40" s="155"/>
      <c r="I40" s="155"/>
      <c r="J40" s="155"/>
      <c r="K40" s="155"/>
      <c r="L40" s="155"/>
      <c r="M40" s="155"/>
      <c r="N40" s="155"/>
    </row>
    <row r="41" spans="2:14" ht="15.75">
      <c r="B41" s="153"/>
      <c r="C41" s="154" t="s">
        <v>161</v>
      </c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6"/>
    </row>
    <row r="42" spans="2:14" s="156" customFormat="1" ht="12.75" customHeight="1">
      <c r="B42" s="153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</row>
    <row r="43" spans="2:14" s="156" customFormat="1" ht="12.75" customHeight="1">
      <c r="B43" s="153"/>
      <c r="C43" s="155"/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</row>
    <row r="44" spans="2:14" s="156" customFormat="1" ht="12.75" customHeight="1">
      <c r="B44" s="153"/>
      <c r="C44" s="155"/>
      <c r="D44" s="155"/>
      <c r="E44" s="155"/>
      <c r="F44" s="155"/>
      <c r="G44" s="155"/>
      <c r="H44" s="155"/>
      <c r="I44" s="155"/>
      <c r="J44" s="155"/>
      <c r="K44" s="155"/>
      <c r="L44" s="155"/>
      <c r="M44" s="155"/>
      <c r="N44" s="155"/>
    </row>
    <row r="45" spans="2:14" s="156" customFormat="1" ht="12.75" customHeight="1">
      <c r="B45" s="153"/>
      <c r="C45" s="155"/>
      <c r="D45" s="155"/>
      <c r="E45" s="155"/>
      <c r="F45" s="155"/>
      <c r="G45" s="155"/>
      <c r="H45" s="155"/>
      <c r="I45" s="155"/>
      <c r="J45" s="155"/>
      <c r="K45" s="155"/>
      <c r="L45" s="155"/>
      <c r="M45" s="155"/>
      <c r="N45" s="155"/>
    </row>
    <row r="46" spans="2:14" s="156" customFormat="1" ht="12.75" customHeight="1">
      <c r="B46" s="153"/>
      <c r="C46" s="155"/>
      <c r="D46" s="155"/>
      <c r="E46" s="155"/>
      <c r="F46" s="155"/>
      <c r="G46" s="155"/>
      <c r="H46" s="155"/>
      <c r="I46" s="155"/>
      <c r="J46" s="155"/>
      <c r="K46" s="155"/>
      <c r="L46" s="155"/>
      <c r="M46" s="155"/>
      <c r="N46" s="155"/>
    </row>
    <row r="47" spans="2:14" s="156" customFormat="1" ht="12.75" customHeight="1">
      <c r="B47" s="153"/>
      <c r="C47" s="155"/>
      <c r="D47" s="155"/>
      <c r="E47" s="155"/>
      <c r="F47" s="155"/>
      <c r="G47" s="155"/>
      <c r="H47" s="155"/>
      <c r="I47" s="155"/>
      <c r="J47" s="155"/>
      <c r="K47" s="155"/>
      <c r="L47" s="155"/>
      <c r="M47" s="155"/>
      <c r="N47" s="155"/>
    </row>
    <row r="48" spans="2:14" s="156" customFormat="1" ht="12.75" customHeight="1">
      <c r="B48" s="153"/>
      <c r="C48" s="155"/>
      <c r="D48" s="155"/>
      <c r="E48" s="155"/>
      <c r="F48" s="155"/>
      <c r="G48" s="155"/>
      <c r="H48" s="155"/>
      <c r="I48" s="155"/>
      <c r="J48" s="155"/>
      <c r="K48" s="155"/>
      <c r="L48" s="155"/>
      <c r="M48" s="155"/>
      <c r="N48" s="155"/>
    </row>
    <row r="49" spans="2:14" s="156" customFormat="1" ht="12.75" customHeight="1">
      <c r="B49" s="153"/>
      <c r="C49" s="155"/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</row>
    <row r="50" spans="2:14" s="156" customFormat="1" ht="12.75" customHeight="1">
      <c r="B50" s="153"/>
      <c r="C50" s="155"/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</row>
    <row r="51" spans="2:14" s="156" customFormat="1" ht="12.75" customHeight="1">
      <c r="B51" s="153"/>
      <c r="C51" s="155"/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5"/>
    </row>
    <row r="52" spans="2:14" s="156" customFormat="1" ht="12.75" customHeight="1">
      <c r="B52" s="153"/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</row>
    <row r="53" spans="2:14" s="156" customFormat="1" ht="12.75" customHeight="1">
      <c r="B53" s="153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</row>
    <row r="54" spans="2:14" s="156" customFormat="1" ht="12.75" customHeight="1">
      <c r="B54" s="153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</row>
    <row r="55" spans="2:14" s="156" customFormat="1" ht="12.75" customHeight="1">
      <c r="B55" s="153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</row>
    <row r="56" spans="2:14" s="156" customFormat="1" ht="12.75" customHeight="1">
      <c r="B56" s="153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</row>
    <row r="57" spans="2:14" s="156" customFormat="1" ht="12.75" customHeight="1">
      <c r="B57" s="153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</row>
    <row r="58" spans="2:14" s="156" customFormat="1" ht="12.75" customHeight="1">
      <c r="B58" s="153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</row>
    <row r="59" spans="2:14" s="156" customFormat="1" ht="12.75" customHeight="1">
      <c r="B59" s="153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</row>
    <row r="60" spans="2:14" s="156" customFormat="1" ht="12.75" customHeight="1">
      <c r="B60" s="153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</row>
    <row r="61" spans="2:14" s="156" customFormat="1" ht="12.75" customHeight="1">
      <c r="B61" s="153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</row>
    <row r="62" spans="2:14" s="156" customFormat="1" ht="12.75" customHeight="1">
      <c r="B62" s="153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</row>
    <row r="63" spans="2:14" s="156" customFormat="1" ht="12.75" customHeight="1">
      <c r="B63" s="153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</row>
    <row r="64" spans="2:14" s="156" customFormat="1" ht="12.75" customHeight="1">
      <c r="B64" s="153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</row>
    <row r="65" spans="2:14" s="156" customFormat="1" ht="12.75" customHeight="1">
      <c r="B65" s="153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</row>
    <row r="66" spans="2:14" s="156" customFormat="1" ht="15.75">
      <c r="B66" s="153"/>
      <c r="C66" s="154" t="s">
        <v>39</v>
      </c>
    </row>
    <row r="67" spans="2:14" s="156" customFormat="1" ht="12.75" customHeight="1">
      <c r="B67" s="153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</row>
    <row r="68" spans="2:14" s="156" customFormat="1" ht="12.75" customHeight="1">
      <c r="B68" s="153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</row>
    <row r="70" spans="2:14" s="156" customFormat="1" ht="12.75" customHeight="1">
      <c r="B70" s="153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</row>
    <row r="71" spans="2:14" s="156" customFormat="1" ht="12.75" customHeight="1">
      <c r="B71" s="153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</row>
    <row r="72" spans="2:14" s="156" customFormat="1" ht="12.75" customHeight="1">
      <c r="B72" s="153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</row>
    <row r="73" spans="2:14" s="156" customFormat="1" ht="12.75" customHeight="1">
      <c r="B73" s="153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</row>
    <row r="74" spans="2:14" s="156" customFormat="1" ht="12.75" customHeight="1">
      <c r="B74" s="153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</row>
    <row r="75" spans="2:14" s="156" customFormat="1" ht="12.75" customHeight="1">
      <c r="B75" s="153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</row>
    <row r="76" spans="2:14" s="156" customFormat="1" ht="12.75" customHeight="1">
      <c r="B76" s="153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</row>
    <row r="77" spans="2:14" s="156" customFormat="1" ht="12.75" customHeight="1">
      <c r="B77" s="153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</row>
    <row r="78" spans="2:14" s="156" customFormat="1" ht="12.75" customHeight="1">
      <c r="B78" s="153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</row>
    <row r="79" spans="2:14" s="156" customFormat="1" ht="12.75" customHeight="1">
      <c r="B79" s="153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</row>
    <row r="80" spans="2:14" s="156" customFormat="1" ht="12.75" customHeight="1">
      <c r="B80" s="153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</row>
    <row r="81" spans="2:14" s="156" customFormat="1" ht="12.75" customHeight="1">
      <c r="B81" s="153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</row>
    <row r="82" spans="2:14" s="156" customFormat="1" ht="12.75" customHeight="1">
      <c r="B82" s="153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</row>
    <row r="83" spans="2:14" s="156" customFormat="1" ht="12.75" customHeight="1">
      <c r="B83" s="153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</row>
    <row r="84" spans="2:14" s="156" customFormat="1" ht="12.75" customHeight="1">
      <c r="B84" s="153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</row>
    <row r="85" spans="2:14" s="156" customFormat="1" ht="12.75" customHeight="1">
      <c r="B85" s="153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</row>
    <row r="86" spans="2:14" s="156" customFormat="1" ht="12.75" customHeight="1">
      <c r="B86" s="153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</row>
    <row r="87" spans="2:14" s="156" customFormat="1" ht="12.75" customHeight="1">
      <c r="B87" s="153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</row>
    <row r="88" spans="2:14" s="156" customFormat="1" ht="12.75" customHeight="1">
      <c r="B88" s="153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</row>
    <row r="89" spans="2:14" s="156" customFormat="1" ht="12.75" customHeight="1">
      <c r="B89" s="153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</row>
    <row r="90" spans="2:14" ht="15.75">
      <c r="B90" s="153"/>
      <c r="C90" s="154" t="s">
        <v>162</v>
      </c>
      <c r="K90" s="149"/>
      <c r="L90" s="149"/>
    </row>
    <row r="91" spans="2:14" s="156" customFormat="1" ht="12.75" customHeight="1">
      <c r="B91" s="153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</row>
    <row r="92" spans="2:14" s="156" customFormat="1" ht="12.75" customHeight="1">
      <c r="B92" s="153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</row>
    <row r="93" spans="2:14" s="156" customFormat="1" ht="12.75" customHeight="1">
      <c r="B93" s="153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</row>
    <row r="94" spans="2:14" s="156" customFormat="1" ht="12.75" customHeight="1">
      <c r="B94" s="153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</row>
    <row r="96" spans="2:14" s="156" customFormat="1" ht="12.75" customHeight="1">
      <c r="B96" s="153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</row>
    <row r="97" spans="2:14" s="156" customFormat="1" ht="12.75" customHeight="1">
      <c r="B97" s="153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</row>
    <row r="98" spans="2:14" s="156" customFormat="1" ht="12.75" customHeight="1">
      <c r="B98" s="153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</row>
    <row r="99" spans="2:14" s="156" customFormat="1" ht="12.75" customHeight="1">
      <c r="B99" s="153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</row>
    <row r="100" spans="2:14" s="156" customFormat="1" ht="12.75" customHeight="1">
      <c r="B100" s="153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</row>
    <row r="101" spans="2:14" s="156" customFormat="1" ht="12.75" customHeight="1">
      <c r="B101" s="153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</row>
    <row r="102" spans="2:14" s="156" customFormat="1" ht="12.75" customHeight="1">
      <c r="B102" s="153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</row>
    <row r="103" spans="2:14">
      <c r="B103" s="153"/>
      <c r="K103" s="149"/>
      <c r="L103" s="149"/>
    </row>
    <row r="105" spans="2:14" s="156" customFormat="1" ht="12.75">
      <c r="B105" s="153"/>
    </row>
    <row r="106" spans="2:14" s="156" customFormat="1" ht="12.75">
      <c r="B106" s="153"/>
    </row>
    <row r="107" spans="2:14" s="156" customFormat="1" ht="12.75">
      <c r="B107" s="153"/>
    </row>
    <row r="108" spans="2:14" s="156" customFormat="1" ht="12.75">
      <c r="B108" s="153"/>
    </row>
    <row r="109" spans="2:14" s="156" customFormat="1" ht="12.75">
      <c r="B109" s="153"/>
    </row>
    <row r="110" spans="2:14" s="156" customFormat="1" ht="12.75">
      <c r="B110" s="153"/>
    </row>
    <row r="111" spans="2:14" s="156" customFormat="1" ht="12.75">
      <c r="B111" s="153"/>
    </row>
    <row r="112" spans="2:14" s="156" customFormat="1" ht="12.75">
      <c r="B112" s="153"/>
    </row>
    <row r="113" spans="2:11" s="156" customFormat="1" ht="12.75">
      <c r="B113" s="153"/>
    </row>
    <row r="114" spans="2:11" s="156" customFormat="1" ht="12.75">
      <c r="B114" s="153"/>
      <c r="C114" s="185"/>
    </row>
    <row r="116" spans="2:11">
      <c r="B116" s="157" t="s">
        <v>264</v>
      </c>
      <c r="C116" s="157"/>
    </row>
    <row r="117" spans="2:11">
      <c r="B117" s="157" t="str">
        <f>'General Site Information'!I30</f>
        <v>AC4G18_4214270E_4</v>
      </c>
      <c r="G117" s="157" t="str">
        <f>'General Site Information'!I31</f>
        <v>AC4G18_4214270E_5</v>
      </c>
      <c r="K117" s="157" t="str">
        <f>'General Site Information'!I32</f>
        <v>AC4G18_4214270E_6</v>
      </c>
    </row>
  </sheetData>
  <mergeCells count="7">
    <mergeCell ref="B1:O6"/>
    <mergeCell ref="C9:D9"/>
    <mergeCell ref="E9:H9"/>
    <mergeCell ref="I9:L9"/>
    <mergeCell ref="C10:D10"/>
    <mergeCell ref="E10:H10"/>
    <mergeCell ref="I10:L10"/>
  </mergeCells>
  <pageMargins left="0.7" right="0.7" top="0.75" bottom="0.75" header="0.3" footer="0.3"/>
  <pageSetup paperSize="9" scale="16" firstPageNumber="2" orientation="portrait" useFirstPageNumber="1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37A5B-0789-45C9-8982-9588D6C74E29}">
  <dimension ref="A1:AB4"/>
  <sheetViews>
    <sheetView zoomScale="130" zoomScaleNormal="130" workbookViewId="0">
      <selection activeCell="AB4" sqref="AB4"/>
    </sheetView>
  </sheetViews>
  <sheetFormatPr defaultRowHeight="15"/>
  <cols>
    <col min="1" max="1" width="12.5703125" bestFit="1" customWidth="1"/>
    <col min="2" max="2" width="18.5703125" bestFit="1" customWidth="1"/>
    <col min="3" max="3" width="25.42578125" bestFit="1" customWidth="1"/>
    <col min="4" max="4" width="30.140625" bestFit="1" customWidth="1"/>
    <col min="5" max="5" width="9" bestFit="1" customWidth="1"/>
    <col min="6" max="6" width="9.85546875" bestFit="1" customWidth="1"/>
    <col min="7" max="7" width="27.42578125" bestFit="1" customWidth="1"/>
  </cols>
  <sheetData>
    <row r="1" spans="1:28" s="168" customFormat="1" ht="14.45" customHeight="1">
      <c r="A1" s="374" t="s">
        <v>184</v>
      </c>
      <c r="B1" s="375"/>
      <c r="C1" s="375"/>
      <c r="D1" s="375"/>
      <c r="E1" s="375"/>
      <c r="F1" s="375"/>
      <c r="G1" s="375"/>
      <c r="H1" s="376"/>
      <c r="I1" s="380" t="s">
        <v>51</v>
      </c>
      <c r="J1" s="381"/>
      <c r="K1" s="381"/>
      <c r="L1" s="381"/>
      <c r="M1" s="381"/>
      <c r="N1" s="381"/>
      <c r="O1" s="381"/>
      <c r="P1" s="381"/>
      <c r="Q1" s="381"/>
      <c r="R1" s="382" t="s">
        <v>52</v>
      </c>
      <c r="S1" s="383"/>
      <c r="T1" s="383"/>
      <c r="U1" s="383"/>
      <c r="V1" s="383"/>
      <c r="W1" s="383"/>
      <c r="X1" s="383"/>
      <c r="Y1" s="383"/>
      <c r="Z1" s="383"/>
      <c r="AA1" s="384" t="s">
        <v>185</v>
      </c>
      <c r="AB1" s="384" t="s">
        <v>186</v>
      </c>
    </row>
    <row r="2" spans="1:28" s="168" customFormat="1" ht="14.45" customHeight="1">
      <c r="A2" s="377"/>
      <c r="B2" s="378"/>
      <c r="C2" s="378"/>
      <c r="D2" s="378"/>
      <c r="E2" s="378"/>
      <c r="F2" s="378"/>
      <c r="G2" s="378"/>
      <c r="H2" s="379"/>
      <c r="I2" s="387" t="s">
        <v>22</v>
      </c>
      <c r="J2" s="388"/>
      <c r="K2" s="388"/>
      <c r="L2" s="387" t="s">
        <v>187</v>
      </c>
      <c r="M2" s="388"/>
      <c r="N2" s="388"/>
      <c r="O2" s="387" t="s">
        <v>188</v>
      </c>
      <c r="P2" s="388"/>
      <c r="Q2" s="388"/>
      <c r="R2" s="387" t="s">
        <v>22</v>
      </c>
      <c r="S2" s="388"/>
      <c r="T2" s="388"/>
      <c r="U2" s="387" t="s">
        <v>187</v>
      </c>
      <c r="V2" s="388"/>
      <c r="W2" s="388"/>
      <c r="X2" s="387" t="s">
        <v>188</v>
      </c>
      <c r="Y2" s="388"/>
      <c r="Z2" s="388"/>
      <c r="AA2" s="385"/>
      <c r="AB2" s="385"/>
    </row>
    <row r="3" spans="1:28" s="168" customFormat="1">
      <c r="A3" s="169" t="s">
        <v>189</v>
      </c>
      <c r="B3" s="169" t="s">
        <v>190</v>
      </c>
      <c r="C3" s="169" t="s">
        <v>191</v>
      </c>
      <c r="D3" s="169" t="s">
        <v>192</v>
      </c>
      <c r="E3" s="169" t="s">
        <v>193</v>
      </c>
      <c r="F3" s="169" t="s">
        <v>194</v>
      </c>
      <c r="G3" s="169" t="s">
        <v>195</v>
      </c>
      <c r="H3" s="169" t="s">
        <v>196</v>
      </c>
      <c r="I3" s="169">
        <v>1</v>
      </c>
      <c r="J3" s="169">
        <v>2</v>
      </c>
      <c r="K3" s="169">
        <v>3</v>
      </c>
      <c r="L3" s="169">
        <v>1</v>
      </c>
      <c r="M3" s="169">
        <v>2</v>
      </c>
      <c r="N3" s="169">
        <v>3</v>
      </c>
      <c r="O3" s="169">
        <v>1</v>
      </c>
      <c r="P3" s="169">
        <v>2</v>
      </c>
      <c r="Q3" s="169">
        <v>3</v>
      </c>
      <c r="R3" s="169">
        <v>1</v>
      </c>
      <c r="S3" s="169">
        <v>2</v>
      </c>
      <c r="T3" s="169">
        <v>3</v>
      </c>
      <c r="U3" s="169">
        <v>1</v>
      </c>
      <c r="V3" s="169">
        <v>2</v>
      </c>
      <c r="W3" s="169">
        <v>3</v>
      </c>
      <c r="X3" s="169">
        <v>1</v>
      </c>
      <c r="Y3" s="169">
        <v>2</v>
      </c>
      <c r="Z3" s="169">
        <v>3</v>
      </c>
      <c r="AA3" s="386"/>
      <c r="AB3" s="386"/>
    </row>
    <row r="4" spans="1:28" s="174" customFormat="1">
      <c r="A4" s="170" t="s">
        <v>205</v>
      </c>
      <c r="B4" s="171" t="str">
        <f>LEFT(D4,15)</f>
        <v>SUM-AC-LSM-0131</v>
      </c>
      <c r="C4" s="171" t="s">
        <v>227</v>
      </c>
      <c r="D4" s="171" t="s">
        <v>217</v>
      </c>
      <c r="E4" s="172" t="s">
        <v>197</v>
      </c>
      <c r="F4" s="173"/>
      <c r="G4" s="170"/>
      <c r="H4" s="170"/>
      <c r="I4" s="183">
        <v>140</v>
      </c>
      <c r="J4" s="183">
        <v>245</v>
      </c>
      <c r="K4" s="183">
        <v>310</v>
      </c>
      <c r="L4" s="183">
        <v>4</v>
      </c>
      <c r="M4" s="183">
        <v>3</v>
      </c>
      <c r="N4" s="183">
        <v>4</v>
      </c>
      <c r="O4" s="172">
        <v>2</v>
      </c>
      <c r="P4" s="172">
        <v>2</v>
      </c>
      <c r="Q4" s="172">
        <v>2</v>
      </c>
      <c r="R4" s="183">
        <v>50</v>
      </c>
      <c r="S4" s="183">
        <v>210</v>
      </c>
      <c r="T4" s="183">
        <v>280</v>
      </c>
      <c r="U4" s="183">
        <v>3</v>
      </c>
      <c r="V4" s="183">
        <v>4</v>
      </c>
      <c r="W4" s="183">
        <v>2</v>
      </c>
      <c r="X4" s="172" t="s">
        <v>201</v>
      </c>
      <c r="Y4" s="172" t="s">
        <v>201</v>
      </c>
      <c r="Z4" s="172" t="s">
        <v>201</v>
      </c>
      <c r="AA4" s="170"/>
      <c r="AB4" s="170"/>
    </row>
  </sheetData>
  <mergeCells count="11">
    <mergeCell ref="A1:H2"/>
    <mergeCell ref="I1:Q1"/>
    <mergeCell ref="R1:Z1"/>
    <mergeCell ref="AA1:AA3"/>
    <mergeCell ref="AB1:AB3"/>
    <mergeCell ref="I2:K2"/>
    <mergeCell ref="L2:N2"/>
    <mergeCell ref="O2:Q2"/>
    <mergeCell ref="R2:T2"/>
    <mergeCell ref="U2:W2"/>
    <mergeCell ref="X2:Z2"/>
  </mergeCells>
  <conditionalFormatting sqref="D4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7598D-0799-4AF3-969A-F00C33B778D5}">
  <dimension ref="A1:U256"/>
  <sheetViews>
    <sheetView showGridLines="0" zoomScale="60" zoomScaleNormal="60" workbookViewId="0">
      <selection activeCell="D21" sqref="D21"/>
    </sheetView>
  </sheetViews>
  <sheetFormatPr defaultColWidth="10" defaultRowHeight="14.25"/>
  <cols>
    <col min="1" max="1" width="4.5703125" style="159" customWidth="1"/>
    <col min="2" max="2" width="24.85546875" style="159" bestFit="1" customWidth="1"/>
    <col min="3" max="3" width="21.42578125" style="159" bestFit="1" customWidth="1"/>
    <col min="4" max="4" width="8.5703125" style="159" customWidth="1"/>
    <col min="5" max="5" width="6.5703125" style="159" customWidth="1"/>
    <col min="6" max="6" width="8" style="159" customWidth="1"/>
    <col min="7" max="7" width="3.85546875" style="159" customWidth="1"/>
    <col min="8" max="8" width="9" style="159" customWidth="1"/>
    <col min="9" max="21" width="12.42578125" style="159" customWidth="1"/>
    <col min="22" max="23" width="17.42578125" style="159" customWidth="1"/>
    <col min="24" max="24" width="12.42578125" style="159" customWidth="1"/>
    <col min="25" max="26" width="10" style="159"/>
    <col min="27" max="27" width="5" style="159" customWidth="1"/>
    <col min="28" max="36" width="10" style="159"/>
    <col min="37" max="37" width="4.42578125" style="159" customWidth="1"/>
    <col min="38" max="16384" width="10" style="159"/>
  </cols>
  <sheetData>
    <row r="1" spans="1:21" s="116" customFormat="1" ht="19.5" customHeight="1">
      <c r="A1" s="389" t="s">
        <v>163</v>
      </c>
      <c r="B1" s="390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/>
      <c r="Q1" s="390"/>
      <c r="R1" s="390"/>
      <c r="S1" s="390"/>
      <c r="T1" s="390"/>
      <c r="U1" s="391"/>
    </row>
    <row r="2" spans="1:21" s="116" customFormat="1" ht="13.5" customHeight="1">
      <c r="A2" s="392"/>
      <c r="B2" s="393"/>
      <c r="C2" s="393"/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4"/>
    </row>
    <row r="3" spans="1:21" s="116" customFormat="1" ht="13.5" customHeight="1">
      <c r="A3" s="392"/>
      <c r="B3" s="393"/>
      <c r="C3" s="393"/>
      <c r="D3" s="393"/>
      <c r="E3" s="393"/>
      <c r="F3" s="393"/>
      <c r="G3" s="393"/>
      <c r="H3" s="393"/>
      <c r="I3" s="393"/>
      <c r="J3" s="393"/>
      <c r="K3" s="393"/>
      <c r="L3" s="393"/>
      <c r="M3" s="393"/>
      <c r="N3" s="393"/>
      <c r="O3" s="393"/>
      <c r="P3" s="393"/>
      <c r="Q3" s="393"/>
      <c r="R3" s="393"/>
      <c r="S3" s="393"/>
      <c r="T3" s="393"/>
      <c r="U3" s="394"/>
    </row>
    <row r="4" spans="1:21" s="116" customFormat="1" ht="13.5" customHeight="1">
      <c r="A4" s="392"/>
      <c r="B4" s="393"/>
      <c r="C4" s="393"/>
      <c r="D4" s="393"/>
      <c r="E4" s="393"/>
      <c r="F4" s="393"/>
      <c r="G4" s="393"/>
      <c r="H4" s="393"/>
      <c r="I4" s="393"/>
      <c r="J4" s="393"/>
      <c r="K4" s="393"/>
      <c r="L4" s="393"/>
      <c r="M4" s="393"/>
      <c r="N4" s="393"/>
      <c r="O4" s="393"/>
      <c r="P4" s="393"/>
      <c r="Q4" s="393"/>
      <c r="R4" s="393"/>
      <c r="S4" s="393"/>
      <c r="T4" s="393"/>
      <c r="U4" s="394"/>
    </row>
    <row r="5" spans="1:21" s="116" customFormat="1" ht="13.5" customHeight="1">
      <c r="A5" s="392"/>
      <c r="B5" s="393"/>
      <c r="C5" s="393"/>
      <c r="D5" s="393"/>
      <c r="E5" s="393"/>
      <c r="F5" s="393"/>
      <c r="G5" s="393"/>
      <c r="H5" s="393"/>
      <c r="I5" s="393"/>
      <c r="J5" s="393"/>
      <c r="K5" s="393"/>
      <c r="L5" s="393"/>
      <c r="M5" s="393"/>
      <c r="N5" s="393"/>
      <c r="O5" s="393"/>
      <c r="P5" s="393"/>
      <c r="Q5" s="393"/>
      <c r="R5" s="393"/>
      <c r="S5" s="393"/>
      <c r="T5" s="393"/>
      <c r="U5" s="394"/>
    </row>
    <row r="6" spans="1:21" s="116" customFormat="1" ht="13.5" customHeight="1">
      <c r="A6" s="392"/>
      <c r="B6" s="393"/>
      <c r="C6" s="393"/>
      <c r="D6" s="393"/>
      <c r="E6" s="393"/>
      <c r="F6" s="393"/>
      <c r="G6" s="393"/>
      <c r="H6" s="393"/>
      <c r="I6" s="393"/>
      <c r="J6" s="393"/>
      <c r="K6" s="393"/>
      <c r="L6" s="393"/>
      <c r="M6" s="393"/>
      <c r="N6" s="393"/>
      <c r="O6" s="393"/>
      <c r="P6" s="393"/>
      <c r="Q6" s="393"/>
      <c r="R6" s="393"/>
      <c r="S6" s="393"/>
      <c r="T6" s="393"/>
      <c r="U6" s="394"/>
    </row>
    <row r="7" spans="1:21" s="116" customFormat="1" ht="25.15" customHeight="1">
      <c r="A7" s="117"/>
      <c r="B7" s="118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9"/>
    </row>
    <row r="8" spans="1:21">
      <c r="U8" s="160"/>
    </row>
    <row r="9" spans="1:21">
      <c r="U9" s="160"/>
    </row>
    <row r="10" spans="1:21">
      <c r="U10" s="160"/>
    </row>
    <row r="11" spans="1:21">
      <c r="A11" s="159">
        <v>1</v>
      </c>
      <c r="B11" s="159" t="s">
        <v>228</v>
      </c>
      <c r="C11" s="159" t="s">
        <v>245</v>
      </c>
      <c r="I11" s="159" t="s">
        <v>256</v>
      </c>
      <c r="U11" s="160"/>
    </row>
    <row r="12" spans="1:21">
      <c r="A12" s="159">
        <v>2</v>
      </c>
      <c r="B12" s="159" t="s">
        <v>229</v>
      </c>
      <c r="C12" s="159" t="s">
        <v>246</v>
      </c>
      <c r="I12" s="159" t="s">
        <v>256</v>
      </c>
      <c r="U12" s="160"/>
    </row>
    <row r="13" spans="1:21">
      <c r="A13" s="159">
        <v>3</v>
      </c>
      <c r="B13" s="159" t="s">
        <v>230</v>
      </c>
      <c r="C13" s="159" t="s">
        <v>246</v>
      </c>
      <c r="I13" s="159" t="s">
        <v>256</v>
      </c>
      <c r="U13" s="160"/>
    </row>
    <row r="14" spans="1:21">
      <c r="A14" s="159">
        <v>4</v>
      </c>
      <c r="B14" s="159" t="s">
        <v>231</v>
      </c>
      <c r="C14" s="159" t="s">
        <v>245</v>
      </c>
      <c r="I14" s="159" t="s">
        <v>256</v>
      </c>
      <c r="U14" s="160"/>
    </row>
    <row r="15" spans="1:21">
      <c r="A15" s="159">
        <v>5</v>
      </c>
      <c r="B15" s="159" t="s">
        <v>232</v>
      </c>
      <c r="C15" s="159" t="s">
        <v>247</v>
      </c>
      <c r="I15" s="159" t="s">
        <v>256</v>
      </c>
      <c r="U15" s="160"/>
    </row>
    <row r="16" spans="1:21">
      <c r="A16" s="159">
        <v>6</v>
      </c>
      <c r="B16" s="159" t="s">
        <v>233</v>
      </c>
      <c r="C16" s="159" t="s">
        <v>248</v>
      </c>
      <c r="I16" s="159" t="s">
        <v>256</v>
      </c>
      <c r="U16" s="160"/>
    </row>
    <row r="17" spans="1:21">
      <c r="A17" s="159">
        <v>7</v>
      </c>
      <c r="B17" s="159" t="s">
        <v>234</v>
      </c>
      <c r="C17" s="159" t="s">
        <v>249</v>
      </c>
      <c r="D17" s="159" t="s">
        <v>250</v>
      </c>
      <c r="I17" s="159" t="s">
        <v>256</v>
      </c>
      <c r="U17" s="160"/>
    </row>
    <row r="18" spans="1:21">
      <c r="A18" s="159">
        <v>8</v>
      </c>
      <c r="B18" s="159" t="s">
        <v>235</v>
      </c>
      <c r="C18" s="159" t="s">
        <v>251</v>
      </c>
      <c r="D18" s="159" t="s">
        <v>250</v>
      </c>
      <c r="I18" s="159" t="s">
        <v>256</v>
      </c>
      <c r="U18" s="160"/>
    </row>
    <row r="19" spans="1:21">
      <c r="A19" s="159">
        <v>9</v>
      </c>
      <c r="B19" s="159" t="s">
        <v>236</v>
      </c>
      <c r="C19" s="159" t="e">
        <f>#REF!</f>
        <v>#REF!</v>
      </c>
      <c r="D19" s="184">
        <f>'VDT View'!P73</f>
        <v>0.21518987341772153</v>
      </c>
      <c r="E19" s="184"/>
      <c r="F19" s="184"/>
      <c r="H19" s="184"/>
      <c r="I19" s="159" t="s">
        <v>256</v>
      </c>
      <c r="U19" s="160"/>
    </row>
    <row r="20" spans="1:21">
      <c r="A20" s="159">
        <v>10</v>
      </c>
      <c r="B20" s="159" t="s">
        <v>237</v>
      </c>
      <c r="C20" s="159" t="e">
        <f>#REF!</f>
        <v>#REF!</v>
      </c>
      <c r="D20" s="184">
        <f>'VDT View'!P93</f>
        <v>0.7846153846153846</v>
      </c>
      <c r="E20" s="184"/>
      <c r="F20" s="184"/>
      <c r="H20" s="184"/>
      <c r="I20" s="159" t="s">
        <v>256</v>
      </c>
      <c r="U20" s="160"/>
    </row>
    <row r="21" spans="1:21">
      <c r="A21" s="159">
        <v>11</v>
      </c>
      <c r="B21" s="159" t="s">
        <v>238</v>
      </c>
      <c r="C21" s="159" t="s">
        <v>252</v>
      </c>
      <c r="I21" s="159" t="s">
        <v>256</v>
      </c>
      <c r="U21" s="160"/>
    </row>
    <row r="22" spans="1:21">
      <c r="A22" s="159">
        <v>12</v>
      </c>
      <c r="B22" s="159" t="s">
        <v>239</v>
      </c>
      <c r="C22" s="159" t="s">
        <v>245</v>
      </c>
      <c r="I22" s="159" t="s">
        <v>256</v>
      </c>
      <c r="U22" s="160"/>
    </row>
    <row r="23" spans="1:21">
      <c r="A23" s="159">
        <v>13</v>
      </c>
      <c r="B23" s="159" t="s">
        <v>240</v>
      </c>
      <c r="C23" s="159" t="s">
        <v>253</v>
      </c>
      <c r="I23" s="159" t="s">
        <v>256</v>
      </c>
      <c r="U23" s="160"/>
    </row>
    <row r="24" spans="1:21">
      <c r="A24" s="159">
        <v>14</v>
      </c>
      <c r="B24" s="159" t="s">
        <v>241</v>
      </c>
      <c r="C24" s="159" t="s">
        <v>254</v>
      </c>
      <c r="I24" s="159" t="s">
        <v>256</v>
      </c>
      <c r="U24" s="160"/>
    </row>
    <row r="25" spans="1:21">
      <c r="A25" s="159">
        <v>15</v>
      </c>
      <c r="B25" s="159" t="s">
        <v>242</v>
      </c>
      <c r="C25" s="159" t="s">
        <v>253</v>
      </c>
      <c r="I25" s="159" t="s">
        <v>256</v>
      </c>
      <c r="U25" s="160"/>
    </row>
    <row r="26" spans="1:21">
      <c r="A26" s="159">
        <v>16</v>
      </c>
      <c r="B26" s="159" t="s">
        <v>243</v>
      </c>
      <c r="C26" s="159" t="s">
        <v>253</v>
      </c>
      <c r="I26" s="159" t="s">
        <v>256</v>
      </c>
      <c r="U26" s="160"/>
    </row>
    <row r="27" spans="1:21">
      <c r="A27" s="159">
        <v>17</v>
      </c>
      <c r="B27" s="159" t="s">
        <v>244</v>
      </c>
      <c r="I27" s="159" t="s">
        <v>255</v>
      </c>
      <c r="U27" s="160"/>
    </row>
    <row r="28" spans="1:21">
      <c r="U28" s="160"/>
    </row>
    <row r="29" spans="1:21">
      <c r="U29" s="160"/>
    </row>
    <row r="30" spans="1:21">
      <c r="U30" s="160"/>
    </row>
    <row r="31" spans="1:21" s="178" customFormat="1" ht="15.75">
      <c r="A31" s="178" t="s">
        <v>164</v>
      </c>
      <c r="U31" s="179"/>
    </row>
    <row r="32" spans="1:21" s="175" customFormat="1" ht="15">
      <c r="U32" s="176"/>
    </row>
    <row r="33" spans="1:21" s="175" customFormat="1" ht="15">
      <c r="U33" s="176"/>
    </row>
    <row r="34" spans="1:21" s="175" customFormat="1" ht="15">
      <c r="U34" s="176"/>
    </row>
    <row r="35" spans="1:21" s="175" customFormat="1" ht="15">
      <c r="U35" s="176"/>
    </row>
    <row r="36" spans="1:21" s="175" customFormat="1" ht="15">
      <c r="U36" s="176"/>
    </row>
    <row r="37" spans="1:21" s="175" customFormat="1" ht="15">
      <c r="U37" s="176"/>
    </row>
    <row r="38" spans="1:21" s="175" customFormat="1" ht="15">
      <c r="U38" s="176"/>
    </row>
    <row r="39" spans="1:21" s="175" customFormat="1" ht="15">
      <c r="U39" s="176"/>
    </row>
    <row r="40" spans="1:21" s="175" customFormat="1" ht="15">
      <c r="U40" s="176"/>
    </row>
    <row r="41" spans="1:21" s="175" customFormat="1" ht="15">
      <c r="U41" s="176"/>
    </row>
    <row r="42" spans="1:21" s="175" customFormat="1" ht="15">
      <c r="U42" s="176"/>
    </row>
    <row r="43" spans="1:21" s="175" customFormat="1" ht="15">
      <c r="U43" s="176"/>
    </row>
    <row r="44" spans="1:21" s="175" customFormat="1" ht="15">
      <c r="U44" s="176"/>
    </row>
    <row r="45" spans="1:21" s="175" customFormat="1" ht="15">
      <c r="U45" s="176"/>
    </row>
    <row r="46" spans="1:21" s="178" customFormat="1" ht="15.75">
      <c r="A46" s="178" t="s">
        <v>165</v>
      </c>
      <c r="U46" s="179"/>
    </row>
    <row r="47" spans="1:21" s="175" customFormat="1" ht="15.75">
      <c r="L47" s="177"/>
      <c r="U47" s="176"/>
    </row>
    <row r="48" spans="1:21" s="175" customFormat="1" ht="15.75">
      <c r="L48" s="177"/>
      <c r="U48" s="176"/>
    </row>
    <row r="49" spans="12:21" s="175" customFormat="1" ht="15.75">
      <c r="L49" s="177"/>
      <c r="U49" s="176"/>
    </row>
    <row r="50" spans="12:21" s="175" customFormat="1" ht="15.75">
      <c r="L50" s="177"/>
      <c r="U50" s="176"/>
    </row>
    <row r="51" spans="12:21" s="175" customFormat="1" ht="15">
      <c r="U51" s="176"/>
    </row>
    <row r="52" spans="12:21" s="175" customFormat="1" ht="15">
      <c r="U52" s="176"/>
    </row>
    <row r="53" spans="12:21" s="175" customFormat="1" ht="15">
      <c r="U53" s="176"/>
    </row>
    <row r="54" spans="12:21" s="175" customFormat="1" ht="15">
      <c r="U54" s="176"/>
    </row>
    <row r="55" spans="12:21" s="175" customFormat="1" ht="15">
      <c r="U55" s="176"/>
    </row>
    <row r="56" spans="12:21" s="175" customFormat="1" ht="15">
      <c r="U56" s="176"/>
    </row>
    <row r="57" spans="12:21" s="175" customFormat="1" ht="15">
      <c r="U57" s="176"/>
    </row>
    <row r="58" spans="12:21" s="175" customFormat="1" ht="15">
      <c r="U58" s="176"/>
    </row>
    <row r="59" spans="12:21" s="175" customFormat="1" ht="15">
      <c r="U59" s="176"/>
    </row>
    <row r="60" spans="12:21" s="175" customFormat="1" ht="15">
      <c r="U60" s="176"/>
    </row>
    <row r="61" spans="12:21" s="175" customFormat="1" ht="15">
      <c r="U61" s="176"/>
    </row>
    <row r="62" spans="12:21" s="175" customFormat="1" ht="15">
      <c r="U62" s="176"/>
    </row>
    <row r="63" spans="12:21" s="175" customFormat="1" ht="15">
      <c r="U63" s="176"/>
    </row>
    <row r="64" spans="12:21" s="175" customFormat="1" ht="15">
      <c r="U64" s="176"/>
    </row>
    <row r="65" spans="1:21" s="175" customFormat="1" ht="15">
      <c r="U65" s="176"/>
    </row>
    <row r="66" spans="1:21" s="175" customFormat="1" ht="15">
      <c r="U66" s="176"/>
    </row>
    <row r="67" spans="1:21" s="175" customFormat="1" ht="15">
      <c r="U67" s="176"/>
    </row>
    <row r="68" spans="1:21" s="178" customFormat="1" ht="15.75">
      <c r="A68" s="178" t="s">
        <v>166</v>
      </c>
      <c r="U68" s="179"/>
    </row>
    <row r="69" spans="1:21" s="175" customFormat="1" ht="15">
      <c r="U69" s="176"/>
    </row>
    <row r="70" spans="1:21" s="175" customFormat="1" ht="15">
      <c r="U70" s="176"/>
    </row>
    <row r="71" spans="1:21" s="175" customFormat="1" ht="15">
      <c r="U71" s="176"/>
    </row>
    <row r="72" spans="1:21" s="175" customFormat="1" ht="15">
      <c r="U72" s="176"/>
    </row>
    <row r="73" spans="1:21" s="175" customFormat="1" ht="15">
      <c r="U73" s="176"/>
    </row>
    <row r="74" spans="1:21" s="175" customFormat="1" ht="15">
      <c r="U74" s="176"/>
    </row>
    <row r="75" spans="1:21" s="175" customFormat="1" ht="15">
      <c r="U75" s="176"/>
    </row>
    <row r="76" spans="1:21" s="175" customFormat="1" ht="15">
      <c r="U76" s="176"/>
    </row>
    <row r="77" spans="1:21" s="175" customFormat="1" ht="15">
      <c r="U77" s="176"/>
    </row>
    <row r="78" spans="1:21" s="175" customFormat="1" ht="15">
      <c r="U78" s="176"/>
    </row>
    <row r="79" spans="1:21" s="175" customFormat="1" ht="15">
      <c r="U79" s="176"/>
    </row>
    <row r="80" spans="1:21" s="175" customFormat="1" ht="15">
      <c r="U80" s="176"/>
    </row>
    <row r="81" spans="1:21" s="175" customFormat="1" ht="15">
      <c r="U81" s="176"/>
    </row>
    <row r="82" spans="1:21" s="175" customFormat="1" ht="15">
      <c r="U82" s="176"/>
    </row>
    <row r="83" spans="1:21" s="175" customFormat="1" ht="15">
      <c r="U83" s="176"/>
    </row>
    <row r="84" spans="1:21" s="175" customFormat="1" ht="15">
      <c r="U84" s="176"/>
    </row>
    <row r="85" spans="1:21" s="175" customFormat="1" ht="15">
      <c r="U85" s="176"/>
    </row>
    <row r="86" spans="1:21" s="175" customFormat="1" ht="15">
      <c r="U86" s="176"/>
    </row>
    <row r="87" spans="1:21" s="175" customFormat="1" ht="15">
      <c r="U87" s="176"/>
    </row>
    <row r="88" spans="1:21" s="175" customFormat="1" ht="15">
      <c r="U88" s="176"/>
    </row>
    <row r="89" spans="1:21" s="175" customFormat="1" ht="15">
      <c r="U89" s="176"/>
    </row>
    <row r="90" spans="1:21" s="175" customFormat="1" ht="15">
      <c r="U90" s="176"/>
    </row>
    <row r="91" spans="1:21" s="178" customFormat="1" ht="15.75">
      <c r="A91" s="178" t="s">
        <v>167</v>
      </c>
      <c r="U91" s="179"/>
    </row>
    <row r="92" spans="1:21" s="175" customFormat="1" ht="15">
      <c r="U92" s="176"/>
    </row>
    <row r="93" spans="1:21" s="175" customFormat="1" ht="15">
      <c r="U93" s="176"/>
    </row>
    <row r="94" spans="1:21" s="175" customFormat="1" ht="15">
      <c r="U94" s="176"/>
    </row>
    <row r="95" spans="1:21" s="175" customFormat="1" ht="15">
      <c r="U95" s="176"/>
    </row>
    <row r="96" spans="1:21" s="175" customFormat="1" ht="15">
      <c r="U96" s="176"/>
    </row>
    <row r="97" spans="1:21" s="175" customFormat="1" ht="15">
      <c r="U97" s="176"/>
    </row>
    <row r="98" spans="1:21" s="175" customFormat="1" ht="15">
      <c r="U98" s="176"/>
    </row>
    <row r="99" spans="1:21" s="175" customFormat="1" ht="15">
      <c r="U99" s="176"/>
    </row>
    <row r="100" spans="1:21" s="175" customFormat="1" ht="15">
      <c r="U100" s="176"/>
    </row>
    <row r="101" spans="1:21" s="175" customFormat="1" ht="15">
      <c r="U101" s="176"/>
    </row>
    <row r="102" spans="1:21" s="175" customFormat="1" ht="15">
      <c r="U102" s="176"/>
    </row>
    <row r="103" spans="1:21" s="175" customFormat="1" ht="15">
      <c r="U103" s="176"/>
    </row>
    <row r="104" spans="1:21" s="175" customFormat="1" ht="15">
      <c r="U104" s="176"/>
    </row>
    <row r="105" spans="1:21" s="175" customFormat="1" ht="15">
      <c r="U105" s="176"/>
    </row>
    <row r="106" spans="1:21" s="175" customFormat="1" ht="15">
      <c r="U106" s="176"/>
    </row>
    <row r="107" spans="1:21" s="175" customFormat="1" ht="15">
      <c r="U107" s="176"/>
    </row>
    <row r="108" spans="1:21" s="178" customFormat="1" ht="15.75">
      <c r="A108" s="178" t="s">
        <v>168</v>
      </c>
      <c r="U108" s="179"/>
    </row>
    <row r="109" spans="1:21" s="178" customFormat="1" ht="15.75">
      <c r="U109" s="179"/>
    </row>
    <row r="110" spans="1:21" s="178" customFormat="1" ht="15.75">
      <c r="U110" s="179"/>
    </row>
    <row r="111" spans="1:21" s="178" customFormat="1" ht="15.75">
      <c r="U111" s="179"/>
    </row>
    <row r="112" spans="1:21" s="178" customFormat="1" ht="15.75">
      <c r="U112" s="179"/>
    </row>
    <row r="113" spans="1:21" s="178" customFormat="1" ht="15.75">
      <c r="U113" s="179"/>
    </row>
    <row r="114" spans="1:21" s="178" customFormat="1" ht="15.75">
      <c r="U114" s="179"/>
    </row>
    <row r="115" spans="1:21" s="178" customFormat="1" ht="15.75">
      <c r="U115" s="179"/>
    </row>
    <row r="116" spans="1:21" s="178" customFormat="1" ht="15.75">
      <c r="U116" s="179"/>
    </row>
    <row r="117" spans="1:21" s="178" customFormat="1" ht="15.75">
      <c r="U117" s="179"/>
    </row>
    <row r="118" spans="1:21" s="178" customFormat="1" ht="15.75">
      <c r="U118" s="179"/>
    </row>
    <row r="119" spans="1:21" s="178" customFormat="1" ht="15.75">
      <c r="U119" s="179"/>
    </row>
    <row r="120" spans="1:21" s="178" customFormat="1" ht="15.75">
      <c r="U120" s="179"/>
    </row>
    <row r="121" spans="1:21" s="178" customFormat="1" ht="15.75">
      <c r="U121" s="179"/>
    </row>
    <row r="122" spans="1:21" s="178" customFormat="1" ht="15.75">
      <c r="U122" s="179"/>
    </row>
    <row r="123" spans="1:21" s="178" customFormat="1" ht="15.75">
      <c r="U123" s="179"/>
    </row>
    <row r="124" spans="1:21" s="178" customFormat="1" ht="15.75">
      <c r="U124" s="179"/>
    </row>
    <row r="125" spans="1:21" s="178" customFormat="1" ht="15.75">
      <c r="U125" s="179"/>
    </row>
    <row r="126" spans="1:21" s="178" customFormat="1" ht="15.75">
      <c r="U126" s="179"/>
    </row>
    <row r="127" spans="1:21" s="175" customFormat="1" ht="15.75">
      <c r="A127" s="178" t="s">
        <v>261</v>
      </c>
      <c r="U127" s="176"/>
    </row>
    <row r="128" spans="1:21" s="175" customFormat="1" ht="15.75">
      <c r="A128" s="178"/>
      <c r="U128" s="176"/>
    </row>
    <row r="129" spans="1:21" s="175" customFormat="1" ht="15.75">
      <c r="A129" s="178"/>
      <c r="U129" s="176"/>
    </row>
    <row r="130" spans="1:21" s="175" customFormat="1" ht="15.75">
      <c r="A130" s="178"/>
      <c r="U130" s="176"/>
    </row>
    <row r="131" spans="1:21" s="175" customFormat="1" ht="15.75">
      <c r="A131" s="178"/>
      <c r="U131" s="176"/>
    </row>
    <row r="132" spans="1:21" s="175" customFormat="1" ht="15.75">
      <c r="A132" s="178"/>
      <c r="U132" s="176"/>
    </row>
    <row r="133" spans="1:21" s="175" customFormat="1" ht="15.75">
      <c r="A133" s="178"/>
      <c r="U133" s="176"/>
    </row>
    <row r="134" spans="1:21" s="175" customFormat="1" ht="15.75">
      <c r="A134" s="178"/>
      <c r="U134" s="176"/>
    </row>
    <row r="135" spans="1:21" s="175" customFormat="1" ht="15.75">
      <c r="A135" s="178"/>
      <c r="U135" s="176"/>
    </row>
    <row r="136" spans="1:21" s="175" customFormat="1" ht="15.75">
      <c r="A136" s="178"/>
      <c r="U136" s="176"/>
    </row>
    <row r="137" spans="1:21" s="175" customFormat="1" ht="15.75">
      <c r="A137" s="178"/>
      <c r="U137" s="176"/>
    </row>
    <row r="138" spans="1:21" s="175" customFormat="1" ht="15.75">
      <c r="A138" s="178"/>
      <c r="U138" s="176"/>
    </row>
    <row r="139" spans="1:21" s="175" customFormat="1" ht="15.75">
      <c r="A139" s="178"/>
      <c r="U139" s="176"/>
    </row>
    <row r="140" spans="1:21" s="175" customFormat="1" ht="15.75">
      <c r="A140" s="178"/>
      <c r="U140" s="176"/>
    </row>
    <row r="141" spans="1:21" s="175" customFormat="1" ht="15.75">
      <c r="A141" s="178"/>
      <c r="U141" s="176"/>
    </row>
    <row r="142" spans="1:21" s="175" customFormat="1" ht="15.75">
      <c r="A142" s="178"/>
      <c r="U142" s="176"/>
    </row>
    <row r="143" spans="1:21" s="175" customFormat="1" ht="15.75">
      <c r="A143" s="178"/>
      <c r="U143" s="176"/>
    </row>
    <row r="144" spans="1:21" s="175" customFormat="1" ht="15.75">
      <c r="A144" s="178"/>
      <c r="U144" s="176"/>
    </row>
    <row r="145" spans="1:21" s="175" customFormat="1" ht="15.75">
      <c r="A145" s="178" t="s">
        <v>262</v>
      </c>
      <c r="U145" s="176"/>
    </row>
    <row r="146" spans="1:21" s="175" customFormat="1" ht="15.75">
      <c r="A146" s="178"/>
      <c r="U146" s="176"/>
    </row>
    <row r="147" spans="1:21" s="175" customFormat="1" ht="15.75">
      <c r="A147" s="178"/>
      <c r="U147" s="176"/>
    </row>
    <row r="148" spans="1:21" s="175" customFormat="1" ht="15.75">
      <c r="A148" s="178"/>
      <c r="U148" s="176"/>
    </row>
    <row r="149" spans="1:21" s="175" customFormat="1" ht="15.75">
      <c r="A149" s="178"/>
      <c r="U149" s="176"/>
    </row>
    <row r="150" spans="1:21" s="175" customFormat="1" ht="15.75">
      <c r="A150" s="178"/>
      <c r="U150" s="176"/>
    </row>
    <row r="151" spans="1:21" s="175" customFormat="1" ht="15">
      <c r="U151" s="176"/>
    </row>
    <row r="152" spans="1:21" s="175" customFormat="1" ht="15">
      <c r="U152" s="176"/>
    </row>
    <row r="153" spans="1:21">
      <c r="U153" s="160"/>
    </row>
    <row r="154" spans="1:21">
      <c r="U154" s="160"/>
    </row>
    <row r="155" spans="1:21">
      <c r="U155" s="160"/>
    </row>
    <row r="156" spans="1:21">
      <c r="U156" s="160"/>
    </row>
    <row r="157" spans="1:21">
      <c r="U157" s="160"/>
    </row>
    <row r="158" spans="1:21">
      <c r="U158" s="160"/>
    </row>
    <row r="159" spans="1:21">
      <c r="U159" s="160"/>
    </row>
    <row r="160" spans="1:21">
      <c r="U160" s="160"/>
    </row>
    <row r="161" spans="1:21">
      <c r="U161" s="160"/>
    </row>
    <row r="162" spans="1:21">
      <c r="U162" s="160"/>
    </row>
    <row r="163" spans="1:21">
      <c r="U163" s="160"/>
    </row>
    <row r="164" spans="1:21">
      <c r="U164" s="160"/>
    </row>
    <row r="165" spans="1:21">
      <c r="U165" s="160"/>
    </row>
    <row r="166" spans="1:21">
      <c r="U166" s="160"/>
    </row>
    <row r="167" spans="1:21" s="178" customFormat="1" ht="15.75">
      <c r="A167" s="178" t="s">
        <v>263</v>
      </c>
      <c r="U167" s="179"/>
    </row>
    <row r="168" spans="1:21">
      <c r="U168" s="160"/>
    </row>
    <row r="169" spans="1:21">
      <c r="U169" s="160"/>
    </row>
    <row r="170" spans="1:21">
      <c r="U170" s="160"/>
    </row>
    <row r="171" spans="1:21">
      <c r="U171" s="160"/>
    </row>
    <row r="172" spans="1:21">
      <c r="U172" s="160"/>
    </row>
    <row r="173" spans="1:21">
      <c r="U173" s="160"/>
    </row>
    <row r="174" spans="1:21" ht="23.25">
      <c r="B174" s="161"/>
      <c r="U174" s="160"/>
    </row>
    <row r="175" spans="1:21">
      <c r="U175" s="160"/>
    </row>
    <row r="176" spans="1:21">
      <c r="U176" s="160"/>
    </row>
    <row r="177" spans="21:21">
      <c r="U177" s="160"/>
    </row>
    <row r="178" spans="21:21">
      <c r="U178" s="160"/>
    </row>
    <row r="179" spans="21:21">
      <c r="U179" s="160"/>
    </row>
    <row r="180" spans="21:21">
      <c r="U180" s="160"/>
    </row>
    <row r="181" spans="21:21">
      <c r="U181" s="160"/>
    </row>
    <row r="182" spans="21:21">
      <c r="U182" s="160"/>
    </row>
    <row r="183" spans="21:21">
      <c r="U183" s="160"/>
    </row>
    <row r="184" spans="21:21">
      <c r="U184" s="160"/>
    </row>
    <row r="185" spans="21:21">
      <c r="U185" s="160"/>
    </row>
    <row r="186" spans="21:21">
      <c r="U186" s="160"/>
    </row>
    <row r="187" spans="21:21">
      <c r="U187" s="160"/>
    </row>
    <row r="188" spans="21:21">
      <c r="U188" s="160"/>
    </row>
    <row r="189" spans="21:21">
      <c r="U189" s="160"/>
    </row>
    <row r="190" spans="21:21">
      <c r="U190" s="160"/>
    </row>
    <row r="191" spans="21:21">
      <c r="U191" s="160"/>
    </row>
    <row r="192" spans="21:21">
      <c r="U192" s="160"/>
    </row>
    <row r="193" spans="2:21">
      <c r="U193" s="160"/>
    </row>
    <row r="194" spans="2:21">
      <c r="U194" s="160"/>
    </row>
    <row r="195" spans="2:21">
      <c r="U195" s="160"/>
    </row>
    <row r="196" spans="2:21" ht="23.25">
      <c r="B196" s="161"/>
      <c r="U196" s="160"/>
    </row>
    <row r="197" spans="2:21">
      <c r="U197" s="160"/>
    </row>
    <row r="198" spans="2:21">
      <c r="U198" s="160"/>
    </row>
    <row r="199" spans="2:21">
      <c r="U199" s="160"/>
    </row>
    <row r="200" spans="2:21">
      <c r="U200" s="160"/>
    </row>
    <row r="201" spans="2:21">
      <c r="U201" s="160"/>
    </row>
    <row r="202" spans="2:21">
      <c r="U202" s="160"/>
    </row>
    <row r="203" spans="2:21">
      <c r="U203" s="160"/>
    </row>
    <row r="204" spans="2:21">
      <c r="U204" s="160"/>
    </row>
    <row r="205" spans="2:21">
      <c r="U205" s="160"/>
    </row>
    <row r="206" spans="2:21">
      <c r="U206" s="160"/>
    </row>
    <row r="207" spans="2:21">
      <c r="U207" s="160"/>
    </row>
    <row r="208" spans="2:21">
      <c r="U208" s="160"/>
    </row>
    <row r="209" spans="1:21">
      <c r="U209" s="160"/>
    </row>
    <row r="210" spans="1:21">
      <c r="U210" s="160"/>
    </row>
    <row r="211" spans="1:21">
      <c r="U211" s="160"/>
    </row>
    <row r="212" spans="1:21">
      <c r="U212" s="160"/>
    </row>
    <row r="213" spans="1:21">
      <c r="U213" s="160"/>
    </row>
    <row r="214" spans="1:21">
      <c r="U214" s="160"/>
    </row>
    <row r="216" spans="1:21" ht="15.75">
      <c r="A216" s="178"/>
    </row>
    <row r="253" spans="2:2">
      <c r="B253" s="185" t="s">
        <v>257</v>
      </c>
    </row>
    <row r="256" spans="2:2" s="178" customFormat="1" ht="15.75"/>
  </sheetData>
  <mergeCells count="1">
    <mergeCell ref="A1:U6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33264-0EAC-40C4-AD77-72E1A22EF23A}">
  <dimension ref="B1:AF34"/>
  <sheetViews>
    <sheetView showGridLines="0" view="pageBreakPreview" topLeftCell="A7" zoomScale="98" zoomScaleNormal="85" zoomScaleSheetLayoutView="98" workbookViewId="0">
      <selection activeCell="C26" sqref="C26:W26"/>
    </sheetView>
  </sheetViews>
  <sheetFormatPr defaultRowHeight="15"/>
  <cols>
    <col min="1" max="1" width="2.42578125" customWidth="1"/>
    <col min="2" max="2" width="4.140625" customWidth="1"/>
    <col min="3" max="9" width="3.42578125" customWidth="1"/>
    <col min="10" max="10" width="4.140625" customWidth="1"/>
    <col min="11" max="12" width="5.42578125" style="84" customWidth="1"/>
    <col min="13" max="18" width="5.42578125" customWidth="1"/>
    <col min="19" max="20" width="6.42578125" customWidth="1"/>
    <col min="21" max="22" width="5.42578125" customWidth="1"/>
    <col min="23" max="23" width="4.42578125" customWidth="1"/>
    <col min="24" max="24" width="4.140625" customWidth="1"/>
    <col min="25" max="25" width="8.5703125" customWidth="1"/>
  </cols>
  <sheetData>
    <row r="1" spans="2:32" ht="19.5" customHeight="1">
      <c r="B1" s="263" t="s">
        <v>169</v>
      </c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5"/>
    </row>
    <row r="2" spans="2:32" ht="13.5" customHeight="1">
      <c r="B2" s="266"/>
      <c r="C2" s="267"/>
      <c r="D2" s="267"/>
      <c r="E2" s="267"/>
      <c r="F2" s="267"/>
      <c r="G2" s="267"/>
      <c r="H2" s="267"/>
      <c r="I2" s="267"/>
      <c r="J2" s="267"/>
      <c r="K2" s="267"/>
      <c r="L2" s="267"/>
      <c r="M2" s="267"/>
      <c r="N2" s="267"/>
      <c r="O2" s="267"/>
      <c r="P2" s="267"/>
      <c r="Q2" s="267"/>
      <c r="R2" s="267"/>
      <c r="S2" s="267"/>
      <c r="T2" s="267"/>
      <c r="U2" s="267"/>
      <c r="V2" s="267"/>
      <c r="W2" s="267"/>
      <c r="X2" s="268"/>
    </row>
    <row r="3" spans="2:32" ht="13.5" customHeight="1"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7"/>
      <c r="Q3" s="267"/>
      <c r="R3" s="267"/>
      <c r="S3" s="267"/>
      <c r="T3" s="267"/>
      <c r="U3" s="267"/>
      <c r="V3" s="267"/>
      <c r="W3" s="267"/>
      <c r="X3" s="268"/>
    </row>
    <row r="4" spans="2:32" ht="13.5" customHeight="1">
      <c r="B4" s="266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8"/>
    </row>
    <row r="5" spans="2:32" ht="13.5" customHeight="1">
      <c r="B5" s="266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8"/>
    </row>
    <row r="6" spans="2:32" ht="13.5" customHeight="1">
      <c r="B6" s="266"/>
      <c r="C6" s="267"/>
      <c r="D6" s="267"/>
      <c r="E6" s="267"/>
      <c r="F6" s="267"/>
      <c r="G6" s="267"/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267"/>
      <c r="T6" s="267"/>
      <c r="U6" s="267"/>
      <c r="V6" s="267"/>
      <c r="W6" s="267"/>
      <c r="X6" s="268"/>
    </row>
    <row r="7" spans="2:32" ht="25.15" customHeight="1">
      <c r="B7" s="1"/>
      <c r="C7" s="2"/>
      <c r="D7" s="2"/>
      <c r="E7" s="2"/>
      <c r="F7" s="2"/>
      <c r="G7" s="2"/>
      <c r="H7" s="2"/>
      <c r="I7" s="2"/>
      <c r="J7" s="2"/>
      <c r="K7" s="83"/>
      <c r="L7" s="8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Y7" s="2"/>
    </row>
    <row r="8" spans="2:32" s="98" customFormat="1" ht="3.4" customHeight="1">
      <c r="B8" s="93"/>
      <c r="C8" s="114"/>
      <c r="D8" s="114"/>
      <c r="E8" s="114"/>
      <c r="F8" s="114"/>
      <c r="G8" s="114"/>
      <c r="H8" s="114"/>
      <c r="I8" s="114"/>
      <c r="J8" s="114"/>
      <c r="K8" s="89"/>
      <c r="L8" s="89"/>
      <c r="M8" s="134"/>
      <c r="N8" s="89"/>
      <c r="O8" s="134"/>
      <c r="P8" s="89"/>
      <c r="Q8" s="89"/>
      <c r="R8" s="89"/>
      <c r="S8" s="89"/>
      <c r="T8" s="89"/>
      <c r="U8" s="89"/>
      <c r="V8" s="89"/>
      <c r="W8" s="89"/>
      <c r="X8" s="111"/>
      <c r="AD8" s="112"/>
      <c r="AE8" s="112"/>
      <c r="AF8" s="113"/>
    </row>
    <row r="9" spans="2:32" s="98" customFormat="1" ht="15" customHeight="1">
      <c r="B9" s="93"/>
      <c r="C9" s="135"/>
      <c r="D9" s="135"/>
      <c r="E9" s="135"/>
      <c r="F9" s="135"/>
      <c r="G9" s="135"/>
      <c r="H9" s="135"/>
      <c r="I9" s="135"/>
      <c r="J9" s="135"/>
      <c r="K9" s="89"/>
      <c r="L9" s="89"/>
      <c r="M9" s="134"/>
      <c r="N9" s="89"/>
      <c r="O9" s="134"/>
      <c r="P9" s="89"/>
      <c r="Q9" s="89"/>
      <c r="R9" s="89"/>
      <c r="S9" s="89"/>
      <c r="T9" s="89"/>
      <c r="U9" s="89"/>
      <c r="V9" s="89"/>
      <c r="W9" s="89"/>
      <c r="X9" s="111"/>
      <c r="AD9" s="112"/>
      <c r="AE9" s="112"/>
      <c r="AF9" s="113"/>
    </row>
    <row r="10" spans="2:32" s="98" customFormat="1" ht="3.4" customHeight="1">
      <c r="B10" s="93"/>
      <c r="C10" s="114"/>
      <c r="D10" s="114"/>
      <c r="E10" s="114"/>
      <c r="F10" s="114"/>
      <c r="G10" s="114"/>
      <c r="H10" s="114"/>
      <c r="I10" s="114"/>
      <c r="J10" s="114"/>
      <c r="K10" s="89"/>
      <c r="L10" s="89"/>
      <c r="M10" s="134"/>
      <c r="N10" s="89"/>
      <c r="O10" s="134"/>
      <c r="P10" s="89"/>
      <c r="Q10" s="89"/>
      <c r="R10" s="89"/>
      <c r="S10" s="89"/>
      <c r="T10" s="89"/>
      <c r="U10" s="89"/>
      <c r="V10" s="89"/>
      <c r="W10" s="89"/>
      <c r="X10" s="111"/>
      <c r="AD10" s="112"/>
      <c r="AE10" s="112"/>
      <c r="AF10" s="113"/>
    </row>
    <row r="11" spans="2:32" s="98" customFormat="1" ht="15" customHeight="1">
      <c r="B11" s="93"/>
      <c r="C11" s="162" t="s">
        <v>170</v>
      </c>
      <c r="D11" s="162"/>
      <c r="E11" s="162"/>
      <c r="F11" s="162"/>
      <c r="G11" s="162"/>
      <c r="H11" s="162"/>
      <c r="I11" s="162"/>
      <c r="J11" s="163" t="str">
        <f>Cover!G14</f>
        <v>4214270E_LTE_Poltek Lhokseumawe</v>
      </c>
      <c r="K11" s="162"/>
      <c r="L11" s="162"/>
      <c r="M11" s="162"/>
      <c r="N11" s="162"/>
      <c r="O11" s="162"/>
      <c r="P11" s="162"/>
      <c r="Q11" s="162" t="s">
        <v>171</v>
      </c>
      <c r="R11" s="162"/>
      <c r="S11" s="162"/>
      <c r="T11" s="162"/>
      <c r="U11" s="162"/>
      <c r="V11" s="162"/>
      <c r="W11" s="162"/>
      <c r="X11" s="111"/>
      <c r="AD11" s="112"/>
      <c r="AE11" s="112"/>
      <c r="AF11" s="113"/>
    </row>
    <row r="12" spans="2:32" s="98" customFormat="1" ht="15" customHeight="1">
      <c r="B12" s="93"/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11"/>
      <c r="AD12" s="112"/>
      <c r="AE12" s="112"/>
      <c r="AF12" s="113"/>
    </row>
    <row r="13" spans="2:32" s="98" customFormat="1" ht="15" customHeight="1">
      <c r="B13" s="93"/>
      <c r="C13" s="162"/>
      <c r="D13" s="162"/>
      <c r="E13" s="162"/>
      <c r="F13" s="405" t="s">
        <v>172</v>
      </c>
      <c r="G13" s="405"/>
      <c r="H13" s="405"/>
      <c r="I13" s="405"/>
      <c r="J13" s="405"/>
      <c r="K13" s="405" t="s">
        <v>173</v>
      </c>
      <c r="L13" s="405"/>
      <c r="M13" s="405" t="s">
        <v>174</v>
      </c>
      <c r="N13" s="405"/>
      <c r="O13" s="405" t="s">
        <v>175</v>
      </c>
      <c r="P13" s="405"/>
      <c r="Q13" s="405" t="s">
        <v>176</v>
      </c>
      <c r="R13" s="405"/>
      <c r="S13" s="162"/>
      <c r="T13" s="162"/>
      <c r="U13" s="162"/>
      <c r="V13" s="162"/>
      <c r="W13" s="162"/>
      <c r="X13" s="111"/>
      <c r="AD13" s="112"/>
      <c r="AE13" s="112"/>
      <c r="AF13" s="113"/>
    </row>
    <row r="14" spans="2:32" s="98" customFormat="1" ht="1.9" customHeight="1">
      <c r="B14" s="93"/>
      <c r="C14" s="162"/>
      <c r="D14" s="162"/>
      <c r="E14" s="162"/>
      <c r="F14" s="162"/>
      <c r="G14" s="162"/>
      <c r="H14" s="162"/>
      <c r="I14" s="162"/>
      <c r="J14" s="162"/>
      <c r="K14" s="406"/>
      <c r="L14" s="406"/>
      <c r="M14" s="406"/>
      <c r="N14" s="406"/>
      <c r="O14" s="162"/>
      <c r="P14" s="162"/>
      <c r="Q14" s="162"/>
      <c r="R14" s="162"/>
      <c r="S14" s="162"/>
      <c r="T14" s="162"/>
      <c r="U14" s="162"/>
      <c r="V14" s="162"/>
      <c r="W14" s="162"/>
      <c r="X14" s="111"/>
      <c r="AD14" s="112"/>
      <c r="AE14" s="112"/>
      <c r="AF14" s="113"/>
    </row>
    <row r="15" spans="2:32" s="98" customFormat="1" ht="15" customHeight="1">
      <c r="B15" s="93"/>
      <c r="C15" s="162"/>
      <c r="D15" s="162"/>
      <c r="E15" s="162"/>
      <c r="F15" s="396" t="s">
        <v>177</v>
      </c>
      <c r="G15" s="396"/>
      <c r="H15" s="396"/>
      <c r="I15" s="396"/>
      <c r="J15" s="396"/>
      <c r="K15" s="401">
        <f>COUNTA('VDT KPI Summary'!K11:K15)</f>
        <v>5</v>
      </c>
      <c r="L15" s="402"/>
      <c r="M15" s="401">
        <f>COUNTIF('VDT KPI Summary'!K11:K15, "PASS")</f>
        <v>4</v>
      </c>
      <c r="N15" s="402"/>
      <c r="O15" s="401">
        <f>COUNTIF('VDT KPI Summary'!K11:K15,"NOT PASS")</f>
        <v>1</v>
      </c>
      <c r="P15" s="402"/>
      <c r="Q15" s="403">
        <f>M15/K15</f>
        <v>0.8</v>
      </c>
      <c r="R15" s="404"/>
      <c r="S15" s="162"/>
      <c r="T15" s="162"/>
      <c r="U15" s="162"/>
      <c r="V15" s="162"/>
      <c r="W15" s="162"/>
      <c r="X15" s="111"/>
      <c r="AD15" s="112"/>
      <c r="AE15" s="112"/>
      <c r="AF15" s="113"/>
    </row>
    <row r="16" spans="2:32" s="98" customFormat="1" ht="15" customHeight="1">
      <c r="B16" s="93"/>
      <c r="C16" s="162"/>
      <c r="D16" s="162"/>
      <c r="E16" s="162"/>
      <c r="F16" s="396" t="s">
        <v>97</v>
      </c>
      <c r="G16" s="396"/>
      <c r="H16" s="396"/>
      <c r="I16" s="396"/>
      <c r="J16" s="396"/>
      <c r="K16" s="401">
        <v>15</v>
      </c>
      <c r="L16" s="402"/>
      <c r="M16" s="401" t="e">
        <f>COUNTIF(#REF!,"PASS")</f>
        <v>#REF!</v>
      </c>
      <c r="N16" s="402"/>
      <c r="O16" s="401" t="e">
        <f>COUNTIF(#REF!,"NOT PASS")</f>
        <v>#REF!</v>
      </c>
      <c r="P16" s="402"/>
      <c r="Q16" s="403" t="e">
        <f>M16/K16</f>
        <v>#REF!</v>
      </c>
      <c r="R16" s="404"/>
      <c r="S16" s="162"/>
      <c r="T16" s="162"/>
      <c r="U16" s="162"/>
      <c r="V16" s="162"/>
      <c r="W16" s="162"/>
      <c r="X16" s="111"/>
      <c r="AD16" s="112"/>
      <c r="AE16" s="112"/>
      <c r="AF16" s="113"/>
    </row>
    <row r="17" spans="2:32" s="98" customFormat="1" ht="15" customHeight="1">
      <c r="B17" s="93"/>
      <c r="C17" s="162"/>
      <c r="D17" s="162"/>
      <c r="E17" s="162"/>
      <c r="F17" s="144"/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64"/>
      <c r="R17" s="164"/>
      <c r="S17" s="162"/>
      <c r="T17" s="162"/>
      <c r="U17" s="162"/>
      <c r="V17" s="162"/>
      <c r="W17" s="162"/>
      <c r="X17" s="111"/>
      <c r="AD17" s="112"/>
      <c r="AE17" s="112"/>
      <c r="AF17" s="113"/>
    </row>
    <row r="18" spans="2:32" s="98" customFormat="1" ht="15" customHeight="1">
      <c r="B18" s="93"/>
      <c r="C18" s="162"/>
      <c r="D18" s="165" t="s">
        <v>178</v>
      </c>
      <c r="E18" s="162"/>
      <c r="F18" s="144"/>
      <c r="G18" s="144"/>
      <c r="H18" s="144"/>
      <c r="I18" s="144"/>
      <c r="J18" s="163" t="str">
        <f>Cover!G14</f>
        <v>4214270E_LTE_Poltek Lhokseumawe</v>
      </c>
      <c r="K18" s="144"/>
      <c r="L18" s="144"/>
      <c r="M18" s="144"/>
      <c r="N18" s="144"/>
      <c r="O18" s="144"/>
      <c r="P18" s="144"/>
      <c r="Q18" s="166" t="s">
        <v>179</v>
      </c>
      <c r="R18" s="164"/>
      <c r="S18" s="162"/>
      <c r="T18" s="162"/>
      <c r="U18" s="162"/>
      <c r="V18" s="162"/>
      <c r="W18" s="162"/>
      <c r="X18" s="111"/>
      <c r="AD18" s="112"/>
      <c r="AE18" s="112"/>
      <c r="AF18" s="113"/>
    </row>
    <row r="19" spans="2:32" s="98" customFormat="1" ht="15" customHeight="1">
      <c r="B19" s="93"/>
      <c r="C19" s="162"/>
      <c r="D19" s="162"/>
      <c r="E19" s="162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64"/>
      <c r="R19" s="164"/>
      <c r="S19" s="162"/>
      <c r="T19" s="162"/>
      <c r="U19" s="162"/>
      <c r="V19" s="162"/>
      <c r="W19" s="162"/>
      <c r="X19" s="111"/>
      <c r="AD19" s="112"/>
      <c r="AE19" s="112"/>
      <c r="AF19" s="113"/>
    </row>
    <row r="20" spans="2:32" s="98" customFormat="1" ht="15" customHeight="1">
      <c r="B20" s="93"/>
      <c r="C20" s="162"/>
      <c r="D20" s="162"/>
      <c r="E20" s="395" t="s">
        <v>180</v>
      </c>
      <c r="F20" s="395"/>
      <c r="G20" s="395"/>
      <c r="H20" s="395"/>
      <c r="I20" s="395"/>
      <c r="J20" s="395"/>
      <c r="K20" s="396"/>
      <c r="L20" s="396"/>
      <c r="M20" s="396"/>
      <c r="N20" s="144"/>
      <c r="O20" s="144"/>
      <c r="P20" s="144"/>
      <c r="Q20" s="164"/>
      <c r="R20" s="164"/>
      <c r="S20" s="162"/>
      <c r="T20" s="162"/>
      <c r="U20" s="162"/>
      <c r="V20" s="162"/>
      <c r="W20" s="162"/>
      <c r="X20" s="111"/>
      <c r="AD20" s="112"/>
      <c r="AE20" s="112"/>
      <c r="AF20" s="113"/>
    </row>
    <row r="21" spans="2:32" s="98" customFormat="1" ht="15" customHeight="1">
      <c r="B21" s="93"/>
      <c r="C21" s="162"/>
      <c r="D21" s="162"/>
      <c r="E21" s="395" t="s">
        <v>180</v>
      </c>
      <c r="F21" s="395"/>
      <c r="G21" s="395"/>
      <c r="H21" s="395"/>
      <c r="I21" s="395"/>
      <c r="J21" s="395"/>
      <c r="K21" s="396"/>
      <c r="L21" s="396"/>
      <c r="M21" s="396"/>
      <c r="N21" s="144"/>
      <c r="O21" s="144"/>
      <c r="P21" s="144"/>
      <c r="Q21" s="164"/>
      <c r="R21" s="164"/>
      <c r="S21" s="162"/>
      <c r="T21" s="162"/>
      <c r="U21" s="162"/>
      <c r="V21" s="162"/>
      <c r="W21" s="162"/>
      <c r="X21" s="111"/>
      <c r="AD21" s="112"/>
      <c r="AE21" s="112"/>
      <c r="AF21" s="113"/>
    </row>
    <row r="22" spans="2:32" s="98" customFormat="1" ht="15" customHeight="1">
      <c r="B22" s="93"/>
      <c r="C22" s="162"/>
      <c r="D22" s="162"/>
      <c r="E22" s="395" t="s">
        <v>181</v>
      </c>
      <c r="F22" s="395"/>
      <c r="G22" s="395"/>
      <c r="H22" s="395"/>
      <c r="I22" s="395"/>
      <c r="J22" s="395"/>
      <c r="K22" s="396"/>
      <c r="L22" s="396"/>
      <c r="M22" s="396"/>
      <c r="N22" s="144"/>
      <c r="O22" s="144"/>
      <c r="P22" s="144"/>
      <c r="Q22" s="164"/>
      <c r="R22" s="164"/>
      <c r="S22" s="162"/>
      <c r="T22" s="162"/>
      <c r="U22" s="162"/>
      <c r="V22" s="162"/>
      <c r="W22" s="162"/>
      <c r="X22" s="111"/>
      <c r="AD22" s="112"/>
      <c r="AE22" s="112"/>
      <c r="AF22" s="113"/>
    </row>
    <row r="23" spans="2:32" s="98" customFormat="1" ht="15" customHeight="1">
      <c r="B23" s="93"/>
      <c r="C23" s="162"/>
      <c r="D23" s="162"/>
      <c r="E23" s="162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64"/>
      <c r="R23" s="164"/>
      <c r="S23" s="162"/>
      <c r="T23" s="162"/>
      <c r="U23" s="162"/>
      <c r="V23" s="162"/>
      <c r="W23" s="162"/>
      <c r="X23" s="111"/>
      <c r="AD23" s="112"/>
      <c r="AE23" s="112"/>
      <c r="AF23" s="113"/>
    </row>
    <row r="24" spans="2:32" s="98" customFormat="1" ht="15" customHeight="1">
      <c r="B24" s="93"/>
      <c r="C24" s="167" t="s">
        <v>182</v>
      </c>
      <c r="D24" s="162"/>
      <c r="E24" s="162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64"/>
      <c r="R24" s="164"/>
      <c r="S24" s="162"/>
      <c r="T24" s="162"/>
      <c r="U24" s="162"/>
      <c r="V24" s="162"/>
      <c r="W24" s="162"/>
      <c r="X24" s="111"/>
      <c r="AD24" s="112"/>
      <c r="AE24" s="112"/>
      <c r="AF24" s="113"/>
    </row>
    <row r="25" spans="2:32" s="98" customFormat="1" ht="15" customHeight="1">
      <c r="B25" s="93"/>
      <c r="C25" s="397" t="s">
        <v>183</v>
      </c>
      <c r="D25" s="397"/>
      <c r="E25" s="397"/>
      <c r="F25" s="397"/>
      <c r="G25" s="397"/>
      <c r="H25" s="397"/>
      <c r="I25" s="397"/>
      <c r="J25" s="397"/>
      <c r="K25" s="397"/>
      <c r="L25" s="397"/>
      <c r="M25" s="397"/>
      <c r="N25" s="397"/>
      <c r="O25" s="397"/>
      <c r="P25" s="397"/>
      <c r="Q25" s="397"/>
      <c r="R25" s="397"/>
      <c r="S25" s="397"/>
      <c r="T25" s="397"/>
      <c r="U25" s="397"/>
      <c r="V25" s="397"/>
      <c r="W25" s="397"/>
      <c r="X25" s="111"/>
      <c r="AD25" s="112"/>
      <c r="AE25" s="112"/>
      <c r="AF25" s="113"/>
    </row>
    <row r="26" spans="2:32" s="98" customFormat="1" ht="15" customHeight="1">
      <c r="B26" s="93"/>
      <c r="C26" s="398"/>
      <c r="D26" s="399"/>
      <c r="E26" s="399"/>
      <c r="F26" s="399"/>
      <c r="G26" s="399"/>
      <c r="H26" s="399"/>
      <c r="I26" s="399"/>
      <c r="J26" s="399"/>
      <c r="K26" s="399"/>
      <c r="L26" s="399"/>
      <c r="M26" s="399"/>
      <c r="N26" s="399"/>
      <c r="O26" s="399"/>
      <c r="P26" s="399"/>
      <c r="Q26" s="399"/>
      <c r="R26" s="399"/>
      <c r="S26" s="399"/>
      <c r="T26" s="399"/>
      <c r="U26" s="399"/>
      <c r="V26" s="399"/>
      <c r="W26" s="400"/>
      <c r="X26" s="111"/>
      <c r="AD26" s="112"/>
      <c r="AE26" s="112"/>
      <c r="AF26" s="113"/>
    </row>
    <row r="27" spans="2:32" s="98" customFormat="1" ht="15" customHeight="1">
      <c r="B27" s="93"/>
      <c r="C27" s="398"/>
      <c r="D27" s="399"/>
      <c r="E27" s="399"/>
      <c r="F27" s="399"/>
      <c r="G27" s="399"/>
      <c r="H27" s="399"/>
      <c r="I27" s="399"/>
      <c r="J27" s="399"/>
      <c r="K27" s="399"/>
      <c r="L27" s="399"/>
      <c r="M27" s="399"/>
      <c r="N27" s="399"/>
      <c r="O27" s="399"/>
      <c r="P27" s="399"/>
      <c r="Q27" s="399"/>
      <c r="R27" s="399"/>
      <c r="S27" s="399"/>
      <c r="T27" s="399"/>
      <c r="U27" s="399"/>
      <c r="V27" s="399"/>
      <c r="W27" s="400"/>
      <c r="X27" s="111"/>
      <c r="AD27" s="112"/>
      <c r="AE27" s="112"/>
      <c r="AF27" s="113"/>
    </row>
    <row r="28" spans="2:32" s="98" customFormat="1" ht="15" customHeight="1">
      <c r="B28" s="93"/>
      <c r="C28" s="398"/>
      <c r="D28" s="399"/>
      <c r="E28" s="399"/>
      <c r="F28" s="399"/>
      <c r="G28" s="399"/>
      <c r="H28" s="399"/>
      <c r="I28" s="399"/>
      <c r="J28" s="399"/>
      <c r="K28" s="399"/>
      <c r="L28" s="399"/>
      <c r="M28" s="399"/>
      <c r="N28" s="399"/>
      <c r="O28" s="399"/>
      <c r="P28" s="399"/>
      <c r="Q28" s="399"/>
      <c r="R28" s="399"/>
      <c r="S28" s="399"/>
      <c r="T28" s="399"/>
      <c r="U28" s="399"/>
      <c r="V28" s="399"/>
      <c r="W28" s="400"/>
      <c r="X28" s="111"/>
      <c r="AD28" s="112"/>
      <c r="AE28" s="112"/>
      <c r="AF28" s="113"/>
    </row>
    <row r="29" spans="2:32" s="98" customFormat="1" ht="15" customHeight="1">
      <c r="B29" s="93"/>
      <c r="C29" s="398"/>
      <c r="D29" s="399"/>
      <c r="E29" s="399"/>
      <c r="F29" s="399"/>
      <c r="G29" s="399"/>
      <c r="H29" s="399"/>
      <c r="I29" s="399"/>
      <c r="J29" s="399"/>
      <c r="K29" s="399"/>
      <c r="L29" s="399"/>
      <c r="M29" s="399"/>
      <c r="N29" s="399"/>
      <c r="O29" s="399"/>
      <c r="P29" s="399"/>
      <c r="Q29" s="399"/>
      <c r="R29" s="399"/>
      <c r="S29" s="399"/>
      <c r="T29" s="399"/>
      <c r="U29" s="399"/>
      <c r="V29" s="399"/>
      <c r="W29" s="400"/>
      <c r="X29" s="111"/>
      <c r="AD29" s="112"/>
      <c r="AE29" s="112"/>
      <c r="AF29" s="113"/>
    </row>
    <row r="30" spans="2:32" s="98" customFormat="1" ht="15" customHeight="1">
      <c r="B30" s="93"/>
      <c r="C30" s="398"/>
      <c r="D30" s="399"/>
      <c r="E30" s="399"/>
      <c r="F30" s="399"/>
      <c r="G30" s="399"/>
      <c r="H30" s="399"/>
      <c r="I30" s="399"/>
      <c r="J30" s="399"/>
      <c r="K30" s="399"/>
      <c r="L30" s="399"/>
      <c r="M30" s="399"/>
      <c r="N30" s="399"/>
      <c r="O30" s="399"/>
      <c r="P30" s="399"/>
      <c r="Q30" s="399"/>
      <c r="R30" s="399"/>
      <c r="S30" s="399"/>
      <c r="T30" s="399"/>
      <c r="U30" s="399"/>
      <c r="V30" s="399"/>
      <c r="W30" s="400"/>
      <c r="X30" s="111"/>
      <c r="AD30" s="112"/>
      <c r="AE30" s="112"/>
      <c r="AF30" s="113"/>
    </row>
    <row r="31" spans="2:32" s="98" customFormat="1" ht="15" customHeight="1">
      <c r="B31" s="93"/>
      <c r="C31" s="398"/>
      <c r="D31" s="399"/>
      <c r="E31" s="399"/>
      <c r="F31" s="399"/>
      <c r="G31" s="399"/>
      <c r="H31" s="399"/>
      <c r="I31" s="399"/>
      <c r="J31" s="399"/>
      <c r="K31" s="399"/>
      <c r="L31" s="399"/>
      <c r="M31" s="399"/>
      <c r="N31" s="399"/>
      <c r="O31" s="399"/>
      <c r="P31" s="399"/>
      <c r="Q31" s="399"/>
      <c r="R31" s="399"/>
      <c r="S31" s="399"/>
      <c r="T31" s="399"/>
      <c r="U31" s="399"/>
      <c r="V31" s="399"/>
      <c r="W31" s="400"/>
      <c r="X31" s="111"/>
      <c r="AD31" s="112"/>
      <c r="AE31" s="112"/>
      <c r="AF31" s="113"/>
    </row>
    <row r="32" spans="2:32" s="98" customFormat="1" ht="15" customHeight="1" thickBot="1">
      <c r="B32" s="93"/>
      <c r="C32" s="162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11"/>
      <c r="AD32" s="112"/>
      <c r="AE32" s="112"/>
      <c r="AF32" s="113"/>
    </row>
    <row r="33" spans="2:25">
      <c r="B33" s="234">
        <v>2024</v>
      </c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6"/>
      <c r="Y33" s="10"/>
    </row>
    <row r="34" spans="2:25" ht="15.75" thickBot="1">
      <c r="B34" s="237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9"/>
      <c r="Y34" s="10"/>
    </row>
  </sheetData>
  <mergeCells count="31">
    <mergeCell ref="O15:P15"/>
    <mergeCell ref="Q15:R15"/>
    <mergeCell ref="B1:X6"/>
    <mergeCell ref="F13:J13"/>
    <mergeCell ref="K13:L13"/>
    <mergeCell ref="M13:N13"/>
    <mergeCell ref="O13:P13"/>
    <mergeCell ref="Q13:R13"/>
    <mergeCell ref="K14:N14"/>
    <mergeCell ref="F15:J15"/>
    <mergeCell ref="K15:L15"/>
    <mergeCell ref="M15:N15"/>
    <mergeCell ref="F16:J16"/>
    <mergeCell ref="K16:L16"/>
    <mergeCell ref="M16:N16"/>
    <mergeCell ref="O16:P16"/>
    <mergeCell ref="Q16:R16"/>
    <mergeCell ref="E20:J20"/>
    <mergeCell ref="K20:M20"/>
    <mergeCell ref="B33:X34"/>
    <mergeCell ref="E21:J21"/>
    <mergeCell ref="K21:M21"/>
    <mergeCell ref="E22:J22"/>
    <mergeCell ref="K22:M22"/>
    <mergeCell ref="C25:W25"/>
    <mergeCell ref="C26:W26"/>
    <mergeCell ref="C27:W27"/>
    <mergeCell ref="C28:W28"/>
    <mergeCell ref="C29:W29"/>
    <mergeCell ref="C30:W30"/>
    <mergeCell ref="C31:W31"/>
  </mergeCells>
  <pageMargins left="0.7" right="0.7" top="0.75" bottom="0.75" header="0.3" footer="0.3"/>
  <pageSetup paperSize="9" scale="69" firstPageNumber="2" orientation="portrait" useFirstPageNumber="1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Cover</vt:lpstr>
      <vt:lpstr>General Site Information</vt:lpstr>
      <vt:lpstr>VDT View</vt:lpstr>
      <vt:lpstr>VDT KPI Summary</vt:lpstr>
      <vt:lpstr>NMS KPI</vt:lpstr>
      <vt:lpstr>Timing Advance</vt:lpstr>
      <vt:lpstr>ATP Document</vt:lpstr>
      <vt:lpstr>Justification</vt:lpstr>
      <vt:lpstr>Optimization Tracker</vt:lpstr>
      <vt:lpstr>INFO</vt:lpstr>
      <vt:lpstr>Conclusion &amp; Remarks</vt:lpstr>
      <vt:lpstr>'ATP Document'!Print_Area</vt:lpstr>
      <vt:lpstr>'Conclusion &amp; Remarks'!Print_Area</vt:lpstr>
      <vt:lpstr>Cover!Print_Area</vt:lpstr>
      <vt:lpstr>'General Site Information'!Print_Area</vt:lpstr>
      <vt:lpstr>Justification!Print_Area</vt:lpstr>
      <vt:lpstr>'NMS KPI'!Print_Area</vt:lpstr>
      <vt:lpstr>'Timing Advance'!Print_Area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Ridwanto</dc:creator>
  <cp:lastModifiedBy>Arfan Amrico</cp:lastModifiedBy>
  <dcterms:created xsi:type="dcterms:W3CDTF">2024-01-16T14:46:53Z</dcterms:created>
  <dcterms:modified xsi:type="dcterms:W3CDTF">2024-10-23T06:03:30Z</dcterms:modified>
</cp:coreProperties>
</file>