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INDEX MATCH" sheetId="1" r:id="rId1"/>
    <sheet name="With Table Data" sheetId="3" r:id="rId2"/>
    <sheet name="MORE!!!" sheetId="4" r:id="rId3"/>
  </sheets>
  <definedNames>
    <definedName name="_xlnm._FilterDatabase" localSheetId="0" hidden="1">'INDEX MATCH'!$L$56:$M$72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<sst xmlns="http://schemas.openxmlformats.org/spreadsheetml/2006/main" count="218" uniqueCount="65">
  <si>
    <t>INDEX+MATCH</t>
  </si>
  <si>
    <t>Name</t>
  </si>
  <si>
    <t>Gender</t>
  </si>
  <si>
    <t>Department</t>
  </si>
  <si>
    <t>Date Joined</t>
  </si>
  <si>
    <t>Salary</t>
  </si>
  <si>
    <t>Bonus %</t>
  </si>
  <si>
    <t>Email ID</t>
  </si>
  <si>
    <t>Date Joined:</t>
  </si>
  <si>
    <t>Names &amp; Emails</t>
  </si>
  <si>
    <t>Female</t>
  </si>
  <si>
    <t>Barr Faughny</t>
  </si>
  <si>
    <t>Procurement</t>
  </si>
  <si>
    <t>Name:</t>
  </si>
  <si>
    <t>Jan Morforth</t>
  </si>
  <si>
    <t>Finance</t>
  </si>
  <si>
    <t>Dennison Crosswaite</t>
  </si>
  <si>
    <t>Male</t>
  </si>
  <si>
    <t>Website</t>
  </si>
  <si>
    <t>Alternative</t>
  </si>
  <si>
    <t>j.morforth@awesome.ch</t>
  </si>
  <si>
    <t>Gunar Cockshoot</t>
  </si>
  <si>
    <t>Sales</t>
  </si>
  <si>
    <t>Gigi Bohling</t>
  </si>
  <si>
    <t>d.crosswaite@awesome.ch</t>
  </si>
  <si>
    <t>Curtice Advani</t>
  </si>
  <si>
    <t>MATCH Result</t>
  </si>
  <si>
    <t>Kaine Padly</t>
  </si>
  <si>
    <t>INDEX Result</t>
  </si>
  <si>
    <t>b.faughny@awesome.ch</t>
  </si>
  <si>
    <t>Ches Bonnell</t>
  </si>
  <si>
    <t>Rafaelita Blaksland</t>
  </si>
  <si>
    <t>Andria Kimpton</t>
  </si>
  <si>
    <t>r.blaksland@awesome.ch</t>
  </si>
  <si>
    <t>Brien Boise</t>
  </si>
  <si>
    <t>Salary:</t>
  </si>
  <si>
    <t>Husein Augar</t>
  </si>
  <si>
    <t>c.advani@awesome.ch</t>
  </si>
  <si>
    <t>Dotty Strutley</t>
  </si>
  <si>
    <t>d.strutley@awesome.ch</t>
  </si>
  <si>
    <t>Marney O'Breen</t>
  </si>
  <si>
    <t>h.augar@awesome.ch</t>
  </si>
  <si>
    <t>Beverie Moffet</t>
  </si>
  <si>
    <t>Oby Sorrel</t>
  </si>
  <si>
    <t>g.cockshoot@awesome.ch</t>
  </si>
  <si>
    <t>o.sorrel@awesome.ch</t>
  </si>
  <si>
    <t>m.obreen@awesome.ch</t>
  </si>
  <si>
    <t>b.moffet@awesome.ch</t>
  </si>
  <si>
    <t>Bonus Details</t>
  </si>
  <si>
    <t>Bonus 1</t>
  </si>
  <si>
    <t>Bonus 2</t>
  </si>
  <si>
    <t>Bonus 1%</t>
  </si>
  <si>
    <t>Bonus 2%</t>
  </si>
  <si>
    <t>Videos</t>
  </si>
  <si>
    <t>VLOOKUP, INDEX &amp; MATCH - Intro video</t>
  </si>
  <si>
    <t>👈 click</t>
  </si>
  <si>
    <t>5 Advanced VLOOKUP tricks</t>
  </si>
  <si>
    <t>INDEX+MATCH alternative - XLOOKUP</t>
  </si>
  <si>
    <t>Articles</t>
  </si>
  <si>
    <t xml:space="preserve">VLOOKUP, INDEX &amp; MATCH </t>
  </si>
  <si>
    <t>XLOOKUP with 13 examples</t>
  </si>
  <si>
    <t>INDEX() - the most important Excel function</t>
  </si>
  <si>
    <t>Courses &amp; Books</t>
  </si>
  <si>
    <t>Lookups for Data Analysis</t>
  </si>
  <si>
    <t>The Vlookup 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</si>
</sst>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_(&quot;$&quot;* #,##0_);_(&quot;$&quot;* \(#,##0\);_(&quot;$&quot;* &quot;-&quot;??_);_(@_)"/>
    <numFmt numFmtId="182" formatCode="[$-409]dd/mmm/yy;@"/>
    <numFmt numFmtId="183" formatCode="&quot;$&quot;#,##0"/>
    <numFmt numFmtId="184" formatCode="&quot;$&quot;#,##0_);[Red]\(&quot;$&quot;#,##0\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28"/>
      <color theme="1"/>
      <name val="Segoe UI Light"/>
      <charset val="134"/>
    </font>
    <font>
      <sz val="11"/>
      <color theme="8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/>
    <xf numFmtId="0" fontId="2" fillId="0" borderId="0" xfId="6"/>
    <xf numFmtId="0" fontId="3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4" fillId="3" borderId="0" xfId="0" applyFont="1" applyFill="1" applyAlignment="1">
      <alignment vertical="center"/>
    </xf>
    <xf numFmtId="18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81" fontId="0" fillId="0" borderId="0" xfId="2" applyNumberFormat="1" applyFont="1"/>
    <xf numFmtId="9" fontId="0" fillId="0" borderId="0" xfId="3" applyFont="1"/>
    <xf numFmtId="9" fontId="1" fillId="3" borderId="1" xfId="3" applyFont="1" applyFill="1" applyBorder="1" applyAlignment="1">
      <alignment horizontal="center"/>
    </xf>
    <xf numFmtId="0" fontId="1" fillId="3" borderId="1" xfId="0" applyFont="1" applyFill="1" applyBorder="1"/>
    <xf numFmtId="9" fontId="0" fillId="0" borderId="2" xfId="3" applyFont="1" applyBorder="1" applyAlignment="1">
      <alignment horizontal="center"/>
    </xf>
    <xf numFmtId="0" fontId="0" fillId="0" borderId="2" xfId="0" applyBorder="1"/>
    <xf numFmtId="9" fontId="0" fillId="0" borderId="3" xfId="3" applyFont="1" applyBorder="1" applyAlignment="1">
      <alignment horizontal="center"/>
    </xf>
    <xf numFmtId="0" fontId="0" fillId="0" borderId="3" xfId="0" applyBorder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82" fontId="0" fillId="0" borderId="2" xfId="0" applyNumberFormat="1" applyBorder="1"/>
    <xf numFmtId="183" fontId="0" fillId="0" borderId="2" xfId="0" applyNumberFormat="1" applyBorder="1"/>
    <xf numFmtId="9" fontId="0" fillId="0" borderId="2" xfId="3" applyFont="1" applyBorder="1"/>
    <xf numFmtId="182" fontId="0" fillId="0" borderId="3" xfId="0" applyNumberFormat="1" applyBorder="1"/>
    <xf numFmtId="183" fontId="0" fillId="0" borderId="3" xfId="0" applyNumberFormat="1" applyBorder="1"/>
    <xf numFmtId="9" fontId="0" fillId="0" borderId="3" xfId="3" applyFont="1" applyBorder="1"/>
    <xf numFmtId="0" fontId="0" fillId="0" borderId="3" xfId="0" applyFill="1" applyBorder="1"/>
    <xf numFmtId="182" fontId="0" fillId="0" borderId="3" xfId="0" applyNumberFormat="1" applyFill="1" applyBorder="1"/>
    <xf numFmtId="180" fontId="0" fillId="3" borderId="3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Border="1"/>
    <xf numFmtId="0" fontId="0" fillId="2" borderId="3" xfId="0" applyFill="1" applyBorder="1" applyAlignment="1">
      <alignment horizontal="left"/>
    </xf>
    <xf numFmtId="0" fontId="5" fillId="0" borderId="4" xfId="0" applyFont="1" applyBorder="1"/>
    <xf numFmtId="0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184" fontId="0" fillId="2" borderId="3" xfId="0" applyNumberFormat="1" applyFill="1" applyBorder="1" applyAlignment="1">
      <alignment horizontal="left"/>
    </xf>
    <xf numFmtId="0" fontId="1" fillId="2" borderId="1" xfId="0" applyFont="1" applyFill="1" applyBorder="1"/>
    <xf numFmtId="9" fontId="1" fillId="2" borderId="1" xfId="3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85" formatCode="d/mmm/yy"/>
      <alignment horizontal="center"/>
    </dxf>
    <dxf>
      <numFmt numFmtId="181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2</xdr:row>
      <xdr:rowOff>7620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>
          <a:fillRect/>
        </a:stretch>
      </xdr:blipFill>
      <xdr:spPr>
        <a:xfrm>
          <a:off x="7327265" y="152400"/>
          <a:ext cx="2361565" cy="704850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id="1" name="staff" displayName="staff" ref="C4:I20" totalsRowShown="0">
  <tableColumns count="7">
    <tableColumn id="1" name="Name"/>
    <tableColumn id="2" name="Gender"/>
    <tableColumn id="3" name="Department"/>
    <tableColumn id="4" name="Date Joined" dataDxfId="0"/>
    <tableColumn id="5" name="Salary" dataDxfId="1"/>
    <tableColumn id="6" name="Bonus 1">
      <calculatedColumnFormula>INDEX($K$5:$K$8,MATCH(staff[[#This Row],[Department]],$L$5:$L$8,0))</calculatedColumnFormula>
    </tableColumn>
    <tableColumn id="7" name="Bonus 2">
      <calculatedColumnFormula>INDEX($L$14:$M$17,MATCH(staff[[#This Row],[Department]],$K$14:$K$17,0),MATCH(staff[[#This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7" Type="http://schemas.openxmlformats.org/officeDocument/2006/relationships/hyperlink" Target="https://youtu.be/gpwqUc3y7ZA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Relationship Id="rId3" Type="http://schemas.openxmlformats.org/officeDocument/2006/relationships/hyperlink" Target="https://chandoo.org/wp/index-formula-usage-and-tips/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2"/>
  <sheetViews>
    <sheetView showGridLines="0" tabSelected="1" zoomScale="89" zoomScaleNormal="89" workbookViewId="0">
      <selection activeCell="K26" sqref="K26"/>
    </sheetView>
  </sheetViews>
  <sheetFormatPr defaultColWidth="9" defaultRowHeight="14.4"/>
  <cols>
    <col min="1" max="1" width="1.71296296296296" customWidth="1"/>
    <col min="2" max="2" width="3.71296296296296" customWidth="1"/>
    <col min="3" max="3" width="21" customWidth="1"/>
    <col min="5" max="5" width="13.287037037037" customWidth="1"/>
    <col min="6" max="6" width="16.287037037037" customWidth="1"/>
    <col min="7" max="7" width="10.287037037037" customWidth="1"/>
    <col min="8" max="8" width="13.8518518518519" customWidth="1"/>
    <col min="9" max="9" width="25.712962962963" customWidth="1"/>
    <col min="10" max="10" width="17.712962962963" customWidth="1"/>
    <col min="11" max="11" width="12.5740740740741" customWidth="1"/>
    <col min="12" max="12" width="14.4259259259259" customWidth="1"/>
    <col min="13" max="13" width="8.42592592592593" customWidth="1"/>
    <col min="14" max="14" width="12.5740740740741" customWidth="1"/>
    <col min="16" max="16" width="12.4259259259259" customWidth="1"/>
    <col min="17" max="17" width="10.287037037037" customWidth="1"/>
    <col min="23" max="23" width="12.5740740740741" customWidth="1"/>
  </cols>
  <sheetData>
    <row r="1" s="4" customFormat="1" ht="52.5" customHeight="1" spans="1:3">
      <c r="A1" s="5"/>
      <c r="C1" s="6" t="s">
        <v>0</v>
      </c>
    </row>
    <row r="4" spans="3:22">
      <c r="C4" s="12" t="s">
        <v>1</v>
      </c>
      <c r="D4" s="12" t="s">
        <v>2</v>
      </c>
      <c r="E4" s="12" t="s">
        <v>3</v>
      </c>
      <c r="F4" s="20" t="s">
        <v>4</v>
      </c>
      <c r="G4" s="20" t="s">
        <v>5</v>
      </c>
      <c r="H4" s="21" t="s">
        <v>6</v>
      </c>
      <c r="I4" s="21" t="s">
        <v>7</v>
      </c>
      <c r="K4" s="16" t="s">
        <v>8</v>
      </c>
      <c r="L4" s="30">
        <v>43424</v>
      </c>
      <c r="N4" s="31" t="s">
        <v>9</v>
      </c>
      <c r="Q4" s="12" t="s">
        <v>3</v>
      </c>
      <c r="R4" s="11" t="s">
        <v>10</v>
      </c>
      <c r="T4" s="39" t="s">
        <v>3</v>
      </c>
      <c r="U4" s="40" t="s">
        <v>2</v>
      </c>
      <c r="V4" s="40" t="s">
        <v>6</v>
      </c>
    </row>
    <row r="5" spans="3:22">
      <c r="C5" s="14" t="s">
        <v>11</v>
      </c>
      <c r="D5" s="14" t="s">
        <v>10</v>
      </c>
      <c r="E5" s="14" t="s">
        <v>12</v>
      </c>
      <c r="F5" s="22">
        <v>43744</v>
      </c>
      <c r="G5" s="23">
        <v>75000</v>
      </c>
      <c r="H5" s="24">
        <f t="array" ref="H5">INDEX($V$5:$V$12,MATCH(1,($T$5:$T$12=E5)*($U$5:$U$12=D5),0))</f>
        <v>0.05</v>
      </c>
      <c r="I5" s="14" t="str" cm="1">
        <f t="array" ref="I5">IFERROR(INDEX($N$5:$N$26,MATCH(C5,$N$5:$N$26,0)+1),"No email ID")</f>
        <v>b.faughny@awesome.ch</v>
      </c>
      <c r="K5" s="16" t="s">
        <v>13</v>
      </c>
      <c r="L5" s="32" t="str">
        <f>INDEX(C5:C20,MATCH(L4,F5:F20,0))</f>
        <v>Kaine Padly</v>
      </c>
      <c r="N5" s="33" t="s">
        <v>14</v>
      </c>
      <c r="Q5" s="14" t="s">
        <v>15</v>
      </c>
      <c r="R5" s="13">
        <v>0.04</v>
      </c>
      <c r="T5" s="16" t="s">
        <v>15</v>
      </c>
      <c r="U5" s="41" t="s">
        <v>10</v>
      </c>
      <c r="V5" s="15">
        <v>0.04</v>
      </c>
    </row>
    <row r="6" spans="3:22">
      <c r="C6" s="16" t="s">
        <v>16</v>
      </c>
      <c r="D6" s="16" t="s">
        <v>17</v>
      </c>
      <c r="E6" s="16" t="s">
        <v>18</v>
      </c>
      <c r="F6" s="25">
        <v>43601</v>
      </c>
      <c r="G6" s="26">
        <v>90700</v>
      </c>
      <c r="H6" s="27">
        <f t="array" ref="H6">INDEX($V$5:$V$12,MATCH(1,($T$5:$T$12=E6)*($U$5:$U$12=D6),0))</f>
        <v>0.05</v>
      </c>
      <c r="I6" s="16" t="str" cm="1">
        <f t="array" ref="I6">IFERROR(INDEX($N$5:$N$26,MATCH(C6,$N$5:$N$26,0)+1),"No email ID")</f>
        <v>d.crosswaite@awesome.ch</v>
      </c>
      <c r="K6" s="16" t="s">
        <v>19</v>
      </c>
      <c r="L6" s="34" t="str">
        <f>_xlfn.XLOOKUP(L4,F5:F20,C5:C20)</f>
        <v>Kaine Padly</v>
      </c>
      <c r="N6" s="35" t="s">
        <v>20</v>
      </c>
      <c r="Q6" s="16" t="s">
        <v>12</v>
      </c>
      <c r="R6" s="15">
        <v>0.05</v>
      </c>
      <c r="T6" s="16" t="s">
        <v>12</v>
      </c>
      <c r="U6" s="41" t="s">
        <v>10</v>
      </c>
      <c r="V6" s="15">
        <v>0.05</v>
      </c>
    </row>
    <row r="7" spans="3:22">
      <c r="C7" s="16" t="s">
        <v>21</v>
      </c>
      <c r="D7" s="16" t="s">
        <v>17</v>
      </c>
      <c r="E7" s="16" t="s">
        <v>18</v>
      </c>
      <c r="F7" s="25">
        <v>43476</v>
      </c>
      <c r="G7" s="26">
        <v>48950</v>
      </c>
      <c r="H7" s="27">
        <f t="array" ref="H7">INDEX($V$5:$V$12,MATCH(1,($T$5:$T$12=E7)*($U$5:$U$12=D7),0))</f>
        <v>0.05</v>
      </c>
      <c r="I7" s="16" t="str" cm="1">
        <f t="array" ref="I7">IFERROR(INDEX($N$5:$N$26,MATCH(C7,$N$5:$N$26,0)+1),"No email ID")</f>
        <v>g.cockshoot@awesome.ch</v>
      </c>
      <c r="N7" s="33" t="s">
        <v>16</v>
      </c>
      <c r="Q7" s="16" t="s">
        <v>22</v>
      </c>
      <c r="R7" s="15">
        <v>0.03</v>
      </c>
      <c r="T7" s="16" t="s">
        <v>22</v>
      </c>
      <c r="U7" s="41" t="s">
        <v>10</v>
      </c>
      <c r="V7" s="15">
        <v>0.03</v>
      </c>
    </row>
    <row r="8" spans="3:22">
      <c r="C8" s="16" t="s">
        <v>23</v>
      </c>
      <c r="D8" s="16" t="s">
        <v>17</v>
      </c>
      <c r="E8" s="16" t="s">
        <v>22</v>
      </c>
      <c r="F8" s="25">
        <v>43351</v>
      </c>
      <c r="G8" s="26">
        <v>74550</v>
      </c>
      <c r="H8" s="27">
        <f t="array" ref="H8">INDEX($V$5:$V$12,MATCH(1,($T$5:$T$12=E8)*($U$5:$U$12=D8),0))</f>
        <v>0.04</v>
      </c>
      <c r="I8" s="16" t="str" cm="1">
        <f t="array" ref="I8">IFERROR(INDEX($N$5:$N$26,MATCH(C8,$N$5:$N$26,0)+1),"No email ID")</f>
        <v>No email ID</v>
      </c>
      <c r="N8" s="35" t="s">
        <v>24</v>
      </c>
      <c r="Q8" s="16" t="s">
        <v>18</v>
      </c>
      <c r="R8" s="15">
        <v>0.06</v>
      </c>
      <c r="T8" s="16" t="s">
        <v>18</v>
      </c>
      <c r="U8" s="41" t="s">
        <v>10</v>
      </c>
      <c r="V8" s="15">
        <v>0.06</v>
      </c>
    </row>
    <row r="9" spans="3:22">
      <c r="C9" s="16" t="s">
        <v>25</v>
      </c>
      <c r="D9" s="16" t="s">
        <v>17</v>
      </c>
      <c r="E9" s="16" t="s">
        <v>15</v>
      </c>
      <c r="F9" s="25">
        <v>43560</v>
      </c>
      <c r="G9" s="26">
        <v>59810</v>
      </c>
      <c r="H9" s="27">
        <f t="array" ref="H9">INDEX($V$5:$V$12,MATCH(1,($T$5:$T$12=E9)*($U$5:$U$12=D9),0))</f>
        <v>0.03</v>
      </c>
      <c r="I9" s="16" t="str" cm="1">
        <f t="array" ref="I9">IFERROR(INDEX($N$5:$N$26,MATCH(C9,$N$5:$N$26,0)+1),"No email ID")</f>
        <v>c.advani@awesome.ch</v>
      </c>
      <c r="K9" s="16" t="s">
        <v>26</v>
      </c>
      <c r="L9" s="36">
        <f>MATCH(L4,F5:F20,0)</f>
        <v>6</v>
      </c>
      <c r="N9" s="33" t="s">
        <v>11</v>
      </c>
      <c r="T9" s="16" t="s">
        <v>15</v>
      </c>
      <c r="U9" s="41" t="s">
        <v>17</v>
      </c>
      <c r="V9" s="15">
        <v>0.03</v>
      </c>
    </row>
    <row r="10" spans="3:22">
      <c r="C10" s="16" t="s">
        <v>27</v>
      </c>
      <c r="D10" s="16" t="s">
        <v>17</v>
      </c>
      <c r="E10" s="16" t="s">
        <v>18</v>
      </c>
      <c r="F10" s="25">
        <v>43424</v>
      </c>
      <c r="G10" s="26">
        <v>107700</v>
      </c>
      <c r="H10" s="27">
        <f t="array" ref="H10">INDEX($V$5:$V$12,MATCH(1,($T$5:$T$12=E10)*($U$5:$U$12=D10),0))</f>
        <v>0.05</v>
      </c>
      <c r="I10" s="16" t="str" cm="1">
        <f t="array" ref="I10">IFERROR(INDEX($N$5:$N$26,MATCH(C10,$N$5:$N$26,0)+1),"No email ID")</f>
        <v>No email ID</v>
      </c>
      <c r="K10" s="16" t="s">
        <v>28</v>
      </c>
      <c r="L10" s="37" t="str" cm="1">
        <f t="array" ref="L10">INDEX(C5:C20,L9)</f>
        <v>Kaine Padly</v>
      </c>
      <c r="N10" s="35" t="s">
        <v>29</v>
      </c>
      <c r="T10" s="16" t="s">
        <v>12</v>
      </c>
      <c r="U10" s="41" t="s">
        <v>17</v>
      </c>
      <c r="V10" s="15">
        <v>0.04</v>
      </c>
    </row>
    <row r="11" spans="3:22">
      <c r="C11" s="16" t="s">
        <v>30</v>
      </c>
      <c r="D11" s="16" t="s">
        <v>17</v>
      </c>
      <c r="E11" s="16" t="s">
        <v>18</v>
      </c>
      <c r="F11" s="25">
        <v>43303</v>
      </c>
      <c r="G11" s="26">
        <v>88050</v>
      </c>
      <c r="H11" s="27">
        <f t="array" ref="H11">INDEX($V$5:$V$12,MATCH(1,($T$5:$T$12=E11)*($U$5:$U$12=D11),0))</f>
        <v>0.05</v>
      </c>
      <c r="I11" s="16" t="str" cm="1">
        <f t="array" ref="I11">IFERROR(INDEX($N$5:$N$26,MATCH(C11,$N$5:$N$26,0)+1),"No email ID")</f>
        <v>No email ID</v>
      </c>
      <c r="N11" s="33" t="s">
        <v>31</v>
      </c>
      <c r="Q11" s="11" t="s">
        <v>6</v>
      </c>
      <c r="R11" s="12" t="s">
        <v>3</v>
      </c>
      <c r="T11" s="16" t="s">
        <v>22</v>
      </c>
      <c r="U11" s="41" t="s">
        <v>17</v>
      </c>
      <c r="V11" s="15">
        <v>0.04</v>
      </c>
    </row>
    <row r="12" spans="3:22">
      <c r="C12" s="16" t="s">
        <v>32</v>
      </c>
      <c r="D12" s="16" t="s">
        <v>17</v>
      </c>
      <c r="E12" s="16" t="s">
        <v>18</v>
      </c>
      <c r="F12" s="25">
        <v>43238</v>
      </c>
      <c r="G12" s="26">
        <v>69120</v>
      </c>
      <c r="H12" s="27">
        <f t="array" ref="H12">INDEX($V$5:$V$12,MATCH(1,($T$5:$T$12=E12)*($U$5:$U$12=D12),0))</f>
        <v>0.05</v>
      </c>
      <c r="I12" s="16" t="str" cm="1">
        <f t="array" ref="I12">IFERROR(INDEX($N$5:$N$26,MATCH(C12,$N$5:$N$26,0)+1),"No email ID")</f>
        <v>No email ID</v>
      </c>
      <c r="N12" s="35" t="s">
        <v>33</v>
      </c>
      <c r="Q12" s="13">
        <v>0.03</v>
      </c>
      <c r="R12" s="14" t="s">
        <v>15</v>
      </c>
      <c r="T12" s="16" t="s">
        <v>18</v>
      </c>
      <c r="U12" s="41" t="s">
        <v>17</v>
      </c>
      <c r="V12" s="15">
        <v>0.05</v>
      </c>
    </row>
    <row r="13" spans="3:18">
      <c r="C13" s="16" t="s">
        <v>34</v>
      </c>
      <c r="D13" s="16" t="s">
        <v>10</v>
      </c>
      <c r="E13" s="16" t="s">
        <v>18</v>
      </c>
      <c r="F13" s="25">
        <v>43628</v>
      </c>
      <c r="G13" s="26">
        <v>58100</v>
      </c>
      <c r="H13" s="27">
        <f t="array" ref="H13">INDEX($V$5:$V$12,MATCH(1,($T$5:$T$12=E13)*($U$5:$U$12=D13),0))</f>
        <v>0.06</v>
      </c>
      <c r="I13" s="16" t="str" cm="1">
        <f t="array" ref="I13">IFERROR(INDEX($N$5:$N$26,MATCH(C13,$N$5:$N$26,0)+1),"No email ID")</f>
        <v>No email ID</v>
      </c>
      <c r="K13" s="16" t="s">
        <v>35</v>
      </c>
      <c r="L13" s="38">
        <v>88000</v>
      </c>
      <c r="N13" s="33" t="s">
        <v>25</v>
      </c>
      <c r="Q13" s="15">
        <v>0.04</v>
      </c>
      <c r="R13" s="16" t="s">
        <v>12</v>
      </c>
    </row>
    <row r="14" spans="3:18">
      <c r="C14" s="16" t="s">
        <v>36</v>
      </c>
      <c r="D14" s="16" t="s">
        <v>10</v>
      </c>
      <c r="E14" s="16" t="s">
        <v>15</v>
      </c>
      <c r="F14" s="25">
        <v>43355</v>
      </c>
      <c r="G14" s="26">
        <v>67910</v>
      </c>
      <c r="H14" s="27">
        <f t="array" ref="H14">INDEX($V$5:$V$12,MATCH(1,($T$5:$T$12=E14)*($U$5:$U$12=D14),0))</f>
        <v>0.04</v>
      </c>
      <c r="I14" s="16" t="str" cm="1">
        <f t="array" ref="I14">IFERROR(INDEX($N$5:$N$26,MATCH(C14,$N$5:$N$26,0)+1),"No email ID")</f>
        <v>h.augar@awesome.ch</v>
      </c>
      <c r="K14" s="16" t="s">
        <v>13</v>
      </c>
      <c r="L14" s="34" t="str">
        <f>IFERROR(INDEX(C5:C20,MATCH(L13,G5:G20,0)),"Not found")</f>
        <v>Not found</v>
      </c>
      <c r="N14" s="35" t="s">
        <v>37</v>
      </c>
      <c r="Q14" s="15">
        <v>0.04</v>
      </c>
      <c r="R14" s="16" t="s">
        <v>22</v>
      </c>
    </row>
    <row r="15" spans="3:18">
      <c r="C15" s="16" t="s">
        <v>14</v>
      </c>
      <c r="D15" s="16" t="s">
        <v>17</v>
      </c>
      <c r="E15" s="16" t="s">
        <v>15</v>
      </c>
      <c r="F15" s="25">
        <v>43007</v>
      </c>
      <c r="G15" s="26">
        <v>48170</v>
      </c>
      <c r="H15" s="27">
        <f t="array" ref="H15">INDEX($V$5:$V$12,MATCH(1,($T$5:$T$12=E15)*($U$5:$U$12=D15),0))</f>
        <v>0.03</v>
      </c>
      <c r="I15" s="16" t="str" cm="1">
        <f t="array" ref="I15">IFERROR(INDEX($N$5:$N$26,MATCH(C15,$N$5:$N$26,0)+1),"No email ID")</f>
        <v>j.morforth@awesome.ch</v>
      </c>
      <c r="N15" s="33" t="s">
        <v>38</v>
      </c>
      <c r="Q15" s="15">
        <v>0.05</v>
      </c>
      <c r="R15" s="16" t="s">
        <v>18</v>
      </c>
    </row>
    <row r="16" spans="3:14">
      <c r="C16" s="28" t="s">
        <v>38</v>
      </c>
      <c r="D16" s="28" t="s">
        <v>10</v>
      </c>
      <c r="E16" s="28" t="s">
        <v>18</v>
      </c>
      <c r="F16" s="29">
        <v>43110</v>
      </c>
      <c r="G16" s="26">
        <v>41980</v>
      </c>
      <c r="H16" s="27">
        <f t="array" ref="H16">INDEX($V$5:$V$12,MATCH(1,($T$5:$T$12=E16)*($U$5:$U$12=D16),0))</f>
        <v>0.06</v>
      </c>
      <c r="I16" s="28" t="str" cm="1">
        <f t="array" ref="I16">IFERROR(INDEX($N$5:$N$26,MATCH(C16,$N$5:$N$26,0)+1),"No email ID")</f>
        <v>d.strutley@awesome.ch</v>
      </c>
      <c r="N16" s="35" t="s">
        <v>39</v>
      </c>
    </row>
    <row r="17" spans="3:14">
      <c r="C17" s="16" t="s">
        <v>40</v>
      </c>
      <c r="D17" s="16" t="s">
        <v>10</v>
      </c>
      <c r="E17" s="16" t="s">
        <v>15</v>
      </c>
      <c r="F17" s="25">
        <v>43282</v>
      </c>
      <c r="G17" s="26">
        <v>65920</v>
      </c>
      <c r="H17" s="27">
        <f t="array" ref="H17">INDEX($V$5:$V$12,MATCH(1,($T$5:$T$12=E17)*($U$5:$U$12=D17),0))</f>
        <v>0.04</v>
      </c>
      <c r="I17" s="16" t="str" cm="1">
        <f t="array" ref="I17">IFERROR(INDEX($N$5:$N$26,MATCH(C17,$N$5:$N$26,0)+1),"No email ID")</f>
        <v>m.obreen@awesome.ch</v>
      </c>
      <c r="N17" s="33" t="s">
        <v>36</v>
      </c>
    </row>
    <row r="18" spans="3:19">
      <c r="C18" s="16" t="s">
        <v>31</v>
      </c>
      <c r="D18" s="16" t="s">
        <v>10</v>
      </c>
      <c r="E18" s="16" t="s">
        <v>22</v>
      </c>
      <c r="F18" s="25">
        <v>43342</v>
      </c>
      <c r="G18" s="26">
        <v>109160</v>
      </c>
      <c r="H18" s="27">
        <f t="array" ref="H18">INDEX($V$5:$V$12,MATCH(1,($T$5:$T$12=E18)*($U$5:$U$12=D18),0))</f>
        <v>0.03</v>
      </c>
      <c r="I18" s="16" t="str" cm="1">
        <f t="array" ref="I18">IFERROR(INDEX($N$5:$N$26,MATCH(C18,$N$5:$N$26,0)+1),"No email ID")</f>
        <v>r.blaksland@awesome.ch</v>
      </c>
      <c r="N18" s="35" t="s">
        <v>41</v>
      </c>
      <c r="Q18" s="12" t="s">
        <v>3</v>
      </c>
      <c r="R18" s="11" t="s">
        <v>2</v>
      </c>
      <c r="S18" s="11" t="s">
        <v>6</v>
      </c>
    </row>
    <row r="19" spans="3:19">
      <c r="C19" s="16" t="s">
        <v>42</v>
      </c>
      <c r="D19" s="16" t="s">
        <v>10</v>
      </c>
      <c r="E19" s="16" t="s">
        <v>15</v>
      </c>
      <c r="F19" s="25">
        <v>43151</v>
      </c>
      <c r="G19" s="26">
        <v>75970</v>
      </c>
      <c r="H19" s="27">
        <f t="array" ref="H19">INDEX($V$5:$V$12,MATCH(1,($T$5:$T$12=E19)*($U$5:$U$12=D19),0))</f>
        <v>0.04</v>
      </c>
      <c r="I19" s="16" t="str" cm="1">
        <f t="array" ref="I19">IFERROR(INDEX($N$5:$N$26,MATCH(C19,$N$5:$N$26,0)+1),"No email ID")</f>
        <v>b.moffet@awesome.ch</v>
      </c>
      <c r="N19" s="33" t="s">
        <v>21</v>
      </c>
      <c r="Q19" s="16" t="s">
        <v>15</v>
      </c>
      <c r="R19" s="41" t="s">
        <v>10</v>
      </c>
      <c r="S19" s="15">
        <v>0.04</v>
      </c>
    </row>
    <row r="20" spans="3:19">
      <c r="C20" s="16" t="s">
        <v>43</v>
      </c>
      <c r="D20" s="16" t="s">
        <v>10</v>
      </c>
      <c r="E20" s="16" t="s">
        <v>15</v>
      </c>
      <c r="F20" s="25">
        <v>43618</v>
      </c>
      <c r="G20" s="26">
        <v>58940</v>
      </c>
      <c r="H20" s="27">
        <f t="array" ref="H20">INDEX($V$5:$V$12,MATCH(1,($T$5:$T$12=E20)*($U$5:$U$12=D20),0))</f>
        <v>0.04</v>
      </c>
      <c r="I20" s="16" t="str" cm="1">
        <f t="array" ref="I20">IFERROR(INDEX($N$5:$N$26,MATCH(C20,$N$5:$N$26,0)+1),"No email ID")</f>
        <v>o.sorrel@awesome.ch</v>
      </c>
      <c r="N20" s="35" t="s">
        <v>44</v>
      </c>
      <c r="Q20" s="16" t="s">
        <v>12</v>
      </c>
      <c r="R20" s="41" t="s">
        <v>10</v>
      </c>
      <c r="S20" s="15">
        <v>0.05</v>
      </c>
    </row>
    <row r="21" spans="14:19">
      <c r="N21" s="33" t="s">
        <v>43</v>
      </c>
      <c r="Q21" s="16" t="s">
        <v>22</v>
      </c>
      <c r="R21" s="41" t="s">
        <v>10</v>
      </c>
      <c r="S21" s="15">
        <v>0.03</v>
      </c>
    </row>
    <row r="22" spans="14:19">
      <c r="N22" s="35" t="s">
        <v>45</v>
      </c>
      <c r="Q22" s="16" t="s">
        <v>18</v>
      </c>
      <c r="R22" s="41" t="s">
        <v>10</v>
      </c>
      <c r="S22" s="15">
        <v>0.06</v>
      </c>
    </row>
    <row r="23" spans="14:19">
      <c r="N23" s="33" t="s">
        <v>40</v>
      </c>
      <c r="Q23" s="16" t="s">
        <v>15</v>
      </c>
      <c r="R23" s="41" t="s">
        <v>17</v>
      </c>
      <c r="S23" s="15">
        <v>0.03</v>
      </c>
    </row>
    <row r="24" spans="14:19">
      <c r="N24" s="35" t="s">
        <v>46</v>
      </c>
      <c r="Q24" s="16" t="s">
        <v>12</v>
      </c>
      <c r="R24" s="41" t="s">
        <v>17</v>
      </c>
      <c r="S24" s="15">
        <v>0.04</v>
      </c>
    </row>
    <row r="25" spans="14:19">
      <c r="N25" s="33" t="s">
        <v>42</v>
      </c>
      <c r="Q25" s="16" t="s">
        <v>22</v>
      </c>
      <c r="R25" s="41" t="s">
        <v>17</v>
      </c>
      <c r="S25" s="15">
        <v>0.04</v>
      </c>
    </row>
    <row r="26" spans="14:19">
      <c r="N26" s="35" t="s">
        <v>47</v>
      </c>
      <c r="Q26" s="16" t="s">
        <v>18</v>
      </c>
      <c r="R26" s="41" t="s">
        <v>17</v>
      </c>
      <c r="S26" s="15">
        <v>0.05</v>
      </c>
    </row>
    <row r="57" spans="9:9">
      <c r="I57" s="33"/>
    </row>
    <row r="58" spans="9:9">
      <c r="I58" s="33"/>
    </row>
    <row r="59" spans="9:9">
      <c r="I59" s="33"/>
    </row>
    <row r="60" spans="9:9">
      <c r="I60" s="33"/>
    </row>
    <row r="61" spans="9:9">
      <c r="I61" s="33"/>
    </row>
    <row r="62" spans="9:9">
      <c r="I62" s="33"/>
    </row>
    <row r="63" spans="9:9">
      <c r="I63" s="33"/>
    </row>
    <row r="64" spans="9:9">
      <c r="I64" s="33"/>
    </row>
    <row r="65" spans="9:9">
      <c r="I65" s="33"/>
    </row>
    <row r="66" spans="9:9">
      <c r="I66" s="33"/>
    </row>
    <row r="67" spans="9:9">
      <c r="I67" s="33"/>
    </row>
    <row r="68" spans="9:9">
      <c r="I68" s="42"/>
    </row>
    <row r="69" spans="9:9">
      <c r="I69" s="33"/>
    </row>
    <row r="70" spans="9:9">
      <c r="I70" s="33"/>
    </row>
    <row r="71" spans="9:9">
      <c r="I71" s="33"/>
    </row>
    <row r="72" spans="9:9">
      <c r="I72" s="33"/>
    </row>
  </sheetData>
  <mergeCells count="1">
    <mergeCell ref="X3:Y3"/>
  </mergeCells>
  <hyperlinks>
    <hyperlink ref="N20" r:id="rId1" display="g.cockshoot@awesome.ch"/>
    <hyperlink ref="N22" r:id="rId2" display="o.sorrel@awesome.ch"/>
    <hyperlink ref="N26" r:id="rId3" display="b.moffet@awesome.ch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showGridLines="0" zoomScale="145" zoomScaleNormal="145" workbookViewId="0">
      <selection activeCell="N7" sqref="N7"/>
    </sheetView>
  </sheetViews>
  <sheetFormatPr defaultColWidth="9" defaultRowHeight="14.4"/>
  <cols>
    <col min="1" max="1" width="1.71296296296296" customWidth="1"/>
    <col min="2" max="2" width="3.71296296296296" customWidth="1"/>
    <col min="3" max="3" width="11.712962962963" customWidth="1"/>
    <col min="4" max="4" width="18.1388888888889" customWidth="1"/>
    <col min="5" max="5" width="13.287037037037" customWidth="1"/>
    <col min="6" max="6" width="16.287037037037" customWidth="1"/>
    <col min="7" max="7" width="12.8518518518519" customWidth="1"/>
    <col min="8" max="8" width="9.13888888888889" customWidth="1"/>
    <col min="10" max="10" width="11" customWidth="1"/>
    <col min="11" max="12" width="12.5740740740741" customWidth="1"/>
    <col min="13" max="13" width="12.4259259259259" customWidth="1"/>
    <col min="14" max="14" width="10.287037037037" customWidth="1"/>
    <col min="20" max="20" width="12.5740740740741" customWidth="1"/>
  </cols>
  <sheetData>
    <row r="1" s="4" customFormat="1" ht="52.5" customHeight="1" spans="1:3">
      <c r="A1" s="5"/>
      <c r="C1" s="6" t="s">
        <v>48</v>
      </c>
    </row>
    <row r="4" spans="3:12">
      <c r="C4" t="s">
        <v>1</v>
      </c>
      <c r="D4" t="s">
        <v>2</v>
      </c>
      <c r="E4" t="s">
        <v>3</v>
      </c>
      <c r="F4" s="7" t="s">
        <v>4</v>
      </c>
      <c r="G4" s="8" t="s">
        <v>5</v>
      </c>
      <c r="H4" s="8" t="s">
        <v>49</v>
      </c>
      <c r="I4" s="8" t="s">
        <v>50</v>
      </c>
      <c r="K4" s="11" t="s">
        <v>51</v>
      </c>
      <c r="L4" s="12" t="s">
        <v>3</v>
      </c>
    </row>
    <row r="5" spans="3:12">
      <c r="C5" t="s">
        <v>11</v>
      </c>
      <c r="D5" t="s">
        <v>10</v>
      </c>
      <c r="E5" t="s">
        <v>12</v>
      </c>
      <c r="F5" s="7">
        <v>43744</v>
      </c>
      <c r="G5" s="9">
        <v>75000</v>
      </c>
      <c r="H5" s="10">
        <f>INDEX($K$5:$K$8,MATCH(staff[[#This Row],[Department]],$L$5:$L$8,0))</f>
        <v>0.04</v>
      </c>
      <c r="I5" s="10">
        <f>INDEX($L$14:$M$17,MATCH(staff[[#This Row],[Department]],$K$14:$K$17,0),MATCH(staff[[#This Row],[Gender]],$L$13:$M$13,0))</f>
        <v>0.05</v>
      </c>
      <c r="K5" s="13">
        <v>0.03</v>
      </c>
      <c r="L5" s="14" t="s">
        <v>15</v>
      </c>
    </row>
    <row r="6" spans="3:12">
      <c r="C6" t="s">
        <v>16</v>
      </c>
      <c r="D6" t="s">
        <v>17</v>
      </c>
      <c r="E6" t="s">
        <v>18</v>
      </c>
      <c r="F6" s="7">
        <v>43601</v>
      </c>
      <c r="G6" s="9">
        <v>90700</v>
      </c>
      <c r="H6" s="10">
        <f>INDEX($K$5:$K$8,MATCH(staff[[#This Row],[Department]],$L$5:$L$8,0))</f>
        <v>0.05</v>
      </c>
      <c r="I6" s="10">
        <f>INDEX($L$14:$M$17,MATCH(staff[[#This Row],[Department]],$K$14:$K$17,0),MATCH(staff[[#This Row],[Gender]],$L$13:$M$13,0))</f>
        <v>0.05</v>
      </c>
      <c r="K6" s="15">
        <v>0.04</v>
      </c>
      <c r="L6" s="16" t="s">
        <v>12</v>
      </c>
    </row>
    <row r="7" spans="3:12">
      <c r="C7" t="s">
        <v>21</v>
      </c>
      <c r="D7" t="s">
        <v>17</v>
      </c>
      <c r="E7" t="s">
        <v>18</v>
      </c>
      <c r="F7" s="7">
        <v>43476</v>
      </c>
      <c r="G7" s="9">
        <v>48950</v>
      </c>
      <c r="H7" s="10">
        <f>INDEX($K$5:$K$8,MATCH(staff[[#This Row],[Department]],$L$5:$L$8,0))</f>
        <v>0.05</v>
      </c>
      <c r="I7" s="10">
        <f>INDEX($L$14:$M$17,MATCH(staff[[#This Row],[Department]],$K$14:$K$17,0),MATCH(staff[[#This Row],[Gender]],$L$13:$M$13,0))</f>
        <v>0.05</v>
      </c>
      <c r="K7" s="15">
        <v>0.04</v>
      </c>
      <c r="L7" s="16" t="s">
        <v>22</v>
      </c>
    </row>
    <row r="8" spans="3:12">
      <c r="C8" t="s">
        <v>23</v>
      </c>
      <c r="D8" t="s">
        <v>17</v>
      </c>
      <c r="E8" t="s">
        <v>22</v>
      </c>
      <c r="F8" s="7">
        <v>43351</v>
      </c>
      <c r="G8" s="9">
        <v>74550</v>
      </c>
      <c r="H8" s="10">
        <f>INDEX($K$5:$K$8,MATCH(staff[[#This Row],[Department]],$L$5:$L$8,0))</f>
        <v>0.04</v>
      </c>
      <c r="I8" s="10">
        <f>INDEX($L$14:$M$17,MATCH(staff[[#This Row],[Department]],$K$14:$K$17,0),MATCH(staff[[#This Row],[Gender]],$L$13:$M$13,0))</f>
        <v>0.03</v>
      </c>
      <c r="K8" s="15">
        <v>0.05</v>
      </c>
      <c r="L8" s="16" t="s">
        <v>18</v>
      </c>
    </row>
    <row r="9" spans="3:9">
      <c r="C9" t="s">
        <v>25</v>
      </c>
      <c r="D9" t="s">
        <v>17</v>
      </c>
      <c r="E9" t="s">
        <v>15</v>
      </c>
      <c r="F9" s="7">
        <v>43560</v>
      </c>
      <c r="G9" s="9">
        <v>59810</v>
      </c>
      <c r="H9" s="10">
        <f>INDEX($K$5:$K$8,MATCH(staff[[#This Row],[Department]],$L$5:$L$8,0))</f>
        <v>0.03</v>
      </c>
      <c r="I9" s="10">
        <f>INDEX($L$14:$M$17,MATCH(staff[[#This Row],[Department]],$K$14:$K$17,0),MATCH(staff[[#This Row],[Gender]],$L$13:$M$13,0))</f>
        <v>0.03</v>
      </c>
    </row>
    <row r="10" spans="3:9">
      <c r="C10" t="s">
        <v>27</v>
      </c>
      <c r="D10" t="s">
        <v>17</v>
      </c>
      <c r="E10" t="s">
        <v>18</v>
      </c>
      <c r="F10" s="7">
        <v>43424</v>
      </c>
      <c r="G10" s="9">
        <v>107700</v>
      </c>
      <c r="H10" s="10">
        <f>INDEX($K$5:$K$8,MATCH(staff[[#This Row],[Department]],$L$5:$L$8,0))</f>
        <v>0.05</v>
      </c>
      <c r="I10" s="10">
        <f>INDEX($L$14:$M$17,MATCH(staff[[#This Row],[Department]],$K$14:$K$17,0),MATCH(staff[[#This Row],[Gender]],$L$13:$M$13,0))</f>
        <v>0.05</v>
      </c>
    </row>
    <row r="11" spans="3:9">
      <c r="C11" t="s">
        <v>30</v>
      </c>
      <c r="D11" t="s">
        <v>17</v>
      </c>
      <c r="E11" t="s">
        <v>18</v>
      </c>
      <c r="F11" s="7">
        <v>43303</v>
      </c>
      <c r="G11" s="9">
        <v>88050</v>
      </c>
      <c r="H11" s="10">
        <f>INDEX($K$5:$K$8,MATCH(staff[[#This Row],[Department]],$L$5:$L$8,0))</f>
        <v>0.05</v>
      </c>
      <c r="I11" s="10">
        <f>INDEX($L$14:$M$17,MATCH(staff[[#This Row],[Department]],$K$14:$K$17,0),MATCH(staff[[#This Row],[Gender]],$L$13:$M$13,0))</f>
        <v>0.05</v>
      </c>
    </row>
    <row r="12" spans="3:13">
      <c r="C12" t="s">
        <v>32</v>
      </c>
      <c r="D12" t="s">
        <v>17</v>
      </c>
      <c r="E12" t="s">
        <v>18</v>
      </c>
      <c r="F12" s="7">
        <v>43238</v>
      </c>
      <c r="G12" s="9">
        <v>69120</v>
      </c>
      <c r="H12" s="10">
        <f>INDEX($K$5:$K$8,MATCH(staff[[#This Row],[Department]],$L$5:$L$8,0))</f>
        <v>0.05</v>
      </c>
      <c r="I12" s="10">
        <f>INDEX($L$14:$M$17,MATCH(staff[[#This Row],[Department]],$K$14:$K$17,0),MATCH(staff[[#This Row],[Gender]],$L$13:$M$13,0))</f>
        <v>0.05</v>
      </c>
      <c r="L12" s="17" t="s">
        <v>52</v>
      </c>
      <c r="M12" s="17"/>
    </row>
    <row r="13" spans="3:13">
      <c r="C13" t="s">
        <v>34</v>
      </c>
      <c r="D13" t="s">
        <v>10</v>
      </c>
      <c r="E13" t="s">
        <v>18</v>
      </c>
      <c r="F13" s="7">
        <v>43628</v>
      </c>
      <c r="G13" s="9">
        <v>58100</v>
      </c>
      <c r="H13" s="10">
        <f>INDEX($K$5:$K$8,MATCH(staff[[#This Row],[Department]],$L$5:$L$8,0))</f>
        <v>0.05</v>
      </c>
      <c r="I13" s="10">
        <f>INDEX($L$14:$M$17,MATCH(staff[[#This Row],[Department]],$K$14:$K$17,0),MATCH(staff[[#This Row],[Gender]],$L$13:$M$13,0))</f>
        <v>0.06</v>
      </c>
      <c r="K13" s="12" t="s">
        <v>3</v>
      </c>
      <c r="L13" s="11" t="s">
        <v>10</v>
      </c>
      <c r="M13" s="11" t="s">
        <v>17</v>
      </c>
    </row>
    <row r="14" spans="3:13">
      <c r="C14" t="s">
        <v>36</v>
      </c>
      <c r="D14" t="s">
        <v>10</v>
      </c>
      <c r="E14" t="s">
        <v>15</v>
      </c>
      <c r="F14" s="7">
        <v>43355</v>
      </c>
      <c r="G14" s="9">
        <v>67910</v>
      </c>
      <c r="H14" s="10">
        <f>INDEX($K$5:$K$8,MATCH(staff[[#This Row],[Department]],$L$5:$L$8,0))</f>
        <v>0.03</v>
      </c>
      <c r="I14" s="10">
        <f>INDEX($L$14:$M$17,MATCH(staff[[#This Row],[Department]],$K$14:$K$17,0),MATCH(staff[[#This Row],[Gender]],$L$13:$M$13,0))</f>
        <v>0.04</v>
      </c>
      <c r="K14" s="14" t="s">
        <v>15</v>
      </c>
      <c r="L14" s="13">
        <v>0.04</v>
      </c>
      <c r="M14" s="13">
        <v>0.03</v>
      </c>
    </row>
    <row r="15" spans="3:13">
      <c r="C15" t="s">
        <v>14</v>
      </c>
      <c r="D15" t="s">
        <v>17</v>
      </c>
      <c r="E15" t="s">
        <v>15</v>
      </c>
      <c r="F15" s="7">
        <v>43007</v>
      </c>
      <c r="G15" s="9">
        <v>48170</v>
      </c>
      <c r="H15" s="10">
        <f>INDEX($K$5:$K$8,MATCH(staff[[#This Row],[Department]],$L$5:$L$8,0))</f>
        <v>0.03</v>
      </c>
      <c r="I15" s="10">
        <f>INDEX($L$14:$M$17,MATCH(staff[[#This Row],[Department]],$K$14:$K$17,0),MATCH(staff[[#This Row],[Gender]],$L$13:$M$13,0))</f>
        <v>0.03</v>
      </c>
      <c r="K15" s="16" t="s">
        <v>12</v>
      </c>
      <c r="L15" s="15">
        <v>0.05</v>
      </c>
      <c r="M15" s="15">
        <v>0.04</v>
      </c>
    </row>
    <row r="16" spans="3:13">
      <c r="C16" t="s">
        <v>38</v>
      </c>
      <c r="D16" t="s">
        <v>10</v>
      </c>
      <c r="E16" t="s">
        <v>18</v>
      </c>
      <c r="F16" s="7">
        <v>43110</v>
      </c>
      <c r="G16" s="9">
        <v>41980</v>
      </c>
      <c r="H16" s="10">
        <f>INDEX($K$5:$K$8,MATCH(staff[[#This Row],[Department]],$L$5:$L$8,0))</f>
        <v>0.05</v>
      </c>
      <c r="I16" s="10">
        <f>INDEX($L$14:$M$17,MATCH(staff[[#This Row],[Department]],$K$14:$K$17,0),MATCH(staff[[#This Row],[Gender]],$L$13:$M$13,0))</f>
        <v>0.06</v>
      </c>
      <c r="K16" s="16" t="s">
        <v>22</v>
      </c>
      <c r="L16" s="15">
        <v>0.03</v>
      </c>
      <c r="M16" s="15">
        <v>0.03</v>
      </c>
    </row>
    <row r="17" spans="3:13">
      <c r="C17" t="s">
        <v>40</v>
      </c>
      <c r="D17" t="s">
        <v>10</v>
      </c>
      <c r="E17" t="s">
        <v>15</v>
      </c>
      <c r="F17" s="7">
        <v>43282</v>
      </c>
      <c r="G17" s="9">
        <v>65920</v>
      </c>
      <c r="H17" s="10">
        <f>INDEX($K$5:$K$8,MATCH(staff[[#This Row],[Department]],$L$5:$L$8,0))</f>
        <v>0.03</v>
      </c>
      <c r="I17" s="10">
        <f>INDEX($L$14:$M$17,MATCH(staff[[#This Row],[Department]],$K$14:$K$17,0),MATCH(staff[[#This Row],[Gender]],$L$13:$M$13,0))</f>
        <v>0.04</v>
      </c>
      <c r="K17" s="16" t="s">
        <v>18</v>
      </c>
      <c r="L17" s="15">
        <v>0.06</v>
      </c>
      <c r="M17" s="15">
        <v>0.05</v>
      </c>
    </row>
    <row r="18" spans="3:9">
      <c r="C18" t="s">
        <v>31</v>
      </c>
      <c r="D18" t="s">
        <v>10</v>
      </c>
      <c r="E18" t="s">
        <v>22</v>
      </c>
      <c r="F18" s="7">
        <v>43342</v>
      </c>
      <c r="G18" s="9">
        <v>109160</v>
      </c>
      <c r="H18" s="10">
        <f>INDEX($K$5:$K$8,MATCH(staff[[#This Row],[Department]],$L$5:$L$8,0))</f>
        <v>0.04</v>
      </c>
      <c r="I18" s="10">
        <f>INDEX($L$14:$M$17,MATCH(staff[[#This Row],[Department]],$K$14:$K$17,0),MATCH(staff[[#This Row],[Gender]],$L$13:$M$13,0))</f>
        <v>0.03</v>
      </c>
    </row>
    <row r="19" spans="3:11">
      <c r="C19" t="s">
        <v>42</v>
      </c>
      <c r="D19" t="s">
        <v>10</v>
      </c>
      <c r="E19" t="s">
        <v>15</v>
      </c>
      <c r="F19" s="7">
        <v>43151</v>
      </c>
      <c r="G19" s="9">
        <v>75970</v>
      </c>
      <c r="H19" s="10">
        <f>INDEX($K$5:$K$8,MATCH(staff[[#This Row],[Department]],$L$5:$L$8,0))</f>
        <v>0.03</v>
      </c>
      <c r="I19" s="10">
        <f>INDEX($L$14:$M$17,MATCH(staff[[#This Row],[Department]],$K$14:$K$17,0),MATCH(staff[[#This Row],[Gender]],$L$13:$M$13,0))</f>
        <v>0.04</v>
      </c>
      <c r="K19" s="18" t="str">
        <f>INDEX(K14:K17,3)</f>
        <v>Sales</v>
      </c>
    </row>
    <row r="20" spans="3:11">
      <c r="C20" t="s">
        <v>43</v>
      </c>
      <c r="D20" t="s">
        <v>10</v>
      </c>
      <c r="E20" t="s">
        <v>15</v>
      </c>
      <c r="F20" s="7">
        <v>43618</v>
      </c>
      <c r="G20" s="9">
        <v>58940</v>
      </c>
      <c r="H20" s="10">
        <f>INDEX($K$5:$K$8,MATCH(staff[[#This Row],[Department]],$L$5:$L$8,0))</f>
        <v>0.03</v>
      </c>
      <c r="I20" s="10">
        <f>INDEX($L$14:$M$17,MATCH(staff[[#This Row],[Department]],$K$14:$K$17,0),MATCH(staff[[#This Row],[Gender]],$L$13:$M$13,0))</f>
        <v>0.04</v>
      </c>
      <c r="K20" s="19">
        <f>INDEX(L14:M17,2,2)</f>
        <v>0.04</v>
      </c>
    </row>
  </sheetData>
  <mergeCells count="1">
    <mergeCell ref="L12:M12"/>
  </mergeCells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showGridLines="0" zoomScale="205" zoomScaleNormal="205" workbookViewId="0">
      <selection activeCell="G10" sqref="G10"/>
    </sheetView>
  </sheetViews>
  <sheetFormatPr defaultColWidth="9" defaultRowHeight="14.4" outlineLevelCol="3"/>
  <cols>
    <col min="1" max="1" width="2.42592592592593" customWidth="1"/>
    <col min="2" max="2" width="3.57407407407407" customWidth="1"/>
    <col min="3" max="3" width="41.712962962963" customWidth="1"/>
    <col min="4" max="4" width="6" customWidth="1"/>
  </cols>
  <sheetData>
    <row r="2" spans="2:3">
      <c r="B2" s="1" t="s">
        <v>53</v>
      </c>
      <c r="C2" s="1"/>
    </row>
    <row r="3" customFormat="1" ht="9" customHeight="1"/>
    <row r="4" spans="3:4">
      <c r="C4" s="2" t="s">
        <v>54</v>
      </c>
      <c r="D4" s="3" t="s">
        <v>55</v>
      </c>
    </row>
    <row r="5" spans="3:3">
      <c r="C5" s="2" t="s">
        <v>56</v>
      </c>
    </row>
    <row r="6" spans="3:3">
      <c r="C6" s="2" t="s">
        <v>57</v>
      </c>
    </row>
    <row r="8" spans="2:3">
      <c r="B8" s="1" t="s">
        <v>58</v>
      </c>
      <c r="C8" s="1"/>
    </row>
    <row r="9" customFormat="1" ht="9" customHeight="1"/>
    <row r="10" spans="3:3">
      <c r="C10" s="2" t="s">
        <v>59</v>
      </c>
    </row>
    <row r="11" spans="3:3">
      <c r="C11" s="2" t="s">
        <v>60</v>
      </c>
    </row>
    <row r="12" spans="3:3">
      <c r="C12" s="2" t="s">
        <v>61</v>
      </c>
    </row>
    <row r="14" spans="2:3">
      <c r="B14" s="1" t="s">
        <v>62</v>
      </c>
      <c r="C14" s="1"/>
    </row>
    <row r="15" customFormat="1" ht="9" customHeight="1"/>
    <row r="16" spans="3:3">
      <c r="C16" s="2" t="s">
        <v>63</v>
      </c>
    </row>
    <row r="17" spans="3:3">
      <c r="C17" s="2" t="s">
        <v>64</v>
      </c>
    </row>
  </sheetData>
  <hyperlinks>
    <hyperlink ref="C10" r:id="rId1" display="VLOOKUP, INDEX &amp; MATCH "/>
    <hyperlink ref="C11" r:id="rId2" display="XLOOKUP with 13 examples"/>
    <hyperlink ref="C12" r:id="rId3" display="INDEX() - the most important Excel function"/>
    <hyperlink ref="C16" r:id="rId4" display="Lookups for Data Analysis"/>
    <hyperlink ref="C17" r:id="rId5" display="The Vlookup Book"/>
    <hyperlink ref="C5" r:id="rId6" display="5 Advanced VLOOKUP tricks"/>
    <hyperlink ref="C6" r:id="rId7" display="INDEX+MATCH alternative - XLOOKUP"/>
    <hyperlink ref="C4" r:id="rId8" display="VLOOKUP, INDEX &amp; MATCH - Intro vide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 MATCH</vt:lpstr>
      <vt:lpstr>With Table Data</vt:lpstr>
      <vt:lpstr>MORE!!!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shaffiullakhan786</cp:lastModifiedBy>
  <dcterms:created xsi:type="dcterms:W3CDTF">2021-03-14T20:21:00Z</dcterms:created>
  <dcterms:modified xsi:type="dcterms:W3CDTF">2025-02-04T06:50:12Z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1300CA1A7A914ABAB295B32C82832179_12</vt:lpwstr>
  </property>
  <property fmtid="{D5CDD505-2E9C-101B-9397-08002B2CF9AE}" pid="3" name="KSOProductBuildVer">
    <vt:lpwstr>1033-12.2.0.19805</vt:lpwstr>
  </property>
</Properties>
</file>