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uvic-my.sharepoint.com/personal/arfazhussain_uvic_ca/Documents/UVIC/First Year Engineering/1B Spring Courses/D Physics 110, A01, B04/Lab/"/>
    </mc:Choice>
  </mc:AlternateContent>
  <xr:revisionPtr revIDLastSave="467" documentId="13_ncr:1_{21847A43-B736-AF4C-A926-7EC280D4284C}" xr6:coauthVersionLast="47" xr6:coauthVersionMax="47" xr10:uidLastSave="{4142D8E9-A824-CC48-B7D4-0A32CAC6B605}"/>
  <bookViews>
    <workbookView xWindow="19200" yWindow="500" windowWidth="19200" windowHeight="20100" activeTab="5" xr2:uid="{00000000-000D-0000-FFFF-FFFF00000000}"/>
  </bookViews>
  <sheets>
    <sheet name="Lab0_1" sheetId="3" r:id="rId1"/>
    <sheet name="Lab0_2" sheetId="4" r:id="rId2"/>
    <sheet name="Lab1" sheetId="5" r:id="rId3"/>
    <sheet name="Lab2" sheetId="6" r:id="rId4"/>
    <sheet name="Lab4_inlab" sheetId="2" r:id="rId5"/>
    <sheet name="lab5" sheetId="8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" l="1"/>
  <c r="L21" i="2"/>
  <c r="E9" i="2"/>
  <c r="H3" i="6"/>
  <c r="I3" i="6"/>
  <c r="J3" i="6"/>
  <c r="K3" i="6"/>
  <c r="L3" i="6"/>
  <c r="F4" i="6"/>
  <c r="I4" i="6" s="1"/>
  <c r="G4" i="6"/>
  <c r="G19" i="6" s="1"/>
  <c r="H4" i="6"/>
  <c r="H19" i="6" s="1"/>
  <c r="F5" i="6"/>
  <c r="K5" i="6" s="1"/>
  <c r="G5" i="6"/>
  <c r="J5" i="6" s="1"/>
  <c r="H5" i="6"/>
  <c r="F6" i="6"/>
  <c r="K6" i="6" s="1"/>
  <c r="G6" i="6"/>
  <c r="L6" i="6" s="1"/>
  <c r="H6" i="6"/>
  <c r="I6" i="6"/>
  <c r="F7" i="6"/>
  <c r="G7" i="6"/>
  <c r="L7" i="6" s="1"/>
  <c r="H7" i="6"/>
  <c r="I7" i="6"/>
  <c r="J7" i="6"/>
  <c r="K7" i="6"/>
  <c r="F8" i="6"/>
  <c r="G8" i="6"/>
  <c r="H8" i="6"/>
  <c r="I8" i="6"/>
  <c r="J8" i="6"/>
  <c r="K8" i="6"/>
  <c r="L8" i="6"/>
  <c r="F9" i="6"/>
  <c r="G9" i="6"/>
  <c r="H9" i="6"/>
  <c r="I9" i="6"/>
  <c r="J9" i="6"/>
  <c r="K9" i="6"/>
  <c r="L9" i="6"/>
  <c r="F10" i="6"/>
  <c r="I10" i="6" s="1"/>
  <c r="G10" i="6"/>
  <c r="H10" i="6"/>
  <c r="J10" i="6"/>
  <c r="K10" i="6"/>
  <c r="L10" i="6"/>
  <c r="F11" i="6"/>
  <c r="I11" i="6" s="1"/>
  <c r="G11" i="6"/>
  <c r="J11" i="6" s="1"/>
  <c r="H11" i="6"/>
  <c r="L11" i="6"/>
  <c r="F12" i="6"/>
  <c r="I12" i="6" s="1"/>
  <c r="G12" i="6"/>
  <c r="J12" i="6" s="1"/>
  <c r="H12" i="6"/>
  <c r="F13" i="6"/>
  <c r="K13" i="6" s="1"/>
  <c r="G13" i="6"/>
  <c r="J13" i="6" s="1"/>
  <c r="H13" i="6"/>
  <c r="F14" i="6"/>
  <c r="K14" i="6" s="1"/>
  <c r="G14" i="6"/>
  <c r="L14" i="6" s="1"/>
  <c r="H14" i="6"/>
  <c r="I14" i="6"/>
  <c r="F15" i="6"/>
  <c r="G15" i="6"/>
  <c r="L15" i="6" s="1"/>
  <c r="H15" i="6"/>
  <c r="I15" i="6"/>
  <c r="J15" i="6"/>
  <c r="K15" i="6"/>
  <c r="F16" i="6"/>
  <c r="G16" i="6"/>
  <c r="H16" i="6"/>
  <c r="I16" i="6"/>
  <c r="J16" i="6"/>
  <c r="K16" i="6"/>
  <c r="L16" i="6"/>
  <c r="F17" i="6"/>
  <c r="G17" i="6"/>
  <c r="H17" i="6"/>
  <c r="I17" i="6"/>
  <c r="J17" i="6"/>
  <c r="K17" i="6"/>
  <c r="L17" i="6"/>
  <c r="H18" i="6"/>
  <c r="I18" i="6"/>
  <c r="J18" i="6"/>
  <c r="K18" i="6"/>
  <c r="L18" i="6"/>
  <c r="C19" i="6"/>
  <c r="D19" i="6"/>
  <c r="E19" i="6"/>
  <c r="C24" i="6"/>
  <c r="C47" i="6"/>
  <c r="F51" i="6"/>
  <c r="F52" i="6"/>
  <c r="F53" i="6"/>
  <c r="F67" i="6" s="1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C67" i="6"/>
  <c r="F19" i="6" l="1"/>
  <c r="J14" i="6"/>
  <c r="I13" i="6"/>
  <c r="J6" i="6"/>
  <c r="I5" i="6"/>
  <c r="I19" i="6" s="1"/>
  <c r="I24" i="6" s="1"/>
  <c r="J24" i="6" s="1"/>
  <c r="L12" i="6"/>
  <c r="L4" i="6"/>
  <c r="K11" i="6"/>
  <c r="L5" i="6"/>
  <c r="J4" i="6"/>
  <c r="L13" i="6"/>
  <c r="K12" i="6"/>
  <c r="K4" i="6"/>
  <c r="K19" i="6" s="1"/>
  <c r="K3" i="5"/>
  <c r="F3" i="5" s="1"/>
  <c r="F4" i="5"/>
  <c r="H4" i="5"/>
  <c r="I4" i="5"/>
  <c r="K4" i="5"/>
  <c r="K5" i="5"/>
  <c r="F5" i="5" s="1"/>
  <c r="G5" i="5" s="1"/>
  <c r="K10" i="5"/>
  <c r="F10" i="5" s="1"/>
  <c r="F11" i="5"/>
  <c r="G11" i="5" s="1"/>
  <c r="K11" i="5"/>
  <c r="H11" i="5" s="1"/>
  <c r="I11" i="5" s="1"/>
  <c r="F12" i="5"/>
  <c r="G12" i="5"/>
  <c r="H12" i="5"/>
  <c r="I12" i="5"/>
  <c r="K12" i="5"/>
  <c r="F17" i="5"/>
  <c r="F20" i="5" s="1"/>
  <c r="G17" i="5"/>
  <c r="F21" i="5" s="1"/>
  <c r="H17" i="5"/>
  <c r="I17" i="5" s="1"/>
  <c r="K17" i="5"/>
  <c r="K18" i="5"/>
  <c r="F18" i="5" s="1"/>
  <c r="F19" i="5"/>
  <c r="G19" i="5"/>
  <c r="K19" i="5"/>
  <c r="H19" i="5" s="1"/>
  <c r="I19" i="5" s="1"/>
  <c r="K24" i="6" l="1"/>
  <c r="K35" i="6" s="1"/>
  <c r="L24" i="6"/>
  <c r="J19" i="6"/>
  <c r="L19" i="6"/>
  <c r="F13" i="5"/>
  <c r="G10" i="5"/>
  <c r="F14" i="5" s="1"/>
  <c r="H21" i="5"/>
  <c r="G3" i="5"/>
  <c r="F7" i="5" s="1"/>
  <c r="F6" i="5"/>
  <c r="H5" i="5"/>
  <c r="I5" i="5" s="1"/>
  <c r="H10" i="5"/>
  <c r="H18" i="5"/>
  <c r="I18" i="5" s="1"/>
  <c r="H3" i="5"/>
  <c r="G12" i="4" a="1"/>
  <c r="G12" i="4" s="1"/>
  <c r="G15" i="4" s="1"/>
  <c r="G13" i="4"/>
  <c r="F11" i="3" a="1"/>
  <c r="F11" i="3" s="1"/>
  <c r="G11" i="3" a="1"/>
  <c r="G11" i="3" s="1"/>
  <c r="F25" i="3" a="1"/>
  <c r="F25" i="3" s="1"/>
  <c r="G25" i="3" a="1"/>
  <c r="G25" i="3" s="1"/>
  <c r="F39" i="3" a="1"/>
  <c r="F39" i="3" s="1"/>
  <c r="G39" i="3" a="1"/>
  <c r="G39" i="3" s="1"/>
  <c r="F53" i="3" a="1"/>
  <c r="F53" i="3" s="1"/>
  <c r="G53" i="3" a="1"/>
  <c r="G53" i="3" s="1"/>
  <c r="F67" i="3" a="1"/>
  <c r="F67" i="3" s="1"/>
  <c r="G67" i="3" a="1"/>
  <c r="G67" i="3" s="1"/>
  <c r="F81" i="3" a="1"/>
  <c r="F81" i="3" s="1"/>
  <c r="G81" i="3" a="1"/>
  <c r="G81" i="3" s="1"/>
  <c r="F95" i="3" a="1"/>
  <c r="F95" i="3" s="1"/>
  <c r="G95" i="3" a="1"/>
  <c r="G95" i="3" s="1"/>
  <c r="F109" i="3" a="1"/>
  <c r="F109" i="3" s="1"/>
  <c r="G109" i="3" a="1"/>
  <c r="G109" i="3" s="1"/>
  <c r="I25" i="6" l="1"/>
  <c r="J25" i="6" s="1"/>
  <c r="I3" i="5"/>
  <c r="H7" i="5" s="1"/>
  <c r="H6" i="5"/>
  <c r="H13" i="5"/>
  <c r="I10" i="5"/>
  <c r="H14" i="5" s="1"/>
  <c r="H20" i="5"/>
  <c r="L101" i="3"/>
  <c r="L105" i="3"/>
  <c r="L102" i="3"/>
  <c r="L106" i="3"/>
  <c r="C110" i="3"/>
  <c r="L103" i="3"/>
  <c r="L107" i="3"/>
  <c r="L100" i="3"/>
  <c r="L104" i="3"/>
  <c r="L108" i="3"/>
  <c r="L109" i="3"/>
  <c r="L45" i="3"/>
  <c r="L49" i="3"/>
  <c r="L46" i="3"/>
  <c r="L50" i="3"/>
  <c r="C54" i="3"/>
  <c r="L47" i="3"/>
  <c r="L51" i="3"/>
  <c r="L44" i="3"/>
  <c r="L48" i="3"/>
  <c r="L52" i="3"/>
  <c r="L53" i="3"/>
  <c r="H102" i="3"/>
  <c r="H106" i="3"/>
  <c r="B110" i="3"/>
  <c r="H107" i="3"/>
  <c r="H108" i="3"/>
  <c r="H103" i="3"/>
  <c r="H109" i="3"/>
  <c r="H100" i="3"/>
  <c r="H104" i="3"/>
  <c r="H101" i="3"/>
  <c r="H105" i="3"/>
  <c r="H46" i="3"/>
  <c r="H50" i="3"/>
  <c r="H47" i="3"/>
  <c r="H51" i="3"/>
  <c r="H53" i="3"/>
  <c r="B54" i="3"/>
  <c r="H44" i="3"/>
  <c r="H48" i="3"/>
  <c r="H52" i="3"/>
  <c r="H45" i="3"/>
  <c r="H49" i="3"/>
  <c r="L88" i="3"/>
  <c r="L92" i="3"/>
  <c r="C96" i="3"/>
  <c r="L89" i="3"/>
  <c r="L93" i="3"/>
  <c r="L86" i="3"/>
  <c r="L90" i="3"/>
  <c r="L94" i="3"/>
  <c r="L95" i="3"/>
  <c r="L87" i="3"/>
  <c r="L91" i="3"/>
  <c r="L32" i="3"/>
  <c r="L36" i="3"/>
  <c r="C40" i="3"/>
  <c r="L33" i="3"/>
  <c r="L37" i="3"/>
  <c r="L30" i="3"/>
  <c r="L34" i="3"/>
  <c r="L38" i="3"/>
  <c r="L39" i="3"/>
  <c r="L31" i="3"/>
  <c r="L35" i="3"/>
  <c r="H89" i="3"/>
  <c r="H93" i="3"/>
  <c r="H95" i="3"/>
  <c r="H86" i="3"/>
  <c r="H90" i="3"/>
  <c r="H94" i="3"/>
  <c r="H87" i="3"/>
  <c r="H91" i="3"/>
  <c r="H88" i="3"/>
  <c r="H92" i="3"/>
  <c r="B96" i="3"/>
  <c r="H32" i="3"/>
  <c r="H36" i="3"/>
  <c r="H33" i="3"/>
  <c r="H37" i="3"/>
  <c r="H39" i="3"/>
  <c r="H30" i="3"/>
  <c r="H38" i="3"/>
  <c r="H34" i="3"/>
  <c r="H31" i="3"/>
  <c r="H35" i="3"/>
  <c r="B40" i="3"/>
  <c r="L75" i="3"/>
  <c r="L79" i="3"/>
  <c r="L72" i="3"/>
  <c r="L76" i="3"/>
  <c r="L80" i="3"/>
  <c r="L81" i="3"/>
  <c r="L73" i="3"/>
  <c r="L77" i="3"/>
  <c r="L74" i="3"/>
  <c r="L78" i="3"/>
  <c r="C82" i="3"/>
  <c r="L19" i="3"/>
  <c r="L23" i="3"/>
  <c r="L16" i="3"/>
  <c r="L20" i="3"/>
  <c r="L24" i="3"/>
  <c r="L25" i="3"/>
  <c r="L17" i="3"/>
  <c r="L21" i="3"/>
  <c r="L18" i="3"/>
  <c r="L22" i="3"/>
  <c r="C26" i="3"/>
  <c r="H72" i="3"/>
  <c r="H76" i="3"/>
  <c r="H80" i="3"/>
  <c r="H73" i="3"/>
  <c r="H77" i="3"/>
  <c r="H74" i="3"/>
  <c r="H78" i="3"/>
  <c r="B82" i="3"/>
  <c r="H75" i="3"/>
  <c r="H79" i="3"/>
  <c r="H81" i="3"/>
  <c r="H19" i="3"/>
  <c r="H23" i="3"/>
  <c r="H25" i="3"/>
  <c r="H16" i="3"/>
  <c r="H20" i="3"/>
  <c r="H24" i="3"/>
  <c r="H17" i="3"/>
  <c r="H21" i="3"/>
  <c r="B26" i="3"/>
  <c r="H18" i="3"/>
  <c r="H22" i="3"/>
  <c r="L58" i="3"/>
  <c r="L62" i="3"/>
  <c r="L66" i="3"/>
  <c r="L67" i="3"/>
  <c r="L59" i="3"/>
  <c r="L63" i="3"/>
  <c r="L60" i="3"/>
  <c r="L64" i="3"/>
  <c r="C68" i="3"/>
  <c r="L61" i="3"/>
  <c r="L65" i="3"/>
  <c r="L2" i="3"/>
  <c r="L6" i="3"/>
  <c r="L10" i="3"/>
  <c r="L11" i="3"/>
  <c r="L3" i="3"/>
  <c r="L7" i="3"/>
  <c r="L4" i="3"/>
  <c r="L8" i="3"/>
  <c r="C12" i="3"/>
  <c r="L5" i="3"/>
  <c r="L9" i="3"/>
  <c r="H60" i="3"/>
  <c r="H64" i="3"/>
  <c r="H59" i="3"/>
  <c r="H63" i="3"/>
  <c r="B68" i="3"/>
  <c r="H61" i="3"/>
  <c r="H65" i="3"/>
  <c r="H67" i="3"/>
  <c r="H58" i="3"/>
  <c r="H62" i="3"/>
  <c r="H66" i="3"/>
  <c r="H2" i="3"/>
  <c r="H6" i="3"/>
  <c r="H10" i="3"/>
  <c r="H3" i="3"/>
  <c r="H7" i="3"/>
  <c r="B12" i="3"/>
  <c r="H4" i="3"/>
  <c r="H8" i="3"/>
  <c r="H5" i="3"/>
  <c r="H9" i="3"/>
  <c r="H11" i="3"/>
  <c r="K25" i="6" l="1"/>
  <c r="K36" i="6" s="1"/>
  <c r="L25" i="6"/>
  <c r="M25" i="3"/>
  <c r="I109" i="3"/>
  <c r="M11" i="3"/>
  <c r="I53" i="3"/>
  <c r="M109" i="3"/>
  <c r="I11" i="3"/>
  <c r="M81" i="3"/>
  <c r="I39" i="3"/>
  <c r="M53" i="3"/>
  <c r="I25" i="3"/>
  <c r="M39" i="3"/>
  <c r="I67" i="3"/>
  <c r="M95" i="3"/>
  <c r="I81" i="3"/>
  <c r="I95" i="3"/>
  <c r="M67" i="3"/>
  <c r="A15" i="2"/>
  <c r="B7" i="2"/>
  <c r="B6" i="2"/>
  <c r="N109" i="3" l="1"/>
  <c r="C112" i="3" s="1"/>
  <c r="C111" i="3"/>
  <c r="N67" i="3"/>
  <c r="C70" i="3" s="1"/>
  <c r="C69" i="3"/>
  <c r="B41" i="3"/>
  <c r="J39" i="3"/>
  <c r="B42" i="3" s="1"/>
  <c r="J81" i="3"/>
  <c r="B84" i="3" s="1"/>
  <c r="B83" i="3"/>
  <c r="B69" i="3"/>
  <c r="J67" i="3"/>
  <c r="B70" i="3" s="1"/>
  <c r="C41" i="3"/>
  <c r="N39" i="3"/>
  <c r="C42" i="3" s="1"/>
  <c r="N11" i="3"/>
  <c r="C14" i="3" s="1"/>
  <c r="C13" i="3"/>
  <c r="B97" i="3"/>
  <c r="J95" i="3"/>
  <c r="B98" i="3" s="1"/>
  <c r="J11" i="3"/>
  <c r="B14" i="3" s="1"/>
  <c r="B13" i="3"/>
  <c r="C97" i="3"/>
  <c r="N95" i="3"/>
  <c r="C98" i="3" s="1"/>
  <c r="B55" i="3"/>
  <c r="J53" i="3"/>
  <c r="B56" i="3" s="1"/>
  <c r="B27" i="3"/>
  <c r="J25" i="3"/>
  <c r="B28" i="3" s="1"/>
  <c r="B111" i="3"/>
  <c r="J109" i="3"/>
  <c r="B112" i="3" s="1"/>
  <c r="C83" i="3"/>
  <c r="N81" i="3"/>
  <c r="C84" i="3" s="1"/>
  <c r="N53" i="3"/>
  <c r="C56" i="3" s="1"/>
  <c r="C55" i="3"/>
  <c r="C27" i="3"/>
  <c r="N25" i="3"/>
  <c r="C2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<sst xmlns="http://schemas.openxmlformats.org/spreadsheetml/2006/main" count="253" uniqueCount="101">
  <si>
    <t>avg</t>
  </si>
  <si>
    <t>std</t>
  </si>
  <si>
    <t>St. Dev</t>
  </si>
  <si>
    <t>Mean</t>
  </si>
  <si>
    <t>Y (cm)</t>
  </si>
  <si>
    <t>X (cm)</t>
  </si>
  <si>
    <t>Trial</t>
  </si>
  <si>
    <t>Set</t>
  </si>
  <si>
    <t>Standard Deviation of Mean of Y (cm)</t>
  </si>
  <si>
    <t>Standard Deviation of Y (cm)</t>
  </si>
  <si>
    <t>SD1 Y (cm)</t>
  </si>
  <si>
    <t xml:space="preserve"> </t>
  </si>
  <si>
    <t>Standard Deviation of Mean of X (cm)</t>
  </si>
  <si>
    <t>Standard Deviation of X (cm)</t>
  </si>
  <si>
    <t>(Data - Mean)^2 X (cm)</t>
  </si>
  <si>
    <t>Mean Y (cm)</t>
  </si>
  <si>
    <t>Mean X (cm)</t>
  </si>
  <si>
    <t>Trial 8</t>
  </si>
  <si>
    <t>Trial 7</t>
  </si>
  <si>
    <t>Trial 6</t>
  </si>
  <si>
    <t>Trial 5</t>
  </si>
  <si>
    <t>Trial 4</t>
  </si>
  <si>
    <t>Trial 3</t>
  </si>
  <si>
    <t>Trial 2</t>
  </si>
  <si>
    <t xml:space="preserve">Set </t>
  </si>
  <si>
    <t>Trial 1</t>
  </si>
  <si>
    <r>
      <rPr>
        <sz val="20"/>
        <color theme="1"/>
        <rFont val="Calibri (Body)"/>
      </rPr>
      <t>δ</t>
    </r>
    <r>
      <rPr>
        <sz val="10"/>
        <color theme="1"/>
        <rFont val="Calibri (Body)"/>
      </rPr>
      <t>∑Fz</t>
    </r>
    <r>
      <rPr>
        <sz val="11"/>
        <color theme="1"/>
        <rFont val="Calibri (Body)"/>
      </rPr>
      <t xml:space="preserve"> </t>
    </r>
    <r>
      <rPr>
        <sz val="16"/>
        <color theme="1"/>
        <rFont val="Calibri (Body)"/>
      </rPr>
      <t>=</t>
    </r>
  </si>
  <si>
    <r>
      <rPr>
        <sz val="20"/>
        <color theme="1"/>
        <rFont val="Calibri (Body)"/>
      </rPr>
      <t>δ</t>
    </r>
    <r>
      <rPr>
        <sz val="10"/>
        <color theme="1"/>
        <rFont val="Calibri (Body)"/>
      </rPr>
      <t>∑Fx</t>
    </r>
    <r>
      <rPr>
        <sz val="16"/>
        <color theme="1"/>
        <rFont val="Calibri (Body)"/>
      </rPr>
      <t xml:space="preserve"> =</t>
    </r>
  </si>
  <si>
    <r>
      <rPr>
        <sz val="20"/>
        <color theme="1"/>
        <rFont val="Calibri (Body)"/>
      </rPr>
      <t>∑</t>
    </r>
    <r>
      <rPr>
        <sz val="14"/>
        <color theme="1"/>
        <rFont val="Calibri (Body)"/>
      </rPr>
      <t>Fz</t>
    </r>
    <r>
      <rPr>
        <sz val="16"/>
        <color theme="1"/>
        <rFont val="Calibri (Body)"/>
      </rPr>
      <t xml:space="preserve"> =</t>
    </r>
  </si>
  <si>
    <r>
      <rPr>
        <sz val="20"/>
        <color theme="1"/>
        <rFont val="Calibri (Body)"/>
      </rPr>
      <t>∑</t>
    </r>
    <r>
      <rPr>
        <sz val="14"/>
        <color theme="1"/>
        <rFont val="Calibri (Body)"/>
      </rPr>
      <t>Fx</t>
    </r>
    <r>
      <rPr>
        <sz val="16"/>
        <color theme="1"/>
        <rFont val="Calibri (Body)"/>
      </rPr>
      <t xml:space="preserve"> =</t>
    </r>
  </si>
  <si>
    <t>right</t>
  </si>
  <si>
    <t>middle</t>
  </si>
  <si>
    <t>left</t>
  </si>
  <si>
    <t>T</t>
  </si>
  <si>
    <t>δ Fz (N)</t>
  </si>
  <si>
    <t>Fz (N)</t>
  </si>
  <si>
    <t>δ Fx (N)</t>
  </si>
  <si>
    <t>Fx (N)</t>
  </si>
  <si>
    <t>z ± 0.1 (cm)</t>
  </si>
  <si>
    <t>x ± 0.1 (cm)</t>
  </si>
  <si>
    <t>r ± 0.1 (cm)</t>
  </si>
  <si>
    <t>Mass (Kg)</t>
  </si>
  <si>
    <t>Experiment 3</t>
  </si>
  <si>
    <t>Experiment 2</t>
  </si>
  <si>
    <t>Experiment 1</t>
  </si>
  <si>
    <t xml:space="preserve">Average </t>
  </si>
  <si>
    <t>Data</t>
  </si>
  <si>
    <t>(Vz)(t)</t>
  </si>
  <si>
    <t>Vz (m/s)</t>
  </si>
  <si>
    <t>Time (s)</t>
  </si>
  <si>
    <t>Title</t>
  </si>
  <si>
    <t>t(az)</t>
  </si>
  <si>
    <t>t(ax)</t>
  </si>
  <si>
    <t>(Vx)(t)</t>
  </si>
  <si>
    <t>Vx (m/s)</t>
  </si>
  <si>
    <t>Vz vs T</t>
  </si>
  <si>
    <t>B</t>
  </si>
  <si>
    <t>Vx vs T</t>
  </si>
  <si>
    <t>A</t>
  </si>
  <si>
    <r>
      <t>δ</t>
    </r>
    <r>
      <rPr>
        <sz val="8"/>
        <color theme="1"/>
        <rFont val="Helvetica"/>
        <family val="2"/>
      </rPr>
      <t>B</t>
    </r>
  </si>
  <si>
    <r>
      <t>δ</t>
    </r>
    <r>
      <rPr>
        <sz val="8"/>
        <color theme="1"/>
        <rFont val="Helvetica"/>
        <family val="2"/>
      </rPr>
      <t>A</t>
    </r>
  </si>
  <si>
    <t>δ△</t>
  </si>
  <si>
    <r>
      <rPr>
        <sz val="18"/>
        <color theme="1"/>
        <rFont val="Helvetica"/>
        <family val="2"/>
      </rPr>
      <t>△</t>
    </r>
    <r>
      <rPr>
        <sz val="9"/>
        <color theme="1"/>
        <rFont val="Helvetica"/>
        <family val="2"/>
      </rPr>
      <t>total</t>
    </r>
  </si>
  <si>
    <t>Uncertainty</t>
  </si>
  <si>
    <t xml:space="preserve">z (m) </t>
  </si>
  <si>
    <t>x (m)</t>
  </si>
  <si>
    <r>
      <t>Distance (± ﻿﻿</t>
    </r>
    <r>
      <rPr>
        <sz val="12"/>
        <color theme="1"/>
        <rFont val="Helvetica"/>
        <family val="2"/>
      </rPr>
      <t>𝛿</t>
    </r>
    <r>
      <rPr>
        <sz val="7"/>
        <color theme="1"/>
        <rFont val="Helvetica"/>
        <family val="2"/>
      </rPr>
      <t xml:space="preserve">d </t>
    </r>
    <r>
      <rPr>
        <sz val="10"/>
        <color theme="1"/>
        <rFont val="Helvetica"/>
        <family val="2"/>
      </rPr>
      <t>m)</t>
    </r>
  </si>
  <si>
    <t>Speed (m/s)</t>
  </si>
  <si>
    <t>std_dev</t>
  </si>
  <si>
    <t>Table 1</t>
  </si>
  <si>
    <r>
      <t>Max Height (± ﻿﻿</t>
    </r>
    <r>
      <rPr>
        <sz val="12"/>
        <color theme="1"/>
        <rFont val="Helvetica"/>
        <family val="2"/>
      </rPr>
      <t>𝛿</t>
    </r>
    <r>
      <rPr>
        <sz val="7"/>
        <color theme="1"/>
        <rFont val="Helvetica"/>
        <family val="2"/>
      </rPr>
      <t xml:space="preserve">h </t>
    </r>
    <r>
      <rPr>
        <sz val="10"/>
        <color theme="1"/>
        <rFont val="Helvetica"/>
        <family val="2"/>
      </rPr>
      <t>m)</t>
    </r>
  </si>
  <si>
    <t>Table 2</t>
  </si>
  <si>
    <t>0.709 (± 0.0005) m</t>
  </si>
  <si>
    <t>0.718 (± 0.0005) m</t>
  </si>
  <si>
    <t>0.762 (± 0.0005) m</t>
  </si>
  <si>
    <t>0.816 (± 0.0005) m</t>
  </si>
  <si>
    <t>0.825 (± 0.0005) m</t>
  </si>
  <si>
    <t>Average Height</t>
  </si>
  <si>
    <t>Initial Velocity by Trial (m/s)</t>
  </si>
  <si>
    <t>Average Initial Velocity (m/s)</t>
  </si>
  <si>
    <t>Uncertainty (N&lt;10)</t>
  </si>
  <si>
    <t>0.134 (± 0.015) m</t>
  </si>
  <si>
    <t>0.119 (± 0.015) m</t>
  </si>
  <si>
    <t>0.143 (± 0.015) m</t>
  </si>
  <si>
    <t>0.124 (± 0.015) m</t>
  </si>
  <si>
    <t>0.104 (± 0.015) m</t>
  </si>
  <si>
    <t>R</t>
  </si>
  <si>
    <t>i</t>
  </si>
  <si>
    <t>R(i) Ω</t>
  </si>
  <si>
    <t>R(i+1) Ω</t>
  </si>
  <si>
    <t>R(mid) Ω</t>
  </si>
  <si>
    <t>n(i)</t>
  </si>
  <si>
    <t>P(i)</t>
  </si>
  <si>
    <t>p(R(mid))∆R</t>
  </si>
  <si>
    <t>mean</t>
  </si>
  <si>
    <t>∆R</t>
  </si>
  <si>
    <t>p(R(mid))</t>
  </si>
  <si>
    <t>N</t>
  </si>
  <si>
    <t>R (Ω)</t>
  </si>
  <si>
    <t>No.</t>
  </si>
  <si>
    <t>bar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</si>
</sst>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0000000000"/>
    <numFmt numFmtId="167" formatCode="0.000"/>
    <numFmt numFmtId="168" formatCode="0.00000"/>
    <numFmt numFmtId="169" formatCode="0.0000000"/>
    <numFmt numFmtId="170" formatCode="0.000000"/>
  </numFmts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sz val="20"/>
      <color theme="1"/>
      <name val="Calibri (Body)"/>
    </font>
    <font>
      <sz val="10"/>
      <color theme="1"/>
      <name val="Calibri (Body)"/>
    </font>
    <font>
      <sz val="16"/>
      <color theme="1"/>
      <name val="Calibri (Body)"/>
    </font>
    <font>
      <sz val="14"/>
      <color theme="1"/>
      <name val="Calibri (Body)"/>
    </font>
    <font>
      <sz val="11"/>
      <color theme="1"/>
      <name val="Helvetica"/>
      <family val="2"/>
    </font>
    <font>
      <i/>
      <sz val="11"/>
      <color theme="1"/>
      <name val="URWPalladioL"/>
    </font>
    <font>
      <sz val="12"/>
      <color theme="1"/>
      <name val="Helvetica"/>
      <family val="2"/>
    </font>
    <font>
      <sz val="8"/>
      <color theme="1"/>
      <name val="Helvetica"/>
      <family val="2"/>
    </font>
    <font>
      <sz val="18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Helvetica"/>
      <family val="2"/>
    </font>
    <font>
      <sz val="7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center" vertical="center"/>
    </xf>
    <xf numFmtId="2" fontId="1" fillId="0" borderId="0" xfId="1" applyNumberFormat="1"/>
    <xf numFmtId="165" fontId="1" fillId="0" borderId="0" xfId="1" applyNumberFormat="1"/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right"/>
    </xf>
    <xf numFmtId="166" fontId="1" fillId="0" borderId="0" xfId="1" applyNumberFormat="1" applyAlignment="1">
      <alignment horizontal="center"/>
    </xf>
    <xf numFmtId="0" fontId="1" fillId="0" borderId="0" xfId="1" applyAlignment="1">
      <alignment horizontal="center" vertical="center" wrapText="1"/>
    </xf>
    <xf numFmtId="167" fontId="1" fillId="0" borderId="0" xfId="1" applyNumberFormat="1"/>
    <xf numFmtId="168" fontId="1" fillId="0" borderId="0" xfId="1" applyNumberFormat="1"/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9" fillId="0" borderId="0" xfId="0" applyFont="1"/>
    <xf numFmtId="164" fontId="8" fillId="0" borderId="0" xfId="0" applyNumberFormat="1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0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8" fontId="8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7" fontId="8" fillId="0" borderId="2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167" fontId="8" fillId="0" borderId="5" xfId="0" applyNumberFormat="1" applyFont="1" applyBorder="1" applyAlignment="1">
      <alignment horizontal="center" vertical="center"/>
    </xf>
    <xf numFmtId="167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7" fontId="16" fillId="0" borderId="0" xfId="0" applyNumberFormat="1" applyFont="1" applyAlignment="1">
      <alignment horizontal="center" vertical="center"/>
    </xf>
    <xf numFmtId="168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C25FAED1-2E03-4A47-B062-C8045636B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6350</xdr:colOff>
      <xdr:row>23</xdr:row>
      <xdr:rowOff>190500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BF09A1-49DA-0444-9957-E4472CC861EF}"/>
            </a:ext>
          </a:extLst>
        </xdr:cNvPr>
        <xdr:cNvSpPr txBox="1"/>
      </xdr:nvSpPr>
      <xdr:spPr>
        <a:xfrm>
          <a:off x="1303655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199993</xdr:colOff>
      <xdr:row>27</xdr:row>
      <xdr:rowOff>2063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615A65-9DF6-F04B-A984-F9714E14E192}"/>
            </a:ext>
          </a:extLst>
        </xdr:cNvPr>
        <xdr:cNvSpPr txBox="1"/>
      </xdr:nvSpPr>
      <xdr:spPr>
        <a:xfrm>
          <a:off x="13230193" y="51455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698500</xdr:colOff>
      <xdr:row>1</xdr:row>
      <xdr:rowOff>12699</xdr:rowOff>
    </xdr:from>
    <xdr:ext cx="901699" cy="152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A6D1256-2C23-824C-9A54-E6AC440F0435}"/>
                </a:ext>
              </a:extLst>
            </xdr:cNvPr>
            <xdr:cNvSpPr txBox="1"/>
          </xdr:nvSpPr>
          <xdr:spPr>
            <a:xfrm>
              <a:off x="5041900" y="203199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A6D1256-2C23-824C-9A54-E6AC440F0435}"/>
                </a:ext>
              </a:extLst>
            </xdr:cNvPr>
            <xdr:cNvSpPr txBox="1"/>
          </xdr:nvSpPr>
          <xdr:spPr>
            <a:xfrm>
              <a:off x="5041900" y="203199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8001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16C56A-B5FA-1647-9F3B-D1BE227C5DC5}"/>
                </a:ext>
              </a:extLst>
            </xdr:cNvPr>
            <xdr:cNvSpPr txBox="1"/>
          </xdr:nvSpPr>
          <xdr:spPr>
            <a:xfrm>
              <a:off x="5791200" y="1905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𝑉𝑥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16C56A-B5FA-1647-9F3B-D1BE227C5DC5}"/>
                </a:ext>
              </a:extLst>
            </xdr:cNvPr>
            <xdr:cNvSpPr txBox="1"/>
          </xdr:nvSpPr>
          <xdr:spPr>
            <a:xfrm>
              <a:off x="5791200" y="1905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𝑉𝑥〗^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25400</xdr:colOff>
      <xdr:row>1</xdr:row>
      <xdr:rowOff>12700</xdr:rowOff>
    </xdr:from>
    <xdr:ext cx="8001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FECCA7-231C-0449-B475-7709D40E48AE}"/>
                </a:ext>
              </a:extLst>
            </xdr:cNvPr>
            <xdr:cNvSpPr txBox="1"/>
          </xdr:nvSpPr>
          <xdr:spPr>
            <a:xfrm>
              <a:off x="6540500" y="2032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𝑉𝑧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FECCA7-231C-0449-B475-7709D40E48AE}"/>
                </a:ext>
              </a:extLst>
            </xdr:cNvPr>
            <xdr:cNvSpPr txBox="1"/>
          </xdr:nvSpPr>
          <xdr:spPr>
            <a:xfrm>
              <a:off x="6540500" y="2032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𝑉𝑧〗^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29</xdr:row>
      <xdr:rowOff>0</xdr:rowOff>
    </xdr:from>
    <xdr:ext cx="901699" cy="152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FF563A-85C3-5842-8843-38F010908954}"/>
                </a:ext>
              </a:extLst>
            </xdr:cNvPr>
            <xdr:cNvSpPr txBox="1"/>
          </xdr:nvSpPr>
          <xdr:spPr>
            <a:xfrm>
              <a:off x="2895600" y="5524500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FF563A-85C3-5842-8843-38F010908954}"/>
                </a:ext>
              </a:extLst>
            </xdr:cNvPr>
            <xdr:cNvSpPr txBox="1"/>
          </xdr:nvSpPr>
          <xdr:spPr>
            <a:xfrm>
              <a:off x="2895600" y="5524500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29</xdr:row>
      <xdr:rowOff>0</xdr:rowOff>
    </xdr:from>
    <xdr:ext cx="8001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2ABF9A2-359B-D34E-B947-182850C9B9B1}"/>
                </a:ext>
              </a:extLst>
            </xdr:cNvPr>
            <xdr:cNvSpPr txBox="1"/>
          </xdr:nvSpPr>
          <xdr:spPr>
            <a:xfrm>
              <a:off x="3619500" y="55245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𝑉𝑥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2ABF9A2-359B-D34E-B947-182850C9B9B1}"/>
                </a:ext>
              </a:extLst>
            </xdr:cNvPr>
            <xdr:cNvSpPr txBox="1"/>
          </xdr:nvSpPr>
          <xdr:spPr>
            <a:xfrm>
              <a:off x="3619500" y="55245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𝑉𝑥〗^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49</xdr:row>
      <xdr:rowOff>0</xdr:rowOff>
    </xdr:from>
    <xdr:ext cx="901699" cy="152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96D2DCB-7BF0-A944-B576-A8DE2716A9CC}"/>
                </a:ext>
              </a:extLst>
            </xdr:cNvPr>
            <xdr:cNvSpPr txBox="1"/>
          </xdr:nvSpPr>
          <xdr:spPr>
            <a:xfrm>
              <a:off x="2895600" y="9334500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96D2DCB-7BF0-A944-B576-A8DE2716A9CC}"/>
                </a:ext>
              </a:extLst>
            </xdr:cNvPr>
            <xdr:cNvSpPr txBox="1"/>
          </xdr:nvSpPr>
          <xdr:spPr>
            <a:xfrm>
              <a:off x="2895600" y="9334500"/>
              <a:ext cx="901699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25400</xdr:colOff>
      <xdr:row>49</xdr:row>
      <xdr:rowOff>12700</xdr:rowOff>
    </xdr:from>
    <xdr:ext cx="80010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ECE609-3130-7741-A31D-0E094FCDA79C}"/>
                </a:ext>
              </a:extLst>
            </xdr:cNvPr>
            <xdr:cNvSpPr txBox="1"/>
          </xdr:nvSpPr>
          <xdr:spPr>
            <a:xfrm>
              <a:off x="3644900" y="93472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𝑉𝑧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ECE609-3130-7741-A31D-0E094FCDA79C}"/>
                </a:ext>
              </a:extLst>
            </xdr:cNvPr>
            <xdr:cNvSpPr txBox="1"/>
          </xdr:nvSpPr>
          <xdr:spPr>
            <a:xfrm>
              <a:off x="3644900" y="9347200"/>
              <a:ext cx="8001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𝑉𝑧〗^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26</xdr:row>
      <xdr:rowOff>57150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E14AEE-EA72-E54D-BB5E-7152672ACA61}"/>
            </a:ext>
          </a:extLst>
        </xdr:cNvPr>
        <xdr:cNvSpPr txBox="1"/>
      </xdr:nvSpPr>
      <xdr:spPr>
        <a:xfrm>
          <a:off x="5492750" y="434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93A-0DBF-854F-BA75-C933AD622786}">
  <dimension ref="A1:N119"/>
  <sheetViews>
    <sheetView workbookViewId="0">
      <selection activeCell="H34" sqref="H34"/>
    </sheetView>
  </sheetViews>
  <sheetFormatPr baseColWidth="10" defaultRowHeight="14"/>
  <cols>
    <col min="1" max="4" width="10.83203125" style="3"/>
    <col min="5" max="5" width="2.33203125" style="3" customWidth="1"/>
    <col min="6" max="7" width="10.83203125" style="3"/>
    <col min="8" max="8" width="15.1640625" style="5" bestFit="1" customWidth="1"/>
    <col min="9" max="9" width="10.6640625" style="4" customWidth="1"/>
    <col min="10" max="10" width="14.1640625" style="4" customWidth="1"/>
    <col min="11" max="11" width="2" style="4" customWidth="1"/>
    <col min="12" max="12" width="15.33203125" style="3" customWidth="1"/>
    <col min="13" max="13" width="10.83203125" style="3" customWidth="1"/>
    <col min="14" max="14" width="14" style="3" customWidth="1"/>
    <col min="15" max="15" width="2" style="3" customWidth="1"/>
    <col min="16" max="16384" width="10.83203125" style="3"/>
  </cols>
  <sheetData>
    <row r="1" spans="1:14" s="14" customFormat="1" ht="38" customHeight="1">
      <c r="A1" s="14" t="s">
        <v>7</v>
      </c>
      <c r="B1" s="14" t="s">
        <v>6</v>
      </c>
      <c r="C1" s="14" t="s">
        <v>5</v>
      </c>
      <c r="D1" s="14" t="s">
        <v>4</v>
      </c>
      <c r="F1" s="14" t="s">
        <v>16</v>
      </c>
      <c r="G1" s="14" t="s">
        <v>15</v>
      </c>
      <c r="H1" s="14" t="s">
        <v>14</v>
      </c>
      <c r="I1" s="14" t="s">
        <v>13</v>
      </c>
      <c r="J1" s="14" t="s">
        <v>12</v>
      </c>
      <c r="K1" s="14" t="s">
        <v>11</v>
      </c>
      <c r="L1" s="14" t="s">
        <v>10</v>
      </c>
      <c r="M1" s="14" t="s">
        <v>9</v>
      </c>
      <c r="N1" s="14" t="s">
        <v>8</v>
      </c>
    </row>
    <row r="2" spans="1:14">
      <c r="A2" s="3">
        <v>1</v>
      </c>
      <c r="B2" s="3">
        <v>1</v>
      </c>
      <c r="C2" s="8">
        <v>13.514740677836423</v>
      </c>
      <c r="D2" s="8">
        <v>-24.130485136612545</v>
      </c>
      <c r="E2" s="8"/>
      <c r="H2" s="12">
        <f t="shared" ref="H2:H11" si="0">((C2-F$11)^2)</f>
        <v>94.887682099429128</v>
      </c>
      <c r="I2" s="13"/>
      <c r="J2" s="13"/>
      <c r="K2" s="13"/>
      <c r="L2" s="10">
        <f t="shared" ref="L2:L11" si="1">((D2-G$11)^2)</f>
        <v>705.36075334248267</v>
      </c>
    </row>
    <row r="3" spans="1:14">
      <c r="A3" s="3">
        <v>1</v>
      </c>
      <c r="B3" s="3">
        <v>2</v>
      </c>
      <c r="C3" s="8">
        <v>2.373709855527351</v>
      </c>
      <c r="D3" s="8">
        <v>21.346651176397494</v>
      </c>
      <c r="E3" s="8"/>
      <c r="H3" s="12">
        <f t="shared" si="0"/>
        <v>1.9599999111433613</v>
      </c>
      <c r="I3" s="13"/>
      <c r="J3" s="13"/>
      <c r="K3" s="13"/>
      <c r="L3" s="10">
        <f t="shared" si="1"/>
        <v>357.90993392356631</v>
      </c>
    </row>
    <row r="4" spans="1:14">
      <c r="A4" s="3">
        <v>1</v>
      </c>
      <c r="B4" s="3">
        <v>3</v>
      </c>
      <c r="C4" s="8">
        <v>-21.122852233444362</v>
      </c>
      <c r="D4" s="8">
        <v>17.590579786743305</v>
      </c>
      <c r="E4" s="8"/>
      <c r="H4" s="12">
        <f t="shared" si="0"/>
        <v>619.83880226986287</v>
      </c>
      <c r="I4" s="13"/>
      <c r="J4" s="13"/>
      <c r="K4" s="13"/>
      <c r="L4" s="10">
        <f t="shared" si="1"/>
        <v>229.89947512865865</v>
      </c>
    </row>
    <row r="5" spans="1:14">
      <c r="A5" s="3">
        <v>1</v>
      </c>
      <c r="B5" s="3">
        <v>4</v>
      </c>
      <c r="C5" s="8">
        <v>21.990709976374522</v>
      </c>
      <c r="D5" s="8">
        <v>-10.108124585327335</v>
      </c>
      <c r="E5" s="8"/>
      <c r="H5" s="12">
        <f t="shared" si="0"/>
        <v>331.85909455916106</v>
      </c>
      <c r="I5" s="13"/>
      <c r="J5" s="13"/>
      <c r="K5" s="13"/>
      <c r="L5" s="10">
        <f t="shared" si="1"/>
        <v>157.15801669767194</v>
      </c>
    </row>
    <row r="6" spans="1:14">
      <c r="A6" s="3">
        <v>1</v>
      </c>
      <c r="B6" s="3">
        <v>5</v>
      </c>
      <c r="C6" s="8">
        <v>23.581055769555999</v>
      </c>
      <c r="D6" s="8">
        <v>-0.88850161794099236</v>
      </c>
      <c r="E6" s="8"/>
      <c r="H6" s="12">
        <f t="shared" si="0"/>
        <v>392.3309534151403</v>
      </c>
      <c r="I6" s="13"/>
      <c r="J6" s="13"/>
      <c r="K6" s="13"/>
      <c r="L6" s="10">
        <f t="shared" si="1"/>
        <v>11.000134624190721</v>
      </c>
    </row>
    <row r="7" spans="1:14">
      <c r="A7" s="3">
        <v>1</v>
      </c>
      <c r="B7" s="3">
        <v>6</v>
      </c>
      <c r="C7" s="8">
        <v>-9.5065630643654977</v>
      </c>
      <c r="D7" s="8">
        <v>-25.314584669777766</v>
      </c>
      <c r="E7" s="8"/>
      <c r="H7" s="12">
        <f t="shared" si="0"/>
        <v>176.36564798395332</v>
      </c>
      <c r="I7" s="13"/>
      <c r="J7" s="13"/>
      <c r="K7" s="13"/>
      <c r="L7" s="10">
        <f t="shared" si="1"/>
        <v>769.65896451070466</v>
      </c>
    </row>
    <row r="8" spans="1:14">
      <c r="A8" s="3">
        <v>1</v>
      </c>
      <c r="B8" s="3">
        <v>7</v>
      </c>
      <c r="C8" s="8">
        <v>-15.767520325917372</v>
      </c>
      <c r="D8" s="8">
        <v>3.8126340521183302</v>
      </c>
      <c r="E8" s="8"/>
      <c r="H8" s="12">
        <f t="shared" si="0"/>
        <v>381.8596757639433</v>
      </c>
      <c r="I8" s="13"/>
      <c r="J8" s="13"/>
      <c r="K8" s="13"/>
      <c r="L8" s="10">
        <f t="shared" si="1"/>
        <v>1.9168141783078714</v>
      </c>
    </row>
    <row r="9" spans="1:14">
      <c r="A9" s="3">
        <v>1</v>
      </c>
      <c r="B9" s="3">
        <v>8</v>
      </c>
      <c r="C9" s="8">
        <v>17.664350886343847</v>
      </c>
      <c r="D9" s="8">
        <v>24.147359817564588</v>
      </c>
      <c r="E9" s="8"/>
      <c r="H9" s="12">
        <f t="shared" si="0"/>
        <v>192.94990912862826</v>
      </c>
      <c r="I9" s="13"/>
      <c r="J9" s="13"/>
      <c r="K9" s="13"/>
      <c r="L9" s="10">
        <f t="shared" si="1"/>
        <v>471.72435885167403</v>
      </c>
    </row>
    <row r="10" spans="1:14">
      <c r="A10" s="3">
        <v>1</v>
      </c>
      <c r="B10" s="3">
        <v>9</v>
      </c>
      <c r="C10" s="8">
        <v>13.966464984864347</v>
      </c>
      <c r="D10" s="8">
        <v>8.3455152701080006</v>
      </c>
      <c r="E10" s="8"/>
      <c r="H10" s="12">
        <f t="shared" si="0"/>
        <v>103.8922577735499</v>
      </c>
      <c r="I10" s="13"/>
      <c r="J10" s="13"/>
      <c r="K10" s="13"/>
      <c r="L10" s="10">
        <f t="shared" si="1"/>
        <v>35.015289047783121</v>
      </c>
    </row>
    <row r="11" spans="1:14">
      <c r="A11" s="3">
        <v>1</v>
      </c>
      <c r="B11" s="3">
        <v>10</v>
      </c>
      <c r="C11" s="8">
        <v>-8.9569982888468846</v>
      </c>
      <c r="D11" s="8">
        <v>9.4803905838538203</v>
      </c>
      <c r="E11" s="8"/>
      <c r="F11" s="7" cm="1">
        <f t="array" ref="F11">SUM((C2:C11)/10)</f>
        <v>3.7737098237928368</v>
      </c>
      <c r="G11" s="7" cm="1">
        <f t="array" ref="G11">SUM((D2:D11)/10)</f>
        <v>2.4281434677126899</v>
      </c>
      <c r="H11" s="12">
        <f t="shared" si="0"/>
        <v>162.07092904923081</v>
      </c>
      <c r="I11" s="11">
        <f>SQRT(SUM(H2:H11)/9)</f>
        <v>16.526123938762471</v>
      </c>
      <c r="J11" s="11">
        <f>(I11/SQRT(10))</f>
        <v>5.2260192540722423</v>
      </c>
      <c r="K11" s="11"/>
      <c r="L11" s="10">
        <f t="shared" si="1"/>
        <v>49.734189387120885</v>
      </c>
      <c r="M11" s="9">
        <f>SQRT(SUM(L2:L11)/9)</f>
        <v>17.604853906718645</v>
      </c>
      <c r="N11" s="3">
        <f>(M11/SQRT(10))</f>
        <v>5.5671436219744388</v>
      </c>
    </row>
    <row r="12" spans="1:14">
      <c r="A12" s="3" t="s">
        <v>3</v>
      </c>
      <c r="B12" s="7">
        <f>F11</f>
        <v>3.7737098237928368</v>
      </c>
      <c r="C12" s="8">
        <f>G11</f>
        <v>2.4281434677126899</v>
      </c>
      <c r="D12" s="8"/>
      <c r="E12" s="8"/>
      <c r="F12" s="7"/>
      <c r="G12" s="7"/>
      <c r="H12" s="12"/>
      <c r="I12" s="11"/>
      <c r="J12" s="11"/>
      <c r="K12" s="11"/>
      <c r="L12" s="10"/>
      <c r="M12" s="9"/>
    </row>
    <row r="13" spans="1:14">
      <c r="A13" s="3" t="s">
        <v>2</v>
      </c>
      <c r="B13" s="9">
        <f>I11</f>
        <v>16.526123938762471</v>
      </c>
      <c r="C13" s="8">
        <f>M11</f>
        <v>17.604853906718645</v>
      </c>
      <c r="D13" s="8"/>
      <c r="E13" s="8"/>
      <c r="F13" s="7"/>
      <c r="G13" s="7"/>
      <c r="H13" s="12"/>
      <c r="I13" s="11"/>
      <c r="J13" s="11"/>
      <c r="K13" s="11"/>
      <c r="L13" s="10"/>
      <c r="M13" s="9"/>
    </row>
    <row r="14" spans="1:14">
      <c r="B14" s="9">
        <f>J11</f>
        <v>5.2260192540722423</v>
      </c>
      <c r="C14" s="8">
        <f>N11</f>
        <v>5.5671436219744388</v>
      </c>
      <c r="D14" s="8"/>
      <c r="E14" s="8"/>
      <c r="F14" s="7"/>
      <c r="G14" s="7"/>
      <c r="H14" s="12"/>
      <c r="I14" s="11"/>
      <c r="J14" s="11"/>
      <c r="K14" s="11"/>
      <c r="L14" s="10"/>
      <c r="M14" s="9"/>
    </row>
    <row r="15" spans="1:14">
      <c r="A15" s="3" t="s">
        <v>7</v>
      </c>
      <c r="B15" s="3" t="s">
        <v>6</v>
      </c>
      <c r="C15" s="3" t="s">
        <v>5</v>
      </c>
      <c r="D15" s="3" t="s">
        <v>4</v>
      </c>
      <c r="F15" s="7"/>
      <c r="G15" s="7"/>
    </row>
    <row r="16" spans="1:14">
      <c r="A16" s="3">
        <v>2</v>
      </c>
      <c r="B16" s="3">
        <v>1</v>
      </c>
      <c r="C16" s="8">
        <v>5.1319291806083003</v>
      </c>
      <c r="D16" s="8">
        <v>3.1566348178825558</v>
      </c>
      <c r="E16" s="8"/>
      <c r="H16" s="12">
        <f t="shared" ref="H16:H25" si="2">((C16-F$25)^2)</f>
        <v>1.2227197128770568</v>
      </c>
      <c r="I16" s="13"/>
      <c r="J16" s="13"/>
      <c r="K16" s="13"/>
      <c r="L16" s="10">
        <f t="shared" ref="L16:L25" si="3">((D16-G$25)^2)</f>
        <v>0.15327617580385525</v>
      </c>
    </row>
    <row r="17" spans="1:14">
      <c r="A17" s="3">
        <v>2</v>
      </c>
      <c r="B17" s="3">
        <v>2</v>
      </c>
      <c r="C17" s="8">
        <v>24.9466065355574</v>
      </c>
      <c r="D17" s="8">
        <v>2.2319953131424937</v>
      </c>
      <c r="E17" s="8"/>
      <c r="H17" s="12">
        <f t="shared" si="2"/>
        <v>437.66497412189494</v>
      </c>
      <c r="I17" s="13"/>
      <c r="J17" s="13"/>
      <c r="K17" s="13"/>
      <c r="L17" s="10">
        <f t="shared" si="3"/>
        <v>1.7322363935933505</v>
      </c>
    </row>
    <row r="18" spans="1:14">
      <c r="A18" s="3">
        <v>2</v>
      </c>
      <c r="B18" s="3">
        <v>3</v>
      </c>
      <c r="C18" s="8">
        <v>2.5736493416393125</v>
      </c>
      <c r="D18" s="8">
        <v>7.7251772720972687</v>
      </c>
      <c r="E18" s="8"/>
      <c r="H18" s="12">
        <f t="shared" si="2"/>
        <v>2.1097947892438986</v>
      </c>
      <c r="I18" s="13"/>
      <c r="J18" s="13"/>
      <c r="K18" s="13"/>
      <c r="L18" s="10">
        <f t="shared" si="3"/>
        <v>17.447641778910985</v>
      </c>
    </row>
    <row r="19" spans="1:14">
      <c r="A19" s="3">
        <v>2</v>
      </c>
      <c r="B19" s="3">
        <v>4</v>
      </c>
      <c r="C19" s="8">
        <v>7.3581339917387849</v>
      </c>
      <c r="D19" s="8">
        <v>-8.4799157957292302</v>
      </c>
      <c r="E19" s="8"/>
      <c r="H19" s="12">
        <f t="shared" si="2"/>
        <v>11.102033301388671</v>
      </c>
      <c r="I19" s="13"/>
      <c r="J19" s="13"/>
      <c r="K19" s="13"/>
      <c r="L19" s="10">
        <f t="shared" si="3"/>
        <v>144.67412217529258</v>
      </c>
    </row>
    <row r="20" spans="1:14">
      <c r="A20" s="3">
        <v>2</v>
      </c>
      <c r="B20" s="3">
        <v>5</v>
      </c>
      <c r="C20" s="8">
        <v>0.81055744023353538</v>
      </c>
      <c r="D20" s="8">
        <v>4.4524538078007003</v>
      </c>
      <c r="E20" s="8"/>
      <c r="H20" s="12">
        <f t="shared" si="2"/>
        <v>10.340116595608636</v>
      </c>
      <c r="I20" s="13"/>
      <c r="J20" s="13"/>
      <c r="K20" s="13"/>
      <c r="L20" s="10">
        <f t="shared" si="3"/>
        <v>0.81778376746424131</v>
      </c>
    </row>
    <row r="21" spans="1:14">
      <c r="A21" s="3">
        <v>2</v>
      </c>
      <c r="B21" s="3">
        <v>6</v>
      </c>
      <c r="C21" s="8">
        <v>8.0292072383433002</v>
      </c>
      <c r="D21" s="8">
        <v>-8.8896583300319065</v>
      </c>
      <c r="E21" s="8"/>
      <c r="H21" s="12">
        <f t="shared" si="2"/>
        <v>16.024366311720815</v>
      </c>
      <c r="I21" s="13"/>
      <c r="J21" s="13"/>
      <c r="K21" s="13"/>
      <c r="L21" s="10">
        <f t="shared" si="3"/>
        <v>154.69882311069998</v>
      </c>
    </row>
    <row r="22" spans="1:14">
      <c r="A22" s="3">
        <v>2</v>
      </c>
      <c r="B22" s="3">
        <v>7</v>
      </c>
      <c r="C22" s="8">
        <v>16.638220395343499</v>
      </c>
      <c r="D22" s="8">
        <v>-8.0921654154536</v>
      </c>
      <c r="E22" s="8"/>
      <c r="H22" s="12">
        <f t="shared" si="2"/>
        <v>159.06400162877284</v>
      </c>
      <c r="I22" s="13"/>
      <c r="J22" s="13"/>
      <c r="K22" s="13"/>
      <c r="L22" s="10">
        <f t="shared" si="3"/>
        <v>135.4967062457122</v>
      </c>
    </row>
    <row r="23" spans="1:14">
      <c r="A23" s="3">
        <v>2</v>
      </c>
      <c r="B23" s="3">
        <v>8</v>
      </c>
      <c r="C23" s="8">
        <v>-2.3267637691084002</v>
      </c>
      <c r="D23" s="8">
        <v>-1.5137652895464506</v>
      </c>
      <c r="E23" s="8"/>
      <c r="H23" s="12">
        <f t="shared" si="2"/>
        <v>40.359673554228507</v>
      </c>
      <c r="I23" s="13"/>
      <c r="J23" s="13"/>
      <c r="K23" s="13"/>
      <c r="L23" s="10">
        <f t="shared" si="3"/>
        <v>25.622883455979451</v>
      </c>
    </row>
    <row r="24" spans="1:14">
      <c r="A24" s="3">
        <v>2</v>
      </c>
      <c r="B24" s="3">
        <v>9</v>
      </c>
      <c r="C24" s="8">
        <v>-4.3495964404792824</v>
      </c>
      <c r="D24" s="8">
        <v>16.22496440688565</v>
      </c>
      <c r="E24" s="8"/>
      <c r="H24" s="12">
        <f t="shared" si="2"/>
        <v>70.153339639855417</v>
      </c>
      <c r="I24" s="13"/>
      <c r="J24" s="13"/>
      <c r="K24" s="13"/>
      <c r="L24" s="10">
        <f t="shared" si="3"/>
        <v>160.7018813113371</v>
      </c>
    </row>
    <row r="25" spans="1:14">
      <c r="A25" s="3">
        <v>2</v>
      </c>
      <c r="B25" s="3">
        <v>10</v>
      </c>
      <c r="C25" s="8">
        <v>-18.550317832877809</v>
      </c>
      <c r="D25" s="8">
        <v>28.665677529437303</v>
      </c>
      <c r="E25" s="8"/>
      <c r="F25" s="7" cm="1">
        <f t="array" ref="F25">SUM((C16:C25)/10)</f>
        <v>4.0261626080998631</v>
      </c>
      <c r="G25" s="7" cm="1">
        <f t="array" ref="G25">SUM((D16:D25)/10)</f>
        <v>3.5481398316484785</v>
      </c>
      <c r="H25" s="12">
        <f t="shared" si="2"/>
        <v>509.69746910184739</v>
      </c>
      <c r="I25" s="11">
        <f>SQRT(SUM(H16:H25)/9)</f>
        <v>11.821536320337078</v>
      </c>
      <c r="J25" s="11">
        <f>(I25/SQRT(10))</f>
        <v>3.7382980214671044</v>
      </c>
      <c r="K25" s="11"/>
      <c r="L25" s="10">
        <f t="shared" si="3"/>
        <v>630.89069999984281</v>
      </c>
      <c r="M25" s="9">
        <f>SQRT(SUM(L16:L25)/9)</f>
        <v>11.889472721766356</v>
      </c>
      <c r="N25" s="3">
        <f>(M25/SQRT(10))</f>
        <v>3.7597813979223083</v>
      </c>
    </row>
    <row r="26" spans="1:14">
      <c r="A26" s="3" t="s">
        <v>3</v>
      </c>
      <c r="B26" s="7">
        <f>F25</f>
        <v>4.0261626080998631</v>
      </c>
      <c r="C26" s="8">
        <f>G25</f>
        <v>3.5481398316484785</v>
      </c>
      <c r="D26" s="8"/>
      <c r="E26" s="8"/>
      <c r="F26" s="7"/>
      <c r="G26" s="7"/>
      <c r="H26" s="12"/>
      <c r="I26" s="11"/>
      <c r="J26" s="11"/>
      <c r="K26" s="11"/>
      <c r="L26" s="10"/>
      <c r="M26" s="9"/>
    </row>
    <row r="27" spans="1:14">
      <c r="A27" s="3" t="s">
        <v>2</v>
      </c>
      <c r="B27" s="9">
        <f>I25</f>
        <v>11.821536320337078</v>
      </c>
      <c r="C27" s="8">
        <f>M25</f>
        <v>11.889472721766356</v>
      </c>
      <c r="D27" s="8"/>
      <c r="E27" s="8"/>
      <c r="F27" s="7"/>
      <c r="G27" s="7"/>
      <c r="H27" s="12"/>
      <c r="I27" s="11"/>
      <c r="J27" s="11"/>
      <c r="K27" s="11"/>
      <c r="L27" s="10"/>
      <c r="M27" s="9"/>
    </row>
    <row r="28" spans="1:14">
      <c r="B28" s="9">
        <f>J25</f>
        <v>3.7382980214671044</v>
      </c>
      <c r="C28" s="8">
        <f>N25</f>
        <v>3.7597813979223083</v>
      </c>
      <c r="D28" s="8"/>
      <c r="E28" s="8"/>
      <c r="F28" s="7"/>
      <c r="G28" s="7"/>
      <c r="H28" s="12"/>
      <c r="I28" s="11"/>
      <c r="J28" s="11"/>
      <c r="K28" s="11"/>
      <c r="L28" s="10"/>
      <c r="M28" s="9"/>
    </row>
    <row r="29" spans="1:14">
      <c r="A29" s="3" t="s">
        <v>7</v>
      </c>
      <c r="B29" s="3" t="s">
        <v>6</v>
      </c>
      <c r="C29" s="3" t="s">
        <v>5</v>
      </c>
      <c r="D29" s="3" t="s">
        <v>4</v>
      </c>
      <c r="F29" s="7"/>
      <c r="G29" s="7"/>
    </row>
    <row r="30" spans="1:14">
      <c r="A30" s="3">
        <v>3</v>
      </c>
      <c r="B30" s="3">
        <v>1</v>
      </c>
      <c r="C30" s="8">
        <v>18.431939335619905</v>
      </c>
      <c r="D30" s="8">
        <v>11.093023374940412</v>
      </c>
      <c r="E30" s="8"/>
      <c r="H30" s="12">
        <f t="shared" ref="H30:H39" si="4">((C30-F$39)^2)</f>
        <v>358.28851322400146</v>
      </c>
      <c r="I30" s="13"/>
      <c r="J30" s="13"/>
      <c r="K30" s="13"/>
      <c r="L30" s="10">
        <f t="shared" ref="L30:L39" si="5">((D30-G$39)^2)</f>
        <v>4.2363925063992385</v>
      </c>
    </row>
    <row r="31" spans="1:14">
      <c r="A31" s="3">
        <v>3</v>
      </c>
      <c r="B31" s="3">
        <v>2</v>
      </c>
      <c r="C31" s="8">
        <v>2.6315780461549436</v>
      </c>
      <c r="D31" s="8">
        <v>9.5646260083438985</v>
      </c>
      <c r="E31" s="8"/>
      <c r="H31" s="12">
        <f t="shared" si="4"/>
        <v>9.7853180577184631</v>
      </c>
      <c r="I31" s="13"/>
      <c r="J31" s="13"/>
      <c r="K31" s="13"/>
      <c r="L31" s="10">
        <f t="shared" si="5"/>
        <v>0.28074366996832412</v>
      </c>
    </row>
    <row r="32" spans="1:14">
      <c r="A32" s="3">
        <v>3</v>
      </c>
      <c r="B32" s="3">
        <v>3</v>
      </c>
      <c r="C32" s="8">
        <v>-8.8766837739752997</v>
      </c>
      <c r="D32" s="8">
        <v>6.2172046562950003</v>
      </c>
      <c r="E32" s="8"/>
      <c r="H32" s="12">
        <f t="shared" si="4"/>
        <v>70.226285810856254</v>
      </c>
      <c r="I32" s="13"/>
      <c r="J32" s="13"/>
      <c r="K32" s="13"/>
      <c r="L32" s="10">
        <f t="shared" si="5"/>
        <v>7.9386942455437062</v>
      </c>
    </row>
    <row r="33" spans="1:14">
      <c r="A33" s="3">
        <v>3</v>
      </c>
      <c r="B33" s="3">
        <v>4</v>
      </c>
      <c r="C33" s="8">
        <v>19.464530039215301</v>
      </c>
      <c r="D33" s="8">
        <v>28.277138375623057</v>
      </c>
      <c r="E33" s="8"/>
      <c r="H33" s="12">
        <f t="shared" si="4"/>
        <v>398.44556492515881</v>
      </c>
      <c r="I33" s="13"/>
      <c r="J33" s="13"/>
      <c r="K33" s="13"/>
      <c r="L33" s="10">
        <f t="shared" si="5"/>
        <v>370.26860562056811</v>
      </c>
    </row>
    <row r="34" spans="1:14">
      <c r="A34" s="3">
        <v>3</v>
      </c>
      <c r="B34" s="3">
        <v>5</v>
      </c>
      <c r="C34" s="8">
        <v>-2.6520600930026998</v>
      </c>
      <c r="D34" s="8">
        <v>26.542620159614554</v>
      </c>
      <c r="E34" s="8"/>
      <c r="H34" s="12">
        <f t="shared" si="4"/>
        <v>4.6461321256535841</v>
      </c>
      <c r="I34" s="13"/>
      <c r="J34" s="13"/>
      <c r="K34" s="13"/>
      <c r="L34" s="10">
        <f t="shared" si="5"/>
        <v>306.52469430533091</v>
      </c>
    </row>
    <row r="35" spans="1:14">
      <c r="A35" s="3">
        <v>3</v>
      </c>
      <c r="B35" s="3">
        <v>6</v>
      </c>
      <c r="C35" s="8">
        <v>-7.3317545069661003</v>
      </c>
      <c r="D35" s="8">
        <v>14.556056094913473</v>
      </c>
      <c r="E35" s="8"/>
      <c r="H35" s="12">
        <f t="shared" si="4"/>
        <v>46.719730071783431</v>
      </c>
      <c r="I35" s="13"/>
      <c r="J35" s="13"/>
      <c r="K35" s="13"/>
      <c r="L35" s="10">
        <f t="shared" si="5"/>
        <v>30.484561382125477</v>
      </c>
    </row>
    <row r="36" spans="1:14">
      <c r="A36" s="3">
        <v>3</v>
      </c>
      <c r="B36" s="3">
        <v>7</v>
      </c>
      <c r="C36" s="8">
        <v>-5.9716255777628167</v>
      </c>
      <c r="D36" s="8">
        <v>4.0455185472336996</v>
      </c>
      <c r="E36" s="8"/>
      <c r="H36" s="12">
        <f t="shared" si="4"/>
        <v>29.976219824247906</v>
      </c>
      <c r="I36" s="13"/>
      <c r="J36" s="13"/>
      <c r="K36" s="13"/>
      <c r="L36" s="10">
        <f t="shared" si="5"/>
        <v>24.892665083798395</v>
      </c>
    </row>
    <row r="37" spans="1:14">
      <c r="A37" s="3">
        <v>3</v>
      </c>
      <c r="B37" s="3">
        <v>8</v>
      </c>
      <c r="C37" s="8">
        <v>-3.4742822600216998</v>
      </c>
      <c r="D37" s="8">
        <v>-1.604327246842</v>
      </c>
      <c r="E37" s="8"/>
      <c r="H37" s="12">
        <f t="shared" si="4"/>
        <v>8.8667628223810304</v>
      </c>
      <c r="I37" s="13"/>
      <c r="J37" s="13"/>
      <c r="K37" s="13"/>
      <c r="L37" s="10">
        <f t="shared" si="5"/>
        <v>113.19046491489759</v>
      </c>
    </row>
    <row r="38" spans="1:14">
      <c r="A38" s="3">
        <v>3</v>
      </c>
      <c r="B38" s="3">
        <v>9</v>
      </c>
      <c r="C38" s="8">
        <v>-18.543565721832898</v>
      </c>
      <c r="D38" s="8">
        <v>-6.2122015780323565</v>
      </c>
      <c r="E38" s="8"/>
      <c r="H38" s="12">
        <f t="shared" si="4"/>
        <v>325.69400924319166</v>
      </c>
      <c r="I38" s="13"/>
      <c r="J38" s="13"/>
      <c r="K38" s="13"/>
      <c r="L38" s="10">
        <f t="shared" si="5"/>
        <v>232.47024933602736</v>
      </c>
    </row>
    <row r="39" spans="1:14">
      <c r="A39" s="3">
        <v>3</v>
      </c>
      <c r="B39" s="3">
        <v>10</v>
      </c>
      <c r="C39" s="8">
        <v>1.3562119507396</v>
      </c>
      <c r="D39" s="8">
        <v>-2.1319232917787998</v>
      </c>
      <c r="E39" s="8"/>
      <c r="F39" s="7" cm="1">
        <f t="array" ref="F39">SUM((C30:C39)/10)</f>
        <v>-0.49657125618317577</v>
      </c>
      <c r="G39" s="7" cm="1">
        <f t="array" ref="G39">SUM((D30:D39)/10)</f>
        <v>9.0347735100310906</v>
      </c>
      <c r="H39" s="12">
        <f t="shared" si="4"/>
        <v>3.4328056118550458</v>
      </c>
      <c r="I39" s="11">
        <f>SQRT(SUM(H30:H39)/9)</f>
        <v>11.813745956473509</v>
      </c>
      <c r="J39" s="11">
        <f>(I39/SQRT(10))</f>
        <v>3.7358344921060698</v>
      </c>
      <c r="K39" s="11"/>
      <c r="L39" s="10">
        <f t="shared" si="5"/>
        <v>124.69511746355126</v>
      </c>
      <c r="M39" s="9">
        <f>SQRT(SUM(L30:L39)/9)</f>
        <v>11.618864873453814</v>
      </c>
      <c r="N39" s="3">
        <f>(M39/SQRT(10))</f>
        <v>3.6742076825838099</v>
      </c>
    </row>
    <row r="40" spans="1:14">
      <c r="A40" s="3" t="s">
        <v>3</v>
      </c>
      <c r="B40" s="7">
        <f>F39</f>
        <v>-0.49657125618317577</v>
      </c>
      <c r="C40" s="8">
        <f>G39</f>
        <v>9.0347735100310906</v>
      </c>
      <c r="D40" s="8"/>
      <c r="E40" s="8"/>
      <c r="F40" s="7"/>
      <c r="G40" s="7"/>
      <c r="H40" s="12"/>
      <c r="I40" s="11"/>
      <c r="J40" s="11"/>
      <c r="K40" s="11"/>
      <c r="L40" s="10"/>
      <c r="M40" s="9"/>
    </row>
    <row r="41" spans="1:14">
      <c r="A41" s="3" t="s">
        <v>2</v>
      </c>
      <c r="B41" s="9">
        <f>I39</f>
        <v>11.813745956473509</v>
      </c>
      <c r="C41" s="8">
        <f>M39</f>
        <v>11.618864873453814</v>
      </c>
      <c r="D41" s="8"/>
      <c r="E41" s="8"/>
      <c r="F41" s="7"/>
      <c r="G41" s="7"/>
      <c r="H41" s="12"/>
      <c r="I41" s="11"/>
      <c r="J41" s="11"/>
      <c r="K41" s="11"/>
      <c r="L41" s="10"/>
      <c r="M41" s="9"/>
    </row>
    <row r="42" spans="1:14">
      <c r="B42" s="9">
        <f>J39</f>
        <v>3.7358344921060698</v>
      </c>
      <c r="C42" s="8">
        <f>N39</f>
        <v>3.6742076825838099</v>
      </c>
      <c r="D42" s="8"/>
      <c r="E42" s="8"/>
      <c r="F42" s="7"/>
      <c r="G42" s="7"/>
      <c r="H42" s="12"/>
      <c r="I42" s="11"/>
      <c r="J42" s="11"/>
      <c r="K42" s="11"/>
      <c r="L42" s="10"/>
      <c r="M42" s="9"/>
    </row>
    <row r="43" spans="1:14">
      <c r="A43" s="3" t="s">
        <v>7</v>
      </c>
      <c r="B43" s="3" t="s">
        <v>6</v>
      </c>
      <c r="C43" s="3" t="s">
        <v>5</v>
      </c>
      <c r="D43" s="3" t="s">
        <v>4</v>
      </c>
      <c r="F43" s="7"/>
      <c r="G43" s="7"/>
    </row>
    <row r="44" spans="1:14">
      <c r="A44" s="3">
        <v>4</v>
      </c>
      <c r="B44" s="3">
        <v>1</v>
      </c>
      <c r="C44" s="6">
        <v>5.6725625046778001</v>
      </c>
      <c r="D44" s="8">
        <v>19.033746067729343</v>
      </c>
      <c r="E44" s="8"/>
      <c r="H44" s="12">
        <f t="shared" ref="H44:H53" si="6">((C44-F$53)^2)</f>
        <v>6.3636068928151898E-3</v>
      </c>
      <c r="I44" s="13"/>
      <c r="J44" s="13"/>
      <c r="K44" s="13"/>
      <c r="L44" s="10">
        <f t="shared" ref="L44:L53" si="7">((D44-G$53)^2)</f>
        <v>403.21387060155655</v>
      </c>
    </row>
    <row r="45" spans="1:14">
      <c r="A45" s="3">
        <v>4</v>
      </c>
      <c r="B45" s="3">
        <v>2</v>
      </c>
      <c r="C45" s="6">
        <v>7.5370320623808</v>
      </c>
      <c r="D45" s="8">
        <v>-24.97524712971223</v>
      </c>
      <c r="E45" s="8"/>
      <c r="H45" s="12">
        <f t="shared" si="6"/>
        <v>3.7800760855127051</v>
      </c>
      <c r="I45" s="13"/>
      <c r="J45" s="13"/>
      <c r="K45" s="13"/>
      <c r="L45" s="10">
        <f t="shared" si="7"/>
        <v>572.58781293070683</v>
      </c>
    </row>
    <row r="46" spans="1:14">
      <c r="A46" s="3">
        <v>4</v>
      </c>
      <c r="B46" s="3">
        <v>3</v>
      </c>
      <c r="C46" s="6">
        <v>-2.8776044125506002</v>
      </c>
      <c r="D46" s="8">
        <v>-8.7447385327138498</v>
      </c>
      <c r="E46" s="8"/>
      <c r="H46" s="12">
        <f t="shared" si="6"/>
        <v>71.747586347106591</v>
      </c>
      <c r="I46" s="13"/>
      <c r="J46" s="13"/>
      <c r="K46" s="13"/>
      <c r="L46" s="10">
        <f t="shared" si="7"/>
        <v>59.263801032214808</v>
      </c>
    </row>
    <row r="47" spans="1:14">
      <c r="A47" s="3">
        <v>4</v>
      </c>
      <c r="B47" s="3">
        <v>4</v>
      </c>
      <c r="C47" s="6">
        <v>7.3070165118534236</v>
      </c>
      <c r="D47" s="8">
        <v>21.101317705775127</v>
      </c>
      <c r="E47" s="8"/>
      <c r="H47" s="12">
        <f t="shared" si="6"/>
        <v>2.9385715538342358</v>
      </c>
      <c r="I47" s="13"/>
      <c r="J47" s="13"/>
      <c r="K47" s="13"/>
      <c r="L47" s="10">
        <f t="shared" si="7"/>
        <v>490.52316928366525</v>
      </c>
    </row>
    <row r="48" spans="1:14">
      <c r="A48" s="3">
        <v>4</v>
      </c>
      <c r="B48" s="3">
        <v>5</v>
      </c>
      <c r="C48" s="6">
        <v>5.1011153499434441</v>
      </c>
      <c r="D48" s="8">
        <v>-14.826895284955885</v>
      </c>
      <c r="E48" s="8"/>
      <c r="H48" s="12">
        <f t="shared" si="6"/>
        <v>0.24174424262272412</v>
      </c>
      <c r="I48" s="13"/>
      <c r="J48" s="13"/>
      <c r="K48" s="13"/>
      <c r="L48" s="10">
        <f t="shared" si="7"/>
        <v>189.90094917355708</v>
      </c>
    </row>
    <row r="49" spans="1:14">
      <c r="A49" s="3">
        <v>4</v>
      </c>
      <c r="B49" s="3">
        <v>6</v>
      </c>
      <c r="C49" s="6">
        <v>-0.65495701669103956</v>
      </c>
      <c r="D49" s="8">
        <v>1.7959942467773233</v>
      </c>
      <c r="E49" s="8"/>
      <c r="H49" s="12">
        <f t="shared" si="6"/>
        <v>39.034346356713904</v>
      </c>
      <c r="I49" s="13"/>
      <c r="J49" s="13"/>
      <c r="K49" s="13"/>
      <c r="L49" s="10">
        <f t="shared" si="7"/>
        <v>8.0794321764488046</v>
      </c>
    </row>
    <row r="50" spans="1:14">
      <c r="A50" s="3">
        <v>4</v>
      </c>
      <c r="B50" s="3">
        <v>7</v>
      </c>
      <c r="C50" s="6">
        <v>8.6716718005933195</v>
      </c>
      <c r="D50" s="8">
        <v>-2.1654217650897514</v>
      </c>
      <c r="E50" s="8"/>
      <c r="H50" s="12">
        <f t="shared" si="6"/>
        <v>9.4795113816777778</v>
      </c>
      <c r="I50" s="13"/>
      <c r="J50" s="13"/>
      <c r="K50" s="13"/>
      <c r="L50" s="10">
        <f t="shared" si="7"/>
        <v>1.252120297210761</v>
      </c>
    </row>
    <row r="51" spans="1:14">
      <c r="A51" s="3">
        <v>4</v>
      </c>
      <c r="B51" s="3">
        <v>8</v>
      </c>
      <c r="C51" s="6">
        <v>15.027922558664807</v>
      </c>
      <c r="D51" s="8">
        <v>-28.157345712026402</v>
      </c>
      <c r="E51" s="8"/>
      <c r="H51" s="12">
        <f t="shared" si="6"/>
        <v>89.021721005050793</v>
      </c>
      <c r="I51" s="13"/>
      <c r="J51" s="13"/>
      <c r="K51" s="13"/>
      <c r="L51" s="10">
        <f t="shared" si="7"/>
        <v>735.00121110929001</v>
      </c>
    </row>
    <row r="52" spans="1:14">
      <c r="A52" s="3">
        <v>4</v>
      </c>
      <c r="B52" s="3">
        <v>9</v>
      </c>
      <c r="C52" s="6">
        <v>9.9318180143514994</v>
      </c>
      <c r="D52" s="8">
        <v>19.204221508551505</v>
      </c>
      <c r="E52" s="8"/>
      <c r="H52" s="12">
        <f t="shared" si="6"/>
        <v>18.827161628493009</v>
      </c>
      <c r="I52" s="13"/>
      <c r="J52" s="13"/>
      <c r="K52" s="13"/>
      <c r="L52" s="10">
        <f t="shared" si="7"/>
        <v>410.08928960461299</v>
      </c>
    </row>
    <row r="53" spans="1:14">
      <c r="A53" s="3">
        <v>4</v>
      </c>
      <c r="B53" s="3">
        <v>10</v>
      </c>
      <c r="C53" s="6">
        <v>0.21132548552069999</v>
      </c>
      <c r="D53" s="8">
        <v>7.2699693720237111</v>
      </c>
      <c r="E53" s="8"/>
      <c r="F53" s="7" cm="1">
        <f t="array" ref="F53">SUM((C44:C53)/10)</f>
        <v>5.5927902858744147</v>
      </c>
      <c r="G53" s="7" cm="1">
        <f t="array" ref="G53">SUM((D44:D53)/10)</f>
        <v>-1.0464399523641106</v>
      </c>
      <c r="H53" s="12">
        <f t="shared" si="6"/>
        <v>28.960163397446049</v>
      </c>
      <c r="I53" s="11">
        <f>SQRT(SUM(H44:H53)/9)</f>
        <v>5.4164076410410473</v>
      </c>
      <c r="J53" s="11">
        <f>(I53/SQRT(10))</f>
        <v>1.7128184881629414</v>
      </c>
      <c r="K53" s="11"/>
      <c r="L53" s="10">
        <f t="shared" si="7"/>
        <v>69.162664050764704</v>
      </c>
      <c r="M53" s="9">
        <f>SQRT(SUM(L44:L53)/9)</f>
        <v>18.071076707330565</v>
      </c>
      <c r="N53" s="3">
        <f>(M53/SQRT(10))</f>
        <v>5.7145762166780596</v>
      </c>
    </row>
    <row r="54" spans="1:14">
      <c r="A54" s="3" t="s">
        <v>3</v>
      </c>
      <c r="B54" s="7">
        <f>F53</f>
        <v>5.5927902858744147</v>
      </c>
      <c r="C54" s="8">
        <f>G53</f>
        <v>-1.0464399523641106</v>
      </c>
      <c r="D54" s="8"/>
      <c r="E54" s="8"/>
      <c r="F54" s="7"/>
      <c r="G54" s="7"/>
      <c r="H54" s="12"/>
      <c r="I54" s="11"/>
      <c r="J54" s="11"/>
      <c r="K54" s="11"/>
      <c r="L54" s="10"/>
      <c r="M54" s="9"/>
    </row>
    <row r="55" spans="1:14">
      <c r="A55" s="3" t="s">
        <v>2</v>
      </c>
      <c r="B55" s="9">
        <f>I53</f>
        <v>5.4164076410410473</v>
      </c>
      <c r="C55" s="8">
        <f>M53</f>
        <v>18.071076707330565</v>
      </c>
      <c r="D55" s="8"/>
      <c r="E55" s="8"/>
      <c r="F55" s="7"/>
      <c r="G55" s="7"/>
      <c r="H55" s="12"/>
      <c r="I55" s="11"/>
      <c r="J55" s="11"/>
      <c r="K55" s="11"/>
      <c r="L55" s="10"/>
      <c r="M55" s="9"/>
    </row>
    <row r="56" spans="1:14">
      <c r="B56" s="9">
        <f>J53</f>
        <v>1.7128184881629414</v>
      </c>
      <c r="C56" s="8">
        <f>N53</f>
        <v>5.7145762166780596</v>
      </c>
      <c r="D56" s="8"/>
      <c r="E56" s="8"/>
      <c r="F56" s="7"/>
      <c r="G56" s="7"/>
      <c r="H56" s="12"/>
      <c r="I56" s="11"/>
      <c r="J56" s="11"/>
      <c r="K56" s="11"/>
      <c r="L56" s="10"/>
      <c r="M56" s="9"/>
    </row>
    <row r="57" spans="1:14">
      <c r="A57" s="3" t="s">
        <v>7</v>
      </c>
      <c r="B57" s="3" t="s">
        <v>6</v>
      </c>
      <c r="C57" s="3" t="s">
        <v>5</v>
      </c>
      <c r="D57" s="3" t="s">
        <v>4</v>
      </c>
      <c r="F57" s="7"/>
      <c r="G57" s="7"/>
    </row>
    <row r="58" spans="1:14">
      <c r="A58" s="3">
        <v>5</v>
      </c>
      <c r="B58" s="3">
        <v>1</v>
      </c>
      <c r="C58" s="8">
        <v>-17.788448230975749</v>
      </c>
      <c r="D58" s="8">
        <v>21.148928594341211</v>
      </c>
      <c r="E58" s="8"/>
      <c r="H58" s="12">
        <f t="shared" ref="H58:H67" si="8">((C58-F$67)^2)</f>
        <v>269.65592373638458</v>
      </c>
      <c r="I58" s="13"/>
      <c r="J58" s="13"/>
      <c r="K58" s="13"/>
      <c r="L58" s="10">
        <f t="shared" ref="L58:L67" si="9">((D58-G$67)^2)</f>
        <v>246.65422942664969</v>
      </c>
    </row>
    <row r="59" spans="1:14">
      <c r="A59" s="3">
        <v>5</v>
      </c>
      <c r="B59" s="3">
        <v>2</v>
      </c>
      <c r="C59" s="8">
        <v>16.615301623781299</v>
      </c>
      <c r="D59" s="8">
        <v>2.3716870907256391</v>
      </c>
      <c r="E59" s="8"/>
      <c r="H59" s="12">
        <f t="shared" si="8"/>
        <v>323.37197411500904</v>
      </c>
      <c r="I59" s="13"/>
      <c r="J59" s="13"/>
      <c r="K59" s="13"/>
      <c r="L59" s="10">
        <f t="shared" si="9"/>
        <v>9.4372585760083787</v>
      </c>
    </row>
    <row r="60" spans="1:14">
      <c r="A60" s="3">
        <v>5</v>
      </c>
      <c r="B60" s="3">
        <v>3</v>
      </c>
      <c r="C60" s="8">
        <v>12.211119963080085</v>
      </c>
      <c r="D60" s="8">
        <v>-6.7914523461250917</v>
      </c>
      <c r="E60" s="8"/>
      <c r="H60" s="12">
        <f t="shared" si="8"/>
        <v>184.37198830393058</v>
      </c>
      <c r="I60" s="13"/>
      <c r="J60" s="13"/>
      <c r="K60" s="13"/>
      <c r="L60" s="10">
        <f t="shared" si="9"/>
        <v>149.69893405952871</v>
      </c>
    </row>
    <row r="61" spans="1:14">
      <c r="A61" s="3">
        <v>5</v>
      </c>
      <c r="B61" s="3">
        <v>4</v>
      </c>
      <c r="C61" s="8">
        <v>-5.6913881638193686</v>
      </c>
      <c r="D61" s="8">
        <v>-10.054072721789609</v>
      </c>
      <c r="E61" s="8"/>
      <c r="H61" s="12">
        <f t="shared" si="8"/>
        <v>18.698216256108228</v>
      </c>
      <c r="I61" s="13"/>
      <c r="J61" s="13"/>
      <c r="K61" s="13"/>
      <c r="L61" s="10">
        <f t="shared" si="9"/>
        <v>240.18093543012193</v>
      </c>
    </row>
    <row r="62" spans="1:14">
      <c r="A62" s="3">
        <v>5</v>
      </c>
      <c r="B62" s="3">
        <v>5</v>
      </c>
      <c r="C62" s="8">
        <v>7.5934778402873588</v>
      </c>
      <c r="D62" s="8">
        <v>-7.1617702007490989</v>
      </c>
      <c r="E62" s="8"/>
      <c r="H62" s="12">
        <f t="shared" si="8"/>
        <v>80.294549354942589</v>
      </c>
      <c r="I62" s="13"/>
      <c r="J62" s="13"/>
      <c r="K62" s="13"/>
      <c r="L62" s="10">
        <f t="shared" si="9"/>
        <v>158.8978595373772</v>
      </c>
    </row>
    <row r="63" spans="1:14">
      <c r="A63" s="3">
        <v>5</v>
      </c>
      <c r="B63" s="3">
        <v>6</v>
      </c>
      <c r="C63" s="8">
        <v>-27.512095406318231</v>
      </c>
      <c r="D63" s="8">
        <v>11.28538813773725</v>
      </c>
      <c r="E63" s="8"/>
      <c r="H63" s="12">
        <f t="shared" si="8"/>
        <v>683.55321579783708</v>
      </c>
      <c r="I63" s="13"/>
      <c r="J63" s="13"/>
      <c r="K63" s="13"/>
      <c r="L63" s="10">
        <f t="shared" si="9"/>
        <v>34.125329309690095</v>
      </c>
    </row>
    <row r="64" spans="1:14">
      <c r="A64" s="3">
        <v>5</v>
      </c>
      <c r="B64" s="3">
        <v>7</v>
      </c>
      <c r="C64" s="8">
        <v>-22.176591090681221</v>
      </c>
      <c r="D64" s="8">
        <v>13.122057483707556</v>
      </c>
      <c r="E64" s="8"/>
      <c r="H64" s="12">
        <f t="shared" si="8"/>
        <v>433.02889509192215</v>
      </c>
      <c r="I64" s="13"/>
      <c r="J64" s="13"/>
      <c r="K64" s="13"/>
      <c r="L64" s="10">
        <f t="shared" si="9"/>
        <v>58.957185491876317</v>
      </c>
    </row>
    <row r="65" spans="1:14">
      <c r="A65" s="3">
        <v>5</v>
      </c>
      <c r="B65" s="3">
        <v>8</v>
      </c>
      <c r="C65" s="8">
        <v>-5.5925735275869126</v>
      </c>
      <c r="D65" s="8">
        <v>-17.1010084049692</v>
      </c>
      <c r="E65" s="8"/>
      <c r="H65" s="12">
        <f t="shared" si="8"/>
        <v>17.853403271698749</v>
      </c>
      <c r="I65" s="13"/>
      <c r="J65" s="13"/>
      <c r="K65" s="13"/>
      <c r="L65" s="10">
        <f t="shared" si="9"/>
        <v>508.26384228869802</v>
      </c>
    </row>
    <row r="66" spans="1:14">
      <c r="A66" s="3">
        <v>5</v>
      </c>
      <c r="B66" s="3">
        <v>9</v>
      </c>
      <c r="C66" s="8">
        <v>-0.91939033574147999</v>
      </c>
      <c r="D66" s="8">
        <v>28.954479997406875</v>
      </c>
      <c r="E66" s="8"/>
      <c r="H66" s="12">
        <f t="shared" si="8"/>
        <v>0.20057357711336019</v>
      </c>
      <c r="I66" s="13"/>
      <c r="J66" s="13"/>
      <c r="K66" s="13"/>
      <c r="L66" s="10">
        <f t="shared" si="9"/>
        <v>552.75681235307536</v>
      </c>
    </row>
    <row r="67" spans="1:14">
      <c r="A67" s="3">
        <v>5</v>
      </c>
      <c r="B67" s="3">
        <v>10</v>
      </c>
      <c r="C67" s="8">
        <v>29.588139819684489</v>
      </c>
      <c r="D67" s="8">
        <v>18.66275465695303</v>
      </c>
      <c r="E67" s="8"/>
      <c r="F67" s="7" cm="1">
        <f t="array" ref="F67">SUM((C58:C67)/10)</f>
        <v>-1.3672447508289727</v>
      </c>
      <c r="G67" s="7" cm="1">
        <f t="array" ref="G67">SUM((D58:D67)/10)</f>
        <v>5.4436992287238564</v>
      </c>
      <c r="H67" s="12">
        <f t="shared" si="8"/>
        <v>958.23583390838292</v>
      </c>
      <c r="I67" s="11">
        <f>SQRT(SUM(H58:H67)/9)</f>
        <v>18.163652879715972</v>
      </c>
      <c r="J67" s="11">
        <f>(I67/SQRT(10))</f>
        <v>5.7438513728578862</v>
      </c>
      <c r="K67" s="11"/>
      <c r="L67" s="10">
        <f t="shared" si="9"/>
        <v>174.74342641459518</v>
      </c>
      <c r="M67" s="9">
        <f>SQRT(SUM(L58:L67)/9)</f>
        <v>15.39738727074471</v>
      </c>
      <c r="N67" s="3">
        <f>(M67/SQRT(10))</f>
        <v>4.8690813791236964</v>
      </c>
    </row>
    <row r="68" spans="1:14">
      <c r="A68" s="3" t="s">
        <v>3</v>
      </c>
      <c r="B68" s="7">
        <f>F67</f>
        <v>-1.3672447508289727</v>
      </c>
      <c r="C68" s="8">
        <f>G67</f>
        <v>5.4436992287238564</v>
      </c>
      <c r="D68" s="8"/>
      <c r="E68" s="8"/>
      <c r="F68" s="7"/>
      <c r="G68" s="7"/>
      <c r="H68" s="12"/>
      <c r="I68" s="11"/>
      <c r="J68" s="11"/>
      <c r="K68" s="11"/>
      <c r="L68" s="10"/>
      <c r="M68" s="9"/>
    </row>
    <row r="69" spans="1:14">
      <c r="A69" s="3" t="s">
        <v>2</v>
      </c>
      <c r="B69" s="9">
        <f>I67</f>
        <v>18.163652879715972</v>
      </c>
      <c r="C69" s="8">
        <f>M67</f>
        <v>15.39738727074471</v>
      </c>
      <c r="D69" s="8"/>
      <c r="E69" s="8"/>
      <c r="F69" s="7"/>
      <c r="G69" s="7"/>
      <c r="H69" s="12"/>
      <c r="I69" s="11"/>
      <c r="J69" s="11"/>
      <c r="K69" s="11"/>
      <c r="L69" s="10"/>
      <c r="M69" s="9"/>
    </row>
    <row r="70" spans="1:14">
      <c r="B70" s="9">
        <f>J67</f>
        <v>5.7438513728578862</v>
      </c>
      <c r="C70" s="8">
        <f>N67</f>
        <v>4.8690813791236964</v>
      </c>
      <c r="D70" s="8"/>
      <c r="E70" s="8"/>
      <c r="F70" s="7"/>
      <c r="G70" s="7"/>
      <c r="H70" s="12"/>
      <c r="I70" s="11"/>
      <c r="J70" s="11"/>
      <c r="K70" s="11"/>
      <c r="L70" s="10"/>
      <c r="M70" s="9"/>
    </row>
    <row r="71" spans="1:14">
      <c r="A71" s="3" t="s">
        <v>7</v>
      </c>
      <c r="B71" s="3" t="s">
        <v>6</v>
      </c>
      <c r="C71" s="3" t="s">
        <v>5</v>
      </c>
      <c r="D71" s="3" t="s">
        <v>4</v>
      </c>
      <c r="F71" s="7"/>
      <c r="G71" s="7"/>
    </row>
    <row r="72" spans="1:14">
      <c r="A72" s="3">
        <v>6</v>
      </c>
      <c r="B72" s="3">
        <v>1</v>
      </c>
      <c r="C72" s="8">
        <v>-9.8578813861079002</v>
      </c>
      <c r="D72" s="8">
        <v>-7.2733053234377874</v>
      </c>
      <c r="E72" s="8"/>
      <c r="H72" s="12">
        <f t="shared" ref="H72:H81" si="10">((C72-F$81)^2)</f>
        <v>154.86807189851817</v>
      </c>
      <c r="I72" s="13"/>
      <c r="J72" s="13"/>
      <c r="K72" s="13"/>
      <c r="L72" s="10">
        <f t="shared" ref="L72:L81" si="11">((D72-G$81)^2)</f>
        <v>40.810655572123075</v>
      </c>
    </row>
    <row r="73" spans="1:14">
      <c r="A73" s="3">
        <v>6</v>
      </c>
      <c r="B73" s="3">
        <v>2</v>
      </c>
      <c r="C73" s="8">
        <v>25.203998398110084</v>
      </c>
      <c r="D73" s="8">
        <v>-18.676700433264156</v>
      </c>
      <c r="E73" s="8"/>
      <c r="H73" s="12">
        <f t="shared" si="10"/>
        <v>511.5413398605105</v>
      </c>
      <c r="I73" s="13"/>
      <c r="J73" s="13"/>
      <c r="K73" s="13"/>
      <c r="L73" s="10">
        <f t="shared" si="11"/>
        <v>316.54519102208059</v>
      </c>
    </row>
    <row r="74" spans="1:14">
      <c r="A74" s="3">
        <v>6</v>
      </c>
      <c r="B74" s="3">
        <v>3</v>
      </c>
      <c r="C74" s="8">
        <v>14.2099533411953</v>
      </c>
      <c r="D74" s="8">
        <v>-5.9977153465014021</v>
      </c>
      <c r="E74" s="8"/>
      <c r="H74" s="12">
        <f t="shared" si="10"/>
        <v>135.09958296821594</v>
      </c>
      <c r="I74" s="13"/>
      <c r="J74" s="13"/>
      <c r="K74" s="13"/>
      <c r="L74" s="10">
        <f t="shared" si="11"/>
        <v>26.140026816030943</v>
      </c>
    </row>
    <row r="75" spans="1:14">
      <c r="A75" s="3">
        <v>6</v>
      </c>
      <c r="B75" s="3">
        <v>4</v>
      </c>
      <c r="C75" s="8">
        <v>27.802930774999751</v>
      </c>
      <c r="D75" s="8">
        <v>20.786051202403275</v>
      </c>
      <c r="E75" s="8"/>
      <c r="H75" s="12">
        <f t="shared" si="10"/>
        <v>635.85735020499578</v>
      </c>
      <c r="I75" s="13"/>
      <c r="J75" s="13"/>
      <c r="K75" s="13"/>
      <c r="L75" s="10">
        <f t="shared" si="11"/>
        <v>469.63374557376892</v>
      </c>
    </row>
    <row r="76" spans="1:14">
      <c r="A76" s="3">
        <v>6</v>
      </c>
      <c r="B76" s="3">
        <v>5</v>
      </c>
      <c r="C76" s="8">
        <v>-3.01884780255258</v>
      </c>
      <c r="D76" s="8">
        <v>-29.436468818518655</v>
      </c>
      <c r="E76" s="8"/>
      <c r="H76" s="12">
        <f t="shared" si="10"/>
        <v>31.42237608271515</v>
      </c>
      <c r="I76" s="13"/>
      <c r="J76" s="13"/>
      <c r="K76" s="13"/>
      <c r="L76" s="10">
        <f t="shared" si="11"/>
        <v>815.18731323351892</v>
      </c>
    </row>
    <row r="77" spans="1:14">
      <c r="A77" s="3">
        <v>6</v>
      </c>
      <c r="B77" s="3">
        <v>6</v>
      </c>
      <c r="C77" s="8">
        <v>7.3459437694647951</v>
      </c>
      <c r="D77" s="8">
        <v>-5.7346798029533366</v>
      </c>
      <c r="E77" s="8"/>
      <c r="H77" s="12">
        <f t="shared" si="10"/>
        <v>22.65022303413636</v>
      </c>
      <c r="I77" s="13"/>
      <c r="J77" s="13"/>
      <c r="K77" s="13"/>
      <c r="L77" s="10">
        <f t="shared" si="11"/>
        <v>23.519554118761555</v>
      </c>
    </row>
    <row r="78" spans="1:14">
      <c r="A78" s="3">
        <v>6</v>
      </c>
      <c r="B78" s="3">
        <v>7</v>
      </c>
      <c r="C78" s="8">
        <v>12.547472768097025</v>
      </c>
      <c r="D78" s="8">
        <v>1.9793012061104953</v>
      </c>
      <c r="E78" s="8"/>
      <c r="H78" s="12">
        <f t="shared" si="10"/>
        <v>99.216621128579575</v>
      </c>
      <c r="I78" s="13"/>
      <c r="J78" s="13"/>
      <c r="K78" s="13"/>
      <c r="L78" s="10">
        <f t="shared" si="11"/>
        <v>8.204126943876453</v>
      </c>
    </row>
    <row r="79" spans="1:14">
      <c r="A79" s="3">
        <v>6</v>
      </c>
      <c r="B79" s="3">
        <v>8</v>
      </c>
      <c r="C79" s="8">
        <v>-21.918737064610017</v>
      </c>
      <c r="D79" s="8">
        <v>1.6421981476421394</v>
      </c>
      <c r="E79" s="8"/>
      <c r="H79" s="12">
        <f t="shared" si="10"/>
        <v>600.51736340362254</v>
      </c>
      <c r="I79" s="13"/>
      <c r="J79" s="13"/>
      <c r="K79" s="13"/>
      <c r="L79" s="10">
        <f t="shared" si="11"/>
        <v>6.3866471386038883</v>
      </c>
    </row>
    <row r="80" spans="1:14">
      <c r="A80" s="3">
        <v>6</v>
      </c>
      <c r="B80" s="3">
        <v>9</v>
      </c>
      <c r="C80" s="8">
        <v>-29.825898485348635</v>
      </c>
      <c r="D80" s="8">
        <v>14.851214916284452</v>
      </c>
      <c r="E80" s="8"/>
      <c r="H80" s="12">
        <f t="shared" si="10"/>
        <v>1050.577754354608</v>
      </c>
      <c r="I80" s="13"/>
      <c r="J80" s="13"/>
      <c r="K80" s="13"/>
      <c r="L80" s="10">
        <f t="shared" si="11"/>
        <v>247.6279409604706</v>
      </c>
    </row>
    <row r="81" spans="1:14">
      <c r="A81" s="3">
        <v>6</v>
      </c>
      <c r="B81" s="3">
        <v>10</v>
      </c>
      <c r="C81" s="8">
        <v>3.378252925956891</v>
      </c>
      <c r="D81" s="8">
        <v>19.010269136642481</v>
      </c>
      <c r="E81" s="8"/>
      <c r="F81" s="7" cm="1">
        <f t="array" ref="F81">SUM((C72:C81)/10)</f>
        <v>2.5867187239204719</v>
      </c>
      <c r="G81" s="7" cm="1">
        <f t="array" ref="G81">SUM((D72:D81)/10)</f>
        <v>-0.88498351155925015</v>
      </c>
      <c r="H81" s="12">
        <f t="shared" si="10"/>
        <v>0.62652639299343071</v>
      </c>
      <c r="I81" s="11">
        <f>SQRT(SUM(H72:H81)/9)</f>
        <v>18.980625236537318</v>
      </c>
      <c r="J81" s="11">
        <f>(I81/SQRT(10))</f>
        <v>6.0022007161530118</v>
      </c>
      <c r="K81" s="11"/>
      <c r="L81" s="10">
        <f t="shared" si="11"/>
        <v>395.82107793577808</v>
      </c>
      <c r="M81" s="9">
        <f>SQRT(SUM(L72:L81)/9)</f>
        <v>16.158507491978792</v>
      </c>
      <c r="N81" s="3">
        <f>(M81/SQRT(10))</f>
        <v>5.1097687263547922</v>
      </c>
    </row>
    <row r="82" spans="1:14">
      <c r="A82" s="3" t="s">
        <v>3</v>
      </c>
      <c r="B82" s="7">
        <f>F81</f>
        <v>2.5867187239204719</v>
      </c>
      <c r="C82" s="8">
        <f>G81</f>
        <v>-0.88498351155925015</v>
      </c>
      <c r="D82" s="8"/>
      <c r="E82" s="8"/>
      <c r="F82" s="7"/>
      <c r="G82" s="7"/>
      <c r="H82" s="12"/>
      <c r="I82" s="11"/>
      <c r="J82" s="11"/>
      <c r="K82" s="11"/>
      <c r="L82" s="10"/>
      <c r="M82" s="9"/>
    </row>
    <row r="83" spans="1:14">
      <c r="A83" s="3" t="s">
        <v>2</v>
      </c>
      <c r="B83" s="9">
        <f>I81</f>
        <v>18.980625236537318</v>
      </c>
      <c r="C83" s="8">
        <f>M81</f>
        <v>16.158507491978792</v>
      </c>
      <c r="D83" s="8"/>
      <c r="E83" s="8"/>
      <c r="F83" s="7"/>
      <c r="G83" s="7"/>
      <c r="H83" s="12"/>
      <c r="I83" s="11"/>
      <c r="J83" s="11"/>
      <c r="K83" s="11"/>
      <c r="L83" s="10"/>
      <c r="M83" s="9"/>
    </row>
    <row r="84" spans="1:14">
      <c r="B84" s="9">
        <f>J81</f>
        <v>6.0022007161530118</v>
      </c>
      <c r="C84" s="8">
        <f>N81</f>
        <v>5.1097687263547922</v>
      </c>
      <c r="D84" s="8"/>
      <c r="E84" s="8"/>
      <c r="F84" s="7"/>
      <c r="G84" s="7"/>
      <c r="H84" s="12"/>
      <c r="I84" s="11"/>
      <c r="J84" s="11"/>
      <c r="K84" s="11"/>
      <c r="L84" s="10"/>
      <c r="M84" s="9"/>
    </row>
    <row r="85" spans="1:14">
      <c r="A85" s="3" t="s">
        <v>7</v>
      </c>
      <c r="B85" s="3" t="s">
        <v>6</v>
      </c>
      <c r="C85" s="3" t="s">
        <v>5</v>
      </c>
      <c r="D85" s="3" t="s">
        <v>4</v>
      </c>
      <c r="F85" s="7"/>
      <c r="G85" s="7"/>
    </row>
    <row r="86" spans="1:14">
      <c r="A86" s="3">
        <v>7</v>
      </c>
      <c r="B86" s="3">
        <v>1</v>
      </c>
      <c r="C86" s="6">
        <v>-1.5431371368632285</v>
      </c>
      <c r="D86" s="8">
        <v>-5.1048125154763149</v>
      </c>
      <c r="E86" s="8"/>
      <c r="H86" s="12">
        <f t="shared" ref="H86:H95" si="12">((C86-F$95)^2)</f>
        <v>5.3684697045249603</v>
      </c>
      <c r="I86" s="13"/>
      <c r="J86" s="13"/>
      <c r="K86" s="13"/>
      <c r="L86" s="10">
        <f t="shared" ref="L86:L95" si="13">((D86-G$95)^2)</f>
        <v>9.1681598581334107</v>
      </c>
    </row>
    <row r="87" spans="1:14">
      <c r="A87" s="3">
        <v>7</v>
      </c>
      <c r="B87" s="3">
        <v>2</v>
      </c>
      <c r="C87" s="8">
        <v>6.5190675898556663</v>
      </c>
      <c r="D87" s="8">
        <v>11.274372339810649</v>
      </c>
      <c r="E87" s="8"/>
      <c r="H87" s="12">
        <f t="shared" si="12"/>
        <v>33.007425196796255</v>
      </c>
      <c r="I87" s="13"/>
      <c r="J87" s="13"/>
      <c r="K87" s="13"/>
      <c r="L87" s="10">
        <f t="shared" si="13"/>
        <v>376.63482367354061</v>
      </c>
    </row>
    <row r="88" spans="1:14">
      <c r="A88" s="3">
        <v>7</v>
      </c>
      <c r="B88" s="3">
        <v>3</v>
      </c>
      <c r="C88" s="8">
        <v>-27.3996962699593</v>
      </c>
      <c r="D88" s="8">
        <v>7.5705836702267142</v>
      </c>
      <c r="E88" s="8"/>
      <c r="H88" s="12">
        <f t="shared" si="12"/>
        <v>793.74919960255852</v>
      </c>
      <c r="I88" s="13"/>
      <c r="J88" s="13"/>
      <c r="K88" s="13"/>
      <c r="L88" s="10">
        <f t="shared" si="13"/>
        <v>246.59341488217814</v>
      </c>
    </row>
    <row r="89" spans="1:14">
      <c r="A89" s="3">
        <v>7</v>
      </c>
      <c r="B89" s="3">
        <v>4</v>
      </c>
      <c r="C89" s="8">
        <v>8.1852064657859156</v>
      </c>
      <c r="D89" s="8">
        <v>-19.737888267352371</v>
      </c>
      <c r="E89" s="8"/>
      <c r="H89" s="12">
        <f t="shared" si="12"/>
        <v>54.92807571666831</v>
      </c>
      <c r="I89" s="13"/>
      <c r="J89" s="13"/>
      <c r="K89" s="13"/>
      <c r="L89" s="10">
        <f t="shared" si="13"/>
        <v>134.68017533659517</v>
      </c>
    </row>
    <row r="90" spans="1:14">
      <c r="A90" s="3">
        <v>7</v>
      </c>
      <c r="B90" s="3">
        <v>5</v>
      </c>
      <c r="C90" s="6">
        <v>-8.0436740175151336</v>
      </c>
      <c r="D90" s="8">
        <v>-20.733664123024404</v>
      </c>
      <c r="E90" s="8"/>
      <c r="H90" s="12">
        <f t="shared" si="12"/>
        <v>77.748883211067181</v>
      </c>
      <c r="I90" s="13"/>
      <c r="J90" s="13"/>
      <c r="K90" s="13"/>
      <c r="L90" s="10">
        <f t="shared" si="13"/>
        <v>158.78405862152846</v>
      </c>
    </row>
    <row r="91" spans="1:14">
      <c r="A91" s="3">
        <v>7</v>
      </c>
      <c r="B91" s="3">
        <v>6</v>
      </c>
      <c r="C91" s="8">
        <v>9.2663492789057678</v>
      </c>
      <c r="D91" s="8">
        <v>-5.588216379366016</v>
      </c>
      <c r="E91" s="8"/>
      <c r="H91" s="12">
        <f t="shared" si="12"/>
        <v>72.122396245692528</v>
      </c>
      <c r="I91" s="13"/>
      <c r="J91" s="13"/>
      <c r="K91" s="13"/>
      <c r="L91" s="10">
        <f t="shared" si="13"/>
        <v>6.4744449966183772</v>
      </c>
    </row>
    <row r="92" spans="1:14">
      <c r="A92" s="3">
        <v>7</v>
      </c>
      <c r="B92" s="3">
        <v>7</v>
      </c>
      <c r="C92" s="8">
        <v>28.864641470562567</v>
      </c>
      <c r="D92" s="8">
        <v>-23.907438896827596</v>
      </c>
      <c r="E92" s="8"/>
      <c r="H92" s="12">
        <f t="shared" si="12"/>
        <v>789.09207670556907</v>
      </c>
      <c r="I92" s="13"/>
      <c r="J92" s="13"/>
      <c r="K92" s="13"/>
      <c r="L92" s="10">
        <f t="shared" si="13"/>
        <v>248.84208905790726</v>
      </c>
    </row>
    <row r="93" spans="1:14">
      <c r="A93" s="3">
        <v>7</v>
      </c>
      <c r="B93" s="3">
        <v>8</v>
      </c>
      <c r="C93" s="8">
        <v>-16.8332297840644</v>
      </c>
      <c r="D93" s="8">
        <v>-19.489166185809268</v>
      </c>
      <c r="E93" s="8"/>
      <c r="H93" s="12">
        <f t="shared" si="12"/>
        <v>310.0095648589504</v>
      </c>
      <c r="I93" s="13"/>
      <c r="J93" s="13"/>
      <c r="K93" s="13"/>
      <c r="L93" s="10">
        <f t="shared" si="13"/>
        <v>128.96910954716731</v>
      </c>
    </row>
    <row r="94" spans="1:14">
      <c r="A94" s="3">
        <v>7</v>
      </c>
      <c r="B94" s="3">
        <v>9</v>
      </c>
      <c r="C94" s="8">
        <v>2.1721211681004045</v>
      </c>
      <c r="D94" s="8">
        <v>-7.1151346647251463</v>
      </c>
      <c r="E94" s="8"/>
      <c r="H94" s="12">
        <f t="shared" si="12"/>
        <v>1.9551379318204185</v>
      </c>
      <c r="I94" s="13"/>
      <c r="J94" s="13"/>
      <c r="K94" s="13"/>
      <c r="L94" s="10">
        <f t="shared" si="13"/>
        <v>1.0354584476718871</v>
      </c>
    </row>
    <row r="95" spans="1:14">
      <c r="A95" s="3">
        <v>7</v>
      </c>
      <c r="B95" s="3">
        <v>10</v>
      </c>
      <c r="C95" s="8">
        <v>6.5509382276031012</v>
      </c>
      <c r="D95" s="8">
        <v>1.5042705026694347</v>
      </c>
      <c r="E95" s="8"/>
      <c r="F95" s="7" cm="1">
        <f t="array" ref="F95">SUM((C86:C95)/10)</f>
        <v>0.77385869924113537</v>
      </c>
      <c r="G95" s="7" cm="1">
        <f t="array" ref="G95">SUM((D86:D95)/10)</f>
        <v>-8.1327094519874326</v>
      </c>
      <c r="H95" s="12">
        <f t="shared" si="12"/>
        <v>33.374647877018916</v>
      </c>
      <c r="I95" s="11">
        <f>SQRT(SUM(H86:H95)/9)</f>
        <v>15.532603262709722</v>
      </c>
      <c r="J95" s="11">
        <f>(I95/SQRT(10))</f>
        <v>4.9118404301925436</v>
      </c>
      <c r="K95" s="11"/>
      <c r="L95" s="10">
        <f t="shared" si="13"/>
        <v>92.871382646458287</v>
      </c>
      <c r="M95" s="9">
        <f>SQRT(SUM(L86:L95)/9)</f>
        <v>12.490232259506712</v>
      </c>
      <c r="N95" s="3">
        <f>(M95/SQRT(10))</f>
        <v>3.949758244455249</v>
      </c>
    </row>
    <row r="96" spans="1:14">
      <c r="A96" s="3" t="s">
        <v>3</v>
      </c>
      <c r="B96" s="7">
        <f>F95</f>
        <v>0.77385869924113537</v>
      </c>
      <c r="C96" s="8">
        <f>G95</f>
        <v>-8.1327094519874326</v>
      </c>
      <c r="D96" s="8"/>
      <c r="E96" s="8"/>
      <c r="F96" s="7"/>
      <c r="G96" s="7"/>
      <c r="H96" s="12"/>
      <c r="I96" s="11"/>
      <c r="J96" s="11"/>
      <c r="K96" s="11"/>
      <c r="L96" s="10"/>
      <c r="M96" s="9"/>
    </row>
    <row r="97" spans="1:14">
      <c r="A97" s="3" t="s">
        <v>2</v>
      </c>
      <c r="B97" s="9">
        <f>I95</f>
        <v>15.532603262709722</v>
      </c>
      <c r="C97" s="8">
        <f>M95</f>
        <v>12.490232259506712</v>
      </c>
      <c r="D97" s="8"/>
      <c r="E97" s="8"/>
      <c r="F97" s="7"/>
      <c r="G97" s="7"/>
      <c r="H97" s="12"/>
      <c r="I97" s="11"/>
      <c r="J97" s="11"/>
      <c r="K97" s="11"/>
      <c r="L97" s="10"/>
      <c r="M97" s="9"/>
    </row>
    <row r="98" spans="1:14">
      <c r="B98" s="9">
        <f>J95</f>
        <v>4.9118404301925436</v>
      </c>
      <c r="C98" s="8">
        <f>N95</f>
        <v>3.949758244455249</v>
      </c>
      <c r="D98" s="8"/>
      <c r="E98" s="8"/>
      <c r="F98" s="7"/>
      <c r="G98" s="7"/>
      <c r="H98" s="12"/>
      <c r="I98" s="11"/>
      <c r="J98" s="11"/>
      <c r="K98" s="11"/>
      <c r="L98" s="10"/>
      <c r="M98" s="9"/>
    </row>
    <row r="99" spans="1:14">
      <c r="A99" s="3" t="s">
        <v>7</v>
      </c>
      <c r="B99" s="3" t="s">
        <v>6</v>
      </c>
      <c r="C99" s="3" t="s">
        <v>5</v>
      </c>
      <c r="D99" s="3" t="s">
        <v>4</v>
      </c>
      <c r="F99" s="7"/>
      <c r="G99" s="7"/>
    </row>
    <row r="100" spans="1:14">
      <c r="A100" s="3">
        <v>8</v>
      </c>
      <c r="B100" s="3">
        <v>1</v>
      </c>
      <c r="C100" s="8">
        <v>-24.614268931760495</v>
      </c>
      <c r="D100" s="8">
        <v>15.26425235882396</v>
      </c>
      <c r="E100" s="8"/>
      <c r="H100" s="12">
        <f t="shared" ref="H100:H109" si="14">((C100-F$109)^2)</f>
        <v>597.34793201963998</v>
      </c>
      <c r="I100" s="13"/>
      <c r="J100" s="13"/>
      <c r="K100" s="13"/>
      <c r="L100" s="10">
        <f t="shared" ref="L100:L109" si="15">((D100-G$109)^2)</f>
        <v>192.71553458872143</v>
      </c>
    </row>
    <row r="101" spans="1:14">
      <c r="A101" s="3">
        <v>8</v>
      </c>
      <c r="B101" s="3">
        <v>2</v>
      </c>
      <c r="C101" s="8">
        <v>24.476989751738511</v>
      </c>
      <c r="D101" s="8">
        <v>-23.483183210507299</v>
      </c>
      <c r="E101" s="8"/>
      <c r="H101" s="12">
        <f t="shared" si="14"/>
        <v>607.64992688701091</v>
      </c>
      <c r="I101" s="13"/>
      <c r="J101" s="13"/>
      <c r="K101" s="13"/>
      <c r="L101" s="10">
        <f t="shared" si="15"/>
        <v>618.27983648117265</v>
      </c>
    </row>
    <row r="102" spans="1:14">
      <c r="A102" s="3">
        <v>8</v>
      </c>
      <c r="B102" s="3">
        <v>3</v>
      </c>
      <c r="C102" s="8">
        <v>-11.965791218107086</v>
      </c>
      <c r="D102" s="8">
        <v>6.5190675898556663</v>
      </c>
      <c r="E102" s="8"/>
      <c r="H102" s="12">
        <f t="shared" si="14"/>
        <v>139.05656219169953</v>
      </c>
      <c r="I102" s="13"/>
      <c r="J102" s="13"/>
      <c r="K102" s="13"/>
      <c r="L102" s="10">
        <f t="shared" si="15"/>
        <v>26.388946853382453</v>
      </c>
    </row>
    <row r="103" spans="1:14">
      <c r="A103" s="3">
        <v>8</v>
      </c>
      <c r="B103" s="3">
        <v>4</v>
      </c>
      <c r="C103" s="8">
        <v>23.930675525843373</v>
      </c>
      <c r="D103" s="8">
        <v>-27.3996962699593</v>
      </c>
      <c r="E103" s="8"/>
      <c r="H103" s="12">
        <f t="shared" si="14"/>
        <v>581.01448693270197</v>
      </c>
      <c r="I103" s="13"/>
      <c r="J103" s="13"/>
      <c r="K103" s="13"/>
      <c r="L103" s="10">
        <f t="shared" si="15"/>
        <v>828.3889344009574</v>
      </c>
    </row>
    <row r="104" spans="1:14">
      <c r="A104" s="3">
        <v>8</v>
      </c>
      <c r="B104" s="3">
        <v>5</v>
      </c>
      <c r="C104" s="8">
        <v>-29.583805939603984</v>
      </c>
      <c r="D104" s="8">
        <v>8.1852064657859156</v>
      </c>
      <c r="E104" s="8"/>
      <c r="H104" s="12">
        <f t="shared" si="14"/>
        <v>864.96217987785201</v>
      </c>
      <c r="I104" s="13"/>
      <c r="J104" s="13"/>
      <c r="K104" s="13"/>
      <c r="L104" s="10">
        <f t="shared" si="15"/>
        <v>46.282934103593554</v>
      </c>
    </row>
    <row r="105" spans="1:14">
      <c r="A105" s="3">
        <v>8</v>
      </c>
      <c r="B105" s="3">
        <v>6</v>
      </c>
      <c r="C105" s="8">
        <v>-25.228062017254445</v>
      </c>
      <c r="D105" s="8">
        <v>27.126764259257047</v>
      </c>
      <c r="E105" s="8"/>
      <c r="H105" s="12">
        <f t="shared" si="14"/>
        <v>627.72774220206497</v>
      </c>
      <c r="I105" s="13"/>
      <c r="J105" s="13"/>
      <c r="K105" s="13"/>
      <c r="L105" s="10">
        <f t="shared" si="15"/>
        <v>662.79029793201676</v>
      </c>
    </row>
    <row r="106" spans="1:14">
      <c r="A106" s="3">
        <v>8</v>
      </c>
      <c r="B106" s="3">
        <v>7</v>
      </c>
      <c r="C106" s="8">
        <v>2.1838261982102658</v>
      </c>
      <c r="D106" s="8">
        <v>9.2663492789057678</v>
      </c>
      <c r="E106" s="8"/>
      <c r="H106" s="12">
        <f t="shared" si="14"/>
        <v>5.5573006555586018</v>
      </c>
      <c r="I106" s="13"/>
      <c r="J106" s="13"/>
      <c r="K106" s="13"/>
      <c r="L106" s="10">
        <f t="shared" si="15"/>
        <v>62.162170721989639</v>
      </c>
    </row>
    <row r="107" spans="1:14">
      <c r="A107" s="3">
        <v>8</v>
      </c>
      <c r="B107" s="3">
        <v>8</v>
      </c>
      <c r="C107" s="8">
        <v>2.6750734696820451</v>
      </c>
      <c r="D107" s="8">
        <v>28.864641470562567</v>
      </c>
      <c r="E107" s="8"/>
      <c r="H107" s="12">
        <f t="shared" si="14"/>
        <v>8.1147500659504583</v>
      </c>
      <c r="I107" s="13"/>
      <c r="J107" s="13"/>
      <c r="K107" s="13"/>
      <c r="L107" s="10">
        <f t="shared" si="15"/>
        <v>755.29281860978381</v>
      </c>
    </row>
    <row r="108" spans="1:14">
      <c r="A108" s="3">
        <v>8</v>
      </c>
      <c r="B108" s="3">
        <v>9</v>
      </c>
      <c r="C108" s="8">
        <v>25.581786059945564</v>
      </c>
      <c r="D108" s="8">
        <v>-16.8332297840644</v>
      </c>
      <c r="E108" s="8"/>
      <c r="H108" s="12">
        <f t="shared" si="14"/>
        <v>663.33818900487893</v>
      </c>
      <c r="I108" s="13"/>
      <c r="J108" s="13"/>
      <c r="K108" s="13"/>
      <c r="L108" s="10">
        <f t="shared" si="15"/>
        <v>331.79642777107853</v>
      </c>
    </row>
    <row r="109" spans="1:14">
      <c r="A109" s="3">
        <v>8</v>
      </c>
      <c r="B109" s="3">
        <v>10</v>
      </c>
      <c r="C109" s="8">
        <v>10.80791141838329</v>
      </c>
      <c r="D109" s="8">
        <v>-13.689669369975539</v>
      </c>
      <c r="E109" s="8"/>
      <c r="F109" s="7" cm="1">
        <f t="array" ref="F109">SUM((C100:C109)/10)</f>
        <v>-0.17356656829229622</v>
      </c>
      <c r="G109" s="7" cm="1">
        <f t="array" ref="G109">SUM((D100:D109)/10)</f>
        <v>1.3820502788684379</v>
      </c>
      <c r="H109" s="12">
        <f t="shared" si="14"/>
        <v>120.59285877184047</v>
      </c>
      <c r="I109" s="11">
        <f>SQRT(SUM(H100:H109)/9)</f>
        <v>21.641939553174161</v>
      </c>
      <c r="J109" s="11">
        <f>(I109/SQRT(10))</f>
        <v>6.8437821971717083</v>
      </c>
      <c r="K109" s="11"/>
      <c r="L109" s="10">
        <f t="shared" si="15"/>
        <v>227.15673317334958</v>
      </c>
      <c r="M109" s="9">
        <f>SQRT(SUM(L100:L109)/9)</f>
        <v>20.415828920597768</v>
      </c>
      <c r="N109" s="3">
        <f>(M109/SQRT(10))</f>
        <v>6.4560519709425837</v>
      </c>
    </row>
    <row r="110" spans="1:14">
      <c r="A110" s="3" t="s">
        <v>3</v>
      </c>
      <c r="B110" s="7">
        <f>F109</f>
        <v>-0.17356656829229622</v>
      </c>
      <c r="C110" s="8">
        <f>G109</f>
        <v>1.3820502788684379</v>
      </c>
      <c r="G110" s="7"/>
    </row>
    <row r="111" spans="1:14">
      <c r="A111" s="3" t="s">
        <v>2</v>
      </c>
      <c r="B111" s="9">
        <f>I109</f>
        <v>21.641939553174161</v>
      </c>
      <c r="C111" s="8">
        <f>M109</f>
        <v>20.415828920597768</v>
      </c>
      <c r="G111" s="7"/>
    </row>
    <row r="112" spans="1:14">
      <c r="B112" s="9">
        <f>J109</f>
        <v>6.8437821971717083</v>
      </c>
      <c r="C112" s="8">
        <f>N109</f>
        <v>6.4560519709425837</v>
      </c>
      <c r="G112" s="7"/>
    </row>
    <row r="113" spans="3:7">
      <c r="C113" s="6"/>
      <c r="G113" s="7"/>
    </row>
    <row r="114" spans="3:7">
      <c r="C114" s="6"/>
      <c r="G114" s="7"/>
    </row>
    <row r="115" spans="3:7">
      <c r="C115" s="6"/>
    </row>
    <row r="117" spans="3:7">
      <c r="C117" s="6"/>
    </row>
    <row r="119" spans="3:7">
      <c r="C1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E0C-C6F8-E742-9C5F-5B51942B7803}">
  <dimension ref="A1:L32"/>
  <sheetViews>
    <sheetView workbookViewId="0">
      <selection activeCell="A2" sqref="A2"/>
    </sheetView>
  </sheetViews>
  <sheetFormatPr baseColWidth="10" defaultRowHeight="14"/>
  <cols>
    <col min="1" max="2" width="10.83203125" style="3"/>
    <col min="3" max="4" width="10.83203125" style="9"/>
    <col min="5" max="6" width="10.83203125" style="3"/>
    <col min="7" max="7" width="7.6640625" style="3" customWidth="1"/>
    <col min="8" max="16384" width="10.83203125" style="3"/>
  </cols>
  <sheetData>
    <row r="1" spans="1:12">
      <c r="A1" s="3" t="s">
        <v>24</v>
      </c>
      <c r="B1" s="3" t="s">
        <v>25</v>
      </c>
      <c r="C1" s="9" t="s">
        <v>5</v>
      </c>
      <c r="D1" s="9" t="s">
        <v>4</v>
      </c>
    </row>
    <row r="2" spans="1:12">
      <c r="A2" s="3" t="s">
        <v>3</v>
      </c>
      <c r="B2" s="9">
        <v>3.7737098237928368</v>
      </c>
      <c r="C2" s="9">
        <v>2.4281434677126899</v>
      </c>
      <c r="F2" s="3">
        <v>1</v>
      </c>
      <c r="G2" s="9">
        <v>3.7737098237928368</v>
      </c>
      <c r="H2" s="9">
        <v>16.526123938762471</v>
      </c>
      <c r="I2" s="9">
        <v>5.2260192540722423</v>
      </c>
      <c r="J2" s="9">
        <v>2.4281434677126899</v>
      </c>
      <c r="K2" s="9">
        <v>17.604853906718645</v>
      </c>
      <c r="L2" s="9">
        <v>5.5671436219744388</v>
      </c>
    </row>
    <row r="3" spans="1:12">
      <c r="A3" s="3" t="s">
        <v>2</v>
      </c>
      <c r="B3" s="10">
        <v>16.526123938762471</v>
      </c>
      <c r="C3" s="10">
        <v>17.604853906718599</v>
      </c>
      <c r="F3" s="3">
        <v>2</v>
      </c>
      <c r="G3" s="9">
        <v>4.0261626080998631</v>
      </c>
      <c r="H3" s="9">
        <v>11.821536320337078</v>
      </c>
      <c r="I3" s="9">
        <v>3.7382980214671044</v>
      </c>
      <c r="J3" s="9">
        <v>3.5481398316484785</v>
      </c>
      <c r="K3" s="9">
        <v>11.889472721766356</v>
      </c>
      <c r="L3" s="9">
        <v>3.7597813979223083</v>
      </c>
    </row>
    <row r="4" spans="1:12">
      <c r="B4" s="16">
        <v>5.2260192540722423</v>
      </c>
      <c r="C4" s="10">
        <v>5.5671436219744388</v>
      </c>
      <c r="F4" s="3">
        <v>3</v>
      </c>
      <c r="G4" s="9">
        <v>-0.49657125618317577</v>
      </c>
      <c r="H4" s="9">
        <v>11.813745956473509</v>
      </c>
      <c r="I4" s="9">
        <v>3.7358344921060698</v>
      </c>
      <c r="J4" s="9">
        <v>9.0347735100310906</v>
      </c>
      <c r="K4" s="9">
        <v>11.618864873453814</v>
      </c>
      <c r="L4" s="9">
        <v>3.6742076825838099</v>
      </c>
    </row>
    <row r="5" spans="1:12">
      <c r="A5" s="3" t="s">
        <v>24</v>
      </c>
      <c r="B5" s="3" t="s">
        <v>23</v>
      </c>
      <c r="C5" s="9" t="s">
        <v>5</v>
      </c>
      <c r="D5" s="9" t="s">
        <v>4</v>
      </c>
      <c r="F5" s="3">
        <v>4</v>
      </c>
      <c r="G5" s="9">
        <v>5.5927902858744147</v>
      </c>
      <c r="H5" s="9">
        <v>5.4164076410410473</v>
      </c>
      <c r="I5" s="9">
        <v>1.7128184881629414</v>
      </c>
      <c r="J5" s="9">
        <v>-1.0464399523641106</v>
      </c>
      <c r="K5" s="9">
        <v>18.071076707330565</v>
      </c>
      <c r="L5" s="9">
        <v>5.7145762166780596</v>
      </c>
    </row>
    <row r="6" spans="1:12">
      <c r="A6" s="3" t="s">
        <v>3</v>
      </c>
      <c r="B6" s="9">
        <v>4.0261626080998631</v>
      </c>
      <c r="C6" s="9">
        <v>3.5481398316484785</v>
      </c>
      <c r="F6" s="3">
        <v>5</v>
      </c>
      <c r="G6" s="9">
        <v>-1.3672447508289727</v>
      </c>
      <c r="H6" s="9">
        <v>18.163652879715972</v>
      </c>
      <c r="I6" s="9">
        <v>5.7438513728578862</v>
      </c>
      <c r="J6" s="9">
        <v>5.4436992287238564</v>
      </c>
      <c r="K6" s="9">
        <v>15.39738727074471</v>
      </c>
      <c r="L6" s="9">
        <v>4.8690813791236964</v>
      </c>
    </row>
    <row r="7" spans="1:12">
      <c r="A7" s="3" t="s">
        <v>2</v>
      </c>
      <c r="B7" s="10">
        <v>11.821536320337078</v>
      </c>
      <c r="C7" s="9">
        <v>11.889472721766356</v>
      </c>
      <c r="F7" s="3">
        <v>6</v>
      </c>
      <c r="G7" s="9">
        <v>2.5867187239204719</v>
      </c>
      <c r="H7" s="9">
        <v>18.980625236537318</v>
      </c>
      <c r="I7" s="9">
        <v>6.0022007161530118</v>
      </c>
      <c r="J7" s="9">
        <v>-0.88498351155925015</v>
      </c>
      <c r="K7" s="9">
        <v>16.158507491978792</v>
      </c>
      <c r="L7" s="9">
        <v>5.1097687263547922</v>
      </c>
    </row>
    <row r="8" spans="1:12">
      <c r="B8" s="9">
        <v>3.7382980214671044</v>
      </c>
      <c r="C8" s="9">
        <v>3.7597813979223083</v>
      </c>
      <c r="F8" s="3">
        <v>7</v>
      </c>
      <c r="G8" s="9">
        <v>0.77385869924113537</v>
      </c>
      <c r="H8" s="9">
        <v>15.532603262709722</v>
      </c>
      <c r="I8" s="9">
        <v>4.9118404301925436</v>
      </c>
      <c r="J8" s="9">
        <v>-8.1327094519874326</v>
      </c>
      <c r="K8" s="9">
        <v>12.490232259506712</v>
      </c>
      <c r="L8" s="9">
        <v>3.949758244455249</v>
      </c>
    </row>
    <row r="9" spans="1:12">
      <c r="A9" s="3" t="s">
        <v>7</v>
      </c>
      <c r="B9" s="3" t="s">
        <v>22</v>
      </c>
      <c r="C9" s="9" t="s">
        <v>5</v>
      </c>
      <c r="D9" s="9" t="s">
        <v>4</v>
      </c>
      <c r="F9" s="3">
        <v>8</v>
      </c>
      <c r="G9" s="9">
        <v>-0.17356656829229622</v>
      </c>
      <c r="H9" s="9">
        <v>21.641939553174161</v>
      </c>
      <c r="I9" s="9">
        <v>6.8437821971717083</v>
      </c>
      <c r="J9" s="9">
        <v>1.3820502788684379</v>
      </c>
      <c r="K9" s="9">
        <v>20.415828920597768</v>
      </c>
      <c r="L9" s="9">
        <v>6.4560519709425837</v>
      </c>
    </row>
    <row r="10" spans="1:12">
      <c r="A10" s="3" t="s">
        <v>3</v>
      </c>
      <c r="B10" s="9">
        <v>-0.49657125618317577</v>
      </c>
      <c r="C10" s="9">
        <v>9.0347735100310906</v>
      </c>
    </row>
    <row r="11" spans="1:12">
      <c r="A11" s="3" t="s">
        <v>2</v>
      </c>
      <c r="B11" s="9">
        <v>11.813745956473509</v>
      </c>
      <c r="C11" s="9">
        <v>11.618864873453814</v>
      </c>
    </row>
    <row r="12" spans="1:12">
      <c r="B12" s="9">
        <v>3.7358344921060698</v>
      </c>
      <c r="C12" s="9">
        <v>3.6742076825838099</v>
      </c>
      <c r="G12" s="9" cm="1">
        <f t="array" ref="G12">SUM((G2:G9)/8)</f>
        <v>1.8394821957030345</v>
      </c>
    </row>
    <row r="13" spans="1:12">
      <c r="A13" s="3" t="s">
        <v>7</v>
      </c>
      <c r="B13" s="3" t="s">
        <v>21</v>
      </c>
      <c r="C13" s="9" t="s">
        <v>5</v>
      </c>
      <c r="D13" s="9" t="s">
        <v>4</v>
      </c>
      <c r="G13" s="15">
        <f>STDEV(G2:G9)</f>
        <v>2.5098848577515329</v>
      </c>
    </row>
    <row r="14" spans="1:12">
      <c r="A14" s="3" t="s">
        <v>3</v>
      </c>
      <c r="B14" s="9">
        <v>5.5927902858744147</v>
      </c>
      <c r="C14" s="9">
        <v>-1.0464399523641106</v>
      </c>
    </row>
    <row r="15" spans="1:12">
      <c r="A15" s="3" t="s">
        <v>2</v>
      </c>
      <c r="B15" s="9">
        <v>5.4164076410410473</v>
      </c>
      <c r="C15" s="9">
        <v>18.071076707330565</v>
      </c>
      <c r="G15" s="3">
        <f>G12/G13</f>
        <v>0.73289505294315571</v>
      </c>
    </row>
    <row r="16" spans="1:12">
      <c r="B16" s="9">
        <v>1.7128184881629414</v>
      </c>
      <c r="C16" s="9">
        <v>5.7145762166780596</v>
      </c>
    </row>
    <row r="17" spans="1:4">
      <c r="A17" s="3" t="s">
        <v>7</v>
      </c>
      <c r="B17" s="3" t="s">
        <v>20</v>
      </c>
      <c r="C17" s="9" t="s">
        <v>5</v>
      </c>
      <c r="D17" s="9" t="s">
        <v>4</v>
      </c>
    </row>
    <row r="18" spans="1:4">
      <c r="A18" s="3" t="s">
        <v>3</v>
      </c>
      <c r="B18" s="9">
        <v>-1.3672447508289727</v>
      </c>
      <c r="C18" s="9">
        <v>5.4436992287238564</v>
      </c>
    </row>
    <row r="19" spans="1:4">
      <c r="A19" s="3" t="s">
        <v>2</v>
      </c>
      <c r="B19" s="9">
        <v>18.163652879715972</v>
      </c>
      <c r="C19" s="9">
        <v>15.39738727074471</v>
      </c>
    </row>
    <row r="20" spans="1:4">
      <c r="B20" s="9">
        <v>5.7438513728578862</v>
      </c>
      <c r="C20" s="9">
        <v>4.8690813791236964</v>
      </c>
    </row>
    <row r="21" spans="1:4">
      <c r="A21" s="3" t="s">
        <v>7</v>
      </c>
      <c r="B21" s="3" t="s">
        <v>19</v>
      </c>
      <c r="C21" s="9" t="s">
        <v>5</v>
      </c>
      <c r="D21" s="9" t="s">
        <v>4</v>
      </c>
    </row>
    <row r="22" spans="1:4">
      <c r="A22" s="3" t="s">
        <v>3</v>
      </c>
      <c r="B22" s="9">
        <v>2.5867187239204719</v>
      </c>
      <c r="C22" s="9">
        <v>-0.88498351155925015</v>
      </c>
    </row>
    <row r="23" spans="1:4">
      <c r="A23" s="3" t="s">
        <v>2</v>
      </c>
      <c r="B23" s="9">
        <v>18.980625236537318</v>
      </c>
      <c r="C23" s="9">
        <v>16.158507491978792</v>
      </c>
    </row>
    <row r="24" spans="1:4">
      <c r="B24" s="9">
        <v>6.0022007161530118</v>
      </c>
      <c r="C24" s="9">
        <v>5.1097687263547922</v>
      </c>
    </row>
    <row r="25" spans="1:4">
      <c r="A25" s="3" t="s">
        <v>7</v>
      </c>
      <c r="B25" s="3" t="s">
        <v>18</v>
      </c>
      <c r="C25" s="9" t="s">
        <v>5</v>
      </c>
      <c r="D25" s="9" t="s">
        <v>4</v>
      </c>
    </row>
    <row r="26" spans="1:4">
      <c r="A26" s="3" t="s">
        <v>3</v>
      </c>
      <c r="B26" s="9">
        <v>0.77385869924113537</v>
      </c>
      <c r="C26" s="9">
        <v>-8.1327094519874326</v>
      </c>
    </row>
    <row r="27" spans="1:4">
      <c r="A27" s="3" t="s">
        <v>2</v>
      </c>
      <c r="B27" s="9">
        <v>15.532603262709722</v>
      </c>
      <c r="C27" s="9">
        <v>12.490232259506712</v>
      </c>
    </row>
    <row r="28" spans="1:4">
      <c r="B28" s="9">
        <v>4.9118404301925436</v>
      </c>
      <c r="C28" s="9">
        <v>3.949758244455249</v>
      </c>
    </row>
    <row r="29" spans="1:4">
      <c r="A29" s="3" t="s">
        <v>7</v>
      </c>
      <c r="B29" s="3" t="s">
        <v>17</v>
      </c>
      <c r="C29" s="9" t="s">
        <v>5</v>
      </c>
      <c r="D29" s="9" t="s">
        <v>4</v>
      </c>
    </row>
    <row r="30" spans="1:4">
      <c r="A30" s="3" t="s">
        <v>3</v>
      </c>
      <c r="B30" s="9">
        <v>-0.17356656829229622</v>
      </c>
      <c r="C30" s="9">
        <v>1.3820502788684379</v>
      </c>
    </row>
    <row r="31" spans="1:4">
      <c r="A31" s="3" t="s">
        <v>2</v>
      </c>
      <c r="B31" s="9">
        <v>21.641939553174161</v>
      </c>
      <c r="C31" s="9">
        <v>20.415828920597768</v>
      </c>
    </row>
    <row r="32" spans="1:4">
      <c r="B32" s="9">
        <v>6.8437821971717083</v>
      </c>
      <c r="C32" s="9">
        <v>6.4560519709425837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ED72-D85E-6147-A93E-89864D80D31A}">
  <dimension ref="A1:K29"/>
  <sheetViews>
    <sheetView zoomScaleNormal="100" workbookViewId="0">
      <selection activeCell="G11" sqref="G11:G12"/>
    </sheetView>
  </sheetViews>
  <sheetFormatPr baseColWidth="10" defaultColWidth="14.33203125" defaultRowHeight="15"/>
  <cols>
    <col min="1" max="1" width="8" style="18" customWidth="1"/>
    <col min="2" max="2" width="14.33203125" style="2"/>
    <col min="3" max="3" width="14.33203125" style="1" customWidth="1"/>
    <col min="4" max="4" width="14.33203125" style="17"/>
    <col min="5" max="9" width="14.33203125" style="1"/>
    <col min="10" max="10" width="1.1640625" style="1" customWidth="1"/>
    <col min="11" max="16384" width="14.33203125" style="1"/>
  </cols>
  <sheetData>
    <row r="1" spans="1:11" s="18" customFormat="1">
      <c r="A1" s="62" t="s">
        <v>44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s="18" customFormat="1">
      <c r="B2" s="23" t="s">
        <v>41</v>
      </c>
      <c r="C2" s="18" t="s">
        <v>40</v>
      </c>
      <c r="D2" s="22" t="s">
        <v>39</v>
      </c>
      <c r="E2" s="18" t="s">
        <v>38</v>
      </c>
      <c r="F2" s="18" t="s">
        <v>37</v>
      </c>
      <c r="G2" s="18" t="s">
        <v>36</v>
      </c>
      <c r="H2" s="18" t="s">
        <v>35</v>
      </c>
      <c r="I2" s="18" t="s">
        <v>34</v>
      </c>
      <c r="K2" s="18" t="s">
        <v>33</v>
      </c>
    </row>
    <row r="3" spans="1:11">
      <c r="A3" s="18" t="s">
        <v>32</v>
      </c>
      <c r="B3" s="2">
        <v>0.2</v>
      </c>
      <c r="C3" s="1">
        <v>6.9</v>
      </c>
      <c r="D3" s="17">
        <v>-6</v>
      </c>
      <c r="E3" s="1">
        <v>3.4</v>
      </c>
      <c r="F3" s="2">
        <f>K3*(D3/C3)</f>
        <v>-1.7043478260869567</v>
      </c>
      <c r="G3" s="21">
        <f>(ABS(F3))*(SQRT(((0.1/C3)^2)+((0.1/D3)^2)+(((B3*1%)/B3)^2)))</f>
        <v>4.1321830808709381E-2</v>
      </c>
      <c r="H3" s="2">
        <f>K3*(E3/C3)</f>
        <v>0.96579710144927544</v>
      </c>
      <c r="I3" s="21">
        <f>(ABS(H3))*(SQRT(((0.1/C3)^2)+((0.1/E3)^2)+(((B3*1%)/B3)^2)))</f>
        <v>3.3107150075000411E-2</v>
      </c>
      <c r="K3" s="1">
        <f>B3*9.8</f>
        <v>1.9600000000000002</v>
      </c>
    </row>
    <row r="4" spans="1:11">
      <c r="A4" s="18" t="s">
        <v>31</v>
      </c>
      <c r="B4" s="2">
        <v>0.2</v>
      </c>
      <c r="C4" s="1">
        <v>5</v>
      </c>
      <c r="D4" s="17">
        <v>0</v>
      </c>
      <c r="E4" s="1">
        <v>-5</v>
      </c>
      <c r="F4" s="2">
        <f>K4*(D4/C4)</f>
        <v>0</v>
      </c>
      <c r="G4" s="21">
        <v>0</v>
      </c>
      <c r="H4" s="2">
        <f>K4*(E4/C4)</f>
        <v>-1.9600000000000002</v>
      </c>
      <c r="I4" s="21">
        <f>(ABS(H4))*(SQRT(((0.1/C4)^2)+((0.1/E4)^2)+(((B4*1%)/B4)^2)))</f>
        <v>5.8800000000000012E-2</v>
      </c>
      <c r="K4" s="1">
        <f>B4*9.8</f>
        <v>1.9600000000000002</v>
      </c>
    </row>
    <row r="5" spans="1:11">
      <c r="A5" s="18" t="s">
        <v>30</v>
      </c>
      <c r="B5" s="2">
        <v>0.2</v>
      </c>
      <c r="C5" s="1">
        <v>11.6</v>
      </c>
      <c r="D5" s="17">
        <v>10</v>
      </c>
      <c r="E5" s="1">
        <v>6</v>
      </c>
      <c r="F5" s="2">
        <f>K5*(D5/C5)</f>
        <v>1.6896551724137934</v>
      </c>
      <c r="G5" s="21">
        <f>(ABS(F5))*(SQRT(((0.1/C5)^2)+((0.1/D5)^2)+(((B5*1%)/B5)^2)))</f>
        <v>2.7984907870041317E-2</v>
      </c>
      <c r="H5" s="2">
        <f>K5*(E5/C5)</f>
        <v>1.0137931034482761</v>
      </c>
      <c r="I5" s="21">
        <f>(ABS(H5))*(SQRT(((0.1/C5)^2)+((0.1/E5)^2)+(((B5*1%)/B5)^2)))</f>
        <v>2.1555779715998029E-2</v>
      </c>
      <c r="K5" s="1">
        <f>B5*9.8</f>
        <v>1.9600000000000002</v>
      </c>
    </row>
    <row r="6" spans="1:11" ht="26">
      <c r="A6" s="61"/>
      <c r="B6" s="61"/>
      <c r="C6" s="61"/>
      <c r="D6" s="63" t="s">
        <v>29</v>
      </c>
      <c r="E6" s="63"/>
      <c r="F6" s="2">
        <f>F3+F4+F5</f>
        <v>-1.4692653673163303E-2</v>
      </c>
      <c r="G6" s="20" t="s">
        <v>28</v>
      </c>
      <c r="H6" s="2">
        <f>H3+H4+H5</f>
        <v>1.9590204897551367E-2</v>
      </c>
      <c r="I6" s="65"/>
      <c r="J6" s="65"/>
      <c r="K6" s="65"/>
    </row>
    <row r="7" spans="1:11" ht="26">
      <c r="A7" s="61"/>
      <c r="B7" s="61"/>
      <c r="C7" s="61"/>
      <c r="D7" s="64" t="s">
        <v>27</v>
      </c>
      <c r="E7" s="64"/>
      <c r="F7" s="2">
        <f>SQRT(((G3)^2)+((G4)^2)+((G5)^2))</f>
        <v>4.9906400089350308E-2</v>
      </c>
      <c r="G7" s="19" t="s">
        <v>26</v>
      </c>
      <c r="H7" s="2">
        <f>SQRT(((I3)^2)+((I4)^2)+((I5)^2))</f>
        <v>7.0839078376650502E-2</v>
      </c>
      <c r="I7" s="65"/>
      <c r="J7" s="65"/>
      <c r="K7" s="65"/>
    </row>
    <row r="8" spans="1:11" s="18" customFormat="1">
      <c r="A8" s="62" t="s">
        <v>43</v>
      </c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18" customFormat="1">
      <c r="B9" s="23" t="s">
        <v>41</v>
      </c>
      <c r="C9" s="18" t="s">
        <v>40</v>
      </c>
      <c r="D9" s="22" t="s">
        <v>39</v>
      </c>
      <c r="E9" s="18" t="s">
        <v>38</v>
      </c>
      <c r="F9" s="18" t="s">
        <v>37</v>
      </c>
      <c r="G9" s="18" t="s">
        <v>36</v>
      </c>
      <c r="H9" s="18" t="s">
        <v>35</v>
      </c>
      <c r="I9" s="18" t="s">
        <v>34</v>
      </c>
      <c r="K9" s="18" t="s">
        <v>33</v>
      </c>
    </row>
    <row r="10" spans="1:11">
      <c r="A10" s="18" t="s">
        <v>32</v>
      </c>
      <c r="B10" s="2">
        <v>0.3</v>
      </c>
      <c r="C10" s="1">
        <v>17.100000000000001</v>
      </c>
      <c r="D10" s="17">
        <v>-10</v>
      </c>
      <c r="E10" s="1">
        <v>13.9</v>
      </c>
      <c r="F10" s="2">
        <f>K10*(D10/C10)</f>
        <v>-1.7192982456140349</v>
      </c>
      <c r="G10" s="21">
        <f>(ABS(F10))*(SQRT(((0.1/C10)^2)+((0.1/D10)^2)+(((B10*1%)/B10)^2)))</f>
        <v>2.6311361848040785E-2</v>
      </c>
      <c r="H10" s="2">
        <f>K10*(E10/C10)</f>
        <v>2.3898245614035085</v>
      </c>
      <c r="I10" s="21">
        <f>(ABS(H10))*(SQRT(((0.1/C10)^2)+((0.1/E10)^2)+(((B10*1%)/B10)^2)))</f>
        <v>3.2588981080196477E-2</v>
      </c>
      <c r="K10" s="1">
        <f>B10*9.8</f>
        <v>2.94</v>
      </c>
    </row>
    <row r="11" spans="1:11">
      <c r="A11" s="18" t="s">
        <v>31</v>
      </c>
      <c r="B11" s="2">
        <v>0.35</v>
      </c>
      <c r="C11" s="1">
        <v>8</v>
      </c>
      <c r="D11" s="17">
        <v>0</v>
      </c>
      <c r="E11" s="1">
        <v>-8</v>
      </c>
      <c r="F11" s="2">
        <f>K11*(D11/C11)</f>
        <v>0</v>
      </c>
      <c r="G11" s="21">
        <f>(ABS(F11))*(SQRT(((0.1/C11)^2)+(((B11*1%)/B11)^2)))</f>
        <v>0</v>
      </c>
      <c r="H11" s="2">
        <f>K11*(E11/C11)</f>
        <v>-3.43</v>
      </c>
      <c r="I11" s="21">
        <f>(ABS(H11))*(SQRT(((0.1/C11)^2)+((0.1/E11)^2)+(((B11*1%)/B11)^2)))</f>
        <v>6.9663629319753367E-2</v>
      </c>
      <c r="K11" s="1">
        <f>B11*9.8</f>
        <v>3.43</v>
      </c>
    </row>
    <row r="12" spans="1:11">
      <c r="A12" s="18" t="s">
        <v>30</v>
      </c>
      <c r="B12" s="2">
        <v>0.2</v>
      </c>
      <c r="C12" s="1">
        <v>11.6</v>
      </c>
      <c r="D12" s="17">
        <v>10</v>
      </c>
      <c r="E12" s="1">
        <v>6</v>
      </c>
      <c r="F12" s="2">
        <f>K12*(D12/C12)</f>
        <v>1.6896551724137934</v>
      </c>
      <c r="G12" s="21">
        <f>(ABS(F12))*(SQRT(((0.1/C12)^2)+(((B12*1%)/B12)^2)))</f>
        <v>2.2308330469316427E-2</v>
      </c>
      <c r="H12" s="2">
        <f>K12*(E12/C12)</f>
        <v>1.0137931034482761</v>
      </c>
      <c r="I12" s="21">
        <f>(ABS(H12))*(SQRT(((0.1/C12)^2)+((0.1/E12)^2)+(((B12*1%)/B12)^2)))</f>
        <v>2.1555779715998029E-2</v>
      </c>
      <c r="K12" s="1">
        <f>B12*9.8</f>
        <v>1.9600000000000002</v>
      </c>
    </row>
    <row r="13" spans="1:11" ht="26">
      <c r="A13" s="61"/>
      <c r="B13" s="61"/>
      <c r="C13" s="61"/>
      <c r="D13" s="63" t="s">
        <v>29</v>
      </c>
      <c r="E13" s="63"/>
      <c r="F13" s="2">
        <f>F10+F11+F12</f>
        <v>-2.964307320024151E-2</v>
      </c>
      <c r="G13" s="20" t="s">
        <v>28</v>
      </c>
      <c r="H13" s="2">
        <f>H10+H11+H12</f>
        <v>-2.638233514821553E-2</v>
      </c>
      <c r="I13" s="65"/>
      <c r="J13" s="65"/>
      <c r="K13" s="65"/>
    </row>
    <row r="14" spans="1:11" ht="26">
      <c r="A14" s="61"/>
      <c r="B14" s="61"/>
      <c r="C14" s="61"/>
      <c r="D14" s="64" t="s">
        <v>27</v>
      </c>
      <c r="E14" s="64"/>
      <c r="F14" s="2">
        <f>SQRT(((G10)^2)+((G11)^2)+((G12)^2))</f>
        <v>3.4495642777411295E-2</v>
      </c>
      <c r="G14" s="19" t="s">
        <v>26</v>
      </c>
      <c r="H14" s="2">
        <f>SQRT(((I10)^2)+((I11)^2)+((I12)^2))</f>
        <v>7.9873115483309123E-2</v>
      </c>
      <c r="I14" s="65"/>
      <c r="J14" s="65"/>
      <c r="K14" s="65"/>
    </row>
    <row r="15" spans="1:11" s="18" customFormat="1">
      <c r="A15" s="62" t="s">
        <v>42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18" customFormat="1">
      <c r="B16" s="23" t="s">
        <v>41</v>
      </c>
      <c r="C16" s="18" t="s">
        <v>40</v>
      </c>
      <c r="D16" s="22" t="s">
        <v>39</v>
      </c>
      <c r="E16" s="18" t="s">
        <v>38</v>
      </c>
      <c r="F16" s="18" t="s">
        <v>37</v>
      </c>
      <c r="G16" s="18" t="s">
        <v>36</v>
      </c>
      <c r="H16" s="18" t="s">
        <v>35</v>
      </c>
      <c r="I16" s="18" t="s">
        <v>34</v>
      </c>
      <c r="K16" s="18" t="s">
        <v>33</v>
      </c>
    </row>
    <row r="17" spans="1:11">
      <c r="A17" s="18" t="s">
        <v>32</v>
      </c>
      <c r="B17" s="2">
        <v>0.5</v>
      </c>
      <c r="C17" s="1">
        <v>5.5</v>
      </c>
      <c r="D17" s="17">
        <v>-5</v>
      </c>
      <c r="E17" s="1">
        <v>2.2000000000000002</v>
      </c>
      <c r="F17" s="2">
        <f>K17*(D17/C17)</f>
        <v>-4.454545454545455</v>
      </c>
      <c r="G17" s="21">
        <f>(ABS(F17))*(SQRT(((0.1/C17)^2)+((0.1/D17)^2)+(((B17*1%)/B17)^2)))</f>
        <v>0.12837892673111084</v>
      </c>
      <c r="H17" s="2">
        <f>K17*(E17/C17)</f>
        <v>1.9600000000000002</v>
      </c>
      <c r="I17" s="21">
        <f>(ABS(H17))*(SQRT(((0.1/C17)^2)+((0.1/E17)^2)+(((B17*1%)/B17)^2)))</f>
        <v>9.7935185178095061E-2</v>
      </c>
      <c r="K17" s="1">
        <f>B17*9.8</f>
        <v>4.9000000000000004</v>
      </c>
    </row>
    <row r="18" spans="1:11">
      <c r="A18" s="18" t="s">
        <v>31</v>
      </c>
      <c r="B18" s="2">
        <v>0.4</v>
      </c>
      <c r="C18" s="1">
        <v>7</v>
      </c>
      <c r="D18" s="17">
        <v>0</v>
      </c>
      <c r="E18" s="1">
        <v>-7</v>
      </c>
      <c r="F18" s="2">
        <f>K18*(D18/C18)</f>
        <v>0</v>
      </c>
      <c r="G18" s="21">
        <v>0</v>
      </c>
      <c r="H18" s="2">
        <f>K18*(E18/C18)</f>
        <v>-3.9200000000000004</v>
      </c>
      <c r="I18" s="21">
        <f>(ABS(H18))*(SQRT(((0.1/C18)^2)+((0.1/E18)^2)+(((B18*1%)/B18)^2)))</f>
        <v>8.8366509493133211E-2</v>
      </c>
      <c r="K18" s="1">
        <f>B18*9.8</f>
        <v>3.9200000000000004</v>
      </c>
    </row>
    <row r="19" spans="1:11">
      <c r="A19" s="18" t="s">
        <v>30</v>
      </c>
      <c r="B19" s="2">
        <v>0.5</v>
      </c>
      <c r="C19" s="1">
        <v>10.9</v>
      </c>
      <c r="D19" s="17">
        <v>10</v>
      </c>
      <c r="E19" s="1">
        <v>4.4000000000000004</v>
      </c>
      <c r="F19" s="2">
        <f>K19*(D19/C19)</f>
        <v>4.4954128440366974</v>
      </c>
      <c r="G19" s="21">
        <f>(ABS(F19))*(SQRT(((0.1/C19)^2)+((0.1/D19)^2)+(((B19*1%)/B19)^2)))</f>
        <v>7.5780447738407822E-2</v>
      </c>
      <c r="H19" s="2">
        <f>K19*(E19/C19)</f>
        <v>1.977981651376147</v>
      </c>
      <c r="I19" s="21">
        <f>(ABS(H19))*(SQRT(((0.1/C19)^2)+((0.1/E19)^2)+(((B19*1%)/B19)^2)))</f>
        <v>5.2358520284107327E-2</v>
      </c>
      <c r="K19" s="1">
        <f>B19*9.8</f>
        <v>4.9000000000000004</v>
      </c>
    </row>
    <row r="20" spans="1:11" ht="26">
      <c r="A20" s="61"/>
      <c r="B20" s="61"/>
      <c r="C20" s="61"/>
      <c r="D20" s="63" t="s">
        <v>29</v>
      </c>
      <c r="E20" s="63"/>
      <c r="F20" s="2">
        <f>F17+F18+F19</f>
        <v>4.0867389491242356E-2</v>
      </c>
      <c r="G20" s="20" t="s">
        <v>28</v>
      </c>
      <c r="H20" s="2">
        <f>H17+H18+H19</f>
        <v>1.7981651376146823E-2</v>
      </c>
      <c r="I20" s="65"/>
      <c r="J20" s="65"/>
      <c r="K20" s="65"/>
    </row>
    <row r="21" spans="1:11" ht="26">
      <c r="A21" s="61"/>
      <c r="B21" s="61"/>
      <c r="C21" s="61"/>
      <c r="D21" s="64" t="s">
        <v>27</v>
      </c>
      <c r="E21" s="64"/>
      <c r="F21" s="2">
        <f>SQRT(((G17)^2)+((G18)^2)+((G19)^2))</f>
        <v>0.1490765745785215</v>
      </c>
      <c r="G21" s="19" t="s">
        <v>26</v>
      </c>
      <c r="H21" s="2">
        <f>SQRT(((I17)^2)+((I18)^2)+((I19)^2))</f>
        <v>0.14192024218626831</v>
      </c>
      <c r="I21" s="65"/>
      <c r="J21" s="65"/>
      <c r="K21" s="65"/>
    </row>
    <row r="22" spans="1:11">
      <c r="E22" s="19"/>
    </row>
    <row r="29" spans="1:11" ht="32" customHeight="1"/>
  </sheetData>
  <mergeCells count="15">
    <mergeCell ref="A20:C21"/>
    <mergeCell ref="A1:K1"/>
    <mergeCell ref="A8:K8"/>
    <mergeCell ref="A15:K15"/>
    <mergeCell ref="D13:E13"/>
    <mergeCell ref="D14:E14"/>
    <mergeCell ref="A6:C7"/>
    <mergeCell ref="A13:C14"/>
    <mergeCell ref="D21:E21"/>
    <mergeCell ref="D7:E7"/>
    <mergeCell ref="D6:E6"/>
    <mergeCell ref="I13:K14"/>
    <mergeCell ref="I20:K21"/>
    <mergeCell ref="I6:K7"/>
    <mergeCell ref="D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E80C-0645-2B47-B7F9-3FEFFEDB98C4}">
  <dimension ref="A1:O82"/>
  <sheetViews>
    <sheetView zoomScale="80" zoomScaleNormal="80" workbookViewId="0">
      <selection activeCell="Q19" sqref="Q19"/>
    </sheetView>
  </sheetViews>
  <sheetFormatPr baseColWidth="10" defaultColWidth="9.5" defaultRowHeight="15"/>
  <cols>
    <col min="1" max="1" width="1" style="24" customWidth="1"/>
    <col min="2" max="2" width="8.1640625" style="24" customWidth="1"/>
    <col min="3" max="3" width="9.5" style="25"/>
    <col min="4" max="7" width="9.5" style="24"/>
    <col min="8" max="8" width="11.5" style="24" customWidth="1"/>
    <col min="9" max="10" width="12.5" style="24" bestFit="1" customWidth="1"/>
    <col min="11" max="11" width="12.6640625" style="24" bestFit="1" customWidth="1"/>
    <col min="12" max="12" width="12" style="24" bestFit="1" customWidth="1"/>
    <col min="13" max="13" width="1.1640625" style="24" customWidth="1"/>
    <col min="14" max="16384" width="9.5" style="24"/>
  </cols>
  <sheetData>
    <row r="1" spans="1:13" ht="6" customHeight="1">
      <c r="A1" s="55"/>
      <c r="B1" s="52"/>
      <c r="C1" s="51"/>
      <c r="D1" s="52"/>
      <c r="E1" s="52"/>
      <c r="F1" s="52"/>
      <c r="G1" s="52"/>
      <c r="H1" s="52"/>
      <c r="I1" s="52"/>
      <c r="J1" s="52"/>
      <c r="K1" s="52"/>
      <c r="L1" s="52"/>
      <c r="M1" s="54"/>
    </row>
    <row r="2" spans="1:13">
      <c r="A2" s="45"/>
      <c r="B2" s="24" t="s">
        <v>50</v>
      </c>
      <c r="C2" s="25" t="s">
        <v>49</v>
      </c>
      <c r="D2" s="24" t="s">
        <v>65</v>
      </c>
      <c r="E2" s="26" t="s">
        <v>64</v>
      </c>
      <c r="F2" s="24" t="s">
        <v>54</v>
      </c>
      <c r="G2" s="24" t="s">
        <v>48</v>
      </c>
      <c r="K2" s="24" t="s">
        <v>53</v>
      </c>
      <c r="L2" s="24" t="s">
        <v>47</v>
      </c>
      <c r="M2" s="42"/>
    </row>
    <row r="3" spans="1:13">
      <c r="A3" s="45"/>
      <c r="B3" s="66" t="s">
        <v>46</v>
      </c>
      <c r="C3" s="53">
        <v>0</v>
      </c>
      <c r="D3" s="34">
        <v>1.179</v>
      </c>
      <c r="E3" s="34">
        <v>0.73299999999999998</v>
      </c>
      <c r="F3" s="52">
        <v>0</v>
      </c>
      <c r="G3" s="52">
        <v>0</v>
      </c>
      <c r="H3" s="51">
        <f t="shared" ref="H3:H18" si="0">C3^2</f>
        <v>0</v>
      </c>
      <c r="I3" s="34">
        <f t="shared" ref="I3:I18" si="1">F3^2</f>
        <v>0</v>
      </c>
      <c r="J3" s="34">
        <f t="shared" ref="J3:J18" si="2">G3^2</f>
        <v>0</v>
      </c>
      <c r="K3" s="34">
        <f t="shared" ref="K3:K18" si="3">C3*F3</f>
        <v>0</v>
      </c>
      <c r="L3" s="33">
        <f t="shared" ref="L3:L18" si="4">C3*G3</f>
        <v>0</v>
      </c>
      <c r="M3" s="42"/>
    </row>
    <row r="4" spans="1:13">
      <c r="A4" s="45"/>
      <c r="B4" s="66"/>
      <c r="C4" s="50">
        <v>3.3000000000000002E-2</v>
      </c>
      <c r="D4" s="27">
        <v>1.129</v>
      </c>
      <c r="E4" s="27">
        <v>0.78580000000000005</v>
      </c>
      <c r="F4" s="24">
        <f t="shared" ref="F4:F17" si="5">(((D4*C5)-(D4*C3))/(C5-C3))</f>
        <v>1.129</v>
      </c>
      <c r="G4" s="24">
        <f t="shared" ref="G4:G17" si="6">(((E4*C5)-(E4*C3))/(C5-C3))</f>
        <v>0.78580000000000005</v>
      </c>
      <c r="H4" s="25">
        <f t="shared" si="0"/>
        <v>1.0890000000000001E-3</v>
      </c>
      <c r="I4" s="27">
        <f t="shared" si="1"/>
        <v>1.2746409999999999</v>
      </c>
      <c r="J4" s="27">
        <f t="shared" si="2"/>
        <v>0.61748164000000005</v>
      </c>
      <c r="K4" s="27">
        <f t="shared" si="3"/>
        <v>3.7256999999999998E-2</v>
      </c>
      <c r="L4" s="31">
        <f t="shared" si="4"/>
        <v>2.5931400000000004E-2</v>
      </c>
      <c r="M4" s="42"/>
    </row>
    <row r="5" spans="1:13">
      <c r="A5" s="45"/>
      <c r="B5" s="66"/>
      <c r="C5" s="50">
        <v>6.7000000000000004E-2</v>
      </c>
      <c r="D5" s="27">
        <v>1.095</v>
      </c>
      <c r="E5" s="27">
        <v>0.81540000000000001</v>
      </c>
      <c r="F5" s="24">
        <f t="shared" si="5"/>
        <v>1.095</v>
      </c>
      <c r="G5" s="24">
        <f t="shared" si="6"/>
        <v>0.81540000000000001</v>
      </c>
      <c r="H5" s="25">
        <f t="shared" si="0"/>
        <v>4.4890000000000008E-3</v>
      </c>
      <c r="I5" s="27">
        <f t="shared" si="1"/>
        <v>1.199025</v>
      </c>
      <c r="J5" s="27">
        <f t="shared" si="2"/>
        <v>0.66487715999999997</v>
      </c>
      <c r="K5" s="27">
        <f t="shared" si="3"/>
        <v>7.3365E-2</v>
      </c>
      <c r="L5" s="31">
        <f t="shared" si="4"/>
        <v>5.4631800000000001E-2</v>
      </c>
      <c r="M5" s="42"/>
    </row>
    <row r="6" spans="1:13">
      <c r="A6" s="45"/>
      <c r="B6" s="66"/>
      <c r="C6" s="50">
        <v>0.1</v>
      </c>
      <c r="D6" s="27">
        <v>1.044</v>
      </c>
      <c r="E6" s="27">
        <v>0.84289999999999998</v>
      </c>
      <c r="F6" s="24">
        <f t="shared" si="5"/>
        <v>1.0439999999999998</v>
      </c>
      <c r="G6" s="24">
        <f t="shared" si="6"/>
        <v>0.84289999999999987</v>
      </c>
      <c r="H6" s="25">
        <f t="shared" si="0"/>
        <v>1.0000000000000002E-2</v>
      </c>
      <c r="I6" s="27">
        <f t="shared" si="1"/>
        <v>1.0899359999999996</v>
      </c>
      <c r="J6" s="27">
        <f t="shared" si="2"/>
        <v>0.71048040999999973</v>
      </c>
      <c r="K6" s="27">
        <f t="shared" si="3"/>
        <v>0.10439999999999999</v>
      </c>
      <c r="L6" s="31">
        <f t="shared" si="4"/>
        <v>8.428999999999999E-2</v>
      </c>
      <c r="M6" s="42"/>
    </row>
    <row r="7" spans="1:13">
      <c r="A7" s="45"/>
      <c r="B7" s="66"/>
      <c r="C7" s="50">
        <v>0.13300000000000001</v>
      </c>
      <c r="D7" s="27">
        <v>0.99329999999999996</v>
      </c>
      <c r="E7" s="27">
        <v>0.87039999999999995</v>
      </c>
      <c r="F7" s="24">
        <f t="shared" si="5"/>
        <v>0.99329999999999996</v>
      </c>
      <c r="G7" s="24">
        <f t="shared" si="6"/>
        <v>0.87039999999999995</v>
      </c>
      <c r="H7" s="25">
        <f t="shared" si="0"/>
        <v>1.7689000000000003E-2</v>
      </c>
      <c r="I7" s="27">
        <f t="shared" si="1"/>
        <v>0.98664488999999989</v>
      </c>
      <c r="J7" s="27">
        <f t="shared" si="2"/>
        <v>0.75759615999999996</v>
      </c>
      <c r="K7" s="27">
        <f t="shared" si="3"/>
        <v>0.1321089</v>
      </c>
      <c r="L7" s="31">
        <f t="shared" si="4"/>
        <v>0.1157632</v>
      </c>
      <c r="M7" s="42"/>
    </row>
    <row r="8" spans="1:13">
      <c r="A8" s="45"/>
      <c r="B8" s="66"/>
      <c r="C8" s="50">
        <v>0.16700000000000001</v>
      </c>
      <c r="D8" s="27">
        <v>0.94889999999999997</v>
      </c>
      <c r="E8" s="27">
        <v>0.86819999999999997</v>
      </c>
      <c r="F8" s="24">
        <f t="shared" si="5"/>
        <v>0.94889999999999997</v>
      </c>
      <c r="G8" s="24">
        <f t="shared" si="6"/>
        <v>0.86820000000000008</v>
      </c>
      <c r="H8" s="25">
        <f t="shared" si="0"/>
        <v>2.7889000000000004E-2</v>
      </c>
      <c r="I8" s="27">
        <f t="shared" si="1"/>
        <v>0.90041120999999991</v>
      </c>
      <c r="J8" s="27">
        <f t="shared" si="2"/>
        <v>0.75377124000000018</v>
      </c>
      <c r="K8" s="27">
        <f t="shared" si="3"/>
        <v>0.1584663</v>
      </c>
      <c r="L8" s="31">
        <f t="shared" si="4"/>
        <v>0.14498940000000002</v>
      </c>
      <c r="M8" s="42"/>
    </row>
    <row r="9" spans="1:13">
      <c r="A9" s="45"/>
      <c r="B9" s="66"/>
      <c r="C9" s="50">
        <v>0.2</v>
      </c>
      <c r="D9" s="27">
        <v>0.91080000000000005</v>
      </c>
      <c r="E9" s="27">
        <v>0.87460000000000004</v>
      </c>
      <c r="F9" s="24">
        <f t="shared" si="5"/>
        <v>0.91080000000000028</v>
      </c>
      <c r="G9" s="24">
        <f t="shared" si="6"/>
        <v>0.87459999999999971</v>
      </c>
      <c r="H9" s="25">
        <f t="shared" si="0"/>
        <v>4.0000000000000008E-2</v>
      </c>
      <c r="I9" s="27">
        <f t="shared" si="1"/>
        <v>0.82955664000000051</v>
      </c>
      <c r="J9" s="27">
        <f t="shared" si="2"/>
        <v>0.76492515999999955</v>
      </c>
      <c r="K9" s="27">
        <f t="shared" si="3"/>
        <v>0.18216000000000007</v>
      </c>
      <c r="L9" s="31">
        <f t="shared" si="4"/>
        <v>0.17491999999999996</v>
      </c>
      <c r="M9" s="42"/>
    </row>
    <row r="10" spans="1:13">
      <c r="A10" s="45"/>
      <c r="B10" s="66"/>
      <c r="C10" s="50">
        <v>0.23300000000000001</v>
      </c>
      <c r="D10" s="27">
        <v>0.86009999999999998</v>
      </c>
      <c r="E10" s="27">
        <v>0.8619</v>
      </c>
      <c r="F10" s="24">
        <f t="shared" si="5"/>
        <v>0.86010000000000009</v>
      </c>
      <c r="G10" s="24">
        <f t="shared" si="6"/>
        <v>0.86190000000000011</v>
      </c>
      <c r="H10" s="25">
        <f t="shared" si="0"/>
        <v>5.4289000000000004E-2</v>
      </c>
      <c r="I10" s="27">
        <f t="shared" si="1"/>
        <v>0.73977201000000015</v>
      </c>
      <c r="J10" s="27">
        <f t="shared" si="2"/>
        <v>0.74287161000000024</v>
      </c>
      <c r="K10" s="27">
        <f t="shared" si="3"/>
        <v>0.20040330000000003</v>
      </c>
      <c r="L10" s="31">
        <f t="shared" si="4"/>
        <v>0.20082270000000005</v>
      </c>
      <c r="M10" s="42"/>
    </row>
    <row r="11" spans="1:13">
      <c r="A11" s="45"/>
      <c r="B11" s="66"/>
      <c r="C11" s="50">
        <v>0.23699999999999999</v>
      </c>
      <c r="D11" s="27">
        <v>0.81359999999999999</v>
      </c>
      <c r="E11" s="27">
        <v>0.83860000000000001</v>
      </c>
      <c r="F11" s="24">
        <f t="shared" si="5"/>
        <v>0.81359999999999999</v>
      </c>
      <c r="G11" s="24">
        <f t="shared" si="6"/>
        <v>0.83859999999999979</v>
      </c>
      <c r="H11" s="25">
        <f t="shared" si="0"/>
        <v>5.6168999999999997E-2</v>
      </c>
      <c r="I11" s="27">
        <f t="shared" si="1"/>
        <v>0.66194496000000003</v>
      </c>
      <c r="J11" s="27">
        <f t="shared" si="2"/>
        <v>0.70324995999999962</v>
      </c>
      <c r="K11" s="27">
        <f t="shared" si="3"/>
        <v>0.1928232</v>
      </c>
      <c r="L11" s="31">
        <f t="shared" si="4"/>
        <v>0.19874819999999993</v>
      </c>
      <c r="M11" s="42"/>
    </row>
    <row r="12" spans="1:13">
      <c r="A12" s="45"/>
      <c r="B12" s="66"/>
      <c r="C12" s="50">
        <v>0.3</v>
      </c>
      <c r="D12" s="27">
        <v>0.7671</v>
      </c>
      <c r="E12" s="27">
        <v>0.81120000000000003</v>
      </c>
      <c r="F12" s="24">
        <f t="shared" si="5"/>
        <v>0.76710000000000012</v>
      </c>
      <c r="G12" s="24">
        <f t="shared" si="6"/>
        <v>0.81120000000000014</v>
      </c>
      <c r="H12" s="25">
        <f t="shared" si="0"/>
        <v>0.09</v>
      </c>
      <c r="I12" s="27">
        <f t="shared" si="1"/>
        <v>0.58844241000000019</v>
      </c>
      <c r="J12" s="27">
        <f t="shared" si="2"/>
        <v>0.6580454400000002</v>
      </c>
      <c r="K12" s="27">
        <f t="shared" si="3"/>
        <v>0.23013000000000003</v>
      </c>
      <c r="L12" s="31">
        <f t="shared" si="4"/>
        <v>0.24336000000000002</v>
      </c>
      <c r="M12" s="42"/>
    </row>
    <row r="13" spans="1:13">
      <c r="A13" s="45"/>
      <c r="B13" s="66"/>
      <c r="C13" s="50">
        <v>0.33300000000000002</v>
      </c>
      <c r="D13" s="27">
        <v>0.72060000000000002</v>
      </c>
      <c r="E13" s="27">
        <v>0.76470000000000005</v>
      </c>
      <c r="F13" s="24">
        <f t="shared" si="5"/>
        <v>0.72059999999999946</v>
      </c>
      <c r="G13" s="24">
        <f t="shared" si="6"/>
        <v>0.76470000000000038</v>
      </c>
      <c r="H13" s="25">
        <f t="shared" si="0"/>
        <v>0.11088900000000002</v>
      </c>
      <c r="I13" s="27">
        <f t="shared" si="1"/>
        <v>0.5192643599999992</v>
      </c>
      <c r="J13" s="27">
        <f t="shared" si="2"/>
        <v>0.58476609000000057</v>
      </c>
      <c r="K13" s="27">
        <f t="shared" si="3"/>
        <v>0.23995979999999983</v>
      </c>
      <c r="L13" s="31">
        <f t="shared" si="4"/>
        <v>0.25464510000000012</v>
      </c>
      <c r="M13" s="42"/>
    </row>
    <row r="14" spans="1:13">
      <c r="A14" s="45"/>
      <c r="B14" s="66"/>
      <c r="C14" s="50">
        <v>0.36699999999999999</v>
      </c>
      <c r="D14" s="27">
        <v>0.66979999999999995</v>
      </c>
      <c r="E14" s="27">
        <v>0.71599999999999997</v>
      </c>
      <c r="F14" s="24">
        <f t="shared" si="5"/>
        <v>0.66979999999999984</v>
      </c>
      <c r="G14" s="27">
        <f t="shared" si="6"/>
        <v>0.71599999999999975</v>
      </c>
      <c r="H14" s="25">
        <f t="shared" si="0"/>
        <v>0.134689</v>
      </c>
      <c r="I14" s="27">
        <f t="shared" si="1"/>
        <v>0.44863203999999979</v>
      </c>
      <c r="J14" s="27">
        <f t="shared" si="2"/>
        <v>0.51265599999999967</v>
      </c>
      <c r="K14" s="27">
        <f t="shared" si="3"/>
        <v>0.24581659999999994</v>
      </c>
      <c r="L14" s="31">
        <f t="shared" si="4"/>
        <v>0.26277199999999989</v>
      </c>
      <c r="M14" s="42"/>
    </row>
    <row r="15" spans="1:13">
      <c r="A15" s="45"/>
      <c r="B15" s="66"/>
      <c r="C15" s="50">
        <v>0.4</v>
      </c>
      <c r="D15" s="27">
        <v>0.62329999999999997</v>
      </c>
      <c r="E15" s="27">
        <v>0.65259999999999996</v>
      </c>
      <c r="F15" s="24">
        <f t="shared" si="5"/>
        <v>0.62329999999999997</v>
      </c>
      <c r="G15" s="24">
        <f t="shared" si="6"/>
        <v>0.65260000000000018</v>
      </c>
      <c r="H15" s="25">
        <f t="shared" si="0"/>
        <v>0.16000000000000003</v>
      </c>
      <c r="I15" s="27">
        <f t="shared" si="1"/>
        <v>0.38850288999999993</v>
      </c>
      <c r="J15" s="27">
        <f t="shared" si="2"/>
        <v>0.42588676000000025</v>
      </c>
      <c r="K15" s="27">
        <f t="shared" si="3"/>
        <v>0.24931999999999999</v>
      </c>
      <c r="L15" s="31">
        <f t="shared" si="4"/>
        <v>0.26104000000000011</v>
      </c>
      <c r="M15" s="42"/>
    </row>
    <row r="16" spans="1:13">
      <c r="A16" s="45"/>
      <c r="B16" s="66"/>
      <c r="C16" s="50">
        <v>0.433</v>
      </c>
      <c r="D16" s="27">
        <v>0.57889999999999997</v>
      </c>
      <c r="E16" s="27">
        <v>0.58079999999999998</v>
      </c>
      <c r="F16" s="24">
        <f t="shared" si="5"/>
        <v>0.57889999999999986</v>
      </c>
      <c r="G16" s="24">
        <f t="shared" si="6"/>
        <v>0.58080000000000032</v>
      </c>
      <c r="H16" s="25">
        <f t="shared" si="0"/>
        <v>0.18748899999999999</v>
      </c>
      <c r="I16" s="27">
        <f t="shared" si="1"/>
        <v>0.33512520999999984</v>
      </c>
      <c r="J16" s="27">
        <f t="shared" si="2"/>
        <v>0.33732864000000035</v>
      </c>
      <c r="K16" s="27">
        <f t="shared" si="3"/>
        <v>0.25066369999999993</v>
      </c>
      <c r="L16" s="31">
        <f t="shared" si="4"/>
        <v>0.25148640000000011</v>
      </c>
      <c r="M16" s="42"/>
    </row>
    <row r="17" spans="1:13">
      <c r="A17" s="45"/>
      <c r="B17" s="66"/>
      <c r="C17" s="50">
        <v>0.46700000000000003</v>
      </c>
      <c r="D17" s="27">
        <v>0.53459999999999996</v>
      </c>
      <c r="E17" s="27">
        <v>0.49830000000000002</v>
      </c>
      <c r="F17" s="24">
        <f t="shared" si="5"/>
        <v>0.53459999999999985</v>
      </c>
      <c r="G17" s="24">
        <f t="shared" si="6"/>
        <v>0.49830000000000002</v>
      </c>
      <c r="H17" s="25">
        <f t="shared" si="0"/>
        <v>0.21808900000000003</v>
      </c>
      <c r="I17" s="27">
        <f t="shared" si="1"/>
        <v>0.28579715999999983</v>
      </c>
      <c r="J17" s="27">
        <f t="shared" si="2"/>
        <v>0.24830289000000003</v>
      </c>
      <c r="K17" s="27">
        <f t="shared" si="3"/>
        <v>0.24965819999999994</v>
      </c>
      <c r="L17" s="31">
        <f t="shared" si="4"/>
        <v>0.23270610000000003</v>
      </c>
      <c r="M17" s="42"/>
    </row>
    <row r="18" spans="1:13">
      <c r="A18" s="45"/>
      <c r="B18" s="66"/>
      <c r="C18" s="49">
        <v>0.5</v>
      </c>
      <c r="D18" s="29">
        <v>0.50070000000000003</v>
      </c>
      <c r="E18" s="29">
        <v>0.41589999999999999</v>
      </c>
      <c r="F18" s="40">
        <v>0</v>
      </c>
      <c r="G18" s="40">
        <v>0</v>
      </c>
      <c r="H18" s="48">
        <f t="shared" si="0"/>
        <v>0.25</v>
      </c>
      <c r="I18" s="29">
        <f t="shared" si="1"/>
        <v>0</v>
      </c>
      <c r="J18" s="29">
        <f t="shared" si="2"/>
        <v>0</v>
      </c>
      <c r="K18" s="29">
        <f t="shared" si="3"/>
        <v>0</v>
      </c>
      <c r="L18" s="28">
        <f t="shared" si="4"/>
        <v>0</v>
      </c>
      <c r="M18" s="42"/>
    </row>
    <row r="19" spans="1:13">
      <c r="A19" s="45"/>
      <c r="B19" s="24" t="s">
        <v>45</v>
      </c>
      <c r="C19" s="25">
        <f t="shared" ref="C19:L19" si="7">AVERAGE(C3:C18)</f>
        <v>0.24812499999999998</v>
      </c>
      <c r="D19" s="25">
        <f t="shared" si="7"/>
        <v>0.83554374999999981</v>
      </c>
      <c r="E19" s="25">
        <f t="shared" si="7"/>
        <v>0.74564374999999994</v>
      </c>
      <c r="F19" s="25">
        <f t="shared" si="7"/>
        <v>0.73056249999999989</v>
      </c>
      <c r="G19" s="25">
        <f t="shared" si="7"/>
        <v>0.67383749999999998</v>
      </c>
      <c r="H19" s="25">
        <f t="shared" si="7"/>
        <v>8.5173125000000016E-2</v>
      </c>
      <c r="I19" s="25">
        <f t="shared" si="7"/>
        <v>0.64048098624999994</v>
      </c>
      <c r="J19" s="25">
        <f t="shared" si="7"/>
        <v>0.53013994750000004</v>
      </c>
      <c r="K19" s="25">
        <f t="shared" si="7"/>
        <v>0.15915824999999997</v>
      </c>
      <c r="L19" s="25">
        <f t="shared" si="7"/>
        <v>0.15663164374999999</v>
      </c>
      <c r="M19" s="42"/>
    </row>
    <row r="20" spans="1:13">
      <c r="A20" s="45"/>
      <c r="E20" s="25"/>
      <c r="M20" s="42"/>
    </row>
    <row r="21" spans="1:13" ht="11" customHeight="1">
      <c r="A21" s="45"/>
      <c r="E21" s="26"/>
      <c r="M21" s="42"/>
    </row>
    <row r="22" spans="1:13" hidden="1">
      <c r="A22" s="45"/>
      <c r="E22" s="26"/>
      <c r="M22" s="42"/>
    </row>
    <row r="23" spans="1:13" ht="23">
      <c r="A23" s="45"/>
      <c r="B23" s="71" t="s">
        <v>57</v>
      </c>
      <c r="C23" s="72"/>
      <c r="D23" s="71" t="s">
        <v>55</v>
      </c>
      <c r="E23" s="72"/>
      <c r="G23" s="71" t="s">
        <v>63</v>
      </c>
      <c r="H23" s="72"/>
      <c r="I23" s="47" t="s">
        <v>62</v>
      </c>
      <c r="J23" s="47" t="s">
        <v>61</v>
      </c>
      <c r="K23" s="47" t="s">
        <v>60</v>
      </c>
      <c r="L23" s="47" t="s">
        <v>59</v>
      </c>
      <c r="M23" s="42"/>
    </row>
    <row r="24" spans="1:13" ht="45" customHeight="1">
      <c r="A24" s="45"/>
      <c r="B24" s="44" t="s">
        <v>58</v>
      </c>
      <c r="C24" s="46">
        <f>-(2786)/(2937)</f>
        <v>-0.94858699353081377</v>
      </c>
      <c r="D24" s="44" t="s">
        <v>58</v>
      </c>
      <c r="E24" s="44">
        <v>-0.44698670000000001</v>
      </c>
      <c r="G24" s="67" t="s">
        <v>57</v>
      </c>
      <c r="H24" s="68"/>
      <c r="I24" s="43">
        <f>16*(I19+((C24)*(C24)*(H19))+(C25*C25)-(2*C24*K19)-(2*C25*F19)+(2*C24*C25*C19))</f>
        <v>1.3768034147501833</v>
      </c>
      <c r="J24" s="43">
        <f>SQRT(I24/(14))</f>
        <v>0.31359703610459161</v>
      </c>
      <c r="K24" s="43">
        <f>(J24)*(SQRT(1/(16*(H$19-(C$19*C$19)))))</f>
        <v>0.51025885711412744</v>
      </c>
      <c r="L24" s="43">
        <f>(J24)*(SQRT((H$19)/(16*(H$19-(C$19*C$19)))))</f>
        <v>0.14891616481235861</v>
      </c>
      <c r="M24" s="42"/>
    </row>
    <row r="25" spans="1:13" ht="45" customHeight="1">
      <c r="A25" s="45"/>
      <c r="B25" s="44" t="s">
        <v>56</v>
      </c>
      <c r="C25" s="44">
        <v>0.96624957440000003</v>
      </c>
      <c r="D25" s="44" t="s">
        <v>56</v>
      </c>
      <c r="E25" s="44">
        <v>0.78465269999999998</v>
      </c>
      <c r="G25" s="69" t="s">
        <v>55</v>
      </c>
      <c r="H25" s="70"/>
      <c r="I25" s="43">
        <f>16*((J19)+(E24*E24*H19)+(E25*E25)-(2*E24*L19)-(2*E25*G19)+(2*E24*E25*C19))</f>
        <v>1.1416867427606912</v>
      </c>
      <c r="J25" s="43">
        <f>SQRT(I25/(14))</f>
        <v>0.28556794822657372</v>
      </c>
      <c r="K25" s="43">
        <f>(J25)*(SQRT(1/(16*(H$19-(C$19*C$19)))))</f>
        <v>0.46465227063536113</v>
      </c>
      <c r="L25" s="43">
        <f>(J25)*(SQRT((H$19)/(16*(H$19-(C$19*C$19)))))</f>
        <v>0.13560614019659384</v>
      </c>
      <c r="M25" s="42"/>
    </row>
    <row r="26" spans="1:13" ht="10" customHeight="1">
      <c r="A26" s="41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</row>
    <row r="27" spans="1:13" ht="6" customHeight="1">
      <c r="E27" s="26"/>
    </row>
    <row r="28" spans="1:13">
      <c r="E28" s="26"/>
    </row>
    <row r="29" spans="1:13">
      <c r="E29" s="26"/>
    </row>
    <row r="30" spans="1:13">
      <c r="B30" s="24" t="s">
        <v>50</v>
      </c>
      <c r="C30" s="25" t="s">
        <v>49</v>
      </c>
      <c r="D30" s="24" t="s">
        <v>54</v>
      </c>
      <c r="E30" s="36"/>
      <c r="G30" s="24" t="s">
        <v>53</v>
      </c>
    </row>
    <row r="31" spans="1:13">
      <c r="B31" s="66" t="s">
        <v>46</v>
      </c>
      <c r="C31" s="35">
        <v>0</v>
      </c>
      <c r="D31" s="34">
        <v>0</v>
      </c>
      <c r="E31" s="34">
        <v>0</v>
      </c>
      <c r="F31" s="34">
        <v>0</v>
      </c>
      <c r="G31" s="33">
        <v>0</v>
      </c>
    </row>
    <row r="32" spans="1:13">
      <c r="B32" s="66"/>
      <c r="C32" s="32">
        <v>3.3000000000000002E-2</v>
      </c>
      <c r="D32" s="27">
        <v>1.129</v>
      </c>
      <c r="E32" s="27">
        <v>1.0890000000000001E-3</v>
      </c>
      <c r="F32" s="27">
        <v>1.2746409999999999</v>
      </c>
      <c r="G32" s="31">
        <v>3.7256999999999998E-2</v>
      </c>
    </row>
    <row r="33" spans="2:15">
      <c r="B33" s="66"/>
      <c r="C33" s="32">
        <v>6.7000000000000004E-2</v>
      </c>
      <c r="D33" s="27">
        <v>1.095</v>
      </c>
      <c r="E33" s="27">
        <v>4.4890000000000008E-3</v>
      </c>
      <c r="F33" s="27">
        <v>1.199025</v>
      </c>
      <c r="G33" s="31">
        <v>7.3365E-2</v>
      </c>
    </row>
    <row r="34" spans="2:15">
      <c r="B34" s="66"/>
      <c r="C34" s="32">
        <v>0.1</v>
      </c>
      <c r="D34" s="27">
        <v>1.0439999999999998</v>
      </c>
      <c r="E34" s="27">
        <v>1.0000000000000002E-2</v>
      </c>
      <c r="F34" s="27">
        <v>1.0899359999999996</v>
      </c>
      <c r="G34" s="31">
        <v>0.10439999999999999</v>
      </c>
    </row>
    <row r="35" spans="2:15">
      <c r="B35" s="66"/>
      <c r="C35" s="32">
        <v>0.13300000000000001</v>
      </c>
      <c r="D35" s="27">
        <v>0.99329999999999996</v>
      </c>
      <c r="E35" s="27">
        <v>1.7689000000000003E-2</v>
      </c>
      <c r="F35" s="27">
        <v>0.98664488999999989</v>
      </c>
      <c r="G35" s="31">
        <v>0.1321089</v>
      </c>
      <c r="J35" s="24" t="s">
        <v>52</v>
      </c>
      <c r="K35" s="38">
        <f>((C24-(-0.471375))/(K24))</f>
        <v>-0.93523510053266512</v>
      </c>
      <c r="L35" s="38">
        <v>-0.93523510053266512</v>
      </c>
    </row>
    <row r="36" spans="2:15">
      <c r="B36" s="66"/>
      <c r="C36" s="32">
        <v>0.16700000000000001</v>
      </c>
      <c r="D36" s="27">
        <v>0.94889999999999997</v>
      </c>
      <c r="E36" s="27">
        <v>2.7889000000000004E-2</v>
      </c>
      <c r="F36" s="27">
        <v>0.90041120999999991</v>
      </c>
      <c r="G36" s="31">
        <v>0.1584663</v>
      </c>
      <c r="J36" s="24" t="s">
        <v>51</v>
      </c>
      <c r="K36" s="38">
        <f>((E24-(-0.2216304))/(K25))</f>
        <v>-0.48499988968492486</v>
      </c>
      <c r="L36" s="38">
        <v>-0.48499988968492486</v>
      </c>
    </row>
    <row r="37" spans="2:15">
      <c r="B37" s="66"/>
      <c r="C37" s="32">
        <v>0.2</v>
      </c>
      <c r="D37" s="27">
        <v>0.91080000000000028</v>
      </c>
      <c r="E37" s="27">
        <v>4.0000000000000008E-2</v>
      </c>
      <c r="F37" s="27">
        <v>0.82955664000000051</v>
      </c>
      <c r="G37" s="31">
        <v>0.18216000000000007</v>
      </c>
      <c r="O37" s="37">
        <v>0.25</v>
      </c>
    </row>
    <row r="38" spans="2:15">
      <c r="B38" s="66"/>
      <c r="C38" s="32">
        <v>0.23300000000000001</v>
      </c>
      <c r="D38" s="27">
        <v>0.86010000000000009</v>
      </c>
      <c r="E38" s="27">
        <v>5.4289000000000004E-2</v>
      </c>
      <c r="F38" s="27">
        <v>0.73977201000000015</v>
      </c>
      <c r="G38" s="31">
        <v>0.20040330000000003</v>
      </c>
    </row>
    <row r="39" spans="2:15">
      <c r="B39" s="66"/>
      <c r="C39" s="32">
        <v>0.23699999999999999</v>
      </c>
      <c r="D39" s="27">
        <v>0.81359999999999999</v>
      </c>
      <c r="E39" s="27">
        <v>5.6168999999999997E-2</v>
      </c>
      <c r="F39" s="27">
        <v>0.66194496000000003</v>
      </c>
      <c r="G39" s="31">
        <v>0.1928232</v>
      </c>
    </row>
    <row r="40" spans="2:15">
      <c r="B40" s="66"/>
      <c r="C40" s="32">
        <v>0.3</v>
      </c>
      <c r="D40" s="27">
        <v>0.76710000000000012</v>
      </c>
      <c r="E40" s="27">
        <v>0.09</v>
      </c>
      <c r="F40" s="27">
        <v>0.58844241000000019</v>
      </c>
      <c r="G40" s="31">
        <v>0.23013000000000003</v>
      </c>
    </row>
    <row r="41" spans="2:15">
      <c r="B41" s="66"/>
      <c r="C41" s="32">
        <v>0.33300000000000002</v>
      </c>
      <c r="D41" s="27">
        <v>0.72059999999999946</v>
      </c>
      <c r="E41" s="27">
        <v>0.11088900000000002</v>
      </c>
      <c r="F41" s="27">
        <v>0.5192643599999992</v>
      </c>
      <c r="G41" s="31">
        <v>0.23995979999999983</v>
      </c>
    </row>
    <row r="42" spans="2:15">
      <c r="B42" s="66"/>
      <c r="C42" s="32">
        <v>0.36699999999999999</v>
      </c>
      <c r="D42" s="27">
        <v>0.66979999999999984</v>
      </c>
      <c r="E42" s="27">
        <v>0.134689</v>
      </c>
      <c r="F42" s="27">
        <v>0.44863203999999979</v>
      </c>
      <c r="G42" s="31">
        <v>0.24581659999999994</v>
      </c>
    </row>
    <row r="43" spans="2:15">
      <c r="B43" s="66"/>
      <c r="C43" s="32">
        <v>0.4</v>
      </c>
      <c r="D43" s="27">
        <v>0.62329999999999997</v>
      </c>
      <c r="E43" s="27">
        <v>0.16000000000000003</v>
      </c>
      <c r="F43" s="27">
        <v>0.38850288999999993</v>
      </c>
      <c r="G43" s="31">
        <v>0.24931999999999999</v>
      </c>
    </row>
    <row r="44" spans="2:15">
      <c r="B44" s="66"/>
      <c r="C44" s="32">
        <v>0.433</v>
      </c>
      <c r="D44" s="27">
        <v>0.57889999999999986</v>
      </c>
      <c r="E44" s="27">
        <v>0.18748899999999999</v>
      </c>
      <c r="F44" s="27">
        <v>0.33512520999999984</v>
      </c>
      <c r="G44" s="31">
        <v>0.25066369999999993</v>
      </c>
    </row>
    <row r="45" spans="2:15">
      <c r="B45" s="66"/>
      <c r="C45" s="32">
        <v>0.46700000000000003</v>
      </c>
      <c r="D45" s="27">
        <v>0.53459999999999985</v>
      </c>
      <c r="E45" s="27">
        <v>0.21808900000000003</v>
      </c>
      <c r="F45" s="27">
        <v>0.28579715999999983</v>
      </c>
      <c r="G45" s="31">
        <v>0.24965819999999994</v>
      </c>
      <c r="J45" s="24">
        <v>0.73056249999999989</v>
      </c>
      <c r="K45" s="24">
        <v>0.67383749999999998</v>
      </c>
    </row>
    <row r="46" spans="2:15">
      <c r="B46" s="66"/>
      <c r="C46" s="30">
        <v>0.5</v>
      </c>
      <c r="D46" s="29">
        <v>0</v>
      </c>
      <c r="E46" s="29">
        <v>0.25</v>
      </c>
      <c r="F46" s="29">
        <v>0</v>
      </c>
      <c r="G46" s="28">
        <v>0</v>
      </c>
    </row>
    <row r="47" spans="2:15">
      <c r="B47" s="24" t="s">
        <v>45</v>
      </c>
      <c r="C47" s="25">
        <f>AVERAGE(C31:C46)</f>
        <v>0.24812499999999998</v>
      </c>
      <c r="D47" s="25">
        <v>0.73056249999999989</v>
      </c>
      <c r="E47" s="27">
        <v>8.5173125000000016E-2</v>
      </c>
      <c r="F47" s="27">
        <v>0.64048098624999994</v>
      </c>
      <c r="G47" s="25">
        <v>0.15915824999999997</v>
      </c>
    </row>
    <row r="48" spans="2:15">
      <c r="C48" s="24"/>
    </row>
    <row r="49" spans="2:7">
      <c r="C49" s="24"/>
    </row>
    <row r="50" spans="2:7">
      <c r="B50" s="24" t="s">
        <v>50</v>
      </c>
      <c r="C50" s="25" t="s">
        <v>49</v>
      </c>
      <c r="D50" s="24" t="s">
        <v>48</v>
      </c>
      <c r="E50" s="36"/>
      <c r="G50" s="24" t="s">
        <v>47</v>
      </c>
    </row>
    <row r="51" spans="2:7">
      <c r="B51" s="66" t="s">
        <v>46</v>
      </c>
      <c r="C51" s="35">
        <v>0</v>
      </c>
      <c r="D51" s="34">
        <v>0</v>
      </c>
      <c r="E51" s="34">
        <v>0</v>
      </c>
      <c r="F51" s="34">
        <f t="shared" ref="F51:F66" si="8">C51^2</f>
        <v>0</v>
      </c>
      <c r="G51" s="33">
        <v>0</v>
      </c>
    </row>
    <row r="52" spans="2:7">
      <c r="B52" s="66"/>
      <c r="C52" s="32">
        <v>3.3000000000000002E-2</v>
      </c>
      <c r="D52" s="27">
        <v>0.78580000000000005</v>
      </c>
      <c r="E52" s="27">
        <v>1.0890000000000001E-3</v>
      </c>
      <c r="F52" s="27">
        <f t="shared" si="8"/>
        <v>1.0890000000000001E-3</v>
      </c>
      <c r="G52" s="31">
        <v>2.5931400000000004E-2</v>
      </c>
    </row>
    <row r="53" spans="2:7">
      <c r="B53" s="66"/>
      <c r="C53" s="32">
        <v>6.7000000000000004E-2</v>
      </c>
      <c r="D53" s="27">
        <v>0.81540000000000001</v>
      </c>
      <c r="E53" s="27">
        <v>4.4890000000000008E-3</v>
      </c>
      <c r="F53" s="27">
        <f t="shared" si="8"/>
        <v>4.4890000000000008E-3</v>
      </c>
      <c r="G53" s="31">
        <v>5.4631800000000001E-2</v>
      </c>
    </row>
    <row r="54" spans="2:7">
      <c r="B54" s="66"/>
      <c r="C54" s="32">
        <v>0.1</v>
      </c>
      <c r="D54" s="27">
        <v>0.84289999999999987</v>
      </c>
      <c r="E54" s="27">
        <v>1.0000000000000002E-2</v>
      </c>
      <c r="F54" s="27">
        <f t="shared" si="8"/>
        <v>1.0000000000000002E-2</v>
      </c>
      <c r="G54" s="31">
        <v>8.428999999999999E-2</v>
      </c>
    </row>
    <row r="55" spans="2:7">
      <c r="B55" s="66"/>
      <c r="C55" s="32">
        <v>0.13300000000000001</v>
      </c>
      <c r="D55" s="27">
        <v>0.87039999999999995</v>
      </c>
      <c r="E55" s="27">
        <v>1.7689000000000003E-2</v>
      </c>
      <c r="F55" s="27">
        <f t="shared" si="8"/>
        <v>1.7689000000000003E-2</v>
      </c>
      <c r="G55" s="31">
        <v>0.1157632</v>
      </c>
    </row>
    <row r="56" spans="2:7">
      <c r="B56" s="66"/>
      <c r="C56" s="32">
        <v>0.16700000000000001</v>
      </c>
      <c r="D56" s="27">
        <v>0.86820000000000008</v>
      </c>
      <c r="E56" s="27">
        <v>2.7889000000000004E-2</v>
      </c>
      <c r="F56" s="27">
        <f t="shared" si="8"/>
        <v>2.7889000000000004E-2</v>
      </c>
      <c r="G56" s="31">
        <v>0.14498940000000002</v>
      </c>
    </row>
    <row r="57" spans="2:7">
      <c r="B57" s="66"/>
      <c r="C57" s="32">
        <v>0.2</v>
      </c>
      <c r="D57" s="27">
        <v>0.87459999999999971</v>
      </c>
      <c r="E57" s="27">
        <v>4.0000000000000008E-2</v>
      </c>
      <c r="F57" s="27">
        <f t="shared" si="8"/>
        <v>4.0000000000000008E-2</v>
      </c>
      <c r="G57" s="31">
        <v>0.17491999999999996</v>
      </c>
    </row>
    <row r="58" spans="2:7">
      <c r="B58" s="66"/>
      <c r="C58" s="32">
        <v>0.23300000000000001</v>
      </c>
      <c r="D58" s="27">
        <v>0.86190000000000011</v>
      </c>
      <c r="E58" s="27">
        <v>5.4289000000000004E-2</v>
      </c>
      <c r="F58" s="27">
        <f t="shared" si="8"/>
        <v>5.4289000000000004E-2</v>
      </c>
      <c r="G58" s="31">
        <v>0.20082270000000005</v>
      </c>
    </row>
    <row r="59" spans="2:7">
      <c r="B59" s="66"/>
      <c r="C59" s="32">
        <v>0.23699999999999999</v>
      </c>
      <c r="D59" s="27">
        <v>0.83859999999999979</v>
      </c>
      <c r="E59" s="27">
        <v>5.6168999999999997E-2</v>
      </c>
      <c r="F59" s="27">
        <f t="shared" si="8"/>
        <v>5.6168999999999997E-2</v>
      </c>
      <c r="G59" s="31">
        <v>0.19874819999999993</v>
      </c>
    </row>
    <row r="60" spans="2:7">
      <c r="B60" s="66"/>
      <c r="C60" s="32">
        <v>0.3</v>
      </c>
      <c r="D60" s="27">
        <v>0.81120000000000014</v>
      </c>
      <c r="E60" s="27">
        <v>0.09</v>
      </c>
      <c r="F60" s="27">
        <f t="shared" si="8"/>
        <v>0.09</v>
      </c>
      <c r="G60" s="31">
        <v>0.24336000000000002</v>
      </c>
    </row>
    <row r="61" spans="2:7">
      <c r="B61" s="66"/>
      <c r="C61" s="32">
        <v>0.33300000000000002</v>
      </c>
      <c r="D61" s="27">
        <v>0.76470000000000038</v>
      </c>
      <c r="E61" s="27">
        <v>0.11088900000000002</v>
      </c>
      <c r="F61" s="27">
        <f t="shared" si="8"/>
        <v>0.11088900000000002</v>
      </c>
      <c r="G61" s="31">
        <v>0.25464510000000012</v>
      </c>
    </row>
    <row r="62" spans="2:7">
      <c r="B62" s="66"/>
      <c r="C62" s="32">
        <v>0.36699999999999999</v>
      </c>
      <c r="D62" s="27">
        <v>0.71599999999999975</v>
      </c>
      <c r="E62" s="27">
        <v>0.134689</v>
      </c>
      <c r="F62" s="27">
        <f t="shared" si="8"/>
        <v>0.134689</v>
      </c>
      <c r="G62" s="31">
        <v>0.26277199999999989</v>
      </c>
    </row>
    <row r="63" spans="2:7">
      <c r="B63" s="66"/>
      <c r="C63" s="32">
        <v>0.4</v>
      </c>
      <c r="D63" s="27">
        <v>0.65260000000000018</v>
      </c>
      <c r="E63" s="27">
        <v>0.16000000000000003</v>
      </c>
      <c r="F63" s="27">
        <f t="shared" si="8"/>
        <v>0.16000000000000003</v>
      </c>
      <c r="G63" s="31">
        <v>0.26104000000000011</v>
      </c>
    </row>
    <row r="64" spans="2:7">
      <c r="B64" s="66"/>
      <c r="C64" s="32">
        <v>0.433</v>
      </c>
      <c r="D64" s="27">
        <v>0.58080000000000032</v>
      </c>
      <c r="E64" s="27">
        <v>0.18748899999999999</v>
      </c>
      <c r="F64" s="27">
        <f t="shared" si="8"/>
        <v>0.18748899999999999</v>
      </c>
      <c r="G64" s="31">
        <v>0.25148640000000011</v>
      </c>
    </row>
    <row r="65" spans="2:7">
      <c r="B65" s="66"/>
      <c r="C65" s="32">
        <v>0.46700000000000003</v>
      </c>
      <c r="D65" s="27">
        <v>0.49830000000000002</v>
      </c>
      <c r="E65" s="27">
        <v>0.21808900000000003</v>
      </c>
      <c r="F65" s="27">
        <f t="shared" si="8"/>
        <v>0.21808900000000003</v>
      </c>
      <c r="G65" s="31">
        <v>0.23270610000000003</v>
      </c>
    </row>
    <row r="66" spans="2:7">
      <c r="B66" s="66"/>
      <c r="C66" s="30">
        <v>0.5</v>
      </c>
      <c r="D66" s="29">
        <v>0</v>
      </c>
      <c r="E66" s="29">
        <v>0.25</v>
      </c>
      <c r="F66" s="29">
        <f t="shared" si="8"/>
        <v>0.25</v>
      </c>
      <c r="G66" s="28">
        <v>0</v>
      </c>
    </row>
    <row r="67" spans="2:7">
      <c r="B67" s="24" t="s">
        <v>45</v>
      </c>
      <c r="C67" s="27">
        <f>AVERAGE(C51:C66)</f>
        <v>0.24812499999999998</v>
      </c>
      <c r="D67" s="27">
        <v>0.67383749999999998</v>
      </c>
      <c r="E67" s="27">
        <v>8.5173125000000016E-2</v>
      </c>
      <c r="F67" s="27">
        <f>AVERAGE(F51:F66)</f>
        <v>8.5173125000000016E-2</v>
      </c>
      <c r="G67" s="27">
        <v>0.15663164374999999</v>
      </c>
    </row>
    <row r="68" spans="2:7">
      <c r="C68" s="24"/>
      <c r="E68" s="26"/>
    </row>
    <row r="69" spans="2:7">
      <c r="C69" s="24"/>
      <c r="E69" s="26"/>
    </row>
    <row r="70" spans="2:7">
      <c r="C70" s="24"/>
      <c r="E70" s="26"/>
    </row>
    <row r="71" spans="2:7">
      <c r="C71" s="24"/>
      <c r="E71" s="26"/>
    </row>
    <row r="72" spans="2:7">
      <c r="C72" s="24"/>
      <c r="E72" s="26"/>
    </row>
    <row r="73" spans="2:7">
      <c r="C73" s="24"/>
      <c r="E73" s="26"/>
    </row>
    <row r="74" spans="2:7">
      <c r="C74" s="24"/>
      <c r="E74" s="26"/>
    </row>
    <row r="75" spans="2:7">
      <c r="C75" s="24"/>
      <c r="E75" s="26"/>
    </row>
    <row r="76" spans="2:7">
      <c r="C76" s="24"/>
      <c r="E76" s="26"/>
    </row>
    <row r="77" spans="2:7">
      <c r="C77" s="24"/>
      <c r="E77" s="26"/>
    </row>
    <row r="78" spans="2:7">
      <c r="C78" s="24"/>
      <c r="E78" s="26"/>
    </row>
    <row r="79" spans="2:7">
      <c r="C79" s="24"/>
      <c r="E79" s="26"/>
    </row>
    <row r="80" spans="2:7">
      <c r="C80" s="24"/>
      <c r="E80" s="26"/>
    </row>
    <row r="81" spans="3:5">
      <c r="C81" s="24"/>
      <c r="E81" s="26"/>
    </row>
    <row r="82" spans="3:5">
      <c r="C82" s="24"/>
      <c r="E82" s="26"/>
    </row>
  </sheetData>
  <mergeCells count="8">
    <mergeCell ref="B3:B18"/>
    <mergeCell ref="B31:B46"/>
    <mergeCell ref="B51:B66"/>
    <mergeCell ref="G24:H24"/>
    <mergeCell ref="G25:H25"/>
    <mergeCell ref="G23:H23"/>
    <mergeCell ref="B23:C23"/>
    <mergeCell ref="D23:E23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933F-F639-C840-AA00-D871A59FD390}">
  <dimension ref="A1:L33"/>
  <sheetViews>
    <sheetView topLeftCell="B2" workbookViewId="0">
      <selection activeCell="D33" sqref="D33"/>
    </sheetView>
  </sheetViews>
  <sheetFormatPr baseColWidth="10" defaultRowHeight="13"/>
  <cols>
    <col min="1" max="2" width="10.83203125" style="56"/>
    <col min="3" max="3" width="6" style="56" customWidth="1"/>
    <col min="4" max="4" width="17.6640625" style="56" customWidth="1"/>
    <col min="5" max="5" width="11.5" style="56" customWidth="1"/>
    <col min="6" max="8" width="10.83203125" style="56"/>
    <col min="9" max="9" width="6.83203125" style="56" customWidth="1"/>
    <col min="10" max="10" width="24" style="56" customWidth="1"/>
    <col min="11" max="11" width="24.1640625" style="56" customWidth="1"/>
    <col min="12" max="12" width="19.5" style="56" customWidth="1"/>
    <col min="13" max="16384" width="10.83203125" style="56"/>
  </cols>
  <sheetData>
    <row r="1" spans="1:5">
      <c r="A1" s="56">
        <v>48.9184834</v>
      </c>
    </row>
    <row r="2" spans="1:5">
      <c r="A2" s="56">
        <v>49.539451450000001</v>
      </c>
    </row>
    <row r="3" spans="1:5">
      <c r="A3" s="56">
        <v>52.575295269999998</v>
      </c>
    </row>
    <row r="4" spans="1:5">
      <c r="A4" s="56">
        <v>56.301103599999998</v>
      </c>
      <c r="D4" s="73"/>
      <c r="E4" s="56">
        <v>0.70899999999999996</v>
      </c>
    </row>
    <row r="5" spans="1:5">
      <c r="A5" s="56">
        <v>56.922071860000003</v>
      </c>
      <c r="D5" s="73"/>
      <c r="E5" s="56">
        <v>0.71799999999999997</v>
      </c>
    </row>
    <row r="6" spans="1:5">
      <c r="A6" s="56" t="s">
        <v>0</v>
      </c>
      <c r="B6" s="56">
        <f>(A1+A2+A3+A4+A5)/5</f>
        <v>52.851281115999996</v>
      </c>
      <c r="D6" s="73"/>
      <c r="E6" s="56">
        <v>0.76200000000000001</v>
      </c>
    </row>
    <row r="7" spans="1:5">
      <c r="A7" s="56" t="s">
        <v>1</v>
      </c>
      <c r="B7" s="56">
        <f>STDEV(A1,A2,A3,A4,A5)</f>
        <v>3.7075562791181214</v>
      </c>
      <c r="D7" s="73"/>
      <c r="E7" s="56">
        <v>0.81599999999999995</v>
      </c>
    </row>
    <row r="8" spans="1:5">
      <c r="D8" s="73"/>
      <c r="E8" s="56">
        <v>0.82499999999999996</v>
      </c>
    </row>
    <row r="9" spans="1:5">
      <c r="A9" s="56">
        <v>13.4</v>
      </c>
      <c r="D9" s="56" t="s">
        <v>68</v>
      </c>
      <c r="E9" s="57">
        <f>STDEV(E4,E5,E6,E7,E8)</f>
        <v>5.3735463150511684E-2</v>
      </c>
    </row>
    <row r="10" spans="1:5">
      <c r="A10" s="56">
        <v>10.6</v>
      </c>
    </row>
    <row r="11" spans="1:5">
      <c r="A11" s="56">
        <v>14.3</v>
      </c>
    </row>
    <row r="12" spans="1:5">
      <c r="A12" s="56">
        <v>12.4</v>
      </c>
    </row>
    <row r="13" spans="1:5">
      <c r="A13" s="56">
        <v>9.6999999999999993</v>
      </c>
    </row>
    <row r="14" spans="1:5">
      <c r="A14" s="56" t="s">
        <v>0</v>
      </c>
    </row>
    <row r="15" spans="1:5">
      <c r="A15" s="56">
        <f>(A9+A10+A11+A12+A13)/5</f>
        <v>12.079999999999998</v>
      </c>
    </row>
    <row r="20" spans="2:12" ht="16">
      <c r="B20" s="73" t="s">
        <v>69</v>
      </c>
      <c r="C20" s="56" t="s">
        <v>6</v>
      </c>
      <c r="D20" s="56" t="s">
        <v>66</v>
      </c>
      <c r="E20" s="56" t="s">
        <v>67</v>
      </c>
      <c r="I20" s="56" t="s">
        <v>6</v>
      </c>
      <c r="J20" s="56" t="s">
        <v>78</v>
      </c>
      <c r="K20" s="56" t="s">
        <v>79</v>
      </c>
      <c r="L20" s="56" t="s">
        <v>80</v>
      </c>
    </row>
    <row r="21" spans="2:12">
      <c r="B21" s="73"/>
      <c r="C21" s="56">
        <v>1</v>
      </c>
      <c r="D21" s="56" t="s">
        <v>72</v>
      </c>
      <c r="E21" s="58">
        <v>4.8918480968260152</v>
      </c>
      <c r="I21" s="56">
        <v>1</v>
      </c>
      <c r="J21" s="59">
        <v>4.8918480968260196</v>
      </c>
      <c r="K21" s="74">
        <v>5.2851278450898835</v>
      </c>
      <c r="L21" s="73">
        <f>(J25-J21)/4</f>
        <v>0.20008969648512487</v>
      </c>
    </row>
    <row r="22" spans="2:12">
      <c r="B22" s="73"/>
      <c r="C22" s="56">
        <v>2</v>
      </c>
      <c r="D22" s="56" t="s">
        <v>73</v>
      </c>
      <c r="E22" s="58">
        <v>4.953944899183468</v>
      </c>
      <c r="I22" s="56">
        <v>2</v>
      </c>
      <c r="J22" s="59">
        <v>4.953944899183468</v>
      </c>
      <c r="K22" s="73"/>
      <c r="L22" s="73"/>
    </row>
    <row r="23" spans="2:12">
      <c r="B23" s="73"/>
      <c r="C23" s="56">
        <v>3</v>
      </c>
      <c r="D23" s="56" t="s">
        <v>74</v>
      </c>
      <c r="E23" s="58">
        <v>5.2575292662643491</v>
      </c>
      <c r="I23" s="56">
        <v>3</v>
      </c>
      <c r="J23" s="59">
        <v>5.2575292662643491</v>
      </c>
      <c r="K23" s="73"/>
      <c r="L23" s="73"/>
    </row>
    <row r="24" spans="2:12">
      <c r="B24" s="73"/>
      <c r="C24" s="56">
        <v>4</v>
      </c>
      <c r="D24" s="56" t="s">
        <v>75</v>
      </c>
      <c r="E24" s="58">
        <v>5.6301100804090662</v>
      </c>
      <c r="I24" s="56">
        <v>4</v>
      </c>
      <c r="J24" s="59">
        <v>5.6301100804090662</v>
      </c>
      <c r="K24" s="73"/>
      <c r="L24" s="73"/>
    </row>
    <row r="25" spans="2:12">
      <c r="B25" s="73"/>
      <c r="C25" s="56">
        <v>5</v>
      </c>
      <c r="D25" s="56" t="s">
        <v>76</v>
      </c>
      <c r="E25" s="58">
        <v>5.6922068827665191</v>
      </c>
      <c r="I25" s="56">
        <v>5</v>
      </c>
      <c r="J25" s="59">
        <v>5.6922068827665191</v>
      </c>
      <c r="K25" s="73"/>
      <c r="L25" s="73"/>
    </row>
    <row r="27" spans="2:12" ht="16">
      <c r="B27" s="73" t="s">
        <v>71</v>
      </c>
      <c r="C27" s="56" t="s">
        <v>6</v>
      </c>
      <c r="D27" s="56" t="s">
        <v>70</v>
      </c>
    </row>
    <row r="28" spans="2:12">
      <c r="B28" s="73"/>
      <c r="C28" s="56">
        <v>1</v>
      </c>
      <c r="D28" s="56" t="s">
        <v>81</v>
      </c>
      <c r="F28" s="56">
        <v>0.13400000000000001</v>
      </c>
      <c r="G28" s="56">
        <f>STDEV(F28,F29,F30,F31,F32)</f>
        <v>1.4855975228843016E-2</v>
      </c>
    </row>
    <row r="29" spans="2:12">
      <c r="B29" s="73"/>
      <c r="C29" s="56">
        <v>2</v>
      </c>
      <c r="D29" s="56" t="s">
        <v>82</v>
      </c>
      <c r="F29" s="56">
        <v>0.11899999999999999</v>
      </c>
    </row>
    <row r="30" spans="2:12">
      <c r="B30" s="73"/>
      <c r="C30" s="56">
        <v>3</v>
      </c>
      <c r="D30" s="56" t="s">
        <v>83</v>
      </c>
      <c r="F30" s="56">
        <v>0.14299999999999999</v>
      </c>
    </row>
    <row r="31" spans="2:12">
      <c r="B31" s="73"/>
      <c r="C31" s="56">
        <v>4</v>
      </c>
      <c r="D31" s="56" t="s">
        <v>84</v>
      </c>
      <c r="F31" s="56">
        <v>0.124</v>
      </c>
    </row>
    <row r="32" spans="2:12">
      <c r="B32" s="73"/>
      <c r="C32" s="56">
        <v>5</v>
      </c>
      <c r="D32" s="56" t="s">
        <v>85</v>
      </c>
      <c r="F32" s="56">
        <v>0.104</v>
      </c>
    </row>
    <row r="33" spans="2:4">
      <c r="B33" s="73" t="s">
        <v>77</v>
      </c>
      <c r="C33" s="73"/>
      <c r="D33" s="56">
        <v>0.12479999999999999</v>
      </c>
    </row>
  </sheetData>
  <mergeCells count="6">
    <mergeCell ref="L21:L25"/>
    <mergeCell ref="D4:D8"/>
    <mergeCell ref="B20:B25"/>
    <mergeCell ref="B27:B32"/>
    <mergeCell ref="B33:C33"/>
    <mergeCell ref="K21:K25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15A-57BB-7344-8192-4D66171428DB}">
  <dimension ref="A1:Q75"/>
  <sheetViews>
    <sheetView tabSelected="1" topLeftCell="F1" workbookViewId="0">
      <selection activeCell="K16" sqref="K16"/>
    </sheetView>
  </sheetViews>
  <sheetFormatPr baseColWidth="10" defaultColWidth="10" defaultRowHeight="15"/>
  <cols>
    <col min="1" max="10" width="10" style="60"/>
    <col min="11" max="11" width="11.33203125" style="60" customWidth="1"/>
    <col min="12" max="12" width="11.83203125" style="60" customWidth="1"/>
    <col min="13" max="13" width="10" style="60"/>
    <col min="14" max="14" width="6.5" style="60" customWidth="1"/>
    <col min="15" max="15" width="10" style="60"/>
    <col min="16" max="16" width="11.6640625" style="60" customWidth="1"/>
    <col min="17" max="17" width="15.1640625" style="60" customWidth="1"/>
    <col min="18" max="16384" width="10" style="60"/>
  </cols>
  <sheetData>
    <row r="1" spans="1:17">
      <c r="A1" s="60" t="s">
        <v>97</v>
      </c>
      <c r="B1" s="60" t="s">
        <v>86</v>
      </c>
      <c r="D1" s="60" t="s">
        <v>1</v>
      </c>
      <c r="E1" s="60" t="s">
        <v>94</v>
      </c>
      <c r="G1" s="60" t="s">
        <v>95</v>
      </c>
    </row>
    <row r="2" spans="1:17">
      <c r="A2" s="60">
        <v>1</v>
      </c>
      <c r="B2" s="17">
        <v>104.1</v>
      </c>
      <c r="D2" s="60">
        <v>2.1392169080277599</v>
      </c>
      <c r="E2" s="17">
        <v>100.774</v>
      </c>
      <c r="G2" s="17">
        <v>1.0696084540138777</v>
      </c>
    </row>
    <row r="3" spans="1:17">
      <c r="A3" s="60">
        <v>2</v>
      </c>
      <c r="B3" s="17">
        <v>98.4</v>
      </c>
    </row>
    <row r="4" spans="1:17">
      <c r="A4" s="60">
        <v>3</v>
      </c>
      <c r="B4" s="17">
        <v>102.2</v>
      </c>
      <c r="I4" s="87" t="s">
        <v>100</v>
      </c>
      <c r="J4" s="60" t="s">
        <v>87</v>
      </c>
      <c r="K4" s="60" t="s">
        <v>88</v>
      </c>
      <c r="L4" s="60" t="s">
        <v>89</v>
      </c>
      <c r="M4" s="60" t="s">
        <v>90</v>
      </c>
      <c r="N4" s="60" t="s">
        <v>91</v>
      </c>
      <c r="O4" s="60" t="s">
        <v>92</v>
      </c>
      <c r="P4" s="60" t="s">
        <v>96</v>
      </c>
      <c r="Q4" s="60" t="s">
        <v>93</v>
      </c>
    </row>
    <row r="5" spans="1:17">
      <c r="A5" s="60">
        <v>4</v>
      </c>
      <c r="B5" s="17">
        <v>102.9</v>
      </c>
      <c r="I5" s="87">
        <v>-2</v>
      </c>
      <c r="J5" s="60">
        <v>1</v>
      </c>
      <c r="K5" s="77">
        <v>96.495566183944504</v>
      </c>
      <c r="L5" s="77">
        <v>97.565174637958378</v>
      </c>
      <c r="M5" s="75">
        <v>97.030370410951434</v>
      </c>
      <c r="N5" s="76">
        <v>0</v>
      </c>
      <c r="O5" s="21">
        <v>0</v>
      </c>
      <c r="P5" s="60">
        <v>4.0331262587137311E-2</v>
      </c>
      <c r="Q5" s="60">
        <v>4.3138659424255682E-2</v>
      </c>
    </row>
    <row r="6" spans="1:17">
      <c r="A6" s="60">
        <v>5</v>
      </c>
      <c r="B6" s="17">
        <v>100.6</v>
      </c>
      <c r="I6" s="87">
        <v>-1.5</v>
      </c>
      <c r="J6" s="60">
        <v>2</v>
      </c>
      <c r="K6" s="77">
        <v>97.565174637958378</v>
      </c>
      <c r="L6" s="77">
        <v>98.634783091972253</v>
      </c>
      <c r="M6" s="75">
        <v>98.099978864965323</v>
      </c>
      <c r="N6" s="76">
        <v>10</v>
      </c>
      <c r="O6" s="21">
        <v>0.2</v>
      </c>
      <c r="P6" s="60">
        <v>8.5381283556166504E-2</v>
      </c>
      <c r="Q6" s="60">
        <v>9.1324542706231776E-2</v>
      </c>
    </row>
    <row r="7" spans="1:17">
      <c r="A7" s="60">
        <v>6</v>
      </c>
      <c r="B7" s="17">
        <v>100.7</v>
      </c>
      <c r="I7" s="87">
        <v>-1</v>
      </c>
      <c r="J7" s="60">
        <v>3</v>
      </c>
      <c r="K7" s="77">
        <v>98.634783091972253</v>
      </c>
      <c r="L7" s="77">
        <v>99.704391545986141</v>
      </c>
      <c r="M7" s="75">
        <v>99.169587318979197</v>
      </c>
      <c r="N7" s="76">
        <v>5</v>
      </c>
      <c r="O7" s="21">
        <v>0.1</v>
      </c>
      <c r="P7" s="60">
        <v>0.14076993830684431</v>
      </c>
      <c r="Q7" s="60">
        <v>0.15056871608401268</v>
      </c>
    </row>
    <row r="8" spans="1:17">
      <c r="A8" s="60">
        <v>7</v>
      </c>
      <c r="B8" s="17">
        <v>102.4</v>
      </c>
      <c r="I8" s="87">
        <v>-0.5</v>
      </c>
      <c r="J8" s="60">
        <v>4</v>
      </c>
      <c r="K8" s="77">
        <v>99.704391545986141</v>
      </c>
      <c r="L8" s="77">
        <v>100.77400000000002</v>
      </c>
      <c r="M8" s="75">
        <v>100.23919577299307</v>
      </c>
      <c r="N8" s="76">
        <v>11</v>
      </c>
      <c r="O8" s="21">
        <v>0.22</v>
      </c>
      <c r="P8" s="60">
        <v>0.18075217868392235</v>
      </c>
      <c r="Q8" s="60">
        <v>0.19333405840175036</v>
      </c>
    </row>
    <row r="9" spans="1:17">
      <c r="A9" s="60">
        <v>8</v>
      </c>
      <c r="B9" s="17">
        <v>102.3</v>
      </c>
      <c r="I9" s="87">
        <v>0</v>
      </c>
      <c r="J9" s="60">
        <v>5</v>
      </c>
      <c r="K9" s="77">
        <v>100.77400000000002</v>
      </c>
      <c r="L9" s="77">
        <v>101.84360845401389</v>
      </c>
      <c r="M9" s="75">
        <v>101.30880422700696</v>
      </c>
      <c r="N9" s="76">
        <v>6</v>
      </c>
      <c r="O9" s="21">
        <v>0.12</v>
      </c>
      <c r="P9" s="60">
        <v>0.18075217868392235</v>
      </c>
      <c r="Q9" s="60">
        <v>0.19333405840175036</v>
      </c>
    </row>
    <row r="10" spans="1:17">
      <c r="A10" s="60">
        <v>9</v>
      </c>
      <c r="B10" s="17">
        <v>99.1</v>
      </c>
      <c r="I10" s="87">
        <v>0.5</v>
      </c>
      <c r="J10" s="60">
        <v>6</v>
      </c>
      <c r="K10" s="77">
        <v>101.84360845401389</v>
      </c>
      <c r="L10" s="77">
        <v>102.91321690802778</v>
      </c>
      <c r="M10" s="75">
        <v>102.37841268102083</v>
      </c>
      <c r="N10" s="76">
        <v>9</v>
      </c>
      <c r="O10" s="21">
        <v>0.18</v>
      </c>
      <c r="P10" s="60">
        <v>0.14076993830684431</v>
      </c>
      <c r="Q10" s="60">
        <v>0.15056871608401268</v>
      </c>
    </row>
    <row r="11" spans="1:17">
      <c r="A11" s="60">
        <v>10</v>
      </c>
      <c r="B11" s="17">
        <v>100.3</v>
      </c>
      <c r="I11" s="87">
        <v>1</v>
      </c>
      <c r="J11" s="60">
        <v>7</v>
      </c>
      <c r="K11" s="77">
        <v>102.91321690802778</v>
      </c>
      <c r="L11" s="77">
        <v>103.98282536204165</v>
      </c>
      <c r="M11" s="75">
        <v>103.44802113503471</v>
      </c>
      <c r="N11" s="76">
        <v>4</v>
      </c>
      <c r="O11" s="21">
        <v>0.08</v>
      </c>
      <c r="P11" s="60">
        <v>8.5381283556166504E-2</v>
      </c>
      <c r="Q11" s="60">
        <v>9.1324542706231776E-2</v>
      </c>
    </row>
    <row r="12" spans="1:17">
      <c r="A12" s="60">
        <v>11</v>
      </c>
      <c r="B12" s="17">
        <v>98.2</v>
      </c>
      <c r="I12" s="87">
        <v>1.5</v>
      </c>
      <c r="J12" s="60">
        <v>8</v>
      </c>
      <c r="K12" s="77">
        <v>103.98282536204165</v>
      </c>
      <c r="L12" s="77">
        <v>105.05243381605553</v>
      </c>
      <c r="M12" s="75">
        <v>104.5176295890486</v>
      </c>
      <c r="N12" s="76">
        <v>3</v>
      </c>
      <c r="O12" s="21">
        <v>0.06</v>
      </c>
      <c r="P12" s="60">
        <v>4.0331262587137311E-2</v>
      </c>
      <c r="Q12" s="60">
        <v>4.3138659424255682E-2</v>
      </c>
    </row>
    <row r="13" spans="1:17">
      <c r="A13" s="60">
        <v>12</v>
      </c>
      <c r="B13" s="17">
        <v>104.2</v>
      </c>
      <c r="I13" s="87">
        <v>2</v>
      </c>
      <c r="K13" s="17"/>
      <c r="L13" s="17"/>
      <c r="N13" s="17"/>
    </row>
    <row r="14" spans="1:17">
      <c r="A14" s="60">
        <v>13</v>
      </c>
      <c r="B14" s="17">
        <v>101.6</v>
      </c>
      <c r="I14" s="87"/>
      <c r="K14" s="17"/>
      <c r="L14" s="17"/>
      <c r="N14" s="17"/>
    </row>
    <row r="15" spans="1:17">
      <c r="A15" s="60">
        <v>14</v>
      </c>
      <c r="B15" s="17">
        <v>103.4</v>
      </c>
      <c r="I15" s="87" t="s">
        <v>100</v>
      </c>
      <c r="J15" s="60" t="s">
        <v>87</v>
      </c>
      <c r="K15" s="60" t="s">
        <v>88</v>
      </c>
      <c r="L15" s="60" t="s">
        <v>89</v>
      </c>
      <c r="M15" s="60" t="s">
        <v>90</v>
      </c>
      <c r="N15" s="60" t="s">
        <v>91</v>
      </c>
      <c r="O15" s="60" t="s">
        <v>92</v>
      </c>
      <c r="P15" s="60" t="s">
        <v>96</v>
      </c>
      <c r="Q15" s="60" t="s">
        <v>93</v>
      </c>
    </row>
    <row r="16" spans="1:17">
      <c r="A16" s="60">
        <v>15</v>
      </c>
      <c r="B16" s="17">
        <v>100</v>
      </c>
      <c r="I16" s="87">
        <v>-2</v>
      </c>
      <c r="J16" s="60">
        <v>1</v>
      </c>
      <c r="K16" s="77">
        <v>96.495566183944504</v>
      </c>
      <c r="L16" s="77">
        <v>97.030370410951434</v>
      </c>
      <c r="M16" s="77">
        <v>96.762968297447969</v>
      </c>
      <c r="N16" s="76">
        <v>0</v>
      </c>
      <c r="O16" s="21">
        <v>0</v>
      </c>
      <c r="P16" s="60">
        <v>3.215488601867917E-2</v>
      </c>
      <c r="Q16" s="60">
        <v>3.4393137923431877E-2</v>
      </c>
    </row>
    <row r="17" spans="1:17">
      <c r="A17" s="60">
        <v>16</v>
      </c>
      <c r="B17" s="17">
        <v>102</v>
      </c>
      <c r="I17" s="87">
        <v>-1.75</v>
      </c>
      <c r="J17" s="60">
        <v>2</v>
      </c>
      <c r="K17" s="77">
        <v>97.030370410951434</v>
      </c>
      <c r="L17" s="77">
        <v>97.565174637958378</v>
      </c>
      <c r="M17" s="77">
        <v>97.297772524454899</v>
      </c>
      <c r="N17" s="76">
        <v>0</v>
      </c>
      <c r="O17" s="21">
        <v>0</v>
      </c>
      <c r="P17" s="60">
        <v>4.9802461711177533E-2</v>
      </c>
      <c r="Q17" s="60">
        <v>5.3269134076977941E-2</v>
      </c>
    </row>
    <row r="18" spans="1:17">
      <c r="A18" s="60">
        <v>17</v>
      </c>
      <c r="B18" s="17">
        <v>102.3</v>
      </c>
      <c r="I18" s="87">
        <v>-1.5</v>
      </c>
      <c r="J18" s="60">
        <v>3</v>
      </c>
      <c r="K18" s="77">
        <v>97.565174637958378</v>
      </c>
      <c r="L18" s="77">
        <v>98.099978864965323</v>
      </c>
      <c r="M18" s="77">
        <v>97.832576751461858</v>
      </c>
      <c r="N18" s="76">
        <v>1</v>
      </c>
      <c r="O18" s="21">
        <v>0.02</v>
      </c>
      <c r="P18" s="60">
        <v>7.2462154212027147E-2</v>
      </c>
      <c r="Q18" s="60">
        <v>7.750613274124156E-2</v>
      </c>
    </row>
    <row r="19" spans="1:17">
      <c r="A19" s="60">
        <v>18</v>
      </c>
      <c r="B19" s="17">
        <v>98.1</v>
      </c>
      <c r="I19" s="87">
        <v>-1.25</v>
      </c>
      <c r="J19" s="60">
        <v>4</v>
      </c>
      <c r="K19" s="77">
        <v>98.099978864965323</v>
      </c>
      <c r="L19" s="77">
        <v>98.634783091972253</v>
      </c>
      <c r="M19" s="77">
        <v>98.367380978468788</v>
      </c>
      <c r="N19" s="76">
        <v>9</v>
      </c>
      <c r="O19" s="21">
        <v>0.18</v>
      </c>
      <c r="P19" s="60">
        <v>9.904402167095791E-2</v>
      </c>
      <c r="Q19" s="60">
        <v>0.10593832289879029</v>
      </c>
    </row>
    <row r="20" spans="1:17">
      <c r="A20" s="60">
        <v>19</v>
      </c>
      <c r="B20" s="17">
        <v>98.7</v>
      </c>
      <c r="I20" s="87">
        <v>-1</v>
      </c>
      <c r="J20" s="60">
        <v>5</v>
      </c>
      <c r="K20" s="77">
        <v>98.634783091972253</v>
      </c>
      <c r="L20" s="77">
        <v>99.169587318979197</v>
      </c>
      <c r="M20" s="77">
        <v>98.902185205475718</v>
      </c>
      <c r="N20" s="76">
        <v>4</v>
      </c>
      <c r="O20" s="21">
        <v>0.08</v>
      </c>
      <c r="P20" s="60">
        <v>0.12717504119111184</v>
      </c>
      <c r="Q20" s="60">
        <v>0.13602749919757634</v>
      </c>
    </row>
    <row r="21" spans="1:17">
      <c r="A21" s="60">
        <v>20</v>
      </c>
      <c r="B21" s="17">
        <v>100.3</v>
      </c>
      <c r="I21" s="87">
        <v>-0.75</v>
      </c>
      <c r="J21" s="60">
        <v>6</v>
      </c>
      <c r="K21" s="77">
        <v>99.169587318979197</v>
      </c>
      <c r="L21" s="77">
        <v>99.704391545986141</v>
      </c>
      <c r="M21" s="77">
        <v>99.436989432482676</v>
      </c>
      <c r="N21" s="76">
        <v>1</v>
      </c>
      <c r="O21" s="21">
        <v>0.02</v>
      </c>
      <c r="P21" s="60">
        <v>0.15340238165122208</v>
      </c>
      <c r="Q21" s="60">
        <v>0.16408048428001049</v>
      </c>
    </row>
    <row r="22" spans="1:17">
      <c r="A22" s="60">
        <v>21</v>
      </c>
      <c r="B22" s="17">
        <v>98.6</v>
      </c>
      <c r="I22" s="87">
        <v>-0.5</v>
      </c>
      <c r="J22" s="60">
        <v>7</v>
      </c>
      <c r="K22" s="77">
        <v>99.704391545986141</v>
      </c>
      <c r="L22" s="77">
        <v>100.23919577299307</v>
      </c>
      <c r="M22" s="77">
        <v>99.971793659489606</v>
      </c>
      <c r="N22" s="76">
        <v>3</v>
      </c>
      <c r="O22" s="21">
        <v>0.06</v>
      </c>
      <c r="P22" s="60">
        <v>0.17382767146117936</v>
      </c>
      <c r="Q22" s="60">
        <v>0.1859275469364243</v>
      </c>
    </row>
    <row r="23" spans="1:17">
      <c r="A23" s="60">
        <v>22</v>
      </c>
      <c r="B23" s="17">
        <v>100.2</v>
      </c>
      <c r="I23" s="87">
        <v>-0.25</v>
      </c>
      <c r="J23" s="60">
        <v>8</v>
      </c>
      <c r="K23" s="77">
        <v>100.23919577299307</v>
      </c>
      <c r="L23" s="77">
        <v>100.77400000000002</v>
      </c>
      <c r="M23" s="77">
        <v>100.50659788649654</v>
      </c>
      <c r="N23" s="76">
        <v>8</v>
      </c>
      <c r="O23" s="21">
        <v>0.16</v>
      </c>
      <c r="P23" s="60">
        <v>0.18503859307506648</v>
      </c>
      <c r="Q23" s="60">
        <v>0.19791884347192487</v>
      </c>
    </row>
    <row r="24" spans="1:17">
      <c r="A24" s="60">
        <v>23</v>
      </c>
      <c r="B24" s="17">
        <v>99</v>
      </c>
      <c r="I24" s="87">
        <v>0</v>
      </c>
      <c r="J24" s="60">
        <v>9</v>
      </c>
      <c r="K24" s="77">
        <v>100.77400000000002</v>
      </c>
      <c r="L24" s="77">
        <v>101.30880422700696</v>
      </c>
      <c r="M24" s="77">
        <v>101.04140211350349</v>
      </c>
      <c r="N24" s="76">
        <v>3</v>
      </c>
      <c r="O24" s="21">
        <v>0.06</v>
      </c>
      <c r="P24" s="60">
        <v>0.18503859307506648</v>
      </c>
      <c r="Q24" s="60">
        <v>0.19791884347192487</v>
      </c>
    </row>
    <row r="25" spans="1:17">
      <c r="A25" s="60">
        <v>24</v>
      </c>
      <c r="B25" s="17">
        <v>95.2</v>
      </c>
      <c r="I25" s="87">
        <v>0.25</v>
      </c>
      <c r="J25" s="60">
        <v>10</v>
      </c>
      <c r="K25" s="77">
        <v>101.30880422700696</v>
      </c>
      <c r="L25" s="77">
        <v>101.84360845401389</v>
      </c>
      <c r="M25" s="77">
        <v>101.57620634051042</v>
      </c>
      <c r="N25" s="76">
        <v>3</v>
      </c>
      <c r="O25" s="21">
        <v>0.06</v>
      </c>
      <c r="P25" s="60">
        <v>0.17382767146117936</v>
      </c>
      <c r="Q25" s="60">
        <v>0.1859275469364243</v>
      </c>
    </row>
    <row r="26" spans="1:17">
      <c r="A26" s="60">
        <v>25</v>
      </c>
      <c r="B26" s="17">
        <v>101.6</v>
      </c>
      <c r="I26" s="87">
        <v>0.5</v>
      </c>
      <c r="J26" s="60">
        <v>11</v>
      </c>
      <c r="K26" s="77">
        <v>101.84360845401389</v>
      </c>
      <c r="L26" s="77">
        <v>102.37841268102083</v>
      </c>
      <c r="M26" s="77">
        <v>102.11101056751735</v>
      </c>
      <c r="N26" s="76">
        <v>5</v>
      </c>
      <c r="O26" s="21">
        <v>0.1</v>
      </c>
      <c r="P26" s="60">
        <v>0.15340238165122208</v>
      </c>
      <c r="Q26" s="60">
        <v>0.16408048428001049</v>
      </c>
    </row>
    <row r="27" spans="1:17">
      <c r="A27" s="60">
        <v>26</v>
      </c>
      <c r="B27" s="17">
        <v>100.4</v>
      </c>
      <c r="I27" s="87">
        <v>0.75</v>
      </c>
      <c r="J27" s="60">
        <v>12</v>
      </c>
      <c r="K27" s="77">
        <v>102.37841268102083</v>
      </c>
      <c r="L27" s="77">
        <v>102.91321690802778</v>
      </c>
      <c r="M27" s="77">
        <v>102.64581479452431</v>
      </c>
      <c r="N27" s="76">
        <v>4</v>
      </c>
      <c r="O27" s="21">
        <v>0.08</v>
      </c>
      <c r="P27" s="60">
        <v>0.12717504119111184</v>
      </c>
      <c r="Q27" s="60">
        <v>0.13602749919757634</v>
      </c>
    </row>
    <row r="28" spans="1:17">
      <c r="A28" s="60">
        <v>27</v>
      </c>
      <c r="B28" s="17">
        <v>99.2</v>
      </c>
      <c r="I28" s="87">
        <v>1</v>
      </c>
      <c r="J28" s="60">
        <v>13</v>
      </c>
      <c r="K28" s="77">
        <v>102.91321690802778</v>
      </c>
      <c r="L28" s="77">
        <v>103.44802113503471</v>
      </c>
      <c r="M28" s="77">
        <v>103.18061902153124</v>
      </c>
      <c r="N28" s="76">
        <v>2</v>
      </c>
      <c r="O28" s="21">
        <v>0.04</v>
      </c>
      <c r="P28" s="60">
        <v>9.904402167095791E-2</v>
      </c>
      <c r="Q28" s="60">
        <v>0.10593832289879029</v>
      </c>
    </row>
    <row r="29" spans="1:17">
      <c r="A29" s="60">
        <v>28</v>
      </c>
      <c r="B29" s="17">
        <v>98.4</v>
      </c>
      <c r="I29" s="87">
        <v>1.25</v>
      </c>
      <c r="J29" s="60">
        <v>14</v>
      </c>
      <c r="K29" s="77">
        <v>103.44802113503471</v>
      </c>
      <c r="L29" s="77">
        <v>103.98282536204165</v>
      </c>
      <c r="M29" s="77">
        <v>103.71542324853817</v>
      </c>
      <c r="N29" s="76">
        <v>2</v>
      </c>
      <c r="O29" s="21">
        <v>0.04</v>
      </c>
      <c r="P29" s="60">
        <v>7.2462154212027147E-2</v>
      </c>
      <c r="Q29" s="60">
        <v>7.750613274124156E-2</v>
      </c>
    </row>
    <row r="30" spans="1:17">
      <c r="A30" s="60">
        <v>29</v>
      </c>
      <c r="B30" s="17">
        <v>103.3</v>
      </c>
      <c r="I30" s="87">
        <v>1.5</v>
      </c>
      <c r="J30" s="60">
        <v>15</v>
      </c>
      <c r="K30" s="77">
        <v>103.98282536204165</v>
      </c>
      <c r="L30" s="77">
        <v>104.5176295890486</v>
      </c>
      <c r="M30" s="77">
        <v>104.25022747554513</v>
      </c>
      <c r="N30" s="76">
        <v>3</v>
      </c>
      <c r="O30" s="21">
        <v>0.06</v>
      </c>
      <c r="P30" s="60">
        <v>4.9802461711177533E-2</v>
      </c>
      <c r="Q30" s="60">
        <v>5.3269134076977941E-2</v>
      </c>
    </row>
    <row r="31" spans="1:17">
      <c r="A31" s="60">
        <v>30</v>
      </c>
      <c r="B31" s="17">
        <v>98.9</v>
      </c>
      <c r="I31" s="87">
        <v>1.75</v>
      </c>
      <c r="J31" s="60">
        <v>16</v>
      </c>
      <c r="K31" s="77">
        <v>104.5176295890486</v>
      </c>
      <c r="L31" s="77">
        <v>105.05243381605553</v>
      </c>
      <c r="M31" s="77">
        <v>104.78503170255206</v>
      </c>
      <c r="N31" s="76">
        <v>0</v>
      </c>
      <c r="O31" s="21">
        <v>0</v>
      </c>
      <c r="P31" s="60">
        <v>3.215488601867917E-2</v>
      </c>
      <c r="Q31" s="60">
        <v>3.4393137923431877E-2</v>
      </c>
    </row>
    <row r="32" spans="1:17">
      <c r="A32" s="60">
        <v>31</v>
      </c>
      <c r="B32" s="17">
        <v>98.5</v>
      </c>
      <c r="I32" s="87">
        <v>2</v>
      </c>
      <c r="L32" s="17"/>
    </row>
    <row r="33" spans="1:15">
      <c r="A33" s="60">
        <v>32</v>
      </c>
      <c r="B33" s="17">
        <v>104.5</v>
      </c>
      <c r="I33" s="87"/>
      <c r="K33" s="17"/>
      <c r="L33" s="17"/>
    </row>
    <row r="34" spans="1:15">
      <c r="A34" s="60">
        <v>33</v>
      </c>
      <c r="B34" s="17">
        <v>102.4</v>
      </c>
      <c r="I34" s="87"/>
      <c r="K34" s="17"/>
      <c r="L34" s="17"/>
    </row>
    <row r="35" spans="1:15">
      <c r="A35" s="60">
        <v>34</v>
      </c>
      <c r="B35" s="17">
        <v>100.8</v>
      </c>
    </row>
    <row r="36" spans="1:15">
      <c r="A36" s="60">
        <v>35</v>
      </c>
      <c r="B36" s="17">
        <v>98.2</v>
      </c>
    </row>
    <row r="37" spans="1:15">
      <c r="A37" s="60">
        <v>36</v>
      </c>
      <c r="B37" s="17">
        <v>105.2</v>
      </c>
      <c r="H37" s="60" t="s">
        <v>11</v>
      </c>
    </row>
    <row r="38" spans="1:15">
      <c r="A38" s="60">
        <v>37</v>
      </c>
      <c r="B38" s="17">
        <v>102.3</v>
      </c>
    </row>
    <row r="39" spans="1:15">
      <c r="A39" s="60">
        <v>38</v>
      </c>
      <c r="B39" s="17">
        <v>98.1</v>
      </c>
    </row>
    <row r="40" spans="1:15">
      <c r="A40" s="60">
        <v>39</v>
      </c>
      <c r="B40" s="17">
        <v>97.8</v>
      </c>
    </row>
    <row r="41" spans="1:15">
      <c r="A41" s="60">
        <v>40</v>
      </c>
      <c r="B41" s="17">
        <v>100.7</v>
      </c>
      <c r="E41" s="60" t="s">
        <v>99</v>
      </c>
      <c r="F41" s="78" t="s">
        <v>98</v>
      </c>
      <c r="G41" s="60" t="s">
        <v>99</v>
      </c>
      <c r="H41" s="60" t="s">
        <v>98</v>
      </c>
      <c r="I41" s="60" t="s">
        <v>99</v>
      </c>
      <c r="J41" s="60" t="s">
        <v>98</v>
      </c>
      <c r="K41" s="60" t="s">
        <v>99</v>
      </c>
      <c r="L41" s="60" t="s">
        <v>98</v>
      </c>
      <c r="M41" s="60" t="s">
        <v>99</v>
      </c>
      <c r="N41" s="60" t="s">
        <v>98</v>
      </c>
    </row>
    <row r="42" spans="1:15">
      <c r="A42" s="60">
        <v>41</v>
      </c>
      <c r="B42" s="17">
        <v>98.6</v>
      </c>
      <c r="E42" s="60">
        <v>1</v>
      </c>
      <c r="F42" s="79">
        <v>104.1</v>
      </c>
      <c r="G42" s="60">
        <v>11</v>
      </c>
      <c r="H42" s="79">
        <v>98.2</v>
      </c>
      <c r="I42" s="60">
        <v>21</v>
      </c>
      <c r="J42" s="79">
        <v>98.6</v>
      </c>
      <c r="K42" s="60">
        <v>31</v>
      </c>
      <c r="L42" s="79">
        <v>98.5</v>
      </c>
      <c r="M42" s="60">
        <v>41</v>
      </c>
      <c r="N42" s="79">
        <v>98.6</v>
      </c>
    </row>
    <row r="43" spans="1:15">
      <c r="A43" s="60">
        <v>42</v>
      </c>
      <c r="B43" s="17">
        <v>101.1</v>
      </c>
      <c r="E43" s="60">
        <v>2</v>
      </c>
      <c r="F43" s="79">
        <v>98.4</v>
      </c>
      <c r="G43" s="60">
        <v>12</v>
      </c>
      <c r="H43" s="79">
        <v>104.2</v>
      </c>
      <c r="I43" s="60">
        <v>22</v>
      </c>
      <c r="J43" s="79">
        <v>100.2</v>
      </c>
      <c r="K43" s="60">
        <v>32</v>
      </c>
      <c r="L43" s="79">
        <v>104.5</v>
      </c>
      <c r="M43" s="60">
        <v>42</v>
      </c>
      <c r="N43" s="79">
        <v>101.1</v>
      </c>
    </row>
    <row r="44" spans="1:15">
      <c r="A44" s="60">
        <v>43</v>
      </c>
      <c r="B44" s="17">
        <v>100.5</v>
      </c>
      <c r="E44" s="60">
        <v>3</v>
      </c>
      <c r="F44" s="79">
        <v>102.2</v>
      </c>
      <c r="G44" s="60">
        <v>13</v>
      </c>
      <c r="H44" s="79">
        <v>101.6</v>
      </c>
      <c r="I44" s="60">
        <v>23</v>
      </c>
      <c r="J44" s="79">
        <v>99</v>
      </c>
      <c r="K44" s="60">
        <v>33</v>
      </c>
      <c r="L44" s="79">
        <v>102.4</v>
      </c>
      <c r="M44" s="60">
        <v>43</v>
      </c>
      <c r="N44" s="79">
        <v>100.5</v>
      </c>
      <c r="O44" s="80"/>
    </row>
    <row r="45" spans="1:15">
      <c r="A45" s="60">
        <v>44</v>
      </c>
      <c r="B45" s="17">
        <v>100.4</v>
      </c>
      <c r="E45" s="60">
        <v>4</v>
      </c>
      <c r="F45" s="79">
        <v>102.9</v>
      </c>
      <c r="G45" s="60">
        <v>14</v>
      </c>
      <c r="H45" s="79">
        <v>103.4</v>
      </c>
      <c r="I45" s="60">
        <v>24</v>
      </c>
      <c r="J45" s="79">
        <v>95.2</v>
      </c>
      <c r="K45" s="60">
        <v>34</v>
      </c>
      <c r="L45" s="79">
        <v>100.8</v>
      </c>
      <c r="M45" s="60">
        <v>44</v>
      </c>
      <c r="N45" s="79">
        <v>100.4</v>
      </c>
      <c r="O45" s="80"/>
    </row>
    <row r="46" spans="1:15">
      <c r="A46" s="60">
        <v>45</v>
      </c>
      <c r="B46" s="17">
        <v>103.5</v>
      </c>
      <c r="E46" s="60">
        <v>5</v>
      </c>
      <c r="F46" s="79">
        <v>100.6</v>
      </c>
      <c r="G46" s="60">
        <v>15</v>
      </c>
      <c r="H46" s="79">
        <v>100</v>
      </c>
      <c r="I46" s="60">
        <v>25</v>
      </c>
      <c r="J46" s="79">
        <v>101.6</v>
      </c>
      <c r="K46" s="60">
        <v>35</v>
      </c>
      <c r="L46" s="79">
        <v>98.2</v>
      </c>
      <c r="M46" s="60">
        <v>45</v>
      </c>
      <c r="N46" s="79">
        <v>103.5</v>
      </c>
      <c r="O46" s="80"/>
    </row>
    <row r="47" spans="1:15">
      <c r="A47" s="60">
        <v>46</v>
      </c>
      <c r="B47" s="17">
        <v>102.8</v>
      </c>
      <c r="E47" s="60">
        <v>6</v>
      </c>
      <c r="F47" s="79">
        <v>100.7</v>
      </c>
      <c r="G47" s="60">
        <v>16</v>
      </c>
      <c r="H47" s="79">
        <v>102</v>
      </c>
      <c r="I47" s="60">
        <v>26</v>
      </c>
      <c r="J47" s="79">
        <v>100.4</v>
      </c>
      <c r="K47" s="60">
        <v>36</v>
      </c>
      <c r="L47" s="79">
        <v>105.2</v>
      </c>
      <c r="M47" s="60">
        <v>46</v>
      </c>
      <c r="N47" s="79">
        <v>102.8</v>
      </c>
      <c r="O47" s="80"/>
    </row>
    <row r="48" spans="1:15">
      <c r="A48" s="60">
        <v>47</v>
      </c>
      <c r="B48" s="17">
        <v>101.6</v>
      </c>
      <c r="E48" s="60">
        <v>7</v>
      </c>
      <c r="F48" s="79">
        <v>102.4</v>
      </c>
      <c r="G48" s="60">
        <v>17</v>
      </c>
      <c r="H48" s="79">
        <v>102.3</v>
      </c>
      <c r="I48" s="60">
        <v>27</v>
      </c>
      <c r="J48" s="79">
        <v>99.2</v>
      </c>
      <c r="K48" s="60">
        <v>37</v>
      </c>
      <c r="L48" s="79">
        <v>102.3</v>
      </c>
      <c r="M48" s="60">
        <v>47</v>
      </c>
      <c r="N48" s="79">
        <v>101.6</v>
      </c>
      <c r="O48" s="80"/>
    </row>
    <row r="49" spans="1:15">
      <c r="A49" s="60">
        <v>48</v>
      </c>
      <c r="B49" s="17">
        <v>100.1</v>
      </c>
      <c r="E49" s="60">
        <v>8</v>
      </c>
      <c r="F49" s="79">
        <v>102.3</v>
      </c>
      <c r="G49" s="60">
        <v>18</v>
      </c>
      <c r="H49" s="79">
        <v>98.1</v>
      </c>
      <c r="I49" s="60">
        <v>28</v>
      </c>
      <c r="J49" s="79">
        <v>98.4</v>
      </c>
      <c r="K49" s="60">
        <v>38</v>
      </c>
      <c r="L49" s="79">
        <v>98.1</v>
      </c>
      <c r="M49" s="60">
        <v>48</v>
      </c>
      <c r="N49" s="79">
        <v>100.1</v>
      </c>
      <c r="O49" s="80"/>
    </row>
    <row r="50" spans="1:15">
      <c r="A50" s="60">
        <v>49</v>
      </c>
      <c r="B50" s="17">
        <v>101.3</v>
      </c>
      <c r="E50" s="60">
        <v>9</v>
      </c>
      <c r="F50" s="79">
        <v>99.1</v>
      </c>
      <c r="G50" s="60">
        <v>19</v>
      </c>
      <c r="H50" s="79">
        <v>98.7</v>
      </c>
      <c r="I50" s="60">
        <v>29</v>
      </c>
      <c r="J50" s="79">
        <v>103.3</v>
      </c>
      <c r="K50" s="60">
        <v>39</v>
      </c>
      <c r="L50" s="79">
        <v>97.8</v>
      </c>
      <c r="M50" s="60">
        <v>49</v>
      </c>
      <c r="N50" s="79">
        <v>101.3</v>
      </c>
      <c r="O50" s="80"/>
    </row>
    <row r="51" spans="1:15">
      <c r="A51" s="60">
        <v>50</v>
      </c>
      <c r="B51" s="17">
        <v>103.7</v>
      </c>
      <c r="E51" s="60">
        <v>10</v>
      </c>
      <c r="F51" s="79">
        <v>100.3</v>
      </c>
      <c r="G51" s="60">
        <v>20</v>
      </c>
      <c r="H51" s="79">
        <v>100.3</v>
      </c>
      <c r="I51" s="60">
        <v>30</v>
      </c>
      <c r="J51" s="79">
        <v>98.9</v>
      </c>
      <c r="K51" s="60">
        <v>40</v>
      </c>
      <c r="L51" s="79">
        <v>100.7</v>
      </c>
      <c r="M51" s="60">
        <v>50</v>
      </c>
      <c r="N51" s="79">
        <v>103.7</v>
      </c>
      <c r="O51" s="80"/>
    </row>
    <row r="52" spans="1:15">
      <c r="E52" s="80"/>
      <c r="F52" s="80"/>
      <c r="G52" s="80"/>
      <c r="H52" s="81"/>
      <c r="I52" s="82"/>
      <c r="J52" s="82"/>
      <c r="K52" s="83"/>
      <c r="L52" s="84"/>
      <c r="M52" s="80"/>
      <c r="N52" s="86"/>
      <c r="O52" s="80"/>
    </row>
    <row r="53" spans="1:15">
      <c r="E53" s="80"/>
      <c r="F53" s="80"/>
      <c r="G53" s="80"/>
      <c r="H53" s="81"/>
      <c r="I53" s="82"/>
      <c r="J53" s="82"/>
      <c r="K53" s="83"/>
      <c r="L53" s="84"/>
      <c r="M53" s="80"/>
      <c r="N53" s="80"/>
      <c r="O53" s="80"/>
    </row>
    <row r="54" spans="1:15">
      <c r="E54" s="80"/>
      <c r="F54" s="80"/>
      <c r="G54" s="80"/>
      <c r="H54" s="81"/>
      <c r="I54" s="82"/>
      <c r="J54" s="82"/>
      <c r="K54" s="83"/>
      <c r="L54" s="84"/>
      <c r="M54" s="80"/>
      <c r="N54" s="80"/>
      <c r="O54" s="80"/>
    </row>
    <row r="55" spans="1:15">
      <c r="E55" s="80"/>
      <c r="F55" s="80"/>
      <c r="G55" s="80"/>
      <c r="H55" s="81"/>
      <c r="I55" s="81"/>
      <c r="J55" s="80"/>
      <c r="K55" s="81"/>
      <c r="L55" s="80"/>
      <c r="M55" s="80"/>
      <c r="N55" s="80"/>
      <c r="O55" s="80"/>
    </row>
    <row r="56" spans="1:15">
      <c r="E56" s="80"/>
      <c r="F56" s="80"/>
      <c r="G56" s="80"/>
      <c r="H56" s="81"/>
      <c r="I56" s="81"/>
      <c r="J56" s="80"/>
      <c r="K56" s="81"/>
      <c r="L56" s="80"/>
      <c r="M56" s="80"/>
      <c r="N56" s="80"/>
      <c r="O56" s="80"/>
    </row>
    <row r="57" spans="1:15"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spans="1:15">
      <c r="E58" s="80"/>
      <c r="F58" s="80"/>
      <c r="G58" s="80"/>
      <c r="H58" s="85"/>
      <c r="I58" s="85"/>
      <c r="J58" s="85"/>
      <c r="K58" s="83"/>
      <c r="L58" s="84"/>
      <c r="M58" s="80"/>
      <c r="N58" s="80"/>
      <c r="O58" s="80"/>
    </row>
    <row r="59" spans="1:15">
      <c r="E59" s="80"/>
      <c r="F59" s="80"/>
      <c r="G59" s="80"/>
      <c r="H59" s="85"/>
      <c r="I59" s="85"/>
      <c r="J59" s="85"/>
      <c r="K59" s="83"/>
      <c r="L59" s="84"/>
      <c r="M59" s="80"/>
      <c r="N59" s="80"/>
      <c r="O59" s="80"/>
    </row>
    <row r="60" spans="1:15">
      <c r="E60" s="80"/>
      <c r="F60" s="80"/>
      <c r="G60" s="80"/>
      <c r="H60" s="85"/>
      <c r="I60" s="85"/>
      <c r="J60" s="85"/>
      <c r="K60" s="83"/>
      <c r="L60" s="84"/>
      <c r="M60" s="80"/>
      <c r="N60" s="80"/>
      <c r="O60" s="80"/>
    </row>
    <row r="61" spans="1:15">
      <c r="E61" s="80"/>
      <c r="F61" s="80"/>
      <c r="G61" s="80"/>
      <c r="H61" s="85"/>
      <c r="I61" s="85"/>
      <c r="J61" s="85"/>
      <c r="K61" s="83"/>
      <c r="L61" s="84"/>
      <c r="M61" s="80"/>
      <c r="N61" s="80"/>
      <c r="O61" s="80"/>
    </row>
    <row r="62" spans="1:15">
      <c r="E62" s="80"/>
      <c r="F62" s="80"/>
      <c r="G62" s="80"/>
      <c r="H62" s="85"/>
      <c r="I62" s="85"/>
      <c r="J62" s="85"/>
      <c r="K62" s="83"/>
      <c r="L62" s="84"/>
      <c r="M62" s="80"/>
      <c r="N62" s="80"/>
      <c r="O62" s="80"/>
    </row>
    <row r="63" spans="1:15">
      <c r="E63" s="80"/>
      <c r="F63" s="80"/>
      <c r="G63" s="80"/>
      <c r="H63" s="85"/>
      <c r="I63" s="85"/>
      <c r="J63" s="85"/>
      <c r="K63" s="83"/>
      <c r="L63" s="84"/>
      <c r="M63" s="80"/>
      <c r="N63" s="80"/>
      <c r="O63" s="80"/>
    </row>
    <row r="64" spans="1:15">
      <c r="E64" s="80"/>
      <c r="F64" s="80"/>
      <c r="G64" s="80"/>
      <c r="H64" s="85"/>
      <c r="I64" s="85"/>
      <c r="J64" s="85"/>
      <c r="K64" s="83"/>
      <c r="L64" s="84"/>
      <c r="M64" s="80"/>
      <c r="N64" s="80"/>
      <c r="O64" s="80"/>
    </row>
    <row r="65" spans="5:15">
      <c r="E65" s="80"/>
      <c r="F65" s="80"/>
      <c r="G65" s="80"/>
      <c r="H65" s="85"/>
      <c r="I65" s="85"/>
      <c r="J65" s="85"/>
      <c r="K65" s="83"/>
      <c r="L65" s="84"/>
      <c r="M65" s="80"/>
      <c r="N65" s="80"/>
      <c r="O65" s="80"/>
    </row>
    <row r="66" spans="5:15">
      <c r="E66" s="80"/>
      <c r="F66" s="80"/>
      <c r="G66" s="80"/>
      <c r="H66" s="85"/>
      <c r="I66" s="85"/>
      <c r="J66" s="85"/>
      <c r="K66" s="83"/>
      <c r="L66" s="84"/>
      <c r="M66" s="80"/>
      <c r="N66" s="80"/>
      <c r="O66" s="80"/>
    </row>
    <row r="67" spans="5:15">
      <c r="E67" s="80"/>
      <c r="F67" s="80"/>
      <c r="G67" s="80"/>
      <c r="H67" s="85"/>
      <c r="I67" s="85"/>
      <c r="J67" s="85"/>
      <c r="K67" s="83"/>
      <c r="L67" s="84"/>
      <c r="M67" s="80"/>
      <c r="N67" s="80"/>
      <c r="O67" s="80"/>
    </row>
    <row r="68" spans="5:15">
      <c r="E68" s="80"/>
      <c r="F68" s="80"/>
      <c r="G68" s="80"/>
      <c r="H68" s="85"/>
      <c r="I68" s="85"/>
      <c r="J68" s="85"/>
      <c r="K68" s="83"/>
      <c r="L68" s="84"/>
      <c r="M68" s="80"/>
      <c r="N68" s="80"/>
      <c r="O68" s="80"/>
    </row>
    <row r="69" spans="5:15">
      <c r="E69" s="80"/>
      <c r="F69" s="80"/>
      <c r="G69" s="80"/>
      <c r="H69" s="85"/>
      <c r="I69" s="85"/>
      <c r="J69" s="85"/>
      <c r="K69" s="83"/>
      <c r="L69" s="84"/>
      <c r="M69" s="80"/>
      <c r="N69" s="80"/>
      <c r="O69" s="80"/>
    </row>
    <row r="70" spans="5:15">
      <c r="E70" s="80"/>
      <c r="F70" s="80"/>
      <c r="G70" s="80"/>
      <c r="H70" s="85"/>
      <c r="I70" s="85"/>
      <c r="J70" s="85"/>
      <c r="K70" s="83"/>
      <c r="L70" s="84"/>
      <c r="M70" s="80"/>
      <c r="N70" s="80"/>
      <c r="O70" s="80"/>
    </row>
    <row r="71" spans="5:15">
      <c r="E71" s="80"/>
      <c r="F71" s="80"/>
      <c r="G71" s="80"/>
      <c r="H71" s="85"/>
      <c r="I71" s="85"/>
      <c r="J71" s="85"/>
      <c r="K71" s="83"/>
      <c r="L71" s="84"/>
      <c r="M71" s="80"/>
      <c r="N71" s="80"/>
      <c r="O71" s="80"/>
    </row>
    <row r="72" spans="5:15">
      <c r="E72" s="80"/>
      <c r="F72" s="80"/>
      <c r="G72" s="80"/>
      <c r="H72" s="85"/>
      <c r="I72" s="85"/>
      <c r="J72" s="85"/>
      <c r="K72" s="83"/>
      <c r="L72" s="84"/>
      <c r="M72" s="80"/>
      <c r="N72" s="80"/>
      <c r="O72" s="80"/>
    </row>
    <row r="73" spans="5:15">
      <c r="E73" s="80"/>
      <c r="F73" s="80"/>
      <c r="G73" s="80"/>
      <c r="H73" s="85"/>
      <c r="I73" s="85"/>
      <c r="J73" s="85"/>
      <c r="K73" s="83"/>
      <c r="L73" s="84"/>
      <c r="M73" s="80"/>
      <c r="N73" s="80"/>
      <c r="O73" s="80"/>
    </row>
    <row r="74" spans="5:15">
      <c r="E74" s="80"/>
      <c r="F74" s="80"/>
      <c r="G74" s="80"/>
      <c r="H74" s="80"/>
      <c r="I74" s="81"/>
      <c r="J74" s="80"/>
      <c r="K74" s="80"/>
      <c r="L74" s="80"/>
      <c r="M74" s="80"/>
      <c r="N74" s="80"/>
      <c r="O74" s="80"/>
    </row>
    <row r="75" spans="5:15">
      <c r="E75" s="80"/>
      <c r="F75" s="80"/>
      <c r="G75" s="80"/>
      <c r="H75" s="81"/>
      <c r="I75" s="81"/>
      <c r="J75" s="80"/>
      <c r="K75" s="80"/>
      <c r="L75" s="80"/>
      <c r="M75" s="80"/>
      <c r="N75" s="80"/>
      <c r="O75" s="8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FFA0-E0E0-0A4C-B71E-BCEC5408DE6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Lab0_1</vt:lpstr>
      <vt:lpstr>Lab0_2</vt:lpstr>
      <vt:lpstr>Lab1</vt:lpstr>
      <vt:lpstr>Lab2</vt:lpstr>
      <vt:lpstr>Lab4_inlab</vt:lpstr>
      <vt:lpstr>lab5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Arfaz Hussain</dc:creator>
  <cp:lastModifiedBy>Arfaz Hussain</cp:lastModifiedBy>
  <dcterms:created xsi:type="dcterms:W3CDTF">2015-06-05T18:17:20Z</dcterms:created>
  <dcterms:modified xsi:type="dcterms:W3CDTF">2022-03-31T06:12:22Z</dcterms:modified>
</cp:coreProperties>
</file>