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willmore/Desktop/Engineering Economics/ECON 180 Fall 2020/Lectures/Lecture 9/"/>
    </mc:Choice>
  </mc:AlternateContent>
  <xr:revisionPtr revIDLastSave="0" documentId="13_ncr:1_{E1F72F76-2E63-0A48-B33A-E047C5A722A4}" xr6:coauthVersionLast="45" xr6:coauthVersionMax="45" xr10:uidLastSave="{00000000-0000-0000-0000-000000000000}"/>
  <bookViews>
    <workbookView xWindow="21660" yWindow="4520" windowWidth="27240" windowHeight="16440" xr2:uid="{DCC22E44-AC96-B54C-B000-C51CF4F2E991}"/>
  </bookViews>
  <sheets>
    <sheet name="Formulas" sheetId="1" r:id="rId1"/>
    <sheet name="Case 1" sheetId="2" r:id="rId2"/>
    <sheet name="Case 2" sheetId="3" r:id="rId3"/>
    <sheet name="Case 3" sheetId="4" r:id="rId4"/>
    <sheet name="Case 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5" l="1"/>
  <c r="B20" i="5"/>
  <c r="B8" i="5"/>
  <c r="A7" i="5"/>
  <c r="A8" i="5" s="1"/>
  <c r="A9" i="5" s="1"/>
  <c r="A10" i="5" s="1"/>
  <c r="A11" i="5" s="1"/>
  <c r="A12" i="5" s="1"/>
  <c r="A13" i="5" s="1"/>
  <c r="A14" i="5" s="1"/>
  <c r="A15" i="5" s="1"/>
  <c r="A16" i="5" s="1"/>
  <c r="C6" i="5"/>
  <c r="C28" i="4"/>
  <c r="C27" i="4"/>
  <c r="C26" i="4"/>
  <c r="C19" i="4"/>
  <c r="C22" i="4"/>
  <c r="C21" i="4"/>
  <c r="C20" i="4"/>
  <c r="C11" i="4"/>
  <c r="B8" i="4"/>
  <c r="B9" i="4"/>
  <c r="B10" i="4"/>
  <c r="B7" i="4"/>
  <c r="A7" i="4"/>
  <c r="A8" i="4" s="1"/>
  <c r="C6" i="4"/>
  <c r="C34" i="3"/>
  <c r="C33" i="3"/>
  <c r="C32" i="3"/>
  <c r="C28" i="3"/>
  <c r="C27" i="3"/>
  <c r="C26" i="3"/>
  <c r="C25" i="3"/>
  <c r="C24" i="3"/>
  <c r="C19" i="3"/>
  <c r="C20" i="3" s="1"/>
  <c r="C18" i="3"/>
  <c r="C17" i="3"/>
  <c r="B11" i="3"/>
  <c r="B12" i="3"/>
  <c r="A9" i="3"/>
  <c r="A10" i="3" s="1"/>
  <c r="A8" i="3"/>
  <c r="C8" i="3" s="1"/>
  <c r="C7" i="3"/>
  <c r="A7" i="3"/>
  <c r="C6" i="3"/>
  <c r="C23" i="2"/>
  <c r="C22" i="2"/>
  <c r="C18" i="2"/>
  <c r="C10" i="2"/>
  <c r="C17" i="2"/>
  <c r="C7" i="2"/>
  <c r="C6" i="2"/>
  <c r="B8" i="2"/>
  <c r="B9" i="2"/>
  <c r="B10" i="2"/>
  <c r="B11" i="2"/>
  <c r="B12" i="2" s="1"/>
  <c r="B7" i="2"/>
  <c r="A8" i="2"/>
  <c r="C8" i="2" s="1"/>
  <c r="A7" i="2"/>
  <c r="C24" i="5" l="1"/>
  <c r="C8" i="5"/>
  <c r="B9" i="5"/>
  <c r="C7" i="5"/>
  <c r="C8" i="4"/>
  <c r="A9" i="4"/>
  <c r="C7" i="4"/>
  <c r="A11" i="3"/>
  <c r="C10" i="3"/>
  <c r="C9" i="3"/>
  <c r="A9" i="2"/>
  <c r="E14" i="1"/>
  <c r="E16" i="1"/>
  <c r="E15" i="1"/>
  <c r="E13" i="1"/>
  <c r="E11" i="1"/>
  <c r="E10" i="1"/>
  <c r="E9" i="1"/>
  <c r="C5" i="1"/>
  <c r="E12" i="1" s="1"/>
  <c r="C9" i="5" l="1"/>
  <c r="B10" i="5"/>
  <c r="C9" i="4"/>
  <c r="A10" i="4"/>
  <c r="C10" i="4" s="1"/>
  <c r="C11" i="3"/>
  <c r="A12" i="3"/>
  <c r="C12" i="3" s="1"/>
  <c r="C9" i="2"/>
  <c r="A10" i="2"/>
  <c r="B11" i="5" l="1"/>
  <c r="C10" i="5"/>
  <c r="C13" i="3"/>
  <c r="A11" i="2"/>
  <c r="B12" i="5" l="1"/>
  <c r="C11" i="5"/>
  <c r="A12" i="2"/>
  <c r="C12" i="2" s="1"/>
  <c r="C11" i="2"/>
  <c r="C13" i="2" s="1"/>
  <c r="B13" i="5" l="1"/>
  <c r="C12" i="5"/>
  <c r="B14" i="5" l="1"/>
  <c r="C13" i="5"/>
  <c r="B15" i="5" l="1"/>
  <c r="C14" i="5"/>
  <c r="B16" i="5" l="1"/>
  <c r="C16" i="5" s="1"/>
  <c r="C15" i="5"/>
  <c r="C17" i="5" l="1"/>
</calcChain>
</file>

<file path=xl/sharedStrings.xml><?xml version="1.0" encoding="utf-8"?>
<sst xmlns="http://schemas.openxmlformats.org/spreadsheetml/2006/main" count="118" uniqueCount="71">
  <si>
    <t>Input</t>
  </si>
  <si>
    <t>i</t>
  </si>
  <si>
    <t>MARR</t>
  </si>
  <si>
    <t>N</t>
  </si>
  <si>
    <t>g</t>
  </si>
  <si>
    <t>io</t>
  </si>
  <si>
    <t>growth-adjusted interest rate</t>
  </si>
  <si>
    <t>Factor</t>
  </si>
  <si>
    <t>Output</t>
  </si>
  <si>
    <t>Excel Command</t>
  </si>
  <si>
    <t>F</t>
  </si>
  <si>
    <t>A</t>
  </si>
  <si>
    <t>P</t>
  </si>
  <si>
    <t>(P/F,i,N)</t>
  </si>
  <si>
    <t>(F/P,i,N)</t>
  </si>
  <si>
    <t>=FV(i,N,,-P)</t>
  </si>
  <si>
    <t>=PV(i,N,,-F)</t>
  </si>
  <si>
    <t>(P/A,i,N)</t>
  </si>
  <si>
    <t>(A/P,i,N)</t>
  </si>
  <si>
    <t>(A/F,i,N)</t>
  </si>
  <si>
    <t>(P/A,g,i,N)</t>
  </si>
  <si>
    <t>(F/A,i,N)</t>
  </si>
  <si>
    <t>G</t>
  </si>
  <si>
    <t>(A/G,i,N)</t>
  </si>
  <si>
    <t>=PV(i,N,-A)</t>
  </si>
  <si>
    <t>=PV(io,N,-A)/(1+g)</t>
  </si>
  <si>
    <t>=PMT(i,N,-P)</t>
  </si>
  <si>
    <t>=PMT(i,N,,-F)</t>
  </si>
  <si>
    <t>=FV(i,N,-A)</t>
  </si>
  <si>
    <t>growth rate</t>
  </si>
  <si>
    <t>N as defined in element</t>
  </si>
  <si>
    <t>This denotes an input field. Enter your values here.</t>
  </si>
  <si>
    <t>This denotes a calculation based on your input.</t>
  </si>
  <si>
    <t>This denotes output based on your input.</t>
  </si>
  <si>
    <t>INPUT</t>
  </si>
  <si>
    <t>CALCULATION</t>
  </si>
  <si>
    <t>OUTPUT</t>
  </si>
  <si>
    <t>=G*((1/i)-N/((1+i)^N-1))</t>
  </si>
  <si>
    <t>per year</t>
  </si>
  <si>
    <t>Year</t>
  </si>
  <si>
    <t>PV</t>
  </si>
  <si>
    <t>Total</t>
  </si>
  <si>
    <t>Approach 1</t>
  </si>
  <si>
    <t>Brute Force</t>
  </si>
  <si>
    <t>$100 x (P/A,10%,6)</t>
  </si>
  <si>
    <t>"+$100</t>
  </si>
  <si>
    <t>Approach 2</t>
  </si>
  <si>
    <t>$100 x (P/A,10%,7)</t>
  </si>
  <si>
    <t>" x (F/P,10%,1)</t>
  </si>
  <si>
    <t>$20 x (P/F,10%,2)</t>
  </si>
  <si>
    <t>-$100 x (P/F,10%,3)</t>
  </si>
  <si>
    <t>Annuity PV</t>
  </si>
  <si>
    <t>($100 x (P/A,10%,3)</t>
  </si>
  <si>
    <t>" x (P/F,10%,3))</t>
  </si>
  <si>
    <t>$120 x (P/F,10%,2)</t>
  </si>
  <si>
    <t>$100 x (P/F,10%,1)</t>
  </si>
  <si>
    <t>6-Year Annuity</t>
  </si>
  <si>
    <t>$376.92 x (A/P,10%,6)</t>
  </si>
  <si>
    <t xml:space="preserve">$376.92 x (F/P,10%,6) </t>
  </si>
  <si>
    <t>" x (A/F,10%,6)</t>
  </si>
  <si>
    <t>First method</t>
  </si>
  <si>
    <t>$100 x (A/G,10%,4)</t>
  </si>
  <si>
    <t>" x (P/A,10%,4)</t>
  </si>
  <si>
    <t>Atot = " + $200</t>
  </si>
  <si>
    <t>Second method</t>
  </si>
  <si>
    <t>$100 x (A/G,10%,6)</t>
  </si>
  <si>
    <t>" x (P/A,10%,6)</t>
  </si>
  <si>
    <t>" x (F/P,10%,2)</t>
  </si>
  <si>
    <t>$100,000 x (P/A,io,N)</t>
  </si>
  <si>
    <t>" /(1 + g)</t>
  </si>
  <si>
    <t>Cash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</si>
</sst>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0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3F3F3F"/>
      </bottom>
      <diagonal/>
    </border>
    <border>
      <left/>
      <right/>
      <top/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/>
      <bottom/>
      <diagonal/>
    </border>
    <border>
      <left style="thin">
        <color rgb="FFB2B2B2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1" fillId="4" borderId="3" applyNumberFormat="0" applyFont="0" applyAlignment="0" applyProtection="0"/>
    <xf numFmtId="0" fontId="7" fillId="0" borderId="12" applyNumberFormat="0" applyFill="0" applyAlignment="0" applyProtection="0"/>
    <xf numFmtId="0" fontId="8" fillId="5" borderId="13" applyNumberFormat="0" applyAlignment="0" applyProtection="0"/>
    <xf numFmtId="0" fontId="5" fillId="0" borderId="14" applyNumberFormat="0" applyFill="0" applyAlignment="0" applyProtection="0"/>
  </cellStyleXfs>
  <cellXfs count="47">
    <xf numFmtId="0" fontId="0" fillId="0" borderId="0" xfId="0"/>
    <xf numFmtId="8" fontId="0" fillId="0" borderId="0" xfId="0" applyNumberFormat="1"/>
    <xf numFmtId="0" fontId="0" fillId="0" borderId="4" xfId="0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5" xfId="2" applyNumberFormat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5" fillId="4" borderId="4" xfId="4" applyFont="1" applyBorder="1" applyAlignment="1">
      <alignment horizontal="center" vertical="center"/>
    </xf>
    <xf numFmtId="0" fontId="0" fillId="4" borderId="3" xfId="4" applyFont="1" applyAlignment="1">
      <alignment horizontal="center"/>
    </xf>
    <xf numFmtId="9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10" fontId="4" fillId="3" borderId="4" xfId="3" applyNumberFormat="1" applyBorder="1" applyAlignment="1">
      <alignment horizontal="center"/>
    </xf>
    <xf numFmtId="0" fontId="4" fillId="3" borderId="11" xfId="3" applyBorder="1" applyAlignment="1">
      <alignment horizontal="center"/>
    </xf>
    <xf numFmtId="0" fontId="3" fillId="3" borderId="2" xfId="2" applyAlignment="1">
      <alignment horizontal="center"/>
    </xf>
    <xf numFmtId="0" fontId="5" fillId="4" borderId="4" xfId="4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0" fillId="4" borderId="10" xfId="4" applyFont="1" applyBorder="1" applyAlignment="1">
      <alignment horizontal="center"/>
    </xf>
    <xf numFmtId="0" fontId="0" fillId="4" borderId="3" xfId="4" applyFont="1" applyAlignment="1">
      <alignment horizontal="center"/>
    </xf>
    <xf numFmtId="8" fontId="6" fillId="0" borderId="4" xfId="0" quotePrefix="1" applyNumberFormat="1" applyFont="1" applyBorder="1" applyAlignment="1">
      <alignment horizontal="center" vertical="center"/>
    </xf>
    <xf numFmtId="0" fontId="6" fillId="0" borderId="4" xfId="0" quotePrefix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6" fontId="2" fillId="2" borderId="1" xfId="1" applyNumberFormat="1" applyAlignment="1">
      <alignment horizontal="center"/>
    </xf>
    <xf numFmtId="9" fontId="2" fillId="2" borderId="1" xfId="1" applyNumberFormat="1" applyAlignment="1">
      <alignment horizontal="center"/>
    </xf>
    <xf numFmtId="6" fontId="7" fillId="0" borderId="12" xfId="5" applyNumberFormat="1" applyAlignment="1">
      <alignment horizontal="center"/>
    </xf>
    <xf numFmtId="0" fontId="4" fillId="3" borderId="1" xfId="3" applyAlignment="1">
      <alignment horizontal="center"/>
    </xf>
    <xf numFmtId="0" fontId="2" fillId="2" borderId="1" xfId="1" applyAlignment="1">
      <alignment horizontal="center"/>
    </xf>
    <xf numFmtId="8" fontId="4" fillId="3" borderId="1" xfId="3" applyNumberFormat="1" applyAlignment="1">
      <alignment horizontal="center"/>
    </xf>
    <xf numFmtId="8" fontId="5" fillId="0" borderId="14" xfId="7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8" fontId="4" fillId="3" borderId="1" xfId="3" applyNumberFormat="1"/>
    <xf numFmtId="0" fontId="0" fillId="4" borderId="3" xfId="4" quotePrefix="1" applyFont="1" applyAlignment="1">
      <alignment horizontal="center"/>
    </xf>
    <xf numFmtId="8" fontId="5" fillId="0" borderId="14" xfId="7" applyNumberFormat="1"/>
    <xf numFmtId="0" fontId="0" fillId="4" borderId="17" xfId="4" quotePrefix="1" applyFont="1" applyBorder="1" applyAlignment="1">
      <alignment horizontal="center"/>
    </xf>
    <xf numFmtId="0" fontId="0" fillId="4" borderId="10" xfId="4" quotePrefix="1" applyFont="1" applyBorder="1" applyAlignment="1">
      <alignment horizontal="center"/>
    </xf>
    <xf numFmtId="0" fontId="0" fillId="4" borderId="17" xfId="4" applyFont="1" applyBorder="1" applyAlignment="1">
      <alignment horizontal="center"/>
    </xf>
    <xf numFmtId="8" fontId="3" fillId="3" borderId="2" xfId="2" applyNumberFormat="1"/>
    <xf numFmtId="8" fontId="8" fillId="5" borderId="13" xfId="6" applyNumberFormat="1"/>
    <xf numFmtId="6" fontId="4" fillId="3" borderId="1" xfId="3" applyNumberFormat="1" applyAlignment="1">
      <alignment horizontal="center"/>
    </xf>
    <xf numFmtId="0" fontId="0" fillId="4" borderId="18" xfId="4" applyFont="1" applyBorder="1" applyAlignment="1">
      <alignment horizontal="center"/>
    </xf>
    <xf numFmtId="0" fontId="0" fillId="4" borderId="19" xfId="4" quotePrefix="1" applyFont="1" applyBorder="1" applyAlignment="1">
      <alignment horizontal="center"/>
    </xf>
    <xf numFmtId="0" fontId="4" fillId="3" borderId="20" xfId="3" applyBorder="1" applyAlignment="1">
      <alignment horizontal="center"/>
    </xf>
    <xf numFmtId="6" fontId="4" fillId="3" borderId="20" xfId="3" applyNumberFormat="1" applyBorder="1" applyAlignment="1">
      <alignment horizontal="center"/>
    </xf>
    <xf numFmtId="10" fontId="2" fillId="2" borderId="1" xfId="1" applyNumberFormat="1" applyAlignment="1">
      <alignment horizontal="center"/>
    </xf>
  </cellXfs>
  <cellStyles count="8">
    <cellStyle name="Calculation" xfId="3" builtinId="22"/>
    <cellStyle name="Check Cell" xfId="6" builtinId="23"/>
    <cellStyle name="Input" xfId="1" builtinId="20"/>
    <cellStyle name="Linked Cell" xfId="5" builtinId="24"/>
    <cellStyle name="Normal" xfId="0" builtinId="0"/>
    <cellStyle name="Note" xfId="4" builtinId="10"/>
    <cellStyle name="Output" xfId="2" builtinId="21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1'!$B$5</c:f>
              <c:strCache>
                <c:ptCount val="1"/>
                <c:pt idx="0">
                  <c:v>Cash Flows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'Case 1'!$A$6:$A$12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'Case 1'!$B$6:$B$12</c:f>
              <c:numCache>
                <c:formatCode>"$"#,##0_);[Red]\("$"#,##0\)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3-8147-A1E2-CC267CECD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853456"/>
        <c:axId val="541862832"/>
      </c:barChart>
      <c:catAx>
        <c:axId val="49185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62832"/>
        <c:crosses val="autoZero"/>
        <c:auto val="1"/>
        <c:lblAlgn val="ctr"/>
        <c:lblOffset val="100"/>
        <c:noMultiLvlLbl val="0"/>
      </c:catAx>
      <c:valAx>
        <c:axId val="5418628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5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2'!$B$5</c:f>
              <c:strCache>
                <c:ptCount val="1"/>
                <c:pt idx="0">
                  <c:v>Cash Flows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'Case 2'!$A$6:$A$12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'Case 2'!$B$6:$B$12</c:f>
              <c:numCache>
                <c:formatCode>"$"#,##0_);[Red]\("$"#,##0\)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120</c:v>
                </c:pt>
                <c:pt idx="3">
                  <c:v>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1-2944-AC13-D97F2BC0A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813216"/>
        <c:axId val="542158224"/>
      </c:barChart>
      <c:catAx>
        <c:axId val="54281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58224"/>
        <c:crosses val="autoZero"/>
        <c:auto val="1"/>
        <c:lblAlgn val="ctr"/>
        <c:lblOffset val="100"/>
        <c:noMultiLvlLbl val="0"/>
      </c:catAx>
      <c:valAx>
        <c:axId val="54215822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1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3'!$B$5</c:f>
              <c:strCache>
                <c:ptCount val="1"/>
                <c:pt idx="0">
                  <c:v>Cash Flows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'Case 3'!$A$6:$A$10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'Case 3'!$B$6:$B$10</c:f>
              <c:numCache>
                <c:formatCode>"$"#,##0_);[Red]\("$"#,##0\)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6-144A-92BA-A88BE04F6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059264"/>
        <c:axId val="538067024"/>
      </c:barChart>
      <c:catAx>
        <c:axId val="53805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67024"/>
        <c:crosses val="autoZero"/>
        <c:auto val="1"/>
        <c:lblAlgn val="ctr"/>
        <c:lblOffset val="100"/>
        <c:noMultiLvlLbl val="0"/>
      </c:catAx>
      <c:valAx>
        <c:axId val="5380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5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4'!$B$5</c:f>
              <c:strCache>
                <c:ptCount val="1"/>
                <c:pt idx="0">
                  <c:v>Cash Flows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'Case 4'!$A$6:$A$16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'Case 4'!$B$6:$B$16</c:f>
              <c:numCache>
                <c:formatCode>"$"#,##0_);[Red]\("$"#,##0\)</c:formatCode>
                <c:ptCount val="11"/>
                <c:pt idx="0">
                  <c:v>0</c:v>
                </c:pt>
                <c:pt idx="1">
                  <c:v>100000</c:v>
                </c:pt>
                <c:pt idx="2">
                  <c:v>105000</c:v>
                </c:pt>
                <c:pt idx="3">
                  <c:v>110250</c:v>
                </c:pt>
                <c:pt idx="4">
                  <c:v>115762.5</c:v>
                </c:pt>
                <c:pt idx="5">
                  <c:v>121550.625</c:v>
                </c:pt>
                <c:pt idx="6">
                  <c:v>127628.15625</c:v>
                </c:pt>
                <c:pt idx="7">
                  <c:v>134009.56406249999</c:v>
                </c:pt>
                <c:pt idx="8">
                  <c:v>140710.042265625</c:v>
                </c:pt>
                <c:pt idx="9">
                  <c:v>147745.54437890626</c:v>
                </c:pt>
                <c:pt idx="10">
                  <c:v>155132.82159785158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2-B142-98E1-E313E86A5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086768"/>
        <c:axId val="550840112"/>
      </c:barChart>
      <c:catAx>
        <c:axId val="44908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40112"/>
        <c:crosses val="autoZero"/>
        <c:auto val="1"/>
        <c:lblAlgn val="ctr"/>
        <c:lblOffset val="100"/>
        <c:noMultiLvlLbl val="0"/>
      </c:catAx>
      <c:valAx>
        <c:axId val="550840112"/>
        <c:scaling>
          <c:orientation val="minMax"/>
          <c:max val="1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8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1</xdr:row>
      <xdr:rowOff>57150</xdr:rowOff>
    </xdr:from>
    <xdr:to>
      <xdr:col>9</xdr:col>
      <xdr:colOff>476250</xdr:colOff>
      <xdr:row>13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312C1-51E9-2941-8530-BA4558AE7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1</xdr:row>
      <xdr:rowOff>6350</xdr:rowOff>
    </xdr:from>
    <xdr:to>
      <xdr:col>9</xdr:col>
      <xdr:colOff>203200</xdr:colOff>
      <xdr:row>14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783E5-F339-1645-A138-94FB54608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1</xdr:row>
      <xdr:rowOff>19050</xdr:rowOff>
    </xdr:from>
    <xdr:to>
      <xdr:col>9</xdr:col>
      <xdr:colOff>393700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8DD82-9BDA-3842-B266-8C64D3F77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107950</xdr:rowOff>
    </xdr:from>
    <xdr:to>
      <xdr:col>9</xdr:col>
      <xdr:colOff>457200</xdr:colOff>
      <xdr:row>13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0F3CA-46DC-E542-AF31-41F73397F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E73F3-B255-4B46-834E-34122DF382FE}">
  <dimension ref="A2:N21"/>
  <sheetViews>
    <sheetView tabSelected="1" zoomScale="200" zoomScaleNormal="200" workbookViewId="0">
      <selection activeCell="A2" sqref="A2"/>
    </sheetView>
  </sheetViews>
  <sheetFormatPr baseColWidth="10" defaultRowHeight="16" x14ac:dyDescent="0.2"/>
  <cols>
    <col min="5" max="5" width="15.5" customWidth="1"/>
    <col min="9" max="9" width="12.6640625" bestFit="1" customWidth="1"/>
  </cols>
  <sheetData>
    <row r="2" spans="1:14" x14ac:dyDescent="0.2">
      <c r="B2" s="14" t="s">
        <v>1</v>
      </c>
      <c r="C2" s="9">
        <v>0.1</v>
      </c>
      <c r="D2" s="16" t="s">
        <v>2</v>
      </c>
      <c r="E2" s="17"/>
      <c r="F2" s="17"/>
      <c r="I2" s="10" t="s">
        <v>34</v>
      </c>
      <c r="J2" t="s">
        <v>31</v>
      </c>
    </row>
    <row r="3" spans="1:14" x14ac:dyDescent="0.2">
      <c r="B3" s="14" t="s">
        <v>3</v>
      </c>
      <c r="C3" s="10">
        <v>10</v>
      </c>
      <c r="D3" s="16" t="s">
        <v>30</v>
      </c>
      <c r="E3" s="17"/>
      <c r="F3" s="17"/>
      <c r="I3" s="12" t="s">
        <v>35</v>
      </c>
      <c r="J3" t="s">
        <v>32</v>
      </c>
    </row>
    <row r="4" spans="1:14" x14ac:dyDescent="0.2">
      <c r="B4" s="14" t="s">
        <v>4</v>
      </c>
      <c r="C4" s="9">
        <v>0</v>
      </c>
      <c r="D4" s="16" t="s">
        <v>29</v>
      </c>
      <c r="E4" s="17"/>
      <c r="F4" s="17"/>
      <c r="I4" s="13" t="s">
        <v>36</v>
      </c>
      <c r="J4" t="s">
        <v>33</v>
      </c>
    </row>
    <row r="5" spans="1:14" x14ac:dyDescent="0.2">
      <c r="B5" s="14" t="s">
        <v>5</v>
      </c>
      <c r="C5" s="11">
        <f>(1+C2)/(1+C4)-1</f>
        <v>0.10000000000000009</v>
      </c>
      <c r="D5" s="16" t="s">
        <v>6</v>
      </c>
      <c r="E5" s="17"/>
      <c r="F5" s="17"/>
    </row>
    <row r="8" spans="1:14" x14ac:dyDescent="0.2">
      <c r="A8" s="20" t="s">
        <v>0</v>
      </c>
      <c r="B8" s="20"/>
      <c r="C8" s="15" t="s">
        <v>7</v>
      </c>
      <c r="D8" s="20" t="s">
        <v>8</v>
      </c>
      <c r="E8" s="20"/>
      <c r="F8" s="20" t="s">
        <v>9</v>
      </c>
      <c r="G8" s="20"/>
      <c r="H8" s="20"/>
    </row>
    <row r="9" spans="1:14" x14ac:dyDescent="0.2">
      <c r="A9" s="7" t="s">
        <v>10</v>
      </c>
      <c r="B9" s="5">
        <v>10</v>
      </c>
      <c r="C9" s="2" t="s">
        <v>13</v>
      </c>
      <c r="D9" s="7" t="s">
        <v>12</v>
      </c>
      <c r="E9" s="3">
        <f>PV(C2,C3,,-B9)</f>
        <v>3.8554328942953147</v>
      </c>
      <c r="F9" s="21" t="s">
        <v>16</v>
      </c>
      <c r="G9" s="21"/>
      <c r="H9" s="21"/>
      <c r="I9" s="1"/>
    </row>
    <row r="10" spans="1:14" x14ac:dyDescent="0.2">
      <c r="A10" s="7" t="s">
        <v>12</v>
      </c>
      <c r="B10" s="6">
        <v>10</v>
      </c>
      <c r="C10" s="2" t="s">
        <v>14</v>
      </c>
      <c r="D10" s="7" t="s">
        <v>10</v>
      </c>
      <c r="E10" s="4">
        <f>FV(C2,C3,,-B10)</f>
        <v>25.937424601000018</v>
      </c>
      <c r="F10" s="18" t="s">
        <v>15</v>
      </c>
      <c r="G10" s="18"/>
      <c r="H10" s="18"/>
      <c r="I10" s="1"/>
    </row>
    <row r="11" spans="1:14" x14ac:dyDescent="0.2">
      <c r="A11" s="7" t="s">
        <v>11</v>
      </c>
      <c r="B11" s="6">
        <v>10</v>
      </c>
      <c r="C11" s="2" t="s">
        <v>17</v>
      </c>
      <c r="D11" s="7" t="s">
        <v>12</v>
      </c>
      <c r="E11" s="4">
        <f>PV(C2,C3,-B11)</f>
        <v>61.445671057046852</v>
      </c>
      <c r="F11" s="19" t="s">
        <v>24</v>
      </c>
      <c r="G11" s="19"/>
      <c r="H11" s="19"/>
      <c r="I11" s="1"/>
      <c r="N11" s="1"/>
    </row>
    <row r="12" spans="1:14" x14ac:dyDescent="0.2">
      <c r="A12" s="7" t="s">
        <v>11</v>
      </c>
      <c r="B12" s="6">
        <v>10</v>
      </c>
      <c r="C12" s="2" t="s">
        <v>20</v>
      </c>
      <c r="D12" s="7" t="s">
        <v>12</v>
      </c>
      <c r="E12" s="4">
        <f>PV(C5,C3,-B12)/(1+C4)</f>
        <v>61.445671057046809</v>
      </c>
      <c r="F12" s="19" t="s">
        <v>25</v>
      </c>
      <c r="G12" s="19"/>
      <c r="H12" s="19"/>
      <c r="N12" s="1"/>
    </row>
    <row r="13" spans="1:14" x14ac:dyDescent="0.2">
      <c r="A13" s="7" t="s">
        <v>12</v>
      </c>
      <c r="B13" s="6">
        <v>10</v>
      </c>
      <c r="C13" s="2" t="s">
        <v>18</v>
      </c>
      <c r="D13" s="7" t="s">
        <v>11</v>
      </c>
      <c r="E13" s="4">
        <f>PMT(C2,C3,-B13)</f>
        <v>1.6274539488251163</v>
      </c>
      <c r="F13" s="18" t="s">
        <v>26</v>
      </c>
      <c r="G13" s="18"/>
      <c r="H13" s="18"/>
      <c r="I13" s="1"/>
      <c r="N13" s="1"/>
    </row>
    <row r="14" spans="1:14" x14ac:dyDescent="0.2">
      <c r="A14" s="7" t="s">
        <v>22</v>
      </c>
      <c r="B14" s="6">
        <v>10</v>
      </c>
      <c r="C14" s="2" t="s">
        <v>23</v>
      </c>
      <c r="D14" s="7" t="s">
        <v>11</v>
      </c>
      <c r="E14" s="4">
        <f>B14*((1/C2)-C3/((1+C2)^C3-1))</f>
        <v>37.254605117488467</v>
      </c>
      <c r="F14" s="19" t="s">
        <v>37</v>
      </c>
      <c r="G14" s="19"/>
      <c r="H14" s="19"/>
      <c r="N14" s="1"/>
    </row>
    <row r="15" spans="1:14" x14ac:dyDescent="0.2">
      <c r="A15" s="7" t="s">
        <v>10</v>
      </c>
      <c r="B15" s="6">
        <v>10</v>
      </c>
      <c r="C15" s="2" t="s">
        <v>19</v>
      </c>
      <c r="D15" s="7" t="s">
        <v>11</v>
      </c>
      <c r="E15" s="4">
        <f>PMT(C2,C3,,-B15)</f>
        <v>0.62745394882511618</v>
      </c>
      <c r="F15" s="18" t="s">
        <v>27</v>
      </c>
      <c r="G15" s="18"/>
      <c r="H15" s="18"/>
      <c r="I15" s="1"/>
      <c r="N15" s="1"/>
    </row>
    <row r="16" spans="1:14" x14ac:dyDescent="0.2">
      <c r="A16" s="7" t="s">
        <v>11</v>
      </c>
      <c r="B16" s="6">
        <v>10</v>
      </c>
      <c r="C16" s="2" t="s">
        <v>21</v>
      </c>
      <c r="D16" s="7" t="s">
        <v>10</v>
      </c>
      <c r="E16" s="4">
        <f>FV(C2,C3,-B16)</f>
        <v>159.37424601000018</v>
      </c>
      <c r="F16" s="18" t="s">
        <v>28</v>
      </c>
      <c r="G16" s="18"/>
      <c r="H16" s="18"/>
      <c r="I16" s="1"/>
      <c r="N16" s="1"/>
    </row>
    <row r="17" spans="14:14" x14ac:dyDescent="0.2">
      <c r="N17" s="1"/>
    </row>
    <row r="18" spans="14:14" x14ac:dyDescent="0.2">
      <c r="N18" s="1"/>
    </row>
    <row r="19" spans="14:14" x14ac:dyDescent="0.2">
      <c r="N19" s="1"/>
    </row>
    <row r="20" spans="14:14" x14ac:dyDescent="0.2">
      <c r="N20" s="1"/>
    </row>
    <row r="21" spans="14:14" x14ac:dyDescent="0.2">
      <c r="N21" s="1"/>
    </row>
  </sheetData>
  <mergeCells count="15">
    <mergeCell ref="F15:H15"/>
    <mergeCell ref="F16:H16"/>
    <mergeCell ref="F8:H8"/>
    <mergeCell ref="D5:F5"/>
    <mergeCell ref="A8:B8"/>
    <mergeCell ref="D8:E8"/>
    <mergeCell ref="F9:H9"/>
    <mergeCell ref="F10:H10"/>
    <mergeCell ref="F11:H11"/>
    <mergeCell ref="F12:H12"/>
    <mergeCell ref="D4:F4"/>
    <mergeCell ref="D2:F2"/>
    <mergeCell ref="D3:F3"/>
    <mergeCell ref="F13:H13"/>
    <mergeCell ref="F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03232-949C-6E4D-8259-0ACDC740573C}">
  <dimension ref="A1:C24"/>
  <sheetViews>
    <sheetView topLeftCell="B1" zoomScale="200" zoomScaleNormal="200" workbookViewId="0">
      <selection activeCell="D2" sqref="D2"/>
    </sheetView>
  </sheetViews>
  <sheetFormatPr baseColWidth="10" defaultRowHeight="16" x14ac:dyDescent="0.2"/>
  <sheetData>
    <row r="1" spans="1:3" x14ac:dyDescent="0.2">
      <c r="A1" s="22" t="s">
        <v>2</v>
      </c>
      <c r="B1" s="24">
        <v>0.1</v>
      </c>
      <c r="C1" s="22" t="s">
        <v>38</v>
      </c>
    </row>
    <row r="3" spans="1:3" x14ac:dyDescent="0.2">
      <c r="A3" t="s">
        <v>43</v>
      </c>
    </row>
    <row r="5" spans="1:3" x14ac:dyDescent="0.2">
      <c r="A5" s="22" t="s">
        <v>39</v>
      </c>
      <c r="B5" s="22" t="s">
        <v>70</v>
      </c>
      <c r="C5" s="22" t="s">
        <v>40</v>
      </c>
    </row>
    <row r="6" spans="1:3" x14ac:dyDescent="0.2">
      <c r="A6" s="27">
        <v>0</v>
      </c>
      <c r="B6" s="23">
        <v>100</v>
      </c>
      <c r="C6" s="28">
        <f>PV($B$1,A6,,-B6)</f>
        <v>100</v>
      </c>
    </row>
    <row r="7" spans="1:3" ht="17" thickBot="1" x14ac:dyDescent="0.25">
      <c r="A7" s="26">
        <f>A6+1</f>
        <v>1</v>
      </c>
      <c r="B7" s="25">
        <f>B6</f>
        <v>100</v>
      </c>
      <c r="C7" s="28">
        <f t="shared" ref="C7:C12" si="0">PV($B$1,A7,,-B7)</f>
        <v>90.909090909090907</v>
      </c>
    </row>
    <row r="8" spans="1:3" ht="18" thickTop="1" thickBot="1" x14ac:dyDescent="0.25">
      <c r="A8" s="26">
        <f t="shared" ref="A8:A12" si="1">A7+1</f>
        <v>2</v>
      </c>
      <c r="B8" s="25">
        <f t="shared" ref="B8:B12" si="2">B7</f>
        <v>100</v>
      </c>
      <c r="C8" s="28">
        <f t="shared" si="0"/>
        <v>82.644628099173545</v>
      </c>
    </row>
    <row r="9" spans="1:3" ht="18" thickTop="1" thickBot="1" x14ac:dyDescent="0.25">
      <c r="A9" s="26">
        <f t="shared" si="1"/>
        <v>3</v>
      </c>
      <c r="B9" s="25">
        <f t="shared" si="2"/>
        <v>100</v>
      </c>
      <c r="C9" s="28">
        <f t="shared" si="0"/>
        <v>75.131480090157751</v>
      </c>
    </row>
    <row r="10" spans="1:3" ht="18" thickTop="1" thickBot="1" x14ac:dyDescent="0.25">
      <c r="A10" s="26">
        <f t="shared" si="1"/>
        <v>4</v>
      </c>
      <c r="B10" s="25">
        <f t="shared" si="2"/>
        <v>100</v>
      </c>
      <c r="C10" s="28">
        <f>PV($B$1,A10,,-B10)</f>
        <v>68.301345536507057</v>
      </c>
    </row>
    <row r="11" spans="1:3" ht="18" thickTop="1" thickBot="1" x14ac:dyDescent="0.25">
      <c r="A11" s="26">
        <f t="shared" si="1"/>
        <v>5</v>
      </c>
      <c r="B11" s="25">
        <f t="shared" si="2"/>
        <v>100</v>
      </c>
      <c r="C11" s="28">
        <f t="shared" si="0"/>
        <v>62.092132305915499</v>
      </c>
    </row>
    <row r="12" spans="1:3" ht="18" thickTop="1" thickBot="1" x14ac:dyDescent="0.25">
      <c r="A12" s="26">
        <f t="shared" si="1"/>
        <v>6</v>
      </c>
      <c r="B12" s="25">
        <f t="shared" si="2"/>
        <v>100</v>
      </c>
      <c r="C12" s="28">
        <f t="shared" si="0"/>
        <v>56.44739300537772</v>
      </c>
    </row>
    <row r="13" spans="1:3" ht="18" thickTop="1" thickBot="1" x14ac:dyDescent="0.25">
      <c r="A13" s="31" t="s">
        <v>41</v>
      </c>
      <c r="B13" s="32"/>
      <c r="C13" s="29">
        <f>SUM(C6:C12)</f>
        <v>535.52606994622249</v>
      </c>
    </row>
    <row r="14" spans="1:3" ht="17" thickTop="1" x14ac:dyDescent="0.2"/>
    <row r="15" spans="1:3" x14ac:dyDescent="0.2">
      <c r="A15" t="s">
        <v>42</v>
      </c>
    </row>
    <row r="17" spans="1:3" x14ac:dyDescent="0.2">
      <c r="A17" s="17" t="s">
        <v>44</v>
      </c>
      <c r="B17" s="17"/>
      <c r="C17" s="33">
        <f>PV(10%,6,-100)</f>
        <v>435.52606994622283</v>
      </c>
    </row>
    <row r="18" spans="1:3" ht="17" thickBot="1" x14ac:dyDescent="0.25">
      <c r="A18" s="34" t="s">
        <v>45</v>
      </c>
      <c r="B18" s="34"/>
      <c r="C18" s="35">
        <f>C17+100</f>
        <v>535.52606994622283</v>
      </c>
    </row>
    <row r="19" spans="1:3" ht="17" thickTop="1" x14ac:dyDescent="0.2"/>
    <row r="20" spans="1:3" x14ac:dyDescent="0.2">
      <c r="A20" t="s">
        <v>46</v>
      </c>
    </row>
    <row r="22" spans="1:3" x14ac:dyDescent="0.2">
      <c r="A22" s="38" t="s">
        <v>47</v>
      </c>
      <c r="B22" s="16"/>
      <c r="C22" s="33">
        <f>PV(10%,7,-100)</f>
        <v>486.84188176929348</v>
      </c>
    </row>
    <row r="23" spans="1:3" ht="17" thickBot="1" x14ac:dyDescent="0.25">
      <c r="A23" s="36" t="s">
        <v>48</v>
      </c>
      <c r="B23" s="37"/>
      <c r="C23" s="35">
        <f>FV(10%,1,,-C22)</f>
        <v>535.52606994622283</v>
      </c>
    </row>
    <row r="24" spans="1:3" ht="17" thickTop="1" x14ac:dyDescent="0.2"/>
  </sheetData>
  <mergeCells count="5">
    <mergeCell ref="A13:B13"/>
    <mergeCell ref="A17:B17"/>
    <mergeCell ref="A18:B18"/>
    <mergeCell ref="A23:B23"/>
    <mergeCell ref="A22:B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3987C-D672-1D41-975C-ADF66D16BA45}">
  <dimension ref="A1:D35"/>
  <sheetViews>
    <sheetView zoomScale="200" zoomScaleNormal="200" workbookViewId="0">
      <selection activeCell="D3" sqref="D3"/>
    </sheetView>
  </sheetViews>
  <sheetFormatPr baseColWidth="10" defaultRowHeight="16" x14ac:dyDescent="0.2"/>
  <sheetData>
    <row r="1" spans="1:3" x14ac:dyDescent="0.2">
      <c r="A1" s="22" t="s">
        <v>2</v>
      </c>
      <c r="B1" s="24">
        <v>0.1</v>
      </c>
      <c r="C1" s="22" t="s">
        <v>38</v>
      </c>
    </row>
    <row r="3" spans="1:3" x14ac:dyDescent="0.2">
      <c r="A3" t="s">
        <v>43</v>
      </c>
    </row>
    <row r="5" spans="1:3" x14ac:dyDescent="0.2">
      <c r="A5" s="22" t="s">
        <v>39</v>
      </c>
      <c r="B5" s="22" t="s">
        <v>70</v>
      </c>
      <c r="C5" s="22" t="s">
        <v>40</v>
      </c>
    </row>
    <row r="6" spans="1:3" x14ac:dyDescent="0.2">
      <c r="A6" s="27">
        <v>0</v>
      </c>
      <c r="B6" s="23">
        <v>0</v>
      </c>
      <c r="C6" s="28">
        <f>PV($B$1,A6,,-B6)</f>
        <v>0</v>
      </c>
    </row>
    <row r="7" spans="1:3" x14ac:dyDescent="0.2">
      <c r="A7" s="26">
        <f>A6+1</f>
        <v>1</v>
      </c>
      <c r="B7" s="23">
        <v>100</v>
      </c>
      <c r="C7" s="28">
        <f t="shared" ref="C7:C12" si="0">PV($B$1,A7,,-B7)</f>
        <v>90.909090909090907</v>
      </c>
    </row>
    <row r="8" spans="1:3" x14ac:dyDescent="0.2">
      <c r="A8" s="26">
        <f t="shared" ref="A8:A12" si="1">A7+1</f>
        <v>2</v>
      </c>
      <c r="B8" s="23">
        <v>120</v>
      </c>
      <c r="C8" s="28">
        <f t="shared" si="0"/>
        <v>99.173553719008254</v>
      </c>
    </row>
    <row r="9" spans="1:3" x14ac:dyDescent="0.2">
      <c r="A9" s="26">
        <f t="shared" si="1"/>
        <v>3</v>
      </c>
      <c r="B9" s="23">
        <v>0</v>
      </c>
      <c r="C9" s="28">
        <f t="shared" si="0"/>
        <v>0</v>
      </c>
    </row>
    <row r="10" spans="1:3" x14ac:dyDescent="0.2">
      <c r="A10" s="26">
        <f t="shared" si="1"/>
        <v>4</v>
      </c>
      <c r="B10" s="23">
        <v>100</v>
      </c>
      <c r="C10" s="28">
        <f>PV($B$1,A10,,-B10)</f>
        <v>68.301345536507057</v>
      </c>
    </row>
    <row r="11" spans="1:3" ht="17" thickBot="1" x14ac:dyDescent="0.25">
      <c r="A11" s="26">
        <f t="shared" si="1"/>
        <v>5</v>
      </c>
      <c r="B11" s="25">
        <f>B10</f>
        <v>100</v>
      </c>
      <c r="C11" s="28">
        <f t="shared" si="0"/>
        <v>62.092132305915499</v>
      </c>
    </row>
    <row r="12" spans="1:3" ht="18" thickTop="1" thickBot="1" x14ac:dyDescent="0.25">
      <c r="A12" s="26">
        <f t="shared" si="1"/>
        <v>6</v>
      </c>
      <c r="B12" s="25">
        <f t="shared" ref="B12" si="2">B11</f>
        <v>100</v>
      </c>
      <c r="C12" s="28">
        <f t="shared" si="0"/>
        <v>56.44739300537772</v>
      </c>
    </row>
    <row r="13" spans="1:3" ht="18" thickTop="1" thickBot="1" x14ac:dyDescent="0.25">
      <c r="A13" s="31" t="s">
        <v>41</v>
      </c>
      <c r="B13" s="32"/>
      <c r="C13" s="29">
        <f>SUM(C6:C12)</f>
        <v>376.92351547589936</v>
      </c>
    </row>
    <row r="14" spans="1:3" ht="17" thickTop="1" x14ac:dyDescent="0.2"/>
    <row r="15" spans="1:3" x14ac:dyDescent="0.2">
      <c r="A15" t="s">
        <v>42</v>
      </c>
    </row>
    <row r="17" spans="1:4" x14ac:dyDescent="0.2">
      <c r="A17" s="17" t="s">
        <v>44</v>
      </c>
      <c r="B17" s="17"/>
      <c r="C17" s="33">
        <f>PV(10%,6,-100)</f>
        <v>435.52606994622283</v>
      </c>
    </row>
    <row r="18" spans="1:4" x14ac:dyDescent="0.2">
      <c r="A18" s="34" t="s">
        <v>49</v>
      </c>
      <c r="B18" s="34"/>
      <c r="C18" s="33">
        <f>PV(10%,2,,-20)</f>
        <v>16.528925619834709</v>
      </c>
    </row>
    <row r="19" spans="1:4" x14ac:dyDescent="0.2">
      <c r="A19" s="36" t="s">
        <v>50</v>
      </c>
      <c r="B19" s="37"/>
      <c r="C19" s="33">
        <f>PV(10%,3,,100)</f>
        <v>-75.131480090157751</v>
      </c>
    </row>
    <row r="20" spans="1:4" ht="17" thickBot="1" x14ac:dyDescent="0.25">
      <c r="A20" s="36" t="s">
        <v>41</v>
      </c>
      <c r="B20" s="37"/>
      <c r="C20" s="35">
        <f>SUM(C17:C19)</f>
        <v>376.92351547589976</v>
      </c>
    </row>
    <row r="21" spans="1:4" ht="17" thickTop="1" x14ac:dyDescent="0.2"/>
    <row r="22" spans="1:4" x14ac:dyDescent="0.2">
      <c r="A22" t="s">
        <v>46</v>
      </c>
    </row>
    <row r="24" spans="1:4" x14ac:dyDescent="0.2">
      <c r="A24" s="36" t="s">
        <v>52</v>
      </c>
      <c r="B24" s="16"/>
      <c r="C24" s="39">
        <f>PV(10%,3,-100)</f>
        <v>248.68519909842246</v>
      </c>
    </row>
    <row r="25" spans="1:4" x14ac:dyDescent="0.2">
      <c r="A25" s="36" t="s">
        <v>53</v>
      </c>
      <c r="B25" s="37"/>
      <c r="C25" s="33">
        <f>PV(10%,3,,-C24)</f>
        <v>186.84087084780043</v>
      </c>
      <c r="D25" t="s">
        <v>51</v>
      </c>
    </row>
    <row r="26" spans="1:4" x14ac:dyDescent="0.2">
      <c r="A26" s="34" t="s">
        <v>54</v>
      </c>
      <c r="B26" s="34"/>
      <c r="C26" s="33">
        <f>PV(10%,2,,-120)</f>
        <v>99.173553719008254</v>
      </c>
    </row>
    <row r="27" spans="1:4" ht="17" thickBot="1" x14ac:dyDescent="0.25">
      <c r="A27" s="17" t="s">
        <v>55</v>
      </c>
      <c r="B27" s="17"/>
      <c r="C27" s="33">
        <f>PV(10%,1,,-100)</f>
        <v>90.909090909090907</v>
      </c>
    </row>
    <row r="28" spans="1:4" ht="18" thickTop="1" thickBot="1" x14ac:dyDescent="0.25">
      <c r="A28" s="17" t="s">
        <v>41</v>
      </c>
      <c r="B28" s="17"/>
      <c r="C28" s="40">
        <f>SUM(C25:C27)</f>
        <v>376.92351547589953</v>
      </c>
    </row>
    <row r="29" spans="1:4" ht="17" thickTop="1" x14ac:dyDescent="0.2"/>
    <row r="30" spans="1:4" x14ac:dyDescent="0.2">
      <c r="A30" t="s">
        <v>56</v>
      </c>
    </row>
    <row r="32" spans="1:4" x14ac:dyDescent="0.2">
      <c r="A32" s="34" t="s">
        <v>57</v>
      </c>
      <c r="B32" s="34"/>
      <c r="C32" s="39">
        <f>PMT(10%,6,-C28)</f>
        <v>86.544420985508623</v>
      </c>
    </row>
    <row r="33" spans="1:3" ht="17" thickBot="1" x14ac:dyDescent="0.25">
      <c r="A33" s="34" t="s">
        <v>58</v>
      </c>
      <c r="B33" s="34"/>
      <c r="C33" s="33">
        <f>FV(10%,6,,-C28)</f>
        <v>667.74300000000039</v>
      </c>
    </row>
    <row r="34" spans="1:3" ht="18" thickTop="1" thickBot="1" x14ac:dyDescent="0.25">
      <c r="A34" s="34" t="s">
        <v>59</v>
      </c>
      <c r="B34" s="34"/>
      <c r="C34" s="40">
        <f>PMT(10%,6,,-C33)</f>
        <v>86.54442098550868</v>
      </c>
    </row>
    <row r="35" spans="1:3" ht="17" thickTop="1" x14ac:dyDescent="0.2"/>
  </sheetData>
  <mergeCells count="13">
    <mergeCell ref="A26:B26"/>
    <mergeCell ref="A27:B27"/>
    <mergeCell ref="A28:B28"/>
    <mergeCell ref="A32:B32"/>
    <mergeCell ref="A33:B33"/>
    <mergeCell ref="A34:B34"/>
    <mergeCell ref="A13:B13"/>
    <mergeCell ref="A17:B17"/>
    <mergeCell ref="A18:B18"/>
    <mergeCell ref="A24:B24"/>
    <mergeCell ref="A25:B25"/>
    <mergeCell ref="A19:B19"/>
    <mergeCell ref="A20:B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7746-F06B-3140-A997-20DCBA8AF0D2}">
  <dimension ref="A1:C29"/>
  <sheetViews>
    <sheetView zoomScale="200" zoomScaleNormal="200" workbookViewId="0">
      <selection activeCell="D7" sqref="D7"/>
    </sheetView>
  </sheetViews>
  <sheetFormatPr baseColWidth="10" defaultRowHeight="16" x14ac:dyDescent="0.2"/>
  <sheetData>
    <row r="1" spans="1:3" x14ac:dyDescent="0.2">
      <c r="A1" s="22" t="s">
        <v>2</v>
      </c>
      <c r="B1" s="24">
        <v>0.1</v>
      </c>
      <c r="C1" s="22" t="s">
        <v>38</v>
      </c>
    </row>
    <row r="3" spans="1:3" x14ac:dyDescent="0.2">
      <c r="A3" t="s">
        <v>43</v>
      </c>
    </row>
    <row r="5" spans="1:3" x14ac:dyDescent="0.2">
      <c r="A5" s="22" t="s">
        <v>39</v>
      </c>
      <c r="B5" s="22" t="s">
        <v>70</v>
      </c>
      <c r="C5" s="22" t="s">
        <v>40</v>
      </c>
    </row>
    <row r="6" spans="1:3" x14ac:dyDescent="0.2">
      <c r="A6" s="27">
        <v>0</v>
      </c>
      <c r="B6" s="23">
        <v>100</v>
      </c>
      <c r="C6" s="28">
        <f>PV($B$1,A6,,-B6)</f>
        <v>100</v>
      </c>
    </row>
    <row r="7" spans="1:3" x14ac:dyDescent="0.2">
      <c r="A7" s="26">
        <f>A6+1</f>
        <v>1</v>
      </c>
      <c r="B7" s="41">
        <f>B6+100</f>
        <v>200</v>
      </c>
      <c r="C7" s="28">
        <f t="shared" ref="C7:C9" si="0">PV($B$1,A7,,-B7)</f>
        <v>181.81818181818181</v>
      </c>
    </row>
    <row r="8" spans="1:3" x14ac:dyDescent="0.2">
      <c r="A8" s="26">
        <f t="shared" ref="A8:A10" si="1">A7+1</f>
        <v>2</v>
      </c>
      <c r="B8" s="41">
        <f t="shared" ref="B8:B10" si="2">B7+100</f>
        <v>300</v>
      </c>
      <c r="C8" s="28">
        <f t="shared" si="0"/>
        <v>247.93388429752062</v>
      </c>
    </row>
    <row r="9" spans="1:3" x14ac:dyDescent="0.2">
      <c r="A9" s="26">
        <f t="shared" si="1"/>
        <v>3</v>
      </c>
      <c r="B9" s="41">
        <f t="shared" si="2"/>
        <v>400</v>
      </c>
      <c r="C9" s="28">
        <f t="shared" si="0"/>
        <v>300.52592036063101</v>
      </c>
    </row>
    <row r="10" spans="1:3" x14ac:dyDescent="0.2">
      <c r="A10" s="44">
        <f t="shared" si="1"/>
        <v>4</v>
      </c>
      <c r="B10" s="45">
        <f t="shared" si="2"/>
        <v>500</v>
      </c>
      <c r="C10" s="28">
        <f>PV($B$1,A10,,-B10)</f>
        <v>341.50672768253526</v>
      </c>
    </row>
    <row r="11" spans="1:3" ht="17" thickBot="1" x14ac:dyDescent="0.25">
      <c r="A11" s="30" t="s">
        <v>41</v>
      </c>
      <c r="B11" s="30"/>
      <c r="C11" s="35">
        <f>SUM(C6:C10)</f>
        <v>1171.7847141588686</v>
      </c>
    </row>
    <row r="12" spans="1:3" ht="17" thickTop="1" x14ac:dyDescent="0.2"/>
    <row r="13" spans="1:3" x14ac:dyDescent="0.2">
      <c r="A13" s="8" t="s">
        <v>22</v>
      </c>
      <c r="B13" s="23">
        <v>100</v>
      </c>
    </row>
    <row r="14" spans="1:3" x14ac:dyDescent="0.2">
      <c r="A14" s="8" t="s">
        <v>3</v>
      </c>
      <c r="B14" s="27">
        <v>4</v>
      </c>
    </row>
    <row r="15" spans="1:3" x14ac:dyDescent="0.2">
      <c r="A15" s="43" t="s">
        <v>37</v>
      </c>
      <c r="B15" s="42"/>
      <c r="C15" t="s">
        <v>23</v>
      </c>
    </row>
    <row r="17" spans="1:3" x14ac:dyDescent="0.2">
      <c r="A17" t="s">
        <v>60</v>
      </c>
    </row>
    <row r="19" spans="1:3" x14ac:dyDescent="0.2">
      <c r="A19" s="34" t="s">
        <v>61</v>
      </c>
      <c r="B19" s="34"/>
      <c r="C19" s="33">
        <f>$B13*((1/$B$1)-$B$14/((1+$B$1)^$B$14-1))</f>
        <v>138.11678517560946</v>
      </c>
    </row>
    <row r="20" spans="1:3" x14ac:dyDescent="0.2">
      <c r="A20" s="34" t="s">
        <v>63</v>
      </c>
      <c r="B20" s="34"/>
      <c r="C20" s="33">
        <f>C19+200</f>
        <v>338.11678517560949</v>
      </c>
    </row>
    <row r="21" spans="1:3" ht="17" thickBot="1" x14ac:dyDescent="0.25">
      <c r="A21" s="34" t="s">
        <v>62</v>
      </c>
      <c r="B21" s="34"/>
      <c r="C21" s="33">
        <f>PV(10%,4,-C20)</f>
        <v>1071.784714158872</v>
      </c>
    </row>
    <row r="22" spans="1:3" ht="18" thickTop="1" thickBot="1" x14ac:dyDescent="0.25">
      <c r="A22" s="34" t="s">
        <v>45</v>
      </c>
      <c r="B22" s="34"/>
      <c r="C22" s="40">
        <f>C21+100</f>
        <v>1171.784714158872</v>
      </c>
    </row>
    <row r="23" spans="1:3" ht="17" thickTop="1" x14ac:dyDescent="0.2"/>
    <row r="24" spans="1:3" x14ac:dyDescent="0.2">
      <c r="A24" t="s">
        <v>64</v>
      </c>
    </row>
    <row r="26" spans="1:3" x14ac:dyDescent="0.2">
      <c r="A26" s="34" t="s">
        <v>65</v>
      </c>
      <c r="B26" s="34"/>
      <c r="C26" s="33">
        <f>$B13*((1/$B$1)-6/((1+$B$1)^6-1))</f>
        <v>222.35571782399663</v>
      </c>
    </row>
    <row r="27" spans="1:3" ht="17" thickBot="1" x14ac:dyDescent="0.25">
      <c r="A27" s="34" t="s">
        <v>66</v>
      </c>
      <c r="B27" s="34"/>
      <c r="C27" s="33">
        <f>PV(10%,6,-C26)</f>
        <v>968.41711913956533</v>
      </c>
    </row>
    <row r="28" spans="1:3" ht="18" thickTop="1" thickBot="1" x14ac:dyDescent="0.25">
      <c r="A28" s="34" t="s">
        <v>67</v>
      </c>
      <c r="B28" s="34"/>
      <c r="C28" s="40">
        <f>FV(10%,2,,-C27)</f>
        <v>1171.7847141588743</v>
      </c>
    </row>
    <row r="29" spans="1:3" ht="17" thickTop="1" x14ac:dyDescent="0.2"/>
  </sheetData>
  <mergeCells count="9">
    <mergeCell ref="A26:B26"/>
    <mergeCell ref="A27:B27"/>
    <mergeCell ref="A28:B28"/>
    <mergeCell ref="A11:B11"/>
    <mergeCell ref="A15:B15"/>
    <mergeCell ref="A22:B22"/>
    <mergeCell ref="A19:B19"/>
    <mergeCell ref="A20:B20"/>
    <mergeCell ref="A21:B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84EBE-26C7-D64B-A189-BE2F6916A954}">
  <dimension ref="A1:C26"/>
  <sheetViews>
    <sheetView zoomScale="200" zoomScaleNormal="200" workbookViewId="0">
      <selection activeCell="D3" sqref="D3"/>
    </sheetView>
  </sheetViews>
  <sheetFormatPr baseColWidth="10" defaultRowHeight="16" x14ac:dyDescent="0.2"/>
  <cols>
    <col min="2" max="2" width="10.33203125" bestFit="1" customWidth="1"/>
    <col min="3" max="3" width="13.33203125" bestFit="1" customWidth="1"/>
  </cols>
  <sheetData>
    <row r="1" spans="1:3" x14ac:dyDescent="0.2">
      <c r="A1" s="22" t="s">
        <v>2</v>
      </c>
      <c r="B1" s="24">
        <v>0.1</v>
      </c>
      <c r="C1" s="22" t="s">
        <v>38</v>
      </c>
    </row>
    <row r="3" spans="1:3" x14ac:dyDescent="0.2">
      <c r="A3" t="s">
        <v>43</v>
      </c>
    </row>
    <row r="5" spans="1:3" x14ac:dyDescent="0.2">
      <c r="A5" s="22" t="s">
        <v>39</v>
      </c>
      <c r="B5" s="22" t="s">
        <v>70</v>
      </c>
      <c r="C5" s="22" t="s">
        <v>40</v>
      </c>
    </row>
    <row r="6" spans="1:3" x14ac:dyDescent="0.2">
      <c r="A6" s="27">
        <v>0</v>
      </c>
      <c r="B6" s="23">
        <v>0</v>
      </c>
      <c r="C6" s="28">
        <f>PV($B$1,A6,,-B6)</f>
        <v>0</v>
      </c>
    </row>
    <row r="7" spans="1:3" x14ac:dyDescent="0.2">
      <c r="A7" s="26">
        <f>A6+1</f>
        <v>1</v>
      </c>
      <c r="B7" s="23">
        <v>100000</v>
      </c>
      <c r="C7" s="28">
        <f t="shared" ref="C7:C16" si="0">PV($B$1,A7,,-B7)</f>
        <v>90909.090909090897</v>
      </c>
    </row>
    <row r="8" spans="1:3" x14ac:dyDescent="0.2">
      <c r="A8" s="26">
        <f t="shared" ref="A8:A16" si="1">A7+1</f>
        <v>2</v>
      </c>
      <c r="B8" s="41">
        <f t="shared" ref="B8:B16" si="2">B7*1.05</f>
        <v>105000</v>
      </c>
      <c r="C8" s="28">
        <f t="shared" si="0"/>
        <v>86776.859504132211</v>
      </c>
    </row>
    <row r="9" spans="1:3" x14ac:dyDescent="0.2">
      <c r="A9" s="26">
        <f t="shared" si="1"/>
        <v>3</v>
      </c>
      <c r="B9" s="41">
        <f t="shared" si="2"/>
        <v>110250</v>
      </c>
      <c r="C9" s="28">
        <f t="shared" si="0"/>
        <v>82832.456799398919</v>
      </c>
    </row>
    <row r="10" spans="1:3" x14ac:dyDescent="0.2">
      <c r="A10" s="26">
        <f t="shared" si="1"/>
        <v>4</v>
      </c>
      <c r="B10" s="41">
        <f t="shared" si="2"/>
        <v>115762.5</v>
      </c>
      <c r="C10" s="28">
        <f t="shared" si="0"/>
        <v>79067.345126698972</v>
      </c>
    </row>
    <row r="11" spans="1:3" ht="17" customHeight="1" x14ac:dyDescent="0.2">
      <c r="A11" s="26">
        <f t="shared" si="1"/>
        <v>5</v>
      </c>
      <c r="B11" s="41">
        <f t="shared" si="2"/>
        <v>121550.625</v>
      </c>
      <c r="C11" s="28">
        <f t="shared" si="0"/>
        <v>75473.374893667191</v>
      </c>
    </row>
    <row r="12" spans="1:3" ht="17" customHeight="1" x14ac:dyDescent="0.2">
      <c r="A12" s="26">
        <f t="shared" si="1"/>
        <v>6</v>
      </c>
      <c r="B12" s="41">
        <f t="shared" si="2"/>
        <v>127628.15625</v>
      </c>
      <c r="C12" s="28">
        <f t="shared" si="0"/>
        <v>72042.766943955037</v>
      </c>
    </row>
    <row r="13" spans="1:3" x14ac:dyDescent="0.2">
      <c r="A13" s="26">
        <f t="shared" si="1"/>
        <v>7</v>
      </c>
      <c r="B13" s="41">
        <f t="shared" si="2"/>
        <v>134009.56406249999</v>
      </c>
      <c r="C13" s="28">
        <f t="shared" si="0"/>
        <v>68768.095719229794</v>
      </c>
    </row>
    <row r="14" spans="1:3" x14ac:dyDescent="0.2">
      <c r="A14" s="26">
        <f t="shared" si="1"/>
        <v>8</v>
      </c>
      <c r="B14" s="41">
        <f t="shared" si="2"/>
        <v>140710.042265625</v>
      </c>
      <c r="C14" s="28">
        <f t="shared" si="0"/>
        <v>65642.273186537554</v>
      </c>
    </row>
    <row r="15" spans="1:3" x14ac:dyDescent="0.2">
      <c r="A15" s="26">
        <f t="shared" si="1"/>
        <v>9</v>
      </c>
      <c r="B15" s="41">
        <f t="shared" si="2"/>
        <v>147745.54437890626</v>
      </c>
      <c r="C15" s="28">
        <f t="shared" si="0"/>
        <v>62658.533496240379</v>
      </c>
    </row>
    <row r="16" spans="1:3" x14ac:dyDescent="0.2">
      <c r="A16" s="26">
        <f t="shared" si="1"/>
        <v>10</v>
      </c>
      <c r="B16" s="41">
        <f t="shared" si="2"/>
        <v>155132.82159785158</v>
      </c>
      <c r="C16" s="28">
        <f t="shared" si="0"/>
        <v>59810.418337320363</v>
      </c>
    </row>
    <row r="17" spans="1:3" ht="17" thickBot="1" x14ac:dyDescent="0.25">
      <c r="A17" s="30" t="s">
        <v>41</v>
      </c>
      <c r="B17" s="30"/>
      <c r="C17" s="35">
        <f>SUM(C6:C16)</f>
        <v>743981.21491627127</v>
      </c>
    </row>
    <row r="18" spans="1:3" ht="17" thickTop="1" x14ac:dyDescent="0.2"/>
    <row r="19" spans="1:3" x14ac:dyDescent="0.2">
      <c r="A19" s="8" t="s">
        <v>4</v>
      </c>
      <c r="B19" s="24">
        <v>0.05</v>
      </c>
    </row>
    <row r="20" spans="1:3" x14ac:dyDescent="0.2">
      <c r="A20" s="8" t="s">
        <v>5</v>
      </c>
      <c r="B20" s="46">
        <f>(1+B1)/(1+B19)-1</f>
        <v>4.7619047619047672E-2</v>
      </c>
    </row>
    <row r="22" spans="1:3" x14ac:dyDescent="0.2">
      <c r="A22" t="s">
        <v>60</v>
      </c>
    </row>
    <row r="24" spans="1:3" ht="17" thickBot="1" x14ac:dyDescent="0.25">
      <c r="A24" s="34" t="s">
        <v>68</v>
      </c>
      <c r="B24" s="34"/>
      <c r="C24" s="33">
        <f>PV(B20,10,-100000)</f>
        <v>781180.27566208446</v>
      </c>
    </row>
    <row r="25" spans="1:3" ht="18" thickTop="1" thickBot="1" x14ac:dyDescent="0.25">
      <c r="A25" s="34" t="s">
        <v>69</v>
      </c>
      <c r="B25" s="34"/>
      <c r="C25" s="40">
        <f>C24/(1+B19)</f>
        <v>743981.21491627092</v>
      </c>
    </row>
    <row r="26" spans="1:3" ht="17" thickTop="1" x14ac:dyDescent="0.2"/>
  </sheetData>
  <mergeCells count="3">
    <mergeCell ref="A17:B17"/>
    <mergeCell ref="A24:B24"/>
    <mergeCell ref="A25:B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Formulas</vt:lpstr>
      <vt:lpstr>Case 1</vt:lpstr>
      <vt:lpstr>Case 2</vt:lpstr>
      <vt:lpstr>Case 3</vt:lpstr>
      <vt:lpstr>Case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2020-05-28T01:37:20Z</dcterms:created>
  <dcterms:modified xsi:type="dcterms:W3CDTF">2020-09-29T09:10:03Z</dcterms:modified>
</cp:coreProperties>
</file>