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arfazhussain_uvic_ca/Documents/0 UVIC/4 Second Year Engineering/4 ECON 180 A01/1 Lectures/1 Lecture 21-26/"/>
    </mc:Choice>
  </mc:AlternateContent>
  <xr:revisionPtr revIDLastSave="3" documentId="13_ncr:1_{D15B096F-6581-8043-9D7F-00A02247D26B}" xr6:coauthVersionLast="47" xr6:coauthVersionMax="47" xr10:uidLastSave="{CA540B53-1802-E947-B777-5430021D5874}"/>
  <bookViews>
    <workbookView xWindow="820" yWindow="500" windowWidth="18780" windowHeight="21100" activeTab="2" xr2:uid="{F63606A9-C947-6C42-B4A4-EBB51BE0D357}"/>
  </bookViews>
  <sheets>
    <sheet name="Basics" sheetId="1" r:id="rId1"/>
    <sheet name="Scenarios" sheetId="2" r:id="rId2"/>
    <sheet name="Tornado" sheetId="3" r:id="rId3"/>
    <sheet name="Spi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/>
  <c r="P12" i="5"/>
  <c r="P13" i="5"/>
  <c r="P14" i="5"/>
  <c r="P15" i="5"/>
  <c r="P16" i="5"/>
  <c r="P17" i="5"/>
  <c r="P18" i="5"/>
  <c r="P19" i="5"/>
  <c r="P20" i="5"/>
  <c r="P21" i="5"/>
  <c r="P22" i="5"/>
  <c r="P23" i="5"/>
  <c r="P11" i="5"/>
  <c r="O19" i="5"/>
  <c r="O20" i="5"/>
  <c r="O21" i="5"/>
  <c r="O18" i="5"/>
  <c r="N14" i="5"/>
  <c r="N15" i="5"/>
  <c r="N16" i="5"/>
  <c r="N17" i="5"/>
  <c r="N18" i="5"/>
  <c r="N19" i="5"/>
  <c r="N20" i="5"/>
  <c r="N21" i="5"/>
  <c r="N13" i="5"/>
  <c r="M8" i="5"/>
  <c r="M9" i="5"/>
  <c r="M10" i="5"/>
  <c r="M11" i="5"/>
  <c r="M12" i="5"/>
  <c r="M13" i="5"/>
  <c r="M14" i="5"/>
  <c r="M15" i="5"/>
  <c r="M16" i="5"/>
  <c r="M17" i="5"/>
  <c r="M18" i="5"/>
  <c r="M19" i="5"/>
  <c r="M7" i="5"/>
  <c r="L17" i="5"/>
  <c r="L18" i="5"/>
  <c r="L19" i="5"/>
  <c r="L20" i="5"/>
  <c r="L16" i="5"/>
  <c r="H9" i="5"/>
  <c r="C9" i="5"/>
  <c r="I7" i="3"/>
  <c r="I5" i="3"/>
  <c r="I6" i="3"/>
  <c r="I4" i="3"/>
  <c r="I3" i="3"/>
  <c r="H7" i="3"/>
  <c r="H5" i="3"/>
  <c r="H6" i="3"/>
  <c r="H4" i="3"/>
  <c r="H3" i="3"/>
  <c r="I8" i="2"/>
  <c r="J8" i="2"/>
  <c r="H8" i="2"/>
  <c r="C9" i="1"/>
  <c r="K9" i="5" l="1"/>
  <c r="K13" i="5"/>
  <c r="K14" i="5" s="1"/>
  <c r="K15" i="5" s="1"/>
  <c r="K18" i="5" s="1"/>
  <c r="K19" i="5" s="1"/>
  <c r="K20" i="5" s="1"/>
  <c r="K21" i="5" s="1"/>
  <c r="K22" i="5" s="1"/>
  <c r="K8" i="5"/>
  <c r="I4" i="5"/>
  <c r="I5" i="5"/>
  <c r="I6" i="5"/>
  <c r="I7" i="5"/>
  <c r="L3" i="5" s="1"/>
  <c r="I3" i="5"/>
  <c r="H4" i="5"/>
  <c r="H5" i="5"/>
  <c r="H6" i="5"/>
  <c r="H7" i="5"/>
  <c r="H3" i="5"/>
  <c r="K10" i="5" l="1"/>
  <c r="L2" i="5"/>
  <c r="J3" i="3"/>
  <c r="J7" i="3"/>
  <c r="J4" i="3"/>
  <c r="C9" i="3"/>
  <c r="M2" i="3" s="1"/>
  <c r="J6" i="2"/>
  <c r="H6" i="2"/>
  <c r="J7" i="2"/>
  <c r="J5" i="2"/>
  <c r="J4" i="2"/>
  <c r="J3" i="2"/>
  <c r="I4" i="2"/>
  <c r="I5" i="2"/>
  <c r="I6" i="2"/>
  <c r="I7" i="2"/>
  <c r="I3" i="2"/>
  <c r="H7" i="2"/>
  <c r="H5" i="2"/>
  <c r="H4" i="2"/>
  <c r="H3" i="2"/>
  <c r="O5" i="3" l="1"/>
  <c r="O6" i="3"/>
  <c r="J6" i="3"/>
  <c r="N6" i="3"/>
  <c r="N5" i="3"/>
  <c r="P6" i="3"/>
  <c r="P5" i="3"/>
  <c r="J5" i="3"/>
  <c r="M5" i="3"/>
  <c r="M6" i="3"/>
  <c r="Q5" i="3"/>
  <c r="Q6" i="3"/>
</calcChain>
</file>

<file path=xl/sharedStrings.xml><?xml version="1.0" encoding="utf-8"?>
<sst xmlns="http://schemas.openxmlformats.org/spreadsheetml/2006/main" count="85" uniqueCount="24">
  <si>
    <t>Min</t>
  </si>
  <si>
    <t>Max</t>
  </si>
  <si>
    <t>Baseline</t>
  </si>
  <si>
    <t>P</t>
  </si>
  <si>
    <t>A</t>
  </si>
  <si>
    <t>MARR</t>
  </si>
  <si>
    <t>N</t>
  </si>
  <si>
    <t>d</t>
  </si>
  <si>
    <t>Baseline NPV</t>
  </si>
  <si>
    <t>Parameter</t>
  </si>
  <si>
    <t>Best Case</t>
  </si>
  <si>
    <t>Worst Case</t>
  </si>
  <si>
    <t>NPV</t>
  </si>
  <si>
    <t>Width</t>
  </si>
  <si>
    <t>Low</t>
  </si>
  <si>
    <t>High</t>
  </si>
  <si>
    <t>Sensitivities</t>
  </si>
  <si>
    <t>NPV Low</t>
  </si>
  <si>
    <t>NPV High</t>
  </si>
  <si>
    <t>Min d</t>
  </si>
  <si>
    <t>Max d</t>
  </si>
  <si>
    <t>MIN d</t>
  </si>
  <si>
    <t>MAX d</t>
  </si>
  <si>
    <t>depr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</si>
</sst>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6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6" fontId="0" fillId="0" borderId="0" xfId="0" applyNumberFormat="1"/>
    <xf numFmtId="166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Tornado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Tornado!$M$4:$Q$4</c:f>
              <c:strCache>
                <c:ptCount val="5"/>
                <c:pt idx="0">
                  <c:v>d</c:v>
                </c:pt>
                <c:pt idx="1">
                  <c:v>P</c:v>
                </c:pt>
                <c:pt idx="2">
                  <c:v>MARR</c:v>
                </c:pt>
                <c:pt idx="3">
                  <c:v>N</c:v>
                </c:pt>
                <c:pt idx="4">
                  <c:v>A</c:v>
                </c:pt>
              </c:strCache>
            </c:strRef>
          </c:cat>
          <c:val>
            <c:numRef>
              <c:f>Tornado!$M$5:$Q$5</c:f>
              <c:numCache>
                <c:formatCode>"$"#,##0.00</c:formatCode>
                <c:ptCount val="5"/>
                <c:pt idx="0">
                  <c:v>292.67858982558698</c:v>
                </c:pt>
                <c:pt idx="1">
                  <c:v>289.38176513108897</c:v>
                </c:pt>
                <c:pt idx="2">
                  <c:v>278.99771647994856</c:v>
                </c:pt>
                <c:pt idx="3">
                  <c:v>270.32131865433183</c:v>
                </c:pt>
                <c:pt idx="4">
                  <c:v>-87.913619389228799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E-4C48-8530-E58DEB5C4618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Tornado!$M$4:$Q$4</c:f>
              <c:strCache>
                <c:ptCount val="5"/>
                <c:pt idx="0">
                  <c:v>d</c:v>
                </c:pt>
                <c:pt idx="1">
                  <c:v>P</c:v>
                </c:pt>
                <c:pt idx="2">
                  <c:v>MARR</c:v>
                </c:pt>
                <c:pt idx="3">
                  <c:v>N</c:v>
                </c:pt>
                <c:pt idx="4">
                  <c:v>A</c:v>
                </c:pt>
              </c:strCache>
            </c:strRef>
          </c:cat>
          <c:val>
            <c:numRef>
              <c:f>Tornado!$M$6:$Q$6</c:f>
              <c:numCache>
                <c:formatCode>"$"#,##0.00</c:formatCode>
                <c:ptCount val="5"/>
                <c:pt idx="0">
                  <c:v>322.84400069752758</c:v>
                </c:pt>
                <c:pt idx="1">
                  <c:v>320.15153191731906</c:v>
                </c:pt>
                <c:pt idx="2">
                  <c:v>352.98299354971357</c:v>
                </c:pt>
                <c:pt idx="3">
                  <c:v>351.08313510251503</c:v>
                </c:pt>
                <c:pt idx="4">
                  <c:v>298.17312707001184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E-4C48-8530-E58DEB5C4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139108447"/>
        <c:axId val="1139242655"/>
      </c:barChart>
      <c:catAx>
        <c:axId val="1139108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42655"/>
        <c:crossesAt val="298.17"/>
        <c:auto val="1"/>
        <c:lblAlgn val="ctr"/>
        <c:lblOffset val="100"/>
        <c:noMultiLvlLbl val="0"/>
      </c:catAx>
      <c:valAx>
        <c:axId val="1139242655"/>
        <c:scaling>
          <c:orientation val="minMax"/>
          <c:max val="340"/>
          <c:min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0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(Spider)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Spider!$L$6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Spider!$K$7:$K$23</c:f>
              <c:numCache>
                <c:formatCode>0.0%</c:formatCode>
                <c:ptCount val="17"/>
                <c:pt idx="0" formatCode="0%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-0.66666666666666674</c:v>
                </c:pt>
                <c:pt idx="5">
                  <c:v>-0.6</c:v>
                </c:pt>
                <c:pt idx="6">
                  <c:v>-0.5</c:v>
                </c:pt>
                <c:pt idx="7">
                  <c:v>-0.4</c:v>
                </c:pt>
                <c:pt idx="8">
                  <c:v>-0.30000000000000004</c:v>
                </c:pt>
                <c:pt idx="9">
                  <c:v>-0.25</c:v>
                </c:pt>
                <c:pt idx="10">
                  <c:v>-0.2</c:v>
                </c:pt>
                <c:pt idx="11">
                  <c:v>-0.1</c:v>
                </c:pt>
                <c:pt idx="12">
                  <c:v>0</c:v>
                </c:pt>
                <c:pt idx="13">
                  <c:v>0.1</c:v>
                </c:pt>
                <c:pt idx="14">
                  <c:v>0.2</c:v>
                </c:pt>
                <c:pt idx="15">
                  <c:v>0.30000000000000004</c:v>
                </c:pt>
                <c:pt idx="16">
                  <c:v>0.33333333333333337</c:v>
                </c:pt>
              </c:numCache>
            </c:numRef>
          </c:xVal>
          <c:yVal>
            <c:numRef>
              <c:f>Spider!$L$7:$L$23</c:f>
              <c:numCache>
                <c:formatCode>"$"#,##0.00</c:formatCode>
                <c:ptCount val="17"/>
                <c:pt idx="9">
                  <c:v>320.15153191731906</c:v>
                </c:pt>
                <c:pt idx="10">
                  <c:v>315.7558509478576</c:v>
                </c:pt>
                <c:pt idx="11">
                  <c:v>306.96448900893472</c:v>
                </c:pt>
                <c:pt idx="12">
                  <c:v>298.17312707001184</c:v>
                </c:pt>
                <c:pt idx="13">
                  <c:v>289.38176513108897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B-D845-B29D-3464EC6D3134}"/>
            </c:ext>
          </c:extLst>
        </c:ser>
        <c:ser>
          <c:idx val="1"/>
          <c:order val="1"/>
          <c:tx>
            <c:strRef>
              <c:f>Spider!$M$6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Spider!$K$7:$K$23</c:f>
              <c:numCache>
                <c:formatCode>0.0%</c:formatCode>
                <c:ptCount val="17"/>
                <c:pt idx="0" formatCode="0%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-0.66666666666666674</c:v>
                </c:pt>
                <c:pt idx="5">
                  <c:v>-0.6</c:v>
                </c:pt>
                <c:pt idx="6">
                  <c:v>-0.5</c:v>
                </c:pt>
                <c:pt idx="7">
                  <c:v>-0.4</c:v>
                </c:pt>
                <c:pt idx="8">
                  <c:v>-0.30000000000000004</c:v>
                </c:pt>
                <c:pt idx="9">
                  <c:v>-0.25</c:v>
                </c:pt>
                <c:pt idx="10">
                  <c:v>-0.2</c:v>
                </c:pt>
                <c:pt idx="11">
                  <c:v>-0.1</c:v>
                </c:pt>
                <c:pt idx="12">
                  <c:v>0</c:v>
                </c:pt>
                <c:pt idx="13">
                  <c:v>0.1</c:v>
                </c:pt>
                <c:pt idx="14">
                  <c:v>0.2</c:v>
                </c:pt>
                <c:pt idx="15">
                  <c:v>0.30000000000000004</c:v>
                </c:pt>
                <c:pt idx="16">
                  <c:v>0.33333333333333337</c:v>
                </c:pt>
              </c:numCache>
            </c:numRef>
          </c:xVal>
          <c:yVal>
            <c:numRef>
              <c:f>Spider!$M$7:$M$23</c:f>
              <c:numCache>
                <c:formatCode>"$"#,##0.00</c:formatCode>
                <c:ptCount val="17"/>
                <c:pt idx="0">
                  <c:v>-87.913619389228799</c:v>
                </c:pt>
                <c:pt idx="1">
                  <c:v>-49.304944743304738</c:v>
                </c:pt>
                <c:pt idx="2">
                  <c:v>-10.696270097380678</c:v>
                </c:pt>
                <c:pt idx="3">
                  <c:v>27.912404548543378</c:v>
                </c:pt>
                <c:pt idx="4">
                  <c:v>40.781962763851411</c:v>
                </c:pt>
                <c:pt idx="5">
                  <c:v>66.521079194467447</c:v>
                </c:pt>
                <c:pt idx="6">
                  <c:v>105.12975384039153</c:v>
                </c:pt>
                <c:pt idx="7">
                  <c:v>143.73842848631557</c:v>
                </c:pt>
                <c:pt idx="8">
                  <c:v>182.34710313223962</c:v>
                </c:pt>
                <c:pt idx="9">
                  <c:v>201.65144045520168</c:v>
                </c:pt>
                <c:pt idx="10">
                  <c:v>220.95577777816368</c:v>
                </c:pt>
                <c:pt idx="11">
                  <c:v>259.56445242408779</c:v>
                </c:pt>
                <c:pt idx="12">
                  <c:v>298.17312707001184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B-D845-B29D-3464EC6D3134}"/>
            </c:ext>
          </c:extLst>
        </c:ser>
        <c:ser>
          <c:idx val="2"/>
          <c:order val="2"/>
          <c:tx>
            <c:strRef>
              <c:f>Spider!$N$6</c:f>
              <c:strCache>
                <c:ptCount val="1"/>
                <c:pt idx="0">
                  <c:v>MARR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Spider!$K$7:$K$23</c:f>
              <c:numCache>
                <c:formatCode>0.0%</c:formatCode>
                <c:ptCount val="17"/>
                <c:pt idx="0" formatCode="0%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-0.66666666666666674</c:v>
                </c:pt>
                <c:pt idx="5">
                  <c:v>-0.6</c:v>
                </c:pt>
                <c:pt idx="6">
                  <c:v>-0.5</c:v>
                </c:pt>
                <c:pt idx="7">
                  <c:v>-0.4</c:v>
                </c:pt>
                <c:pt idx="8">
                  <c:v>-0.30000000000000004</c:v>
                </c:pt>
                <c:pt idx="9">
                  <c:v>-0.25</c:v>
                </c:pt>
                <c:pt idx="10">
                  <c:v>-0.2</c:v>
                </c:pt>
                <c:pt idx="11">
                  <c:v>-0.1</c:v>
                </c:pt>
                <c:pt idx="12">
                  <c:v>0</c:v>
                </c:pt>
                <c:pt idx="13">
                  <c:v>0.1</c:v>
                </c:pt>
                <c:pt idx="14">
                  <c:v>0.2</c:v>
                </c:pt>
                <c:pt idx="15">
                  <c:v>0.30000000000000004</c:v>
                </c:pt>
                <c:pt idx="16">
                  <c:v>0.33333333333333337</c:v>
                </c:pt>
              </c:numCache>
            </c:numRef>
          </c:xVal>
          <c:yVal>
            <c:numRef>
              <c:f>Spider!$N$7:$N$23</c:f>
              <c:numCache>
                <c:formatCode>"$"#,##0.00</c:formatCode>
                <c:ptCount val="17"/>
                <c:pt idx="6">
                  <c:v>352.98299354971357</c:v>
                </c:pt>
                <c:pt idx="7">
                  <c:v>341.1594464656763</c:v>
                </c:pt>
                <c:pt idx="8">
                  <c:v>329.78706304640127</c:v>
                </c:pt>
                <c:pt idx="9">
                  <c:v>324.26347452499442</c:v>
                </c:pt>
                <c:pt idx="10">
                  <c:v>318.8449183009032</c:v>
                </c:pt>
                <c:pt idx="11">
                  <c:v>308.31319673932416</c:v>
                </c:pt>
                <c:pt idx="12">
                  <c:v>298.17312707001184</c:v>
                </c:pt>
                <c:pt idx="13">
                  <c:v>288.40692109021353</c:v>
                </c:pt>
                <c:pt idx="14">
                  <c:v>278.99771647994856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0B-D845-B29D-3464EC6D3134}"/>
            </c:ext>
          </c:extLst>
        </c:ser>
        <c:ser>
          <c:idx val="3"/>
          <c:order val="3"/>
          <c:tx>
            <c:strRef>
              <c:f>Spider!$O$6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Spider!$K$7:$K$23</c:f>
              <c:numCache>
                <c:formatCode>0.0%</c:formatCode>
                <c:ptCount val="17"/>
                <c:pt idx="0" formatCode="0%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-0.66666666666666674</c:v>
                </c:pt>
                <c:pt idx="5">
                  <c:v>-0.6</c:v>
                </c:pt>
                <c:pt idx="6">
                  <c:v>-0.5</c:v>
                </c:pt>
                <c:pt idx="7">
                  <c:v>-0.4</c:v>
                </c:pt>
                <c:pt idx="8">
                  <c:v>-0.30000000000000004</c:v>
                </c:pt>
                <c:pt idx="9">
                  <c:v>-0.25</c:v>
                </c:pt>
                <c:pt idx="10">
                  <c:v>-0.2</c:v>
                </c:pt>
                <c:pt idx="11">
                  <c:v>-0.1</c:v>
                </c:pt>
                <c:pt idx="12">
                  <c:v>0</c:v>
                </c:pt>
                <c:pt idx="13">
                  <c:v>0.1</c:v>
                </c:pt>
                <c:pt idx="14">
                  <c:v>0.2</c:v>
                </c:pt>
                <c:pt idx="15">
                  <c:v>0.30000000000000004</c:v>
                </c:pt>
                <c:pt idx="16">
                  <c:v>0.33333333333333337</c:v>
                </c:pt>
              </c:numCache>
            </c:numRef>
          </c:xVal>
          <c:yVal>
            <c:numRef>
              <c:f>Spider!$O$7:$O$23</c:f>
              <c:numCache>
                <c:formatCode>"$"#,##0.00</c:formatCode>
                <c:ptCount val="17"/>
                <c:pt idx="11">
                  <c:v>270.32131865433183</c:v>
                </c:pt>
                <c:pt idx="12">
                  <c:v>298.17312707001184</c:v>
                </c:pt>
                <c:pt idx="13">
                  <c:v>325.10492378894884</c:v>
                </c:pt>
                <c:pt idx="14">
                  <c:v>351.08313510251503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0B-D845-B29D-3464EC6D3134}"/>
            </c:ext>
          </c:extLst>
        </c:ser>
        <c:ser>
          <c:idx val="4"/>
          <c:order val="4"/>
          <c:tx>
            <c:strRef>
              <c:f>Spider!$P$6</c:f>
              <c:strCache>
                <c:ptCount val="1"/>
                <c:pt idx="0">
                  <c:v>depr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Spider!$K$7:$K$23</c:f>
              <c:numCache>
                <c:formatCode>0.0%</c:formatCode>
                <c:ptCount val="17"/>
                <c:pt idx="0" formatCode="0%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-0.66666666666666674</c:v>
                </c:pt>
                <c:pt idx="5">
                  <c:v>-0.6</c:v>
                </c:pt>
                <c:pt idx="6">
                  <c:v>-0.5</c:v>
                </c:pt>
                <c:pt idx="7">
                  <c:v>-0.4</c:v>
                </c:pt>
                <c:pt idx="8">
                  <c:v>-0.30000000000000004</c:v>
                </c:pt>
                <c:pt idx="9">
                  <c:v>-0.25</c:v>
                </c:pt>
                <c:pt idx="10">
                  <c:v>-0.2</c:v>
                </c:pt>
                <c:pt idx="11">
                  <c:v>-0.1</c:v>
                </c:pt>
                <c:pt idx="12">
                  <c:v>0</c:v>
                </c:pt>
                <c:pt idx="13">
                  <c:v>0.1</c:v>
                </c:pt>
                <c:pt idx="14">
                  <c:v>0.2</c:v>
                </c:pt>
                <c:pt idx="15">
                  <c:v>0.30000000000000004</c:v>
                </c:pt>
                <c:pt idx="16">
                  <c:v>0.33333333333333337</c:v>
                </c:pt>
              </c:numCache>
            </c:numRef>
          </c:xVal>
          <c:yVal>
            <c:numRef>
              <c:f>Spider!$P$7:$P$23</c:f>
              <c:numCache>
                <c:formatCode>"$"#,##0.00</c:formatCode>
                <c:ptCount val="17"/>
                <c:pt idx="4">
                  <c:v>322.84400069752758</c:v>
                </c:pt>
                <c:pt idx="5">
                  <c:v>319.15304216926336</c:v>
                </c:pt>
                <c:pt idx="6">
                  <c:v>314.2397241832806</c:v>
                </c:pt>
                <c:pt idx="7">
                  <c:v>309.99351806475067</c:v>
                </c:pt>
                <c:pt idx="8">
                  <c:v>306.33265928105118</c:v>
                </c:pt>
                <c:pt idx="9">
                  <c:v>304.69864286487092</c:v>
                </c:pt>
                <c:pt idx="10">
                  <c:v>303.18429048886156</c:v>
                </c:pt>
                <c:pt idx="11">
                  <c:v>300.48361648726706</c:v>
                </c:pt>
                <c:pt idx="12">
                  <c:v>298.17312707001184</c:v>
                </c:pt>
                <c:pt idx="13">
                  <c:v>296.20188334000085</c:v>
                </c:pt>
                <c:pt idx="14">
                  <c:v>294.52486327026384</c:v>
                </c:pt>
                <c:pt idx="15">
                  <c:v>293.10236250924135</c:v>
                </c:pt>
                <c:pt idx="16">
                  <c:v>292.67858982558698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0B-D845-B29D-3464EC6D3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888367"/>
        <c:axId val="1543006415"/>
      </c:scatterChart>
      <c:valAx>
        <c:axId val="114488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Deviation from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06415"/>
        <c:crosses val="autoZero"/>
        <c:crossBetween val="midCat"/>
      </c:valAx>
      <c:valAx>
        <c:axId val="154300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8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336550</xdr:colOff>
      <xdr:row>10</xdr:row>
      <xdr:rowOff>50800</xdr:rowOff>
    </xdr:from>
    <xdr:to>
      <xdr:col>15</xdr:col>
      <xdr:colOff>209550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E123F-20A0-6C49-8044-2341D0104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24</xdr:row>
      <xdr:rowOff>44450</xdr:rowOff>
    </xdr:from>
    <xdr:to>
      <xdr:col>14</xdr:col>
      <xdr:colOff>469900</xdr:colOff>
      <xdr:row>47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03969-A68B-9542-992A-B245EB7E9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23B8-B523-D444-80AC-974195CD415D}">
  <dimension ref="B2:E9"/>
  <sheetViews>
    <sheetView zoomScale="200" zoomScaleNormal="200" workbookViewId="0">
      <selection activeCell="C9" sqref="C9"/>
    </sheetView>
  </sheetViews>
  <sheetFormatPr baseColWidth="10" defaultRowHeight="16" x14ac:dyDescent="0.2"/>
  <cols>
    <col min="2" max="2" width="12.1640625" bestFit="1" customWidth="1"/>
    <col min="3" max="3" width="9.6640625" customWidth="1"/>
  </cols>
  <sheetData>
    <row r="2" spans="2:5" x14ac:dyDescent="0.2">
      <c r="B2" s="3" t="s">
        <v>9</v>
      </c>
      <c r="C2" s="3" t="s">
        <v>0</v>
      </c>
      <c r="D2" s="3" t="s">
        <v>2</v>
      </c>
      <c r="E2" s="3" t="s">
        <v>1</v>
      </c>
    </row>
    <row r="3" spans="2:5" x14ac:dyDescent="0.2">
      <c r="B3" s="3" t="s">
        <v>3</v>
      </c>
      <c r="C3" s="3">
        <v>75</v>
      </c>
      <c r="D3" s="3">
        <v>100</v>
      </c>
      <c r="E3" s="3">
        <v>110</v>
      </c>
    </row>
    <row r="4" spans="2:5" x14ac:dyDescent="0.2">
      <c r="B4" s="3" t="s">
        <v>4</v>
      </c>
      <c r="C4" s="3">
        <v>0</v>
      </c>
      <c r="D4" s="3">
        <v>50</v>
      </c>
      <c r="E4" s="3">
        <v>50</v>
      </c>
    </row>
    <row r="5" spans="2:5" x14ac:dyDescent="0.2">
      <c r="B5" s="3" t="s">
        <v>5</v>
      </c>
      <c r="C5" s="4">
        <v>2.5000000000000001E-2</v>
      </c>
      <c r="D5" s="5">
        <v>0.05</v>
      </c>
      <c r="E5" s="5">
        <v>0.06</v>
      </c>
    </row>
    <row r="6" spans="2:5" x14ac:dyDescent="0.2">
      <c r="B6" s="3" t="s">
        <v>6</v>
      </c>
      <c r="C6" s="3">
        <v>9</v>
      </c>
      <c r="D6" s="3">
        <v>10</v>
      </c>
      <c r="E6" s="3">
        <v>12</v>
      </c>
    </row>
    <row r="7" spans="2:5" x14ac:dyDescent="0.2">
      <c r="B7" s="3" t="s">
        <v>7</v>
      </c>
      <c r="C7" s="5">
        <v>0.05</v>
      </c>
      <c r="D7" s="5">
        <v>0.15</v>
      </c>
      <c r="E7" s="5">
        <v>0.2</v>
      </c>
    </row>
    <row r="9" spans="2:5" x14ac:dyDescent="0.2">
      <c r="B9" s="6" t="s">
        <v>8</v>
      </c>
      <c r="C9" s="7">
        <f>-D3+PV(D5,D6,-D4)+PV(D5,D6,,-((1-D7)^D6)*D3)</f>
        <v>298.17312707001184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DE40-A202-7E4D-B5E9-72A32808C4D7}">
  <dimension ref="B2:J9"/>
  <sheetViews>
    <sheetView zoomScaleNormal="100" workbookViewId="0">
      <selection activeCell="C9" sqref="C9"/>
    </sheetView>
  </sheetViews>
  <sheetFormatPr baseColWidth="10" defaultRowHeight="16" x14ac:dyDescent="0.2"/>
  <cols>
    <col min="2" max="2" width="12.1640625" bestFit="1" customWidth="1"/>
    <col min="3" max="3" width="9.6640625" customWidth="1"/>
    <col min="8" max="8" width="10.5" bestFit="1" customWidth="1"/>
  </cols>
  <sheetData>
    <row r="2" spans="2:10" x14ac:dyDescent="0.2">
      <c r="B2" s="3" t="s">
        <v>9</v>
      </c>
      <c r="C2" s="3" t="s">
        <v>0</v>
      </c>
      <c r="D2" s="3" t="s">
        <v>2</v>
      </c>
      <c r="E2" s="3" t="s">
        <v>1</v>
      </c>
      <c r="G2" s="3" t="s">
        <v>9</v>
      </c>
      <c r="H2" s="3" t="s">
        <v>11</v>
      </c>
      <c r="I2" s="3" t="s">
        <v>2</v>
      </c>
      <c r="J2" s="3" t="s">
        <v>10</v>
      </c>
    </row>
    <row r="3" spans="2:10" x14ac:dyDescent="0.2">
      <c r="B3" s="3" t="s">
        <v>3</v>
      </c>
      <c r="C3" s="3">
        <v>75</v>
      </c>
      <c r="D3" s="3">
        <v>100</v>
      </c>
      <c r="E3" s="3">
        <v>110</v>
      </c>
      <c r="G3" s="3" t="s">
        <v>3</v>
      </c>
      <c r="H3" s="3">
        <f>MAX(C3:E3)</f>
        <v>110</v>
      </c>
      <c r="I3" s="3">
        <f>D3</f>
        <v>100</v>
      </c>
      <c r="J3" s="3">
        <f>MIN(C3:E3)</f>
        <v>75</v>
      </c>
    </row>
    <row r="4" spans="2:10" x14ac:dyDescent="0.2">
      <c r="B4" s="3" t="s">
        <v>4</v>
      </c>
      <c r="C4" s="3">
        <v>0</v>
      </c>
      <c r="D4" s="3">
        <v>50</v>
      </c>
      <c r="E4" s="3">
        <v>50</v>
      </c>
      <c r="G4" s="3" t="s">
        <v>4</v>
      </c>
      <c r="H4" s="3">
        <f>MIN(C4:E4)</f>
        <v>0</v>
      </c>
      <c r="I4" s="3">
        <f t="shared" ref="I4:I7" si="0">D4</f>
        <v>50</v>
      </c>
      <c r="J4" s="3">
        <f>MAX(C4:E4)</f>
        <v>50</v>
      </c>
    </row>
    <row r="5" spans="2:10" x14ac:dyDescent="0.2">
      <c r="B5" s="3" t="s">
        <v>5</v>
      </c>
      <c r="C5" s="4">
        <v>2.5000000000000001E-2</v>
      </c>
      <c r="D5" s="5">
        <v>0.05</v>
      </c>
      <c r="E5" s="5">
        <v>0.06</v>
      </c>
      <c r="G5" s="3" t="s">
        <v>5</v>
      </c>
      <c r="H5" s="4">
        <f>MAX(C5:E5)</f>
        <v>0.06</v>
      </c>
      <c r="I5" s="3">
        <f t="shared" si="0"/>
        <v>0.05</v>
      </c>
      <c r="J5" s="5">
        <f>MIN(C5:E5)</f>
        <v>2.5000000000000001E-2</v>
      </c>
    </row>
    <row r="6" spans="2:10" x14ac:dyDescent="0.2">
      <c r="B6" s="3" t="s">
        <v>6</v>
      </c>
      <c r="C6" s="3">
        <v>9</v>
      </c>
      <c r="D6" s="3">
        <v>10</v>
      </c>
      <c r="E6" s="3">
        <v>12</v>
      </c>
      <c r="G6" s="3" t="s">
        <v>6</v>
      </c>
      <c r="H6" s="3">
        <f>MAX(C6:E6)</f>
        <v>12</v>
      </c>
      <c r="I6" s="3">
        <f t="shared" si="0"/>
        <v>10</v>
      </c>
      <c r="J6" s="3">
        <f>MAX(C6:E6)</f>
        <v>12</v>
      </c>
    </row>
    <row r="7" spans="2:10" x14ac:dyDescent="0.2">
      <c r="B7" s="3" t="s">
        <v>7</v>
      </c>
      <c r="C7" s="5">
        <v>0.05</v>
      </c>
      <c r="D7" s="5">
        <v>0.15</v>
      </c>
      <c r="E7" s="5">
        <v>0.2</v>
      </c>
      <c r="G7" s="3" t="s">
        <v>7</v>
      </c>
      <c r="H7" s="5">
        <f>MAX(C7:E7)</f>
        <v>0.2</v>
      </c>
      <c r="I7" s="3">
        <f t="shared" si="0"/>
        <v>0.15</v>
      </c>
      <c r="J7" s="5">
        <f>MIN(C7:E7)</f>
        <v>0.05</v>
      </c>
    </row>
    <row r="8" spans="2:10" x14ac:dyDescent="0.2">
      <c r="G8" s="8" t="s">
        <v>12</v>
      </c>
      <c r="H8" s="9">
        <f>-H3+PV(H5,H6,-H4)+PV(H5,H6,,-((1-H7)^H6)*H3)</f>
        <v>-106.24333779192821</v>
      </c>
      <c r="I8" s="9">
        <f t="shared" ref="I8:J8" si="1">-I3+PV(I5,I6,-I4)+PV(I5,I6,,-((1-I7)^I6)*I3)</f>
        <v>298.17312707001184</v>
      </c>
      <c r="J8" s="9">
        <f t="shared" si="1"/>
        <v>468.02232415126963</v>
      </c>
    </row>
    <row r="9" spans="2:10" x14ac:dyDescent="0.2">
      <c r="B9" s="6" t="s">
        <v>8</v>
      </c>
      <c r="C9" s="7">
        <f>-D3+PV(D5,D6,-D4)+PV(D5,D6,,-((1-D7)^D6)*D3)</f>
        <v>298.17312707001184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FAF0-90AB-7042-85A7-20FB92F61FD0}">
  <dimension ref="B2:Q9"/>
  <sheetViews>
    <sheetView tabSelected="1" topLeftCell="J7" zoomScale="200" zoomScaleNormal="200" workbookViewId="0">
      <selection activeCell="P11" sqref="P11"/>
    </sheetView>
  </sheetViews>
  <sheetFormatPr baseColWidth="10" defaultRowHeight="16" x14ac:dyDescent="0.2"/>
  <cols>
    <col min="2" max="2" width="12.1640625" bestFit="1" customWidth="1"/>
    <col min="3" max="3" width="9.6640625" customWidth="1"/>
    <col min="8" max="8" width="8.33203125" bestFit="1" customWidth="1"/>
    <col min="9" max="9" width="7.6640625" bestFit="1" customWidth="1"/>
    <col min="10" max="10" width="6.1640625" bestFit="1" customWidth="1"/>
    <col min="12" max="12" width="12.1640625" bestFit="1" customWidth="1"/>
  </cols>
  <sheetData>
    <row r="2" spans="2:17" x14ac:dyDescent="0.2">
      <c r="B2" s="3" t="s">
        <v>9</v>
      </c>
      <c r="C2" s="3" t="s">
        <v>0</v>
      </c>
      <c r="D2" s="3" t="s">
        <v>2</v>
      </c>
      <c r="E2" s="3" t="s">
        <v>1</v>
      </c>
      <c r="G2" s="3" t="s">
        <v>9</v>
      </c>
      <c r="H2" s="10" t="s">
        <v>14</v>
      </c>
      <c r="I2" s="10" t="s">
        <v>15</v>
      </c>
      <c r="J2" s="3" t="s">
        <v>13</v>
      </c>
      <c r="L2" t="s">
        <v>8</v>
      </c>
      <c r="M2" s="7">
        <f>C9</f>
        <v>274.00036584846947</v>
      </c>
    </row>
    <row r="3" spans="2:17" x14ac:dyDescent="0.2">
      <c r="B3" s="3" t="s">
        <v>3</v>
      </c>
      <c r="C3" s="3">
        <v>75</v>
      </c>
      <c r="D3" s="3">
        <v>100</v>
      </c>
      <c r="E3" s="3">
        <v>110</v>
      </c>
      <c r="G3" s="3" t="s">
        <v>7</v>
      </c>
      <c r="H3" s="11">
        <f>-$D$3+PV($D$5,$D$6,-$D$4)+PV($D$5,$D$6,,-((1-$C$7)^$D$6)*$D$3)</f>
        <v>322.84400069752758</v>
      </c>
      <c r="I3" s="11">
        <f>-$D$3+PV($D$5,$D$6,-$D$4)+PV($D$5,$D$6,,-((1-$E$7)^$D$6)*$D$3)</f>
        <v>292.67858982558698</v>
      </c>
      <c r="J3" s="12">
        <f>ABS(I3-H3)</f>
        <v>30.165410871940594</v>
      </c>
    </row>
    <row r="4" spans="2:17" x14ac:dyDescent="0.2">
      <c r="B4" s="3" t="s">
        <v>4</v>
      </c>
      <c r="C4" s="3">
        <v>0</v>
      </c>
      <c r="D4" s="3">
        <v>50</v>
      </c>
      <c r="E4" s="3">
        <v>50</v>
      </c>
      <c r="G4" s="3" t="s">
        <v>3</v>
      </c>
      <c r="H4" s="11">
        <f>-$C$3+PV($D$5,$D$6,-$D$4)+PV($D$5,$D$6,,-((1-$D$7)^$D$6)*$C$3)</f>
        <v>320.15153191731906</v>
      </c>
      <c r="I4" s="11">
        <f>-$E$3+PV($D$5,$D$6,-$D$4)+PV($D$5,$D$6,,-((1-$D$7)^$D$6)*$E$3)</f>
        <v>289.38176513108897</v>
      </c>
      <c r="J4" s="12">
        <f>ABS(I4-H4)</f>
        <v>30.769766786230093</v>
      </c>
      <c r="L4" s="1" t="s">
        <v>16</v>
      </c>
      <c r="M4" s="1" t="s">
        <v>7</v>
      </c>
      <c r="N4" s="1" t="s">
        <v>3</v>
      </c>
      <c r="O4" s="1" t="s">
        <v>5</v>
      </c>
      <c r="P4" s="1" t="s">
        <v>6</v>
      </c>
      <c r="Q4" s="1" t="s">
        <v>4</v>
      </c>
    </row>
    <row r="5" spans="2:17" x14ac:dyDescent="0.2">
      <c r="B5" s="3" t="s">
        <v>5</v>
      </c>
      <c r="C5" s="4">
        <v>2.5000000000000001E-2</v>
      </c>
      <c r="D5" s="5">
        <v>0.05</v>
      </c>
      <c r="E5" s="5">
        <v>0.06</v>
      </c>
      <c r="G5" s="3" t="s">
        <v>5</v>
      </c>
      <c r="H5" s="11">
        <f>-$D$3+PV($C$5,$D$6,-$D$4)+PV($C$5,$D$6,,-((1-$D$7)^$D$6)*$D$3)</f>
        <v>352.98299354971357</v>
      </c>
      <c r="I5" s="11">
        <f>-$D$3+PV($E$5,$D$6,-$D$4)+PV($E$5,$D$6,,-((1-$D$7)^$D$6)*$D$3)</f>
        <v>278.99771647994856</v>
      </c>
      <c r="J5" s="12">
        <f>ABS(I5-H5)</f>
        <v>73.985277069765004</v>
      </c>
      <c r="L5" s="1" t="s">
        <v>17</v>
      </c>
      <c r="M5" s="9">
        <f>MIN(H3:I3)</f>
        <v>292.67858982558698</v>
      </c>
      <c r="N5" s="9">
        <f>MIN(H4:I4)</f>
        <v>289.38176513108897</v>
      </c>
      <c r="O5" s="9">
        <f>MIN(H5:I5)</f>
        <v>278.99771647994856</v>
      </c>
      <c r="P5" s="9">
        <f>MIN(H6:I6)</f>
        <v>270.32131865433183</v>
      </c>
      <c r="Q5" s="9">
        <f>MIN(H7:I7)</f>
        <v>-87.913619389228799</v>
      </c>
    </row>
    <row r="6" spans="2:17" x14ac:dyDescent="0.2">
      <c r="B6" s="3" t="s">
        <v>6</v>
      </c>
      <c r="C6" s="3">
        <v>9</v>
      </c>
      <c r="D6" s="3">
        <v>10</v>
      </c>
      <c r="E6" s="3">
        <v>12</v>
      </c>
      <c r="G6" s="3" t="s">
        <v>6</v>
      </c>
      <c r="H6" s="11">
        <f>-$D$3+PV($D$5,$C$6,-$D$4)+PV($D$5,$C$6,,-((1-$D$7)^$C$6)*$D$3)</f>
        <v>270.32131865433183</v>
      </c>
      <c r="I6" s="11">
        <f>-$D$3+PV($D$5,$E$6,-$D$4)+PV($D$5,$E$6,,-((1-$D$7)^$E$6)*$D$3)</f>
        <v>351.08313510251503</v>
      </c>
      <c r="J6" s="12">
        <f>ABS(I6-H6)</f>
        <v>80.761816448183197</v>
      </c>
      <c r="L6" s="1" t="s">
        <v>18</v>
      </c>
      <c r="M6" s="9">
        <f>MAX(H3:I3)</f>
        <v>322.84400069752758</v>
      </c>
      <c r="N6" s="9">
        <f>MAX(H4:I4)</f>
        <v>320.15153191731906</v>
      </c>
      <c r="O6" s="9">
        <f>MAX(H5:I5)</f>
        <v>352.98299354971357</v>
      </c>
      <c r="P6" s="9">
        <f>MAX(H6:I6)</f>
        <v>351.08313510251503</v>
      </c>
      <c r="Q6" s="9">
        <f>MAX(H7:I7)</f>
        <v>298.17312707001184</v>
      </c>
    </row>
    <row r="7" spans="2:17" x14ac:dyDescent="0.2">
      <c r="B7" s="3" t="s">
        <v>7</v>
      </c>
      <c r="C7" s="5">
        <v>0.05</v>
      </c>
      <c r="D7" s="5">
        <v>0.15</v>
      </c>
      <c r="E7" s="5">
        <v>0.2</v>
      </c>
      <c r="G7" s="3" t="s">
        <v>4</v>
      </c>
      <c r="H7" s="11">
        <f>-$D$3+PV($D$5,$D$6,-$C$4)+PV($D$5,$D$6,,-((1-$D$7)^$D$6)*$D$3)</f>
        <v>-87.913619389228799</v>
      </c>
      <c r="I7" s="11">
        <f>-$D$3+PV($D$5,$D$6,-$E$4)+PV($D$5,$D$6,,-((1-$D$7)^$D$6)*$D$3)</f>
        <v>298.17312707001184</v>
      </c>
      <c r="J7" s="12">
        <f>ABS(I7-H7)</f>
        <v>386.08674645924066</v>
      </c>
    </row>
    <row r="9" spans="2:17" x14ac:dyDescent="0.2">
      <c r="B9" s="6" t="s">
        <v>8</v>
      </c>
      <c r="C9" s="7">
        <f>-D3+PV(D5,D6,-D4)+PV(D5,D6,,-(1-D7)^D6*D3)</f>
        <v>274.00036584846947</v>
      </c>
    </row>
  </sheetData>
  <sortState xmlns:xlrd2="http://schemas.microsoft.com/office/spreadsheetml/2017/richdata2" ref="G3:J7">
    <sortCondition ref="J3:J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1276-890D-C74D-89A7-923A3E02EEA5}">
  <dimension ref="B2:P27"/>
  <sheetViews>
    <sheetView zoomScale="96" zoomScaleNormal="96" workbookViewId="0">
      <selection activeCell="H9" sqref="H9"/>
    </sheetView>
  </sheetViews>
  <sheetFormatPr baseColWidth="10" defaultRowHeight="16" x14ac:dyDescent="0.2"/>
  <cols>
    <col min="2" max="2" width="12.1640625" bestFit="1" customWidth="1"/>
    <col min="3" max="3" width="9.6640625" customWidth="1"/>
    <col min="7" max="7" width="15" customWidth="1"/>
    <col min="12" max="12" width="8.83203125" bestFit="1" customWidth="1"/>
    <col min="15" max="15" width="10.83203125" customWidth="1"/>
  </cols>
  <sheetData>
    <row r="2" spans="2:16" x14ac:dyDescent="0.2">
      <c r="B2" s="3" t="s">
        <v>9</v>
      </c>
      <c r="C2" s="3" t="s">
        <v>0</v>
      </c>
      <c r="D2" s="3" t="s">
        <v>2</v>
      </c>
      <c r="E2" s="3" t="s">
        <v>1</v>
      </c>
      <c r="G2" s="3" t="s">
        <v>9</v>
      </c>
      <c r="H2" s="3" t="s">
        <v>19</v>
      </c>
      <c r="I2" s="3" t="s">
        <v>20</v>
      </c>
      <c r="K2" s="8" t="s">
        <v>21</v>
      </c>
      <c r="L2" s="2">
        <f>MIN(H3:H7)</f>
        <v>-1</v>
      </c>
    </row>
    <row r="3" spans="2:16" x14ac:dyDescent="0.2">
      <c r="B3" s="3" t="s">
        <v>3</v>
      </c>
      <c r="C3" s="3">
        <v>75</v>
      </c>
      <c r="D3" s="3">
        <v>100</v>
      </c>
      <c r="E3" s="3">
        <v>110</v>
      </c>
      <c r="G3" s="3" t="s">
        <v>3</v>
      </c>
      <c r="H3" s="13">
        <f>(C3/D3)-1</f>
        <v>-0.25</v>
      </c>
      <c r="I3" s="13">
        <f>(E3/D3)-1</f>
        <v>0.10000000000000009</v>
      </c>
      <c r="K3" s="3" t="s">
        <v>22</v>
      </c>
      <c r="L3" s="2">
        <f>MAX(I3:I7)</f>
        <v>0.33333333333333348</v>
      </c>
    </row>
    <row r="4" spans="2:16" x14ac:dyDescent="0.2">
      <c r="B4" s="3" t="s">
        <v>4</v>
      </c>
      <c r="C4" s="3">
        <v>0</v>
      </c>
      <c r="D4" s="3">
        <v>50</v>
      </c>
      <c r="E4" s="3">
        <v>50</v>
      </c>
      <c r="G4" s="3" t="s">
        <v>4</v>
      </c>
      <c r="H4" s="13">
        <f t="shared" ref="H4:H7" si="0">(C4/D4)-1</f>
        <v>-1</v>
      </c>
      <c r="I4" s="13">
        <f t="shared" ref="I4:I7" si="1">(E4/D4)-1</f>
        <v>0</v>
      </c>
    </row>
    <row r="5" spans="2:16" x14ac:dyDescent="0.2">
      <c r="B5" s="3" t="s">
        <v>5</v>
      </c>
      <c r="C5" s="4">
        <v>2.5000000000000001E-2</v>
      </c>
      <c r="D5" s="5">
        <v>0.05</v>
      </c>
      <c r="E5" s="5">
        <v>0.06</v>
      </c>
      <c r="G5" s="3" t="s">
        <v>5</v>
      </c>
      <c r="H5" s="13">
        <f t="shared" si="0"/>
        <v>-0.5</v>
      </c>
      <c r="I5" s="13">
        <f t="shared" si="1"/>
        <v>0.19999999999999996</v>
      </c>
    </row>
    <row r="6" spans="2:16" x14ac:dyDescent="0.2">
      <c r="B6" s="3" t="s">
        <v>6</v>
      </c>
      <c r="C6" s="3">
        <v>9</v>
      </c>
      <c r="D6" s="3">
        <v>10</v>
      </c>
      <c r="E6" s="3">
        <v>12</v>
      </c>
      <c r="G6" s="3" t="s">
        <v>6</v>
      </c>
      <c r="H6" s="13">
        <f t="shared" si="0"/>
        <v>-9.9999999999999978E-2</v>
      </c>
      <c r="I6" s="13">
        <f t="shared" si="1"/>
        <v>0.19999999999999996</v>
      </c>
      <c r="K6" s="3" t="s">
        <v>7</v>
      </c>
      <c r="L6" s="3" t="s">
        <v>3</v>
      </c>
      <c r="M6" s="3" t="s">
        <v>4</v>
      </c>
      <c r="N6" s="3" t="s">
        <v>5</v>
      </c>
      <c r="O6" s="3" t="s">
        <v>6</v>
      </c>
      <c r="P6" s="3" t="s">
        <v>23</v>
      </c>
    </row>
    <row r="7" spans="2:16" x14ac:dyDescent="0.2">
      <c r="B7" s="3" t="s">
        <v>23</v>
      </c>
      <c r="C7" s="5">
        <v>0.05</v>
      </c>
      <c r="D7" s="5">
        <v>0.15</v>
      </c>
      <c r="E7" s="5">
        <v>0.2</v>
      </c>
      <c r="G7" s="3" t="s">
        <v>23</v>
      </c>
      <c r="H7" s="13">
        <f t="shared" si="0"/>
        <v>-0.66666666666666663</v>
      </c>
      <c r="I7" s="13">
        <f t="shared" si="1"/>
        <v>0.33333333333333348</v>
      </c>
      <c r="K7" s="5">
        <v>-1</v>
      </c>
      <c r="L7" s="11"/>
      <c r="M7" s="11">
        <f>-$D$3+PV($D$5,$D$6,-(1+K7)*$D$4)+PV($D$5,$D$6,,-((1-$D$7)^$D$6)*$D$3)</f>
        <v>-87.913619389228799</v>
      </c>
      <c r="N7" s="11"/>
      <c r="O7" s="11"/>
      <c r="P7" s="11"/>
    </row>
    <row r="8" spans="2:16" x14ac:dyDescent="0.2">
      <c r="K8" s="15">
        <f>K7+10%</f>
        <v>-0.9</v>
      </c>
      <c r="L8" s="11"/>
      <c r="M8" s="11">
        <f t="shared" ref="M8:M19" si="2">-$D$3+PV($D$5,$D$6,-(1+K8)*$D$4)+PV($D$5,$D$6,,-((1-$D$7)^$D$6)*$D$3)</f>
        <v>-49.304944743304738</v>
      </c>
      <c r="N8" s="11"/>
      <c r="O8" s="11"/>
      <c r="P8" s="11"/>
    </row>
    <row r="9" spans="2:16" x14ac:dyDescent="0.2">
      <c r="B9" s="6" t="s">
        <v>8</v>
      </c>
      <c r="C9" s="7">
        <f>-D3+PV(D5,D6,-D4)+PV(D5,D6,,-((1-D7)^D6)*D3)</f>
        <v>298.17312707001184</v>
      </c>
      <c r="G9" s="6" t="s">
        <v>8</v>
      </c>
      <c r="H9" s="7">
        <f>-$D$3+PV($D$5,$D$6,-$D$4)+PV($D$5,$D$6,,-((1-$D$7)^$D$6)*$D$3)</f>
        <v>298.17312707001184</v>
      </c>
      <c r="K9" s="15">
        <f t="shared" ref="K9:K22" si="3">K8+10%</f>
        <v>-0.8</v>
      </c>
      <c r="L9" s="11"/>
      <c r="M9" s="11">
        <f t="shared" si="2"/>
        <v>-10.696270097380678</v>
      </c>
      <c r="N9" s="11"/>
      <c r="O9" s="11"/>
      <c r="P9" s="11"/>
    </row>
    <row r="10" spans="2:16" x14ac:dyDescent="0.2">
      <c r="K10" s="15">
        <f t="shared" si="3"/>
        <v>-0.70000000000000007</v>
      </c>
      <c r="L10" s="11"/>
      <c r="M10" s="11">
        <f t="shared" si="2"/>
        <v>27.912404548543378</v>
      </c>
      <c r="N10" s="11"/>
      <c r="O10" s="11"/>
      <c r="P10" s="11"/>
    </row>
    <row r="11" spans="2:16" x14ac:dyDescent="0.2">
      <c r="K11" s="15">
        <v>-0.66666666666666674</v>
      </c>
      <c r="L11" s="11"/>
      <c r="M11" s="11">
        <f t="shared" si="2"/>
        <v>40.781962763851411</v>
      </c>
      <c r="N11" s="11"/>
      <c r="O11" s="11"/>
      <c r="P11" s="11">
        <f>-$D$3+PV($D$5,$D$6,-$D$4)+PV($D$5,$D$6,,-((1-(1+K11)*$D$7)^$D$6)*$D$3)</f>
        <v>322.84400069752758</v>
      </c>
    </row>
    <row r="12" spans="2:16" x14ac:dyDescent="0.2">
      <c r="K12" s="15">
        <v>-0.6</v>
      </c>
      <c r="L12" s="11"/>
      <c r="M12" s="11">
        <f t="shared" si="2"/>
        <v>66.521079194467447</v>
      </c>
      <c r="N12" s="11"/>
      <c r="O12" s="11"/>
      <c r="P12" s="11">
        <f t="shared" ref="P12:P23" si="4">-$D$3+PV($D$5,$D$6,-$D$4)+PV($D$5,$D$6,,-((1-(1+K12)*$D$7)^$D$6)*$D$3)</f>
        <v>319.15304216926336</v>
      </c>
    </row>
    <row r="13" spans="2:16" x14ac:dyDescent="0.2">
      <c r="K13" s="15">
        <f t="shared" si="3"/>
        <v>-0.5</v>
      </c>
      <c r="L13" s="11"/>
      <c r="M13" s="11">
        <f t="shared" si="2"/>
        <v>105.12975384039153</v>
      </c>
      <c r="N13" s="11">
        <f>-$D$3+PV((1+K13)*$D$5,$D$6,-$D$4)+PV((1+K13)*$D$5,$D$6,,-((1-$D$7)^$D$6)*$D$3)</f>
        <v>352.98299354971357</v>
      </c>
      <c r="O13" s="11"/>
      <c r="P13" s="11">
        <f t="shared" si="4"/>
        <v>314.2397241832806</v>
      </c>
    </row>
    <row r="14" spans="2:16" x14ac:dyDescent="0.2">
      <c r="K14" s="15">
        <f t="shared" si="3"/>
        <v>-0.4</v>
      </c>
      <c r="L14" s="11"/>
      <c r="M14" s="11">
        <f t="shared" si="2"/>
        <v>143.73842848631557</v>
      </c>
      <c r="N14" s="11">
        <f t="shared" ref="N14:N21" si="5">-$D$3+PV((1+K14)*$D$5,$D$6,-$D$4)+PV((1+K14)*$D$5,$D$6,,-((1-$D$7)^$D$6)*$D$3)</f>
        <v>341.1594464656763</v>
      </c>
      <c r="O14" s="11"/>
      <c r="P14" s="11">
        <f t="shared" si="4"/>
        <v>309.99351806475067</v>
      </c>
    </row>
    <row r="15" spans="2:16" x14ac:dyDescent="0.2">
      <c r="K15" s="15">
        <f t="shared" si="3"/>
        <v>-0.30000000000000004</v>
      </c>
      <c r="L15" s="11"/>
      <c r="M15" s="11">
        <f t="shared" si="2"/>
        <v>182.34710313223962</v>
      </c>
      <c r="N15" s="11">
        <f t="shared" si="5"/>
        <v>329.78706304640127</v>
      </c>
      <c r="O15" s="11"/>
      <c r="P15" s="11">
        <f t="shared" si="4"/>
        <v>306.33265928105118</v>
      </c>
    </row>
    <row r="16" spans="2:16" x14ac:dyDescent="0.2">
      <c r="K16" s="15">
        <v>-0.25</v>
      </c>
      <c r="L16" s="11">
        <f>-(1+K16)*$D$3+PV($D$5,$D$6,-$D$4)+PV($D$5,$D$6,,-((1-$D$7)^$D$6*(1+K16))*$D$3)</f>
        <v>320.15153191731906</v>
      </c>
      <c r="M16" s="11">
        <f t="shared" si="2"/>
        <v>201.65144045520168</v>
      </c>
      <c r="N16" s="11">
        <f t="shared" si="5"/>
        <v>324.26347452499442</v>
      </c>
      <c r="O16" s="11"/>
      <c r="P16" s="11">
        <f t="shared" si="4"/>
        <v>304.69864286487092</v>
      </c>
    </row>
    <row r="17" spans="11:16" x14ac:dyDescent="0.2">
      <c r="K17" s="15">
        <v>-0.2</v>
      </c>
      <c r="L17" s="11">
        <f t="shared" ref="L17:L20" si="6">-(1+K17)*$D$3+PV($D$5,$D$6,-$D$4)+PV($D$5,$D$6,,-((1-$D$7)^$D$6*(1+K17))*$D$3)</f>
        <v>315.7558509478576</v>
      </c>
      <c r="M17" s="11">
        <f t="shared" si="2"/>
        <v>220.95577777816368</v>
      </c>
      <c r="N17" s="11">
        <f t="shared" si="5"/>
        <v>318.8449183009032</v>
      </c>
      <c r="O17" s="11"/>
      <c r="P17" s="11">
        <f t="shared" si="4"/>
        <v>303.18429048886156</v>
      </c>
    </row>
    <row r="18" spans="11:16" x14ac:dyDescent="0.2">
      <c r="K18" s="15">
        <f t="shared" si="3"/>
        <v>-0.1</v>
      </c>
      <c r="L18" s="11">
        <f t="shared" si="6"/>
        <v>306.96448900893472</v>
      </c>
      <c r="M18" s="11">
        <f t="shared" si="2"/>
        <v>259.56445242408779</v>
      </c>
      <c r="N18" s="11">
        <f t="shared" si="5"/>
        <v>308.31319673932416</v>
      </c>
      <c r="O18" s="11">
        <f>-$D$3+PV($D$5,(1+K18)*$D$6,-$D$4)+PV($D$5,(1+K18)*$D$6,,-((1-$D$7)^((1+K18)*$D$6))*$D$3)</f>
        <v>270.32131865433183</v>
      </c>
      <c r="P18" s="11">
        <f t="shared" si="4"/>
        <v>300.48361648726706</v>
      </c>
    </row>
    <row r="19" spans="11:16" x14ac:dyDescent="0.2">
      <c r="K19" s="15">
        <f t="shared" si="3"/>
        <v>0</v>
      </c>
      <c r="L19" s="11">
        <f t="shared" si="6"/>
        <v>298.17312707001184</v>
      </c>
      <c r="M19" s="11">
        <f t="shared" si="2"/>
        <v>298.17312707001184</v>
      </c>
      <c r="N19" s="11">
        <f t="shared" si="5"/>
        <v>298.17312707001184</v>
      </c>
      <c r="O19" s="11">
        <f t="shared" ref="O19:O21" si="7">-$D$3+PV($D$5,(1+K19)*$D$6,-$D$4)+PV($D$5,(1+K19)*$D$6,,-((1-$D$7)^((1+K19)*$D$6))*$D$3)</f>
        <v>298.17312707001184</v>
      </c>
      <c r="P19" s="11">
        <f t="shared" si="4"/>
        <v>298.17312707001184</v>
      </c>
    </row>
    <row r="20" spans="11:16" x14ac:dyDescent="0.2">
      <c r="K20" s="15">
        <f t="shared" si="3"/>
        <v>0.1</v>
      </c>
      <c r="L20" s="11">
        <f t="shared" si="6"/>
        <v>289.38176513108897</v>
      </c>
      <c r="M20" s="11"/>
      <c r="N20" s="11">
        <f t="shared" si="5"/>
        <v>288.40692109021353</v>
      </c>
      <c r="O20" s="11">
        <f t="shared" si="7"/>
        <v>325.10492378894884</v>
      </c>
      <c r="P20" s="11">
        <f t="shared" si="4"/>
        <v>296.20188334000085</v>
      </c>
    </row>
    <row r="21" spans="11:16" x14ac:dyDescent="0.2">
      <c r="K21" s="15">
        <f t="shared" si="3"/>
        <v>0.2</v>
      </c>
      <c r="L21" s="11"/>
      <c r="M21" s="11"/>
      <c r="N21" s="11">
        <f t="shared" si="5"/>
        <v>278.99771647994856</v>
      </c>
      <c r="O21" s="11">
        <f t="shared" si="7"/>
        <v>351.08313510251503</v>
      </c>
      <c r="P21" s="11">
        <f t="shared" si="4"/>
        <v>294.52486327026384</v>
      </c>
    </row>
    <row r="22" spans="11:16" x14ac:dyDescent="0.2">
      <c r="K22" s="15">
        <f t="shared" si="3"/>
        <v>0.30000000000000004</v>
      </c>
      <c r="L22" s="11"/>
      <c r="M22" s="11"/>
      <c r="N22" s="11"/>
      <c r="O22" s="11"/>
      <c r="P22" s="11">
        <f t="shared" si="4"/>
        <v>293.10236250924135</v>
      </c>
    </row>
    <row r="23" spans="11:16" x14ac:dyDescent="0.2">
      <c r="K23" s="15">
        <v>0.33333333333333337</v>
      </c>
      <c r="L23" s="11"/>
      <c r="M23" s="11"/>
      <c r="N23" s="11"/>
      <c r="O23" s="11"/>
      <c r="P23" s="11">
        <f t="shared" si="4"/>
        <v>292.67858982558698</v>
      </c>
    </row>
    <row r="24" spans="11:16" x14ac:dyDescent="0.2">
      <c r="K24" s="14"/>
    </row>
    <row r="25" spans="11:16" x14ac:dyDescent="0.2">
      <c r="K25" s="14"/>
    </row>
    <row r="26" spans="11:16" x14ac:dyDescent="0.2">
      <c r="K26" s="14"/>
    </row>
    <row r="27" spans="11:16" x14ac:dyDescent="0.2">
      <c r="K2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Scenarios</vt:lpstr>
      <vt:lpstr>Tornado</vt:lpstr>
      <vt:lpstr>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Arfaz Hussain</cp:lastModifiedBy>
  <dcterms:created xsi:type="dcterms:W3CDTF">2020-11-06T10:57:11Z</dcterms:created>
  <dcterms:modified xsi:type="dcterms:W3CDTF">2022-11-23T05:33:19Z</dcterms:modified>
</cp:coreProperties>
</file>