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arfazhussain_uvic_ca/Documents/0 UVIC/4 Second Year Engineering/4 ECON 180 A01/"/>
    </mc:Choice>
  </mc:AlternateContent>
  <xr:revisionPtr revIDLastSave="1405" documentId="8_{56E8B052-BA26-E84D-9DD8-BF1832CAB701}" xr6:coauthVersionLast="47" xr6:coauthVersionMax="47" xr10:uidLastSave="{3C31582E-6ECB-0447-BE20-388DEC5F39E4}"/>
  <bookViews>
    <workbookView xWindow="820" yWindow="500" windowWidth="18780" windowHeight="21100" activeTab="3" xr2:uid="{AB3F7F7F-BADC-3A43-911B-AF643F6E9A6F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3" i="5" l="1"/>
  <c r="F92" i="5"/>
  <c r="F90" i="5"/>
  <c r="G91" i="5"/>
  <c r="F91" i="5"/>
  <c r="G90" i="5"/>
  <c r="H68" i="5"/>
  <c r="H67" i="5"/>
  <c r="H65" i="5"/>
  <c r="H64" i="5"/>
  <c r="G64" i="5"/>
  <c r="E74" i="5"/>
  <c r="E73" i="5"/>
  <c r="M72" i="5"/>
  <c r="M73" i="5" s="1"/>
  <c r="M74" i="5" s="1"/>
  <c r="E72" i="5"/>
  <c r="M71" i="5"/>
  <c r="L71" i="5"/>
  <c r="L72" i="5" s="1"/>
  <c r="L73" i="5" s="1"/>
  <c r="E71" i="5"/>
  <c r="L70" i="5"/>
  <c r="E70" i="5"/>
  <c r="E69" i="5"/>
  <c r="E68" i="5"/>
  <c r="K67" i="5"/>
  <c r="K68" i="5" s="1"/>
  <c r="K69" i="5" s="1"/>
  <c r="K70" i="5" s="1"/>
  <c r="E67" i="5"/>
  <c r="J66" i="5"/>
  <c r="J67" i="5" s="1"/>
  <c r="J68" i="5" s="1"/>
  <c r="J69" i="5" s="1"/>
  <c r="E66" i="5"/>
  <c r="J65" i="5"/>
  <c r="E65" i="5"/>
  <c r="E64" i="5"/>
  <c r="F64" i="5" s="1"/>
  <c r="C91" i="5"/>
  <c r="G15" i="5"/>
  <c r="G23" i="5"/>
  <c r="M21" i="5"/>
  <c r="M22" i="5" s="1"/>
  <c r="M23" i="5" s="1"/>
  <c r="M24" i="5" s="1"/>
  <c r="L20" i="5"/>
  <c r="L21" i="5" s="1"/>
  <c r="L22" i="5" s="1"/>
  <c r="L23" i="5" s="1"/>
  <c r="K19" i="5"/>
  <c r="K20" i="5"/>
  <c r="J19" i="5"/>
  <c r="K17" i="5"/>
  <c r="K18" i="5" s="1"/>
  <c r="J15" i="5"/>
  <c r="J16" i="5" s="1"/>
  <c r="J17" i="5" s="1"/>
  <c r="J18" i="5" s="1"/>
  <c r="I15" i="5"/>
  <c r="I14" i="5"/>
  <c r="J35" i="5"/>
  <c r="G14" i="5"/>
  <c r="H34" i="5"/>
  <c r="F14" i="5"/>
  <c r="G34" i="5"/>
  <c r="E15" i="5"/>
  <c r="E16" i="5"/>
  <c r="E17" i="5"/>
  <c r="E18" i="5"/>
  <c r="E19" i="5"/>
  <c r="E20" i="5"/>
  <c r="E21" i="5"/>
  <c r="E22" i="5"/>
  <c r="E23" i="5"/>
  <c r="E24" i="5"/>
  <c r="E14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8" i="5"/>
  <c r="E47" i="5"/>
  <c r="H14" i="5"/>
  <c r="F4" i="3"/>
  <c r="C8" i="5"/>
  <c r="F3" i="3"/>
  <c r="F102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3" i="3"/>
  <c r="F104" i="3"/>
  <c r="F8" i="3"/>
  <c r="F9" i="3"/>
  <c r="F10" i="3"/>
  <c r="F11" i="3"/>
  <c r="F12" i="3"/>
  <c r="F13" i="3"/>
  <c r="F14" i="3"/>
  <c r="F15" i="3"/>
  <c r="F5" i="3"/>
  <c r="F6" i="3"/>
  <c r="F7" i="3"/>
  <c r="N66" i="2"/>
  <c r="M66" i="2"/>
  <c r="N65" i="2"/>
  <c r="M65" i="2"/>
  <c r="M23" i="2"/>
  <c r="M21" i="2"/>
  <c r="M22" i="2"/>
  <c r="L21" i="2"/>
  <c r="L23" i="2"/>
  <c r="L22" i="2"/>
  <c r="G40" i="2"/>
  <c r="F40" i="2"/>
  <c r="E40" i="2"/>
  <c r="G39" i="2"/>
  <c r="F39" i="2"/>
  <c r="E39" i="2"/>
  <c r="G36" i="2"/>
  <c r="F36" i="2"/>
  <c r="E36" i="2"/>
  <c r="G35" i="2"/>
  <c r="F35" i="2"/>
  <c r="E35" i="2"/>
  <c r="G34" i="2"/>
  <c r="F34" i="2"/>
  <c r="E34" i="2"/>
  <c r="G33" i="2"/>
  <c r="F33" i="2"/>
  <c r="E33" i="2"/>
  <c r="S57" i="2"/>
  <c r="V54" i="2" s="1"/>
  <c r="W54" i="2" s="1"/>
  <c r="X54" i="2" s="1"/>
  <c r="W59" i="2" s="1"/>
  <c r="S56" i="2"/>
  <c r="S55" i="2"/>
  <c r="V53" i="2"/>
  <c r="W53" i="2" s="1"/>
  <c r="X53" i="2" s="1"/>
  <c r="V59" i="2" s="1"/>
  <c r="V52" i="2"/>
  <c r="W52" i="2" s="1"/>
  <c r="X52" i="2" s="1"/>
  <c r="U59" i="2" s="1"/>
  <c r="W51" i="2"/>
  <c r="X51" i="2" s="1"/>
  <c r="Y51" i="2" s="1"/>
  <c r="V51" i="2"/>
  <c r="W50" i="2"/>
  <c r="X50" i="2" s="1"/>
  <c r="Y50" i="2" s="1"/>
  <c r="V50" i="2"/>
  <c r="W49" i="2"/>
  <c r="X49" i="2" s="1"/>
  <c r="V49" i="2"/>
  <c r="S46" i="2"/>
  <c r="S41" i="2"/>
  <c r="V38" i="2" s="1"/>
  <c r="W38" i="2" s="1"/>
  <c r="X38" i="2" s="1"/>
  <c r="W43" i="2" s="1"/>
  <c r="S40" i="2"/>
  <c r="S39" i="2"/>
  <c r="V37" i="2"/>
  <c r="W37" i="2" s="1"/>
  <c r="X37" i="2" s="1"/>
  <c r="V43" i="2" s="1"/>
  <c r="V36" i="2"/>
  <c r="W36" i="2" s="1"/>
  <c r="X36" i="2" s="1"/>
  <c r="U43" i="2" s="1"/>
  <c r="W35" i="2"/>
  <c r="X35" i="2" s="1"/>
  <c r="Y35" i="2" s="1"/>
  <c r="V35" i="2"/>
  <c r="W34" i="2"/>
  <c r="X34" i="2" s="1"/>
  <c r="Y34" i="2" s="1"/>
  <c r="V34" i="2"/>
  <c r="W33" i="2"/>
  <c r="X33" i="2" s="1"/>
  <c r="V33" i="2"/>
  <c r="S30" i="2"/>
  <c r="S24" i="2"/>
  <c r="V21" i="2" s="1"/>
  <c r="W21" i="2" s="1"/>
  <c r="X21" i="2" s="1"/>
  <c r="W26" i="2" s="1"/>
  <c r="S23" i="2"/>
  <c r="S22" i="2"/>
  <c r="V20" i="2"/>
  <c r="W20" i="2" s="1"/>
  <c r="X20" i="2" s="1"/>
  <c r="V26" i="2" s="1"/>
  <c r="V19" i="2"/>
  <c r="W19" i="2" s="1"/>
  <c r="X19" i="2" s="1"/>
  <c r="U26" i="2" s="1"/>
  <c r="W18" i="2"/>
  <c r="X18" i="2" s="1"/>
  <c r="V18" i="2"/>
  <c r="W17" i="2"/>
  <c r="X17" i="2" s="1"/>
  <c r="V17" i="2"/>
  <c r="W16" i="2"/>
  <c r="X16" i="2" s="1"/>
  <c r="V16" i="2"/>
  <c r="S13" i="2"/>
  <c r="G17" i="2"/>
  <c r="G18" i="2"/>
  <c r="F17" i="2"/>
  <c r="F18" i="2"/>
  <c r="F20" i="2"/>
  <c r="G20" i="2" s="1"/>
  <c r="C24" i="2"/>
  <c r="C23" i="2"/>
  <c r="C22" i="2"/>
  <c r="F19" i="2" s="1"/>
  <c r="C13" i="2"/>
  <c r="I64" i="5" l="1"/>
  <c r="H15" i="5"/>
  <c r="F16" i="5" s="1"/>
  <c r="F15" i="5"/>
  <c r="I34" i="5"/>
  <c r="J34" i="5" s="1"/>
  <c r="Z56" i="2"/>
  <c r="V58" i="2"/>
  <c r="U58" i="2"/>
  <c r="Y49" i="2"/>
  <c r="Z55" i="2" s="1"/>
  <c r="W58" i="2"/>
  <c r="Z57" i="2"/>
  <c r="Y18" i="2"/>
  <c r="Y17" i="2"/>
  <c r="Z23" i="2" s="1"/>
  <c r="U42" i="2"/>
  <c r="Y33" i="2"/>
  <c r="Z39" i="2" s="1"/>
  <c r="Z40" i="2"/>
  <c r="V42" i="2"/>
  <c r="W42" i="2"/>
  <c r="Z41" i="2"/>
  <c r="U25" i="2"/>
  <c r="Y16" i="2"/>
  <c r="Z22" i="2" s="1"/>
  <c r="W25" i="2"/>
  <c r="Z24" i="2"/>
  <c r="H17" i="2"/>
  <c r="I17" i="2" s="1"/>
  <c r="H18" i="2"/>
  <c r="I18" i="2" s="1"/>
  <c r="G16" i="2"/>
  <c r="H16" i="2" s="1"/>
  <c r="E25" i="2" s="1"/>
  <c r="H20" i="2"/>
  <c r="F26" i="2" s="1"/>
  <c r="F21" i="2"/>
  <c r="G21" i="2" s="1"/>
  <c r="H21" i="2" s="1"/>
  <c r="G26" i="2" s="1"/>
  <c r="G19" i="2"/>
  <c r="H19" i="2" s="1"/>
  <c r="E26" i="2" s="1"/>
  <c r="F16" i="2"/>
  <c r="F65" i="5" l="1"/>
  <c r="G65" i="5"/>
  <c r="I65" i="5" s="1"/>
  <c r="G66" i="5" s="1"/>
  <c r="G16" i="5"/>
  <c r="H16" i="5" s="1"/>
  <c r="I16" i="5" s="1"/>
  <c r="H35" i="5"/>
  <c r="I35" i="5" s="1"/>
  <c r="G35" i="5"/>
  <c r="V25" i="2"/>
  <c r="G25" i="2"/>
  <c r="J24" i="2"/>
  <c r="F25" i="2"/>
  <c r="J23" i="2"/>
  <c r="I16" i="2"/>
  <c r="J22" i="2" s="1"/>
  <c r="F66" i="5" l="1"/>
  <c r="H66" i="5"/>
  <c r="G17" i="5"/>
  <c r="H17" i="5" s="1"/>
  <c r="F17" i="5"/>
  <c r="I17" i="5" s="1"/>
  <c r="H36" i="5"/>
  <c r="I36" i="5" s="1"/>
  <c r="G36" i="5"/>
  <c r="J36" i="5" s="1"/>
  <c r="H37" i="5" s="1"/>
  <c r="D3" i="2"/>
  <c r="D4" i="2"/>
  <c r="D5" i="2"/>
  <c r="D6" i="2"/>
  <c r="D2" i="2"/>
  <c r="C7" i="2"/>
  <c r="B7" i="2"/>
  <c r="C10" i="2" s="1"/>
  <c r="J461" i="1"/>
  <c r="J469" i="1"/>
  <c r="J477" i="1"/>
  <c r="J484" i="1"/>
  <c r="J485" i="1"/>
  <c r="H13" i="1"/>
  <c r="H14" i="1" s="1"/>
  <c r="J454" i="1" s="1"/>
  <c r="C24" i="1"/>
  <c r="C15" i="1"/>
  <c r="C16" i="1"/>
  <c r="I66" i="5" l="1"/>
  <c r="G18" i="5"/>
  <c r="H18" i="5" s="1"/>
  <c r="F18" i="5"/>
  <c r="I18" i="5" s="1"/>
  <c r="I37" i="5"/>
  <c r="G37" i="5"/>
  <c r="J37" i="5" s="1"/>
  <c r="C9" i="2"/>
  <c r="J483" i="1"/>
  <c r="J475" i="1"/>
  <c r="J467" i="1"/>
  <c r="J459" i="1"/>
  <c r="J476" i="1"/>
  <c r="J468" i="1"/>
  <c r="J460" i="1"/>
  <c r="J490" i="1"/>
  <c r="J482" i="1"/>
  <c r="J474" i="1"/>
  <c r="J466" i="1"/>
  <c r="J458" i="1"/>
  <c r="J489" i="1"/>
  <c r="J481" i="1"/>
  <c r="J473" i="1"/>
  <c r="J465" i="1"/>
  <c r="J457" i="1"/>
  <c r="J488" i="1"/>
  <c r="J480" i="1"/>
  <c r="J472" i="1"/>
  <c r="J464" i="1"/>
  <c r="J456" i="1"/>
  <c r="J487" i="1"/>
  <c r="J479" i="1"/>
  <c r="J471" i="1"/>
  <c r="J463" i="1"/>
  <c r="J455" i="1"/>
  <c r="J486" i="1"/>
  <c r="J478" i="1"/>
  <c r="J470" i="1"/>
  <c r="J462" i="1"/>
  <c r="J26" i="1"/>
  <c r="J431" i="1"/>
  <c r="J240" i="1"/>
  <c r="J304" i="1"/>
  <c r="J367" i="1"/>
  <c r="J368" i="1"/>
  <c r="J303" i="1"/>
  <c r="J239" i="1"/>
  <c r="J432" i="1"/>
  <c r="J128" i="1"/>
  <c r="J416" i="1"/>
  <c r="J208" i="1"/>
  <c r="J335" i="1"/>
  <c r="J176" i="1"/>
  <c r="J48" i="1"/>
  <c r="J447" i="1"/>
  <c r="J384" i="1"/>
  <c r="J320" i="1"/>
  <c r="J256" i="1"/>
  <c r="J160" i="1"/>
  <c r="J32" i="1"/>
  <c r="J112" i="1"/>
  <c r="J352" i="1"/>
  <c r="J288" i="1"/>
  <c r="J224" i="1"/>
  <c r="J96" i="1"/>
  <c r="J415" i="1"/>
  <c r="J351" i="1"/>
  <c r="J287" i="1"/>
  <c r="J80" i="1"/>
  <c r="J400" i="1"/>
  <c r="J336" i="1"/>
  <c r="J272" i="1"/>
  <c r="J192" i="1"/>
  <c r="J64" i="1"/>
  <c r="J399" i="1"/>
  <c r="J271" i="1"/>
  <c r="J446" i="1"/>
  <c r="J383" i="1"/>
  <c r="J319" i="1"/>
  <c r="J255" i="1"/>
  <c r="J144" i="1"/>
  <c r="J11" i="1"/>
  <c r="J19" i="1"/>
  <c r="J27" i="1"/>
  <c r="J35" i="1"/>
  <c r="J43" i="1"/>
  <c r="J51" i="1"/>
  <c r="J59" i="1"/>
  <c r="J67" i="1"/>
  <c r="J75" i="1"/>
  <c r="J83" i="1"/>
  <c r="J91" i="1"/>
  <c r="J99" i="1"/>
  <c r="J107" i="1"/>
  <c r="J115" i="1"/>
  <c r="J123" i="1"/>
  <c r="J131" i="1"/>
  <c r="J139" i="1"/>
  <c r="J147" i="1"/>
  <c r="J155" i="1"/>
  <c r="J163" i="1"/>
  <c r="J171" i="1"/>
  <c r="J179" i="1"/>
  <c r="J187" i="1"/>
  <c r="J195" i="1"/>
  <c r="J203" i="1"/>
  <c r="J211" i="1"/>
  <c r="J219" i="1"/>
  <c r="J227" i="1"/>
  <c r="J235" i="1"/>
  <c r="J243" i="1"/>
  <c r="J251" i="1"/>
  <c r="J259" i="1"/>
  <c r="J267" i="1"/>
  <c r="J275" i="1"/>
  <c r="J283" i="1"/>
  <c r="J291" i="1"/>
  <c r="J299" i="1"/>
  <c r="J307" i="1"/>
  <c r="J315" i="1"/>
  <c r="J323" i="1"/>
  <c r="J331" i="1"/>
  <c r="J339" i="1"/>
  <c r="J347" i="1"/>
  <c r="J355" i="1"/>
  <c r="J363" i="1"/>
  <c r="J371" i="1"/>
  <c r="J379" i="1"/>
  <c r="J387" i="1"/>
  <c r="J395" i="1"/>
  <c r="J403" i="1"/>
  <c r="J411" i="1"/>
  <c r="J419" i="1"/>
  <c r="J427" i="1"/>
  <c r="J435" i="1"/>
  <c r="J443" i="1"/>
  <c r="J451" i="1"/>
  <c r="J380" i="1"/>
  <c r="J404" i="1"/>
  <c r="J420" i="1"/>
  <c r="J436" i="1"/>
  <c r="J444" i="1"/>
  <c r="J22" i="1"/>
  <c r="J62" i="1"/>
  <c r="J102" i="1"/>
  <c r="J174" i="1"/>
  <c r="J286" i="1"/>
  <c r="J350" i="1"/>
  <c r="J366" i="1"/>
  <c r="J390" i="1"/>
  <c r="J406" i="1"/>
  <c r="J422" i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28" i="1"/>
  <c r="J236" i="1"/>
  <c r="J244" i="1"/>
  <c r="J252" i="1"/>
  <c r="J260" i="1"/>
  <c r="J268" i="1"/>
  <c r="J276" i="1"/>
  <c r="J284" i="1"/>
  <c r="J292" i="1"/>
  <c r="J300" i="1"/>
  <c r="J308" i="1"/>
  <c r="J316" i="1"/>
  <c r="J324" i="1"/>
  <c r="J332" i="1"/>
  <c r="J340" i="1"/>
  <c r="J348" i="1"/>
  <c r="J356" i="1"/>
  <c r="J364" i="1"/>
  <c r="J372" i="1"/>
  <c r="J388" i="1"/>
  <c r="J396" i="1"/>
  <c r="J412" i="1"/>
  <c r="J428" i="1"/>
  <c r="J452" i="1"/>
  <c r="J38" i="1"/>
  <c r="J54" i="1"/>
  <c r="J70" i="1"/>
  <c r="J86" i="1"/>
  <c r="J94" i="1"/>
  <c r="J110" i="1"/>
  <c r="J118" i="1"/>
  <c r="J134" i="1"/>
  <c r="J142" i="1"/>
  <c r="J150" i="1"/>
  <c r="J158" i="1"/>
  <c r="J166" i="1"/>
  <c r="J182" i="1"/>
  <c r="J190" i="1"/>
  <c r="J198" i="1"/>
  <c r="J214" i="1"/>
  <c r="J222" i="1"/>
  <c r="J230" i="1"/>
  <c r="J238" i="1"/>
  <c r="J246" i="1"/>
  <c r="J254" i="1"/>
  <c r="J262" i="1"/>
  <c r="J270" i="1"/>
  <c r="J278" i="1"/>
  <c r="J294" i="1"/>
  <c r="J302" i="1"/>
  <c r="J318" i="1"/>
  <c r="J326" i="1"/>
  <c r="J334" i="1"/>
  <c r="J342" i="1"/>
  <c r="J358" i="1"/>
  <c r="J382" i="1"/>
  <c r="J398" i="1"/>
  <c r="J430" i="1"/>
  <c r="J13" i="1"/>
  <c r="J21" i="1"/>
  <c r="J29" i="1"/>
  <c r="J37" i="1"/>
  <c r="J45" i="1"/>
  <c r="J53" i="1"/>
  <c r="J61" i="1"/>
  <c r="J69" i="1"/>
  <c r="J77" i="1"/>
  <c r="J85" i="1"/>
  <c r="J93" i="1"/>
  <c r="J101" i="1"/>
  <c r="J109" i="1"/>
  <c r="J117" i="1"/>
  <c r="J125" i="1"/>
  <c r="J133" i="1"/>
  <c r="J141" i="1"/>
  <c r="J149" i="1"/>
  <c r="J157" i="1"/>
  <c r="J165" i="1"/>
  <c r="J173" i="1"/>
  <c r="J181" i="1"/>
  <c r="J189" i="1"/>
  <c r="J197" i="1"/>
  <c r="J205" i="1"/>
  <c r="J213" i="1"/>
  <c r="J221" i="1"/>
  <c r="J229" i="1"/>
  <c r="J237" i="1"/>
  <c r="J245" i="1"/>
  <c r="J253" i="1"/>
  <c r="J261" i="1"/>
  <c r="J269" i="1"/>
  <c r="J277" i="1"/>
  <c r="J285" i="1"/>
  <c r="J293" i="1"/>
  <c r="J301" i="1"/>
  <c r="J309" i="1"/>
  <c r="J317" i="1"/>
  <c r="J325" i="1"/>
  <c r="J333" i="1"/>
  <c r="J341" i="1"/>
  <c r="J349" i="1"/>
  <c r="J357" i="1"/>
  <c r="J365" i="1"/>
  <c r="J373" i="1"/>
  <c r="J381" i="1"/>
  <c r="J389" i="1"/>
  <c r="J397" i="1"/>
  <c r="J405" i="1"/>
  <c r="J413" i="1"/>
  <c r="J421" i="1"/>
  <c r="J429" i="1"/>
  <c r="J437" i="1"/>
  <c r="J445" i="1"/>
  <c r="J453" i="1"/>
  <c r="J30" i="1"/>
  <c r="J46" i="1"/>
  <c r="J78" i="1"/>
  <c r="J126" i="1"/>
  <c r="J206" i="1"/>
  <c r="J310" i="1"/>
  <c r="J374" i="1"/>
  <c r="J414" i="1"/>
  <c r="J438" i="1"/>
  <c r="J14" i="1"/>
  <c r="J15" i="1"/>
  <c r="J18" i="1"/>
  <c r="J394" i="1"/>
  <c r="J330" i="1"/>
  <c r="J266" i="1"/>
  <c r="J202" i="1"/>
  <c r="J138" i="1"/>
  <c r="J58" i="1"/>
  <c r="J425" i="1"/>
  <c r="J361" i="1"/>
  <c r="J297" i="1"/>
  <c r="J249" i="1"/>
  <c r="J201" i="1"/>
  <c r="J137" i="1"/>
  <c r="J57" i="1"/>
  <c r="J376" i="1"/>
  <c r="J280" i="1"/>
  <c r="J232" i="1"/>
  <c r="J168" i="1"/>
  <c r="J104" i="1"/>
  <c r="J72" i="1"/>
  <c r="J40" i="1"/>
  <c r="J439" i="1"/>
  <c r="J423" i="1"/>
  <c r="J407" i="1"/>
  <c r="J391" i="1"/>
  <c r="J375" i="1"/>
  <c r="J359" i="1"/>
  <c r="J343" i="1"/>
  <c r="J327" i="1"/>
  <c r="J311" i="1"/>
  <c r="J295" i="1"/>
  <c r="J279" i="1"/>
  <c r="J263" i="1"/>
  <c r="J247" i="1"/>
  <c r="J231" i="1"/>
  <c r="J215" i="1"/>
  <c r="J199" i="1"/>
  <c r="J183" i="1"/>
  <c r="J167" i="1"/>
  <c r="J151" i="1"/>
  <c r="J135" i="1"/>
  <c r="J119" i="1"/>
  <c r="J103" i="1"/>
  <c r="J87" i="1"/>
  <c r="J71" i="1"/>
  <c r="J55" i="1"/>
  <c r="J39" i="1"/>
  <c r="J23" i="1"/>
  <c r="J207" i="1"/>
  <c r="J191" i="1"/>
  <c r="J159" i="1"/>
  <c r="J111" i="1"/>
  <c r="J79" i="1"/>
  <c r="J31" i="1"/>
  <c r="J426" i="1"/>
  <c r="J378" i="1"/>
  <c r="J346" i="1"/>
  <c r="J298" i="1"/>
  <c r="J234" i="1"/>
  <c r="J170" i="1"/>
  <c r="J90" i="1"/>
  <c r="J10" i="1"/>
  <c r="J409" i="1"/>
  <c r="J377" i="1"/>
  <c r="J345" i="1"/>
  <c r="J313" i="1"/>
  <c r="J265" i="1"/>
  <c r="J217" i="1"/>
  <c r="J185" i="1"/>
  <c r="J153" i="1"/>
  <c r="J89" i="1"/>
  <c r="J424" i="1"/>
  <c r="J296" i="1"/>
  <c r="J248" i="1"/>
  <c r="J200" i="1"/>
  <c r="J152" i="1"/>
  <c r="J88" i="1"/>
  <c r="J24" i="1"/>
  <c r="J450" i="1"/>
  <c r="J449" i="1"/>
  <c r="J434" i="1"/>
  <c r="J418" i="1"/>
  <c r="J402" i="1"/>
  <c r="J386" i="1"/>
  <c r="J370" i="1"/>
  <c r="J354" i="1"/>
  <c r="J338" i="1"/>
  <c r="J322" i="1"/>
  <c r="J306" i="1"/>
  <c r="J290" i="1"/>
  <c r="J274" i="1"/>
  <c r="J258" i="1"/>
  <c r="J242" i="1"/>
  <c r="J226" i="1"/>
  <c r="J210" i="1"/>
  <c r="J194" i="1"/>
  <c r="J178" i="1"/>
  <c r="J162" i="1"/>
  <c r="J146" i="1"/>
  <c r="J130" i="1"/>
  <c r="J114" i="1"/>
  <c r="J98" i="1"/>
  <c r="J82" i="1"/>
  <c r="J66" i="1"/>
  <c r="J50" i="1"/>
  <c r="J34" i="1"/>
  <c r="J17" i="1"/>
  <c r="J223" i="1"/>
  <c r="J175" i="1"/>
  <c r="J143" i="1"/>
  <c r="J127" i="1"/>
  <c r="J95" i="1"/>
  <c r="J63" i="1"/>
  <c r="J47" i="1"/>
  <c r="J442" i="1"/>
  <c r="J410" i="1"/>
  <c r="J362" i="1"/>
  <c r="J314" i="1"/>
  <c r="J282" i="1"/>
  <c r="J250" i="1"/>
  <c r="J218" i="1"/>
  <c r="J186" i="1"/>
  <c r="J154" i="1"/>
  <c r="J122" i="1"/>
  <c r="J106" i="1"/>
  <c r="J74" i="1"/>
  <c r="J42" i="1"/>
  <c r="J441" i="1"/>
  <c r="J393" i="1"/>
  <c r="J329" i="1"/>
  <c r="J281" i="1"/>
  <c r="J233" i="1"/>
  <c r="J169" i="1"/>
  <c r="J121" i="1"/>
  <c r="J105" i="1"/>
  <c r="J73" i="1"/>
  <c r="J41" i="1"/>
  <c r="J25" i="1"/>
  <c r="J440" i="1"/>
  <c r="J408" i="1"/>
  <c r="J392" i="1"/>
  <c r="J360" i="1"/>
  <c r="J344" i="1"/>
  <c r="J328" i="1"/>
  <c r="J312" i="1"/>
  <c r="J264" i="1"/>
  <c r="J216" i="1"/>
  <c r="J184" i="1"/>
  <c r="J136" i="1"/>
  <c r="J120" i="1"/>
  <c r="J56" i="1"/>
  <c r="J448" i="1"/>
  <c r="J433" i="1"/>
  <c r="J417" i="1"/>
  <c r="J401" i="1"/>
  <c r="J385" i="1"/>
  <c r="J369" i="1"/>
  <c r="J353" i="1"/>
  <c r="J337" i="1"/>
  <c r="J321" i="1"/>
  <c r="J305" i="1"/>
  <c r="J289" i="1"/>
  <c r="J273" i="1"/>
  <c r="J257" i="1"/>
  <c r="J241" i="1"/>
  <c r="J225" i="1"/>
  <c r="J209" i="1"/>
  <c r="J193" i="1"/>
  <c r="J177" i="1"/>
  <c r="J161" i="1"/>
  <c r="J145" i="1"/>
  <c r="J129" i="1"/>
  <c r="J113" i="1"/>
  <c r="J97" i="1"/>
  <c r="J81" i="1"/>
  <c r="J65" i="1"/>
  <c r="J49" i="1"/>
  <c r="J33" i="1"/>
  <c r="J16" i="1"/>
  <c r="F67" i="5" l="1"/>
  <c r="G67" i="5"/>
  <c r="G19" i="5"/>
  <c r="H19" i="5" s="1"/>
  <c r="F19" i="5"/>
  <c r="H38" i="5"/>
  <c r="I38" i="5" s="1"/>
  <c r="G38" i="5"/>
  <c r="J491" i="1"/>
  <c r="I67" i="5" l="1"/>
  <c r="I19" i="5"/>
  <c r="G20" i="5"/>
  <c r="H20" i="5" s="1"/>
  <c r="F20" i="5"/>
  <c r="J38" i="5"/>
  <c r="G39" i="5" s="1"/>
  <c r="H39" i="5"/>
  <c r="I39" i="5" s="1"/>
  <c r="F68" i="5" l="1"/>
  <c r="G68" i="5"/>
  <c r="I20" i="5"/>
  <c r="G21" i="5" s="1"/>
  <c r="H21" i="5" s="1"/>
  <c r="J39" i="5"/>
  <c r="I68" i="5" l="1"/>
  <c r="F21" i="5"/>
  <c r="I21" i="5" s="1"/>
  <c r="G22" i="5"/>
  <c r="H22" i="5" s="1"/>
  <c r="F22" i="5"/>
  <c r="H40" i="5"/>
  <c r="I40" i="5" s="1"/>
  <c r="G40" i="5"/>
  <c r="F69" i="5" l="1"/>
  <c r="G69" i="5"/>
  <c r="H69" i="5" s="1"/>
  <c r="I22" i="5"/>
  <c r="H23" i="5" s="1"/>
  <c r="F23" i="5"/>
  <c r="J40" i="5"/>
  <c r="H41" i="5"/>
  <c r="I41" i="5" s="1"/>
  <c r="G41" i="5"/>
  <c r="I69" i="5" l="1"/>
  <c r="I23" i="5"/>
  <c r="G24" i="5" s="1"/>
  <c r="H24" i="5" s="1"/>
  <c r="F24" i="5"/>
  <c r="J41" i="5"/>
  <c r="H42" i="5" s="1"/>
  <c r="I42" i="5" s="1"/>
  <c r="G42" i="5"/>
  <c r="F70" i="5" l="1"/>
  <c r="G70" i="5"/>
  <c r="H70" i="5" s="1"/>
  <c r="I24" i="5"/>
  <c r="J42" i="5"/>
  <c r="H43" i="5" s="1"/>
  <c r="I43" i="5" s="1"/>
  <c r="I70" i="5" l="1"/>
  <c r="G43" i="5"/>
  <c r="J43" i="5" s="1"/>
  <c r="F71" i="5" l="1"/>
  <c r="G71" i="5"/>
  <c r="H71" i="5" s="1"/>
  <c r="G44" i="5"/>
  <c r="H44" i="5"/>
  <c r="I44" i="5" s="1"/>
  <c r="I71" i="5" l="1"/>
  <c r="J44" i="5"/>
  <c r="F72" i="5" l="1"/>
  <c r="G72" i="5"/>
  <c r="H72" i="5" s="1"/>
  <c r="H45" i="5"/>
  <c r="I45" i="5" s="1"/>
  <c r="G45" i="5"/>
  <c r="J45" i="5" s="1"/>
  <c r="I72" i="5" l="1"/>
  <c r="G46" i="5"/>
  <c r="H46" i="5"/>
  <c r="I46" i="5" s="1"/>
  <c r="F73" i="5" l="1"/>
  <c r="G73" i="5"/>
  <c r="H73" i="5" s="1"/>
  <c r="J46" i="5"/>
  <c r="H47" i="5" s="1"/>
  <c r="I73" i="5" l="1"/>
  <c r="I47" i="5"/>
  <c r="G47" i="5"/>
  <c r="F74" i="5" l="1"/>
  <c r="G74" i="5"/>
  <c r="H74" i="5" s="1"/>
  <c r="J47" i="5"/>
  <c r="H48" i="5" s="1"/>
  <c r="I48" i="5" s="1"/>
  <c r="I74" i="5" l="1"/>
  <c r="G48" i="5"/>
  <c r="J48" i="5" s="1"/>
</calcChain>
</file>

<file path=xl/sharedStrings.xml><?xml version="1.0" encoding="utf-8"?>
<sst xmlns="http://schemas.openxmlformats.org/spreadsheetml/2006/main" count="327" uniqueCount="105">
  <si>
    <t>MARR</t>
  </si>
  <si>
    <t>Interest</t>
  </si>
  <si>
    <t>Years</t>
  </si>
  <si>
    <t>Growth Rate</t>
  </si>
  <si>
    <t>Present Total</t>
  </si>
  <si>
    <t xml:space="preserve"> </t>
  </si>
  <si>
    <t>Sequences</t>
  </si>
  <si>
    <t>Arithmetic Sequences to Present Worth</t>
  </si>
  <si>
    <t>Arithmetic Grad to Sequence, Sequence to Present</t>
  </si>
  <si>
    <t>toSequences</t>
  </si>
  <si>
    <t>toPresent</t>
  </si>
  <si>
    <t>Capital</t>
  </si>
  <si>
    <t>Rates</t>
  </si>
  <si>
    <t>Real MARR</t>
  </si>
  <si>
    <t>Nominal MARR</t>
  </si>
  <si>
    <t>Inflation Rate Monthly</t>
  </si>
  <si>
    <t>Months</t>
  </si>
  <si>
    <t xml:space="preserve">Present Worth </t>
  </si>
  <si>
    <t>Item</t>
  </si>
  <si>
    <t>1920 Cost</t>
  </si>
  <si>
    <t>2022 Cost</t>
  </si>
  <si>
    <t>Rent (1 week, 1 room)</t>
  </si>
  <si>
    <t>Laundry (1 week)</t>
  </si>
  <si>
    <t>Meals (2 days)</t>
  </si>
  <si>
    <t>Transportation (1 week)</t>
  </si>
  <si>
    <t>Health care (1 week)</t>
  </si>
  <si>
    <t>Share 2022</t>
  </si>
  <si>
    <t>L</t>
  </si>
  <si>
    <t>S</t>
  </si>
  <si>
    <t>H</t>
  </si>
  <si>
    <t>APR</t>
  </si>
  <si>
    <t>P1</t>
  </si>
  <si>
    <t>P2</t>
  </si>
  <si>
    <t>P3</t>
  </si>
  <si>
    <t>WORST</t>
  </si>
  <si>
    <t>BASE</t>
  </si>
  <si>
    <t>BEST</t>
  </si>
  <si>
    <t>INCOME</t>
  </si>
  <si>
    <t>S1</t>
  </si>
  <si>
    <t>S2</t>
  </si>
  <si>
    <t>S3</t>
  </si>
  <si>
    <t>HOUSING</t>
  </si>
  <si>
    <t>H1</t>
  </si>
  <si>
    <t>H2</t>
  </si>
  <si>
    <t>H3</t>
  </si>
  <si>
    <t>P4</t>
  </si>
  <si>
    <t>APR O1</t>
  </si>
  <si>
    <t>APR O2</t>
  </si>
  <si>
    <t>APR O3</t>
  </si>
  <si>
    <t>Column1</t>
  </si>
  <si>
    <t>PV(INCOME) W</t>
  </si>
  <si>
    <t>PV(INCOME) Be</t>
  </si>
  <si>
    <t>PV(INCOME) Ba</t>
  </si>
  <si>
    <t>PV(HOUSING) W</t>
  </si>
  <si>
    <t>PV(HOUSING) Ba</t>
  </si>
  <si>
    <t>PV(HOUSING) Be</t>
  </si>
  <si>
    <t>NPV W</t>
  </si>
  <si>
    <t>NPV Ba</t>
  </si>
  <si>
    <t>NPV Be</t>
  </si>
  <si>
    <t>CHANGING FIRST SALARY</t>
  </si>
  <si>
    <t>CHANGING HOUSING</t>
  </si>
  <si>
    <t>NPV</t>
  </si>
  <si>
    <t>Sensitivities</t>
  </si>
  <si>
    <t>NPV Low</t>
  </si>
  <si>
    <t>NPV High</t>
  </si>
  <si>
    <t>SALARY</t>
  </si>
  <si>
    <t>NPV HIGH</t>
  </si>
  <si>
    <t>NPV LOW</t>
  </si>
  <si>
    <t>Parameters</t>
  </si>
  <si>
    <t>Base UCC</t>
  </si>
  <si>
    <t>Purchases</t>
  </si>
  <si>
    <t>Income</t>
  </si>
  <si>
    <t>Total</t>
  </si>
  <si>
    <t>CCA</t>
  </si>
  <si>
    <t>Tax</t>
  </si>
  <si>
    <t>Month</t>
  </si>
  <si>
    <t>Base UCC for CCA</t>
  </si>
  <si>
    <t>Remaining UCC</t>
  </si>
  <si>
    <t>Taxable Amount</t>
  </si>
  <si>
    <t>After Tax</t>
  </si>
  <si>
    <t>-$2 415</t>
  </si>
  <si>
    <t>-$1 432</t>
  </si>
  <si>
    <t>$2 500</t>
  </si>
  <si>
    <t>2 000.72</t>
  </si>
  <si>
    <t>2 500</t>
  </si>
  <si>
    <t>$1 640.47</t>
  </si>
  <si>
    <t>Disposition</t>
  </si>
  <si>
    <t>CCA (d20)</t>
  </si>
  <si>
    <t>Year</t>
  </si>
  <si>
    <t>MARR Before Tax</t>
  </si>
  <si>
    <t>Annual</t>
  </si>
  <si>
    <t>MARR After Tax</t>
  </si>
  <si>
    <t>-</t>
  </si>
  <si>
    <t>Purchase - Sale</t>
  </si>
  <si>
    <t>Purchase</t>
  </si>
  <si>
    <t>Sale</t>
  </si>
  <si>
    <t>First Sale</t>
  </si>
  <si>
    <t>Second Sale</t>
  </si>
  <si>
    <t>Third Sale</t>
  </si>
  <si>
    <t>Fourth Sale</t>
  </si>
  <si>
    <t>Including Last UCC</t>
  </si>
  <si>
    <t>CCA @30%</t>
  </si>
  <si>
    <t>CSF</t>
  </si>
  <si>
    <t>CTF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</si>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</sst>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164" formatCode="0.00000%"/>
    <numFmt numFmtId="165" formatCode="&quot;$&quot;#,##0.00"/>
    <numFmt numFmtId="170" formatCode="&quot;$&quot;#,##0.0"/>
    <numFmt numFmtId="171" formatCode="&quot;$&quot;#,##0"/>
    <numFmt numFmtId="176" formatCode="&quot;$&quot;#,##0.00000"/>
    <numFmt numFmtId="178" formatCode="0.000%"/>
    <numFmt numFmtId="182" formatCode="0.00000000%"/>
  </numFmts>
  <fonts count="7" x14ac:knownFonts="1">
    <font>
      <sz val="10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12" applyNumberFormat="0" applyFont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2" fillId="9" borderId="0" applyNumberFormat="0" applyBorder="0" applyAlignment="0" applyProtection="0"/>
    <xf numFmtId="0" fontId="6" fillId="10" borderId="0" applyNumberFormat="0" applyBorder="0" applyAlignment="0" applyProtection="0"/>
  </cellStyleXfs>
  <cellXfs count="77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6" fontId="0" fillId="0" borderId="0" xfId="0" applyNumberFormat="1"/>
    <xf numFmtId="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6" fontId="0" fillId="0" borderId="0" xfId="0" applyNumberFormat="1"/>
    <xf numFmtId="0" fontId="0" fillId="0" borderId="2" xfId="0" applyBorder="1"/>
    <xf numFmtId="8" fontId="0" fillId="0" borderId="2" xfId="0" applyNumberFormat="1" applyBorder="1"/>
    <xf numFmtId="0" fontId="0" fillId="0" borderId="2" xfId="0" applyBorder="1" applyAlignment="1">
      <alignment horizontal="center" vertical="center"/>
    </xf>
    <xf numFmtId="8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10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7" xfId="0" applyBorder="1"/>
    <xf numFmtId="8" fontId="0" fillId="0" borderId="0" xfId="0" applyNumberFormat="1" applyBorder="1" applyAlignment="1">
      <alignment horizontal="center" vertical="center"/>
    </xf>
    <xf numFmtId="8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" fontId="0" fillId="0" borderId="0" xfId="0" applyNumberFormat="1" applyBorder="1"/>
    <xf numFmtId="0" fontId="1" fillId="2" borderId="1" xfId="1"/>
    <xf numFmtId="8" fontId="1" fillId="2" borderId="1" xfId="1" applyNumberFormat="1"/>
    <xf numFmtId="10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6" fontId="4" fillId="4" borderId="0" xfId="3" applyNumberFormat="1" applyAlignment="1">
      <alignment horizontal="center" vertical="center"/>
    </xf>
    <xf numFmtId="170" fontId="5" fillId="5" borderId="0" xfId="4" applyNumberFormat="1" applyAlignment="1">
      <alignment horizontal="center" vertical="center"/>
    </xf>
    <xf numFmtId="0" fontId="5" fillId="5" borderId="0" xfId="4" applyNumberFormat="1" applyAlignment="1">
      <alignment horizontal="center" vertical="center"/>
    </xf>
    <xf numFmtId="171" fontId="5" fillId="5" borderId="0" xfId="4" applyNumberFormat="1" applyAlignment="1">
      <alignment horizontal="center" vertical="center"/>
    </xf>
    <xf numFmtId="165" fontId="5" fillId="5" borderId="0" xfId="4" applyNumberFormat="1" applyAlignment="1">
      <alignment horizontal="center" vertical="center"/>
    </xf>
    <xf numFmtId="0" fontId="0" fillId="0" borderId="0" xfId="0" applyAlignment="1">
      <alignment horizontal="center"/>
    </xf>
    <xf numFmtId="170" fontId="5" fillId="0" borderId="0" xfId="4" applyNumberFormat="1" applyFill="1" applyAlignment="1">
      <alignment horizontal="center" vertical="center"/>
    </xf>
    <xf numFmtId="170" fontId="0" fillId="11" borderId="0" xfId="0" applyNumberFormat="1" applyFill="1" applyAlignment="1">
      <alignment horizontal="center" vertical="center"/>
    </xf>
    <xf numFmtId="170" fontId="0" fillId="0" borderId="0" xfId="0" applyNumberFormat="1"/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6" borderId="12" xfId="5" applyFont="1" applyAlignment="1">
      <alignment horizontal="center"/>
    </xf>
    <xf numFmtId="165" fontId="0" fillId="6" borderId="12" xfId="5" applyNumberFormat="1" applyFont="1" applyAlignment="1">
      <alignment horizontal="center"/>
    </xf>
    <xf numFmtId="0" fontId="2" fillId="9" borderId="0" xfId="8" applyAlignment="1">
      <alignment horizontal="center" vertical="center"/>
    </xf>
    <xf numFmtId="0" fontId="2" fillId="9" borderId="0" xfId="8" applyAlignment="1">
      <alignment horizontal="center"/>
    </xf>
    <xf numFmtId="165" fontId="2" fillId="9" borderId="0" xfId="8" applyNumberFormat="1" applyAlignment="1">
      <alignment horizontal="center" vertical="center"/>
    </xf>
    <xf numFmtId="165" fontId="2" fillId="9" borderId="0" xfId="8" applyNumberFormat="1" applyAlignment="1">
      <alignment horizontal="center"/>
    </xf>
    <xf numFmtId="165" fontId="4" fillId="4" borderId="11" xfId="3" applyNumberFormat="1" applyBorder="1" applyAlignment="1">
      <alignment horizontal="center"/>
    </xf>
    <xf numFmtId="165" fontId="6" fillId="7" borderId="0" xfId="6" applyNumberFormat="1" applyAlignment="1">
      <alignment horizontal="center"/>
    </xf>
    <xf numFmtId="165" fontId="6" fillId="10" borderId="0" xfId="9" applyNumberFormat="1" applyAlignment="1">
      <alignment horizontal="center"/>
    </xf>
    <xf numFmtId="165" fontId="6" fillId="8" borderId="0" xfId="7" applyNumberFormat="1" applyAlignment="1">
      <alignment horizontal="center"/>
    </xf>
    <xf numFmtId="8" fontId="0" fillId="0" borderId="0" xfId="0" applyNumberFormat="1" applyAlignment="1">
      <alignment horizontal="center"/>
    </xf>
  </cellXfs>
  <cellStyles count="10">
    <cellStyle name="20% - Accent5" xfId="8" builtinId="46"/>
    <cellStyle name="Accent2" xfId="6" builtinId="33"/>
    <cellStyle name="Accent5" xfId="7" builtinId="45"/>
    <cellStyle name="Accent6" xfId="9" builtinId="49"/>
    <cellStyle name="Bad" xfId="3" builtinId="27"/>
    <cellStyle name="Calculation" xfId="1" builtinId="22"/>
    <cellStyle name="Good" xfId="2" builtinId="26"/>
    <cellStyle name="Neutral" xfId="4" builtinId="28"/>
    <cellStyle name="Normal" xfId="0" builtinId="0"/>
    <cellStyle name="Note" xfId="5" builtinId="10"/>
  </cellStyles>
  <dxfs count="24"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Tornado</a:t>
            </a:r>
            <a:r>
              <a:rPr lang="en-US" baseline="0"/>
              <a:t> Diagram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Sheet2!$D$39</c:f>
              <c:strCache>
                <c:ptCount val="1"/>
                <c:pt idx="0">
                  <c:v>NPV 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Sheet2!$E$38:$G$38</c:f>
              <c:strCache>
                <c:ptCount val="3"/>
                <c:pt idx="0">
                  <c:v>SALARY</c:v>
                </c:pt>
                <c:pt idx="1">
                  <c:v>HOUSING</c:v>
                </c:pt>
                <c:pt idx="2">
                  <c:v>APR</c:v>
                </c:pt>
              </c:strCache>
            </c:strRef>
          </c:cat>
          <c:val>
            <c:numRef>
              <c:f>Sheet2!$E$39:$G$39</c:f>
              <c:numCache>
                <c:formatCode>"$"#,##0.00</c:formatCode>
                <c:ptCount val="3"/>
                <c:pt idx="0">
                  <c:v>48000</c:v>
                </c:pt>
                <c:pt idx="1">
                  <c:v>565756</c:v>
                </c:pt>
                <c:pt idx="2" formatCode="0.00%">
                  <c:v>1.0008258582290264E-3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E-8348-9774-039228E6AE8F}"/>
            </c:ext>
          </c:extLst>
        </c:ser>
        <c:ser>
          <c:idx val="1"/>
          <c:order val="1"/>
          <c:tx>
            <c:strRef>
              <c:f>Sheet2!$D$40</c:f>
              <c:strCache>
                <c:ptCount val="1"/>
                <c:pt idx="0">
                  <c:v>NPV High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Sheet2!$E$38:$G$38</c:f>
              <c:strCache>
                <c:ptCount val="3"/>
                <c:pt idx="0">
                  <c:v>SALARY</c:v>
                </c:pt>
                <c:pt idx="1">
                  <c:v>HOUSING</c:v>
                </c:pt>
                <c:pt idx="2">
                  <c:v>APR</c:v>
                </c:pt>
              </c:strCache>
            </c:strRef>
          </c:cat>
          <c:val>
            <c:numRef>
              <c:f>Sheet2!$E$40:$G$40</c:f>
              <c:numCache>
                <c:formatCode>"$"#,##0.00</c:formatCode>
                <c:ptCount val="3"/>
                <c:pt idx="0">
                  <c:v>90000</c:v>
                </c:pt>
                <c:pt idx="1">
                  <c:v>1690000</c:v>
                </c:pt>
                <c:pt idx="2" formatCode="0.00%">
                  <c:v>5.750039497608439E-3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1E-8348-9774-039228E6A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5"/>
        <c:overlap val="100"/>
        <c:axId val="620636272"/>
        <c:axId val="664770864"/>
      </c:barChart>
      <c:catAx>
        <c:axId val="62063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70864"/>
        <c:crossesAt val="5000000"/>
        <c:auto val="1"/>
        <c:lblAlgn val="ctr"/>
        <c:lblOffset val="100"/>
        <c:noMultiLvlLbl val="0"/>
      </c:catAx>
      <c:valAx>
        <c:axId val="664770864"/>
        <c:scaling>
          <c:orientation val="minMax"/>
          <c:max val="6474906.2400000002"/>
          <c:min val="-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636272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Tornado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Sheet2!$D$39</c:f>
              <c:strCache>
                <c:ptCount val="1"/>
                <c:pt idx="0">
                  <c:v>NPV 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Sheet2!$E$38:$G$38</c:f>
              <c:strCache>
                <c:ptCount val="3"/>
                <c:pt idx="0">
                  <c:v>SALARY</c:v>
                </c:pt>
                <c:pt idx="1">
                  <c:v>HOUSING</c:v>
                </c:pt>
                <c:pt idx="2">
                  <c:v>APR</c:v>
                </c:pt>
              </c:strCache>
            </c:strRef>
          </c:cat>
          <c:val>
            <c:numRef>
              <c:f>Sheet2!$E$39:$G$39</c:f>
              <c:numCache>
                <c:formatCode>"$"#,##0.00</c:formatCode>
                <c:ptCount val="3"/>
                <c:pt idx="0">
                  <c:v>48000</c:v>
                </c:pt>
                <c:pt idx="1">
                  <c:v>565756</c:v>
                </c:pt>
                <c:pt idx="2" formatCode="0.00%">
                  <c:v>1.0008258582290264E-3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2-AC4D-8665-C969C96EE151}"/>
            </c:ext>
          </c:extLst>
        </c:ser>
        <c:ser>
          <c:idx val="1"/>
          <c:order val="1"/>
          <c:tx>
            <c:strRef>
              <c:f>Sheet2!$D$40</c:f>
              <c:strCache>
                <c:ptCount val="1"/>
                <c:pt idx="0">
                  <c:v>NPV High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alpha val="98402"/>
                </a:schemeClr>
              </a:solidFill>
            </a:ln>
            <a:effectLst/>
          </c:spPr>
          <c:invertIfNegative val="0"/>
          <c:cat>
            <c:strRef>
              <c:f>Sheet2!$E$38:$G$38</c:f>
              <c:strCache>
                <c:ptCount val="3"/>
                <c:pt idx="0">
                  <c:v>SALARY</c:v>
                </c:pt>
                <c:pt idx="1">
                  <c:v>HOUSING</c:v>
                </c:pt>
                <c:pt idx="2">
                  <c:v>APR</c:v>
                </c:pt>
              </c:strCache>
            </c:strRef>
          </c:cat>
          <c:val>
            <c:numRef>
              <c:f>Sheet2!$E$40:$G$40</c:f>
              <c:numCache>
                <c:formatCode>"$"#,##0.00</c:formatCode>
                <c:ptCount val="3"/>
                <c:pt idx="0">
                  <c:v>90000</c:v>
                </c:pt>
                <c:pt idx="1">
                  <c:v>1690000</c:v>
                </c:pt>
                <c:pt idx="2" formatCode="0.00%">
                  <c:v>5.750039497608439E-3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2-AC4D-8665-C969C96EE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6"/>
        <c:overlap val="100"/>
        <c:axId val="552983424"/>
        <c:axId val="552985072"/>
      </c:barChart>
      <c:catAx>
        <c:axId val="552983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85072"/>
        <c:crossesAt val="5185527"/>
        <c:auto val="1"/>
        <c:lblAlgn val="ctr"/>
        <c:lblOffset val="100"/>
        <c:noMultiLvlLbl val="0"/>
      </c:catAx>
      <c:valAx>
        <c:axId val="552985072"/>
        <c:scaling>
          <c:orientation val="minMax"/>
          <c:max val="6000000"/>
          <c:min val="-1000000"/>
        </c:scaling>
        <c:delete val="0"/>
        <c:axPos val="b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numFmt formatCode="&quot;$&quot;#,##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83424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30</xdr:row>
      <xdr:rowOff>88900</xdr:rowOff>
    </xdr:from>
    <xdr:to>
      <xdr:col>15</xdr:col>
      <xdr:colOff>514350</xdr:colOff>
      <xdr:row>45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4D883-E813-2654-D585-A8AC35B65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596900</xdr:colOff>
      <xdr:row>44</xdr:row>
      <xdr:rowOff>63500</xdr:rowOff>
    </xdr:from>
    <xdr:to>
      <xdr:col>8</xdr:col>
      <xdr:colOff>558800</xdr:colOff>
      <xdr:row>59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6625ED-481B-585A-B9EC-C44D81A97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B67278-6B28-AC45-AFAB-24E4B54ED9D3}" name="Table4" displayName="Table4" ref="D24:G26" totalsRowShown="0" headerRowDxfId="23" dataDxfId="22">
  <autoFilter ref="D24:G26" xr:uid="{F6B67278-6B28-AC45-AFAB-24E4B54ED9D3}"/>
  <tableColumns count="4">
    <tableColumn id="1" xr3:uid="{AABBFCF1-B423-F74F-BA60-EBD4EA3E8650}" name="Column1" dataDxfId="21"/>
    <tableColumn id="2" xr3:uid="{AE19F59B-469E-CA49-8AA1-ED9CD6A9DC4B}" name="WORST" dataDxfId="20">
      <calculatedColumnFormula>H18</calculatedColumnFormula>
    </tableColumn>
    <tableColumn id="3" xr3:uid="{0BC72D06-EF8E-484C-93E4-5288BF1BEE79}" name="BASE" dataDxfId="19">
      <calculatedColumnFormula>H19</calculatedColumnFormula>
    </tableColumn>
    <tableColumn id="4" xr3:uid="{4B847124-265D-0744-B559-2F1656163BEE}" name="BEST" dataDxfId="18">
      <calculatedColumnFormula>H20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4780DA-E6B1-4E4A-B438-9FB82B55170A}" name="Table412" displayName="Table412" ref="T24:W26" totalsRowShown="0" headerRowDxfId="17" dataDxfId="16">
  <autoFilter ref="T24:W26" xr:uid="{044780DA-E6B1-4E4A-B438-9FB82B55170A}"/>
  <tableColumns count="4">
    <tableColumn id="1" xr3:uid="{2B080580-8B72-E94D-8B24-712F354FF9B7}" name="Column1" dataDxfId="15"/>
    <tableColumn id="2" xr3:uid="{F65C55E7-06C8-A642-80BA-117807F6DDEA}" name="WORST" dataDxfId="14">
      <calculatedColumnFormula>X18</calculatedColumnFormula>
    </tableColumn>
    <tableColumn id="3" xr3:uid="{6FCD0E49-4E4E-F041-95B2-E9F612F20E68}" name="BASE" dataDxfId="13">
      <calculatedColumnFormula>X19</calculatedColumnFormula>
    </tableColumn>
    <tableColumn id="4" xr3:uid="{6C38CE3B-E6A1-B844-80E2-95AF1C252462}" name="BEST" dataDxfId="12">
      <calculatedColumnFormula>X20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08FA2D-8FB7-D147-A808-532C2C5AF56C}" name="Table41213" displayName="Table41213" ref="T41:W43" totalsRowShown="0" headerRowDxfId="11" dataDxfId="10">
  <autoFilter ref="T41:W43" xr:uid="{8308FA2D-8FB7-D147-A808-532C2C5AF56C}"/>
  <tableColumns count="4">
    <tableColumn id="1" xr3:uid="{E31C247D-04E7-DF4C-88D7-6CB96F1FD0A0}" name="Column1" dataDxfId="9"/>
    <tableColumn id="2" xr3:uid="{BCDC5A1C-9107-AF43-90E6-E1DC3A7D87A0}" name="WORST" dataDxfId="8">
      <calculatedColumnFormula>X35</calculatedColumnFormula>
    </tableColumn>
    <tableColumn id="3" xr3:uid="{E1930039-D8B0-FE46-BAB0-44E6F985E6F5}" name="BASE" dataDxfId="7">
      <calculatedColumnFormula>X36</calculatedColumnFormula>
    </tableColumn>
    <tableColumn id="4" xr3:uid="{27CA8EB4-8EAC-9941-82AF-FEED9073F856}" name="BEST" dataDxfId="6">
      <calculatedColumnFormula>X37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83AB645-EFA2-6A4B-B457-8763466BAF8F}" name="Table414" displayName="Table414" ref="T57:W59" totalsRowShown="0" headerRowDxfId="5" dataDxfId="4">
  <autoFilter ref="T57:W59" xr:uid="{483AB645-EFA2-6A4B-B457-8763466BAF8F}"/>
  <tableColumns count="4">
    <tableColumn id="1" xr3:uid="{81D660DA-E6CD-B14F-BC50-1D8208DF91DC}" name="Column1" dataDxfId="3"/>
    <tableColumn id="2" xr3:uid="{E6103AB4-B748-5644-B6EF-EFF85B6BC61B}" name="WORST" dataDxfId="2">
      <calculatedColumnFormula>X51</calculatedColumnFormula>
    </tableColumn>
    <tableColumn id="3" xr3:uid="{D367CC67-F769-B34C-8490-39D981F90C49}" name="BASE" dataDxfId="1">
      <calculatedColumnFormula>X52</calculatedColumnFormula>
    </tableColumn>
    <tableColumn id="4" xr3:uid="{8B839599-0E77-D44E-B917-0191B7A12ACB}" name="BEST" dataDxfId="0">
      <calculatedColumnFormula>X53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2FEB-3033-EC4C-8C8E-7A26FBA45A0C}">
  <dimension ref="A1:J491"/>
  <sheetViews>
    <sheetView topLeftCell="A151" workbookViewId="0">
      <selection activeCell="J491" sqref="J491"/>
    </sheetView>
  </sheetViews>
  <sheetFormatPr baseColWidth="10" defaultRowHeight="14" x14ac:dyDescent="0.2"/>
  <cols>
    <col min="1" max="1" width="4" customWidth="1"/>
    <col min="2" max="2" width="11.3984375" bestFit="1" customWidth="1"/>
    <col min="3" max="3" width="14.3984375" customWidth="1"/>
    <col min="7" max="7" width="21" style="11" customWidth="1"/>
    <col min="8" max="8" width="13.19921875" style="12" customWidth="1"/>
    <col min="9" max="9" width="5.796875" style="7" customWidth="1"/>
    <col min="10" max="10" width="35.59765625" customWidth="1"/>
  </cols>
  <sheetData>
    <row r="1" spans="1:10" x14ac:dyDescent="0.2">
      <c r="B1" s="1"/>
    </row>
    <row r="2" spans="1:10" x14ac:dyDescent="0.2">
      <c r="B2" s="1"/>
    </row>
    <row r="5" spans="1:10" x14ac:dyDescent="0.2">
      <c r="B5" s="3"/>
      <c r="D5" s="4"/>
    </row>
    <row r="6" spans="1:10" x14ac:dyDescent="0.2">
      <c r="D6" s="4"/>
    </row>
    <row r="9" spans="1:10" x14ac:dyDescent="0.2">
      <c r="H9" s="13"/>
      <c r="I9" s="10" t="s">
        <v>2</v>
      </c>
      <c r="J9" s="8" t="s">
        <v>17</v>
      </c>
    </row>
    <row r="10" spans="1:10" x14ac:dyDescent="0.2">
      <c r="A10" t="s">
        <v>8</v>
      </c>
      <c r="G10" s="11" t="s">
        <v>15</v>
      </c>
      <c r="H10" s="13">
        <v>2.1168462229999999E-3</v>
      </c>
      <c r="I10" s="7">
        <v>0</v>
      </c>
      <c r="J10">
        <f t="shared" ref="J10:J73" si="0">(2000/($H$14)^I10)</f>
        <v>2000</v>
      </c>
    </row>
    <row r="11" spans="1:10" x14ac:dyDescent="0.2">
      <c r="B11" t="s">
        <v>1</v>
      </c>
      <c r="C11" s="1">
        <v>0.02</v>
      </c>
      <c r="G11" s="11" t="s">
        <v>11</v>
      </c>
      <c r="H11" s="12">
        <v>2000</v>
      </c>
      <c r="I11" s="7">
        <v>1</v>
      </c>
      <c r="J11">
        <f t="shared" si="0"/>
        <v>1991.1750738045048</v>
      </c>
    </row>
    <row r="12" spans="1:10" x14ac:dyDescent="0.2">
      <c r="B12" t="s">
        <v>2</v>
      </c>
      <c r="C12">
        <v>7000</v>
      </c>
      <c r="G12" s="11" t="s">
        <v>14</v>
      </c>
      <c r="H12" s="13">
        <v>4.4320192190000001E-3</v>
      </c>
      <c r="I12" s="7">
        <v>2</v>
      </c>
      <c r="J12">
        <f t="shared" si="0"/>
        <v>1982.3890872701877</v>
      </c>
    </row>
    <row r="13" spans="1:10" x14ac:dyDescent="0.2">
      <c r="B13" t="s">
        <v>3</v>
      </c>
      <c r="C13" s="5">
        <v>100</v>
      </c>
      <c r="D13" t="s">
        <v>5</v>
      </c>
      <c r="G13" s="11" t="s">
        <v>13</v>
      </c>
      <c r="H13" s="13">
        <f>((1+$H$12)/(1+$H$10))-1</f>
        <v>2.3102824832512692E-3</v>
      </c>
      <c r="I13" s="7">
        <v>3</v>
      </c>
      <c r="J13">
        <f t="shared" si="0"/>
        <v>1973.6418685772303</v>
      </c>
    </row>
    <row r="14" spans="1:10" x14ac:dyDescent="0.2">
      <c r="G14" s="11" t="s">
        <v>12</v>
      </c>
      <c r="H14" s="14">
        <f>(1+$H$10)*(1+$H$13)</f>
        <v>1.0044320192189999</v>
      </c>
      <c r="I14" s="7">
        <v>4</v>
      </c>
      <c r="J14">
        <f t="shared" si="0"/>
        <v>1964.9332466639639</v>
      </c>
    </row>
    <row r="15" spans="1:10" x14ac:dyDescent="0.2">
      <c r="B15" t="s">
        <v>9</v>
      </c>
      <c r="C15" s="5">
        <f>$C$13*((1/$C$11)-($C$12/((1+$C$11)^$C$12-1)))</f>
        <v>5000</v>
      </c>
      <c r="I15" s="7">
        <v>5</v>
      </c>
      <c r="J15">
        <f t="shared" si="0"/>
        <v>1956.2630512235216</v>
      </c>
    </row>
    <row r="16" spans="1:10" x14ac:dyDescent="0.2">
      <c r="B16" t="s">
        <v>10</v>
      </c>
      <c r="C16" s="4">
        <f>PV($C$11,$C$12,-$C$13)</f>
        <v>5000</v>
      </c>
      <c r="I16" s="7">
        <v>6</v>
      </c>
      <c r="J16">
        <f t="shared" si="0"/>
        <v>1947.6311127005113</v>
      </c>
    </row>
    <row r="17" spans="1:10" x14ac:dyDescent="0.2">
      <c r="I17" s="7">
        <v>7</v>
      </c>
      <c r="J17">
        <f t="shared" si="0"/>
        <v>1939.0372622876948</v>
      </c>
    </row>
    <row r="18" spans="1:10" x14ac:dyDescent="0.2">
      <c r="I18" s="7">
        <v>8</v>
      </c>
      <c r="J18">
        <f t="shared" si="0"/>
        <v>1930.4813319226932</v>
      </c>
    </row>
    <row r="19" spans="1:10" x14ac:dyDescent="0.2">
      <c r="A19" t="s">
        <v>7</v>
      </c>
      <c r="I19" s="7">
        <v>9</v>
      </c>
      <c r="J19">
        <f t="shared" si="0"/>
        <v>1921.9631542846937</v>
      </c>
    </row>
    <row r="20" spans="1:10" x14ac:dyDescent="0.2">
      <c r="B20" t="s">
        <v>0</v>
      </c>
      <c r="C20" s="2">
        <v>4.4000000000000003E-3</v>
      </c>
      <c r="I20" s="7">
        <v>10</v>
      </c>
      <c r="J20">
        <f t="shared" si="0"/>
        <v>1913.4825627911823</v>
      </c>
    </row>
    <row r="21" spans="1:10" x14ac:dyDescent="0.2">
      <c r="B21" t="s">
        <v>16</v>
      </c>
      <c r="C21">
        <v>480</v>
      </c>
      <c r="I21" s="7">
        <v>11</v>
      </c>
      <c r="J21">
        <f t="shared" si="0"/>
        <v>1905.0393915946825</v>
      </c>
    </row>
    <row r="22" spans="1:10" x14ac:dyDescent="0.2">
      <c r="B22" t="s">
        <v>6</v>
      </c>
      <c r="C22">
        <v>2000</v>
      </c>
      <c r="I22" s="7">
        <v>12</v>
      </c>
      <c r="J22">
        <f t="shared" si="0"/>
        <v>1896.6334755795158</v>
      </c>
    </row>
    <row r="23" spans="1:10" x14ac:dyDescent="0.2">
      <c r="I23" s="7">
        <v>13</v>
      </c>
      <c r="J23">
        <f t="shared" si="0"/>
        <v>1888.2646503585681</v>
      </c>
    </row>
    <row r="24" spans="1:10" x14ac:dyDescent="0.2">
      <c r="B24" t="s">
        <v>4</v>
      </c>
      <c r="C24" s="4">
        <f>PV(C20,C21,-C22)</f>
        <v>399292.00719154155</v>
      </c>
      <c r="I24" s="7">
        <v>14</v>
      </c>
      <c r="J24">
        <f t="shared" si="0"/>
        <v>1879.9327522700803</v>
      </c>
    </row>
    <row r="25" spans="1:10" x14ac:dyDescent="0.2">
      <c r="I25" s="7">
        <v>15</v>
      </c>
      <c r="J25">
        <f t="shared" si="0"/>
        <v>1871.637618374441</v>
      </c>
    </row>
    <row r="26" spans="1:10" x14ac:dyDescent="0.2">
      <c r="I26" s="7">
        <v>16</v>
      </c>
      <c r="J26">
        <f t="shared" si="0"/>
        <v>1863.3790864510079</v>
      </c>
    </row>
    <row r="27" spans="1:10" x14ac:dyDescent="0.2">
      <c r="I27" s="7">
        <v>17</v>
      </c>
      <c r="J27">
        <f t="shared" si="0"/>
        <v>1855.1569949949283</v>
      </c>
    </row>
    <row r="28" spans="1:10" x14ac:dyDescent="0.2">
      <c r="I28" s="7">
        <v>18</v>
      </c>
      <c r="J28">
        <f t="shared" si="0"/>
        <v>1846.9711832139849</v>
      </c>
    </row>
    <row r="29" spans="1:10" x14ac:dyDescent="0.2">
      <c r="I29" s="7">
        <v>19</v>
      </c>
      <c r="J29">
        <f t="shared" si="0"/>
        <v>1838.8214910254499</v>
      </c>
    </row>
    <row r="30" spans="1:10" x14ac:dyDescent="0.2">
      <c r="I30" s="7">
        <v>20</v>
      </c>
      <c r="J30">
        <f t="shared" si="0"/>
        <v>1830.707759052955</v>
      </c>
    </row>
    <row r="31" spans="1:10" x14ac:dyDescent="0.2">
      <c r="I31" s="7">
        <v>21</v>
      </c>
      <c r="J31">
        <f t="shared" si="0"/>
        <v>1822.6298286233737</v>
      </c>
    </row>
    <row r="32" spans="1:10" x14ac:dyDescent="0.2">
      <c r="I32" s="7">
        <v>22</v>
      </c>
      <c r="J32">
        <f t="shared" si="0"/>
        <v>1814.5875417637192</v>
      </c>
    </row>
    <row r="33" spans="9:10" x14ac:dyDescent="0.2">
      <c r="I33" s="7">
        <v>23</v>
      </c>
      <c r="J33">
        <f t="shared" si="0"/>
        <v>1806.5807411980543</v>
      </c>
    </row>
    <row r="34" spans="9:10" x14ac:dyDescent="0.2">
      <c r="I34" s="7">
        <v>24</v>
      </c>
      <c r="J34">
        <f t="shared" si="0"/>
        <v>1798.6092703444167</v>
      </c>
    </row>
    <row r="35" spans="9:10" x14ac:dyDescent="0.2">
      <c r="I35" s="7">
        <v>25</v>
      </c>
      <c r="J35">
        <f t="shared" si="0"/>
        <v>1790.6729733117552</v>
      </c>
    </row>
    <row r="36" spans="9:10" x14ac:dyDescent="0.2">
      <c r="I36" s="7">
        <v>26</v>
      </c>
      <c r="J36">
        <f t="shared" si="0"/>
        <v>1782.7716948968834</v>
      </c>
    </row>
    <row r="37" spans="9:10" x14ac:dyDescent="0.2">
      <c r="I37" s="7">
        <v>27</v>
      </c>
      <c r="J37">
        <f t="shared" si="0"/>
        <v>1774.905280581442</v>
      </c>
    </row>
    <row r="38" spans="9:10" x14ac:dyDescent="0.2">
      <c r="I38" s="7">
        <v>28</v>
      </c>
      <c r="J38">
        <f t="shared" si="0"/>
        <v>1767.0735765288791</v>
      </c>
    </row>
    <row r="39" spans="9:10" x14ac:dyDescent="0.2">
      <c r="I39" s="7">
        <v>29</v>
      </c>
      <c r="J39">
        <f t="shared" si="0"/>
        <v>1759.2764295814404</v>
      </c>
    </row>
    <row r="40" spans="9:10" x14ac:dyDescent="0.2">
      <c r="I40" s="7">
        <v>30</v>
      </c>
      <c r="J40">
        <f t="shared" si="0"/>
        <v>1751.5136872571757</v>
      </c>
    </row>
    <row r="41" spans="9:10" x14ac:dyDescent="0.2">
      <c r="I41" s="7">
        <v>31</v>
      </c>
      <c r="J41">
        <f t="shared" si="0"/>
        <v>1743.7851977469529</v>
      </c>
    </row>
    <row r="42" spans="9:10" x14ac:dyDescent="0.2">
      <c r="I42" s="7">
        <v>32</v>
      </c>
      <c r="J42">
        <f t="shared" si="0"/>
        <v>1736.0908099114963</v>
      </c>
    </row>
    <row r="43" spans="9:10" x14ac:dyDescent="0.2">
      <c r="I43" s="7">
        <v>33</v>
      </c>
      <c r="J43">
        <f t="shared" si="0"/>
        <v>1728.4303732784231</v>
      </c>
    </row>
    <row r="44" spans="9:10" x14ac:dyDescent="0.2">
      <c r="I44" s="7">
        <v>34</v>
      </c>
      <c r="J44">
        <f t="shared" si="0"/>
        <v>1720.8037380393059</v>
      </c>
    </row>
    <row r="45" spans="9:10" x14ac:dyDescent="0.2">
      <c r="I45" s="7">
        <v>35</v>
      </c>
      <c r="J45">
        <f t="shared" si="0"/>
        <v>1713.2107550467415</v>
      </c>
    </row>
    <row r="46" spans="9:10" x14ac:dyDescent="0.2">
      <c r="I46" s="7">
        <v>36</v>
      </c>
      <c r="J46">
        <f t="shared" si="0"/>
        <v>1705.6512758114336</v>
      </c>
    </row>
    <row r="47" spans="9:10" x14ac:dyDescent="0.2">
      <c r="I47" s="7">
        <v>37</v>
      </c>
      <c r="J47">
        <f t="shared" si="0"/>
        <v>1698.1251524992895</v>
      </c>
    </row>
    <row r="48" spans="9:10" x14ac:dyDescent="0.2">
      <c r="I48" s="7">
        <v>38</v>
      </c>
      <c r="J48">
        <f t="shared" si="0"/>
        <v>1690.6322379285298</v>
      </c>
    </row>
    <row r="49" spans="9:10" x14ac:dyDescent="0.2">
      <c r="I49" s="7">
        <v>39</v>
      </c>
      <c r="J49">
        <f t="shared" si="0"/>
        <v>1683.1723855668074</v>
      </c>
    </row>
    <row r="50" spans="9:10" x14ac:dyDescent="0.2">
      <c r="I50" s="7">
        <v>40</v>
      </c>
      <c r="J50">
        <f t="shared" si="0"/>
        <v>1675.7454495283464</v>
      </c>
    </row>
    <row r="51" spans="9:10" x14ac:dyDescent="0.2">
      <c r="I51" s="7">
        <v>41</v>
      </c>
      <c r="J51">
        <f t="shared" si="0"/>
        <v>1668.3512845710841</v>
      </c>
    </row>
    <row r="52" spans="9:10" x14ac:dyDescent="0.2">
      <c r="I52" s="7">
        <v>42</v>
      </c>
      <c r="J52">
        <f t="shared" si="0"/>
        <v>1660.9897460938344</v>
      </c>
    </row>
    <row r="53" spans="9:10" x14ac:dyDescent="0.2">
      <c r="I53" s="7">
        <v>43</v>
      </c>
      <c r="J53">
        <f t="shared" si="0"/>
        <v>1653.6606901334583</v>
      </c>
    </row>
    <row r="54" spans="9:10" x14ac:dyDescent="0.2">
      <c r="I54" s="7">
        <v>44</v>
      </c>
      <c r="J54">
        <f t="shared" si="0"/>
        <v>1646.3639733620487</v>
      </c>
    </row>
    <row r="55" spans="9:10" x14ac:dyDescent="0.2">
      <c r="I55" s="7">
        <v>45</v>
      </c>
      <c r="J55">
        <f t="shared" si="0"/>
        <v>1639.0994530841274</v>
      </c>
    </row>
    <row r="56" spans="9:10" x14ac:dyDescent="0.2">
      <c r="I56" s="7">
        <v>46</v>
      </c>
      <c r="J56">
        <f t="shared" si="0"/>
        <v>1631.8669872338558</v>
      </c>
    </row>
    <row r="57" spans="9:10" x14ac:dyDescent="0.2">
      <c r="I57" s="7">
        <v>47</v>
      </c>
      <c r="J57">
        <f t="shared" si="0"/>
        <v>1624.6664343722537</v>
      </c>
    </row>
    <row r="58" spans="9:10" x14ac:dyDescent="0.2">
      <c r="I58" s="7">
        <v>48</v>
      </c>
      <c r="J58">
        <f t="shared" si="0"/>
        <v>1617.4976536844372</v>
      </c>
    </row>
    <row r="59" spans="9:10" x14ac:dyDescent="0.2">
      <c r="I59" s="7">
        <v>49</v>
      </c>
      <c r="J59">
        <f t="shared" si="0"/>
        <v>1610.3605049768614</v>
      </c>
    </row>
    <row r="60" spans="9:10" x14ac:dyDescent="0.2">
      <c r="I60" s="7">
        <v>50</v>
      </c>
      <c r="J60">
        <f t="shared" si="0"/>
        <v>1603.2548486745807</v>
      </c>
    </row>
    <row r="61" spans="9:10" x14ac:dyDescent="0.2">
      <c r="I61" s="7">
        <v>51</v>
      </c>
      <c r="J61">
        <f t="shared" si="0"/>
        <v>1596.1805458185192</v>
      </c>
    </row>
    <row r="62" spans="9:10" x14ac:dyDescent="0.2">
      <c r="I62" s="7">
        <v>52</v>
      </c>
      <c r="J62">
        <f t="shared" si="0"/>
        <v>1589.1374580627526</v>
      </c>
    </row>
    <row r="63" spans="9:10" x14ac:dyDescent="0.2">
      <c r="I63" s="7">
        <v>53</v>
      </c>
      <c r="J63">
        <f t="shared" si="0"/>
        <v>1582.125447671802</v>
      </c>
    </row>
    <row r="64" spans="9:10" x14ac:dyDescent="0.2">
      <c r="I64" s="7">
        <v>54</v>
      </c>
      <c r="J64">
        <f t="shared" si="0"/>
        <v>1575.1443775179432</v>
      </c>
    </row>
    <row r="65" spans="9:10" x14ac:dyDescent="0.2">
      <c r="I65" s="7">
        <v>55</v>
      </c>
      <c r="J65">
        <f t="shared" si="0"/>
        <v>1568.1941110785206</v>
      </c>
    </row>
    <row r="66" spans="9:10" x14ac:dyDescent="0.2">
      <c r="I66" s="7">
        <v>56</v>
      </c>
      <c r="J66">
        <f t="shared" si="0"/>
        <v>1561.2745124332816</v>
      </c>
    </row>
    <row r="67" spans="9:10" x14ac:dyDescent="0.2">
      <c r="I67" s="7">
        <v>57</v>
      </c>
      <c r="J67">
        <f t="shared" si="0"/>
        <v>1554.385446261716</v>
      </c>
    </row>
    <row r="68" spans="9:10" x14ac:dyDescent="0.2">
      <c r="I68" s="7">
        <v>58</v>
      </c>
      <c r="J68">
        <f t="shared" si="0"/>
        <v>1547.5267778404107</v>
      </c>
    </row>
    <row r="69" spans="9:10" x14ac:dyDescent="0.2">
      <c r="I69" s="7">
        <v>59</v>
      </c>
      <c r="J69">
        <f t="shared" si="0"/>
        <v>1540.6983730404133</v>
      </c>
    </row>
    <row r="70" spans="9:10" x14ac:dyDescent="0.2">
      <c r="I70" s="7">
        <v>60</v>
      </c>
      <c r="J70">
        <f t="shared" si="0"/>
        <v>1533.9000983246128</v>
      </c>
    </row>
    <row r="71" spans="9:10" x14ac:dyDescent="0.2">
      <c r="I71" s="7">
        <v>61</v>
      </c>
      <c r="J71">
        <f t="shared" si="0"/>
        <v>1527.1318207451243</v>
      </c>
    </row>
    <row r="72" spans="9:10" x14ac:dyDescent="0.2">
      <c r="I72" s="7">
        <v>62</v>
      </c>
      <c r="J72">
        <f t="shared" si="0"/>
        <v>1520.3934079406906</v>
      </c>
    </row>
    <row r="73" spans="9:10" x14ac:dyDescent="0.2">
      <c r="I73" s="7">
        <v>63</v>
      </c>
      <c r="J73">
        <f t="shared" si="0"/>
        <v>1513.6847281340931</v>
      </c>
    </row>
    <row r="74" spans="9:10" x14ac:dyDescent="0.2">
      <c r="I74" s="7">
        <v>64</v>
      </c>
      <c r="J74">
        <f t="shared" ref="J74:J137" si="1">(2000/($H$14)^I74)</f>
        <v>1507.0056501295776</v>
      </c>
    </row>
    <row r="75" spans="9:10" x14ac:dyDescent="0.2">
      <c r="I75" s="7">
        <v>65</v>
      </c>
      <c r="J75">
        <f t="shared" si="1"/>
        <v>1500.3560433102837</v>
      </c>
    </row>
    <row r="76" spans="9:10" x14ac:dyDescent="0.2">
      <c r="I76" s="7">
        <v>66</v>
      </c>
      <c r="J76">
        <f t="shared" si="1"/>
        <v>1493.7357776356946</v>
      </c>
    </row>
    <row r="77" spans="9:10" x14ac:dyDescent="0.2">
      <c r="I77" s="7">
        <v>67</v>
      </c>
      <c r="J77">
        <f t="shared" si="1"/>
        <v>1487.1447236390918</v>
      </c>
    </row>
    <row r="78" spans="9:10" x14ac:dyDescent="0.2">
      <c r="I78" s="7">
        <v>68</v>
      </c>
      <c r="J78">
        <f t="shared" si="1"/>
        <v>1480.5827524250244</v>
      </c>
    </row>
    <row r="79" spans="9:10" x14ac:dyDescent="0.2">
      <c r="I79" s="7">
        <v>69</v>
      </c>
      <c r="J79">
        <f t="shared" si="1"/>
        <v>1474.0497356667872</v>
      </c>
    </row>
    <row r="80" spans="9:10" x14ac:dyDescent="0.2">
      <c r="I80" s="7">
        <v>70</v>
      </c>
      <c r="J80">
        <f t="shared" si="1"/>
        <v>1467.5455456039133</v>
      </c>
    </row>
    <row r="81" spans="9:10" x14ac:dyDescent="0.2">
      <c r="I81" s="7">
        <v>71</v>
      </c>
      <c r="J81">
        <f t="shared" si="1"/>
        <v>1461.0700550396718</v>
      </c>
    </row>
    <row r="82" spans="9:10" x14ac:dyDescent="0.2">
      <c r="I82" s="7">
        <v>72</v>
      </c>
      <c r="J82">
        <f t="shared" si="1"/>
        <v>1454.6231373385856</v>
      </c>
    </row>
    <row r="83" spans="9:10" x14ac:dyDescent="0.2">
      <c r="I83" s="7">
        <v>73</v>
      </c>
      <c r="J83">
        <f t="shared" si="1"/>
        <v>1448.2046664239494</v>
      </c>
    </row>
    <row r="84" spans="9:10" x14ac:dyDescent="0.2">
      <c r="I84" s="7">
        <v>74</v>
      </c>
      <c r="J84">
        <f t="shared" si="1"/>
        <v>1441.814516775368</v>
      </c>
    </row>
    <row r="85" spans="9:10" x14ac:dyDescent="0.2">
      <c r="I85" s="7">
        <v>75</v>
      </c>
      <c r="J85">
        <f t="shared" si="1"/>
        <v>1435.4525634262998</v>
      </c>
    </row>
    <row r="86" spans="9:10" x14ac:dyDescent="0.2">
      <c r="I86" s="7">
        <v>76</v>
      </c>
      <c r="J86">
        <f t="shared" si="1"/>
        <v>1429.1186819616144</v>
      </c>
    </row>
    <row r="87" spans="9:10" x14ac:dyDescent="0.2">
      <c r="I87" s="7">
        <v>77</v>
      </c>
      <c r="J87">
        <f t="shared" si="1"/>
        <v>1422.8127485151567</v>
      </c>
    </row>
    <row r="88" spans="9:10" x14ac:dyDescent="0.2">
      <c r="I88" s="7">
        <v>78</v>
      </c>
      <c r="J88">
        <f t="shared" si="1"/>
        <v>1416.5346397673293</v>
      </c>
    </row>
    <row r="89" spans="9:10" x14ac:dyDescent="0.2">
      <c r="I89" s="7">
        <v>79</v>
      </c>
      <c r="J89">
        <f t="shared" si="1"/>
        <v>1410.2842329426742</v>
      </c>
    </row>
    <row r="90" spans="9:10" x14ac:dyDescent="0.2">
      <c r="I90" s="7">
        <v>80</v>
      </c>
      <c r="J90">
        <f t="shared" si="1"/>
        <v>1404.0614058074798</v>
      </c>
    </row>
    <row r="91" spans="9:10" x14ac:dyDescent="0.2">
      <c r="I91" s="7">
        <v>81</v>
      </c>
      <c r="J91">
        <f t="shared" si="1"/>
        <v>1397.8660366673828</v>
      </c>
    </row>
    <row r="92" spans="9:10" x14ac:dyDescent="0.2">
      <c r="I92" s="7">
        <v>82</v>
      </c>
      <c r="J92">
        <f t="shared" si="1"/>
        <v>1391.6980043649933</v>
      </c>
    </row>
    <row r="93" spans="9:10" x14ac:dyDescent="0.2">
      <c r="I93" s="7">
        <v>83</v>
      </c>
      <c r="J93">
        <f t="shared" si="1"/>
        <v>1385.5571882775237</v>
      </c>
    </row>
    <row r="94" spans="9:10" x14ac:dyDescent="0.2">
      <c r="I94" s="7">
        <v>84</v>
      </c>
      <c r="J94">
        <f t="shared" si="1"/>
        <v>1379.4434683144302</v>
      </c>
    </row>
    <row r="95" spans="9:10" x14ac:dyDescent="0.2">
      <c r="I95" s="7">
        <v>85</v>
      </c>
      <c r="J95">
        <f t="shared" si="1"/>
        <v>1373.3567249150638</v>
      </c>
    </row>
    <row r="96" spans="9:10" x14ac:dyDescent="0.2">
      <c r="I96" s="7">
        <v>86</v>
      </c>
      <c r="J96">
        <f t="shared" si="1"/>
        <v>1367.2968390463329</v>
      </c>
    </row>
    <row r="97" spans="9:10" x14ac:dyDescent="0.2">
      <c r="I97" s="7">
        <v>87</v>
      </c>
      <c r="J97">
        <f t="shared" si="1"/>
        <v>1361.263692200374</v>
      </c>
    </row>
    <row r="98" spans="9:10" x14ac:dyDescent="0.2">
      <c r="I98" s="7">
        <v>88</v>
      </c>
      <c r="J98">
        <f t="shared" si="1"/>
        <v>1355.2571663922363</v>
      </c>
    </row>
    <row r="99" spans="9:10" x14ac:dyDescent="0.2">
      <c r="I99" s="7">
        <v>89</v>
      </c>
      <c r="J99">
        <f t="shared" si="1"/>
        <v>1349.2771441575726</v>
      </c>
    </row>
    <row r="100" spans="9:10" x14ac:dyDescent="0.2">
      <c r="I100" s="7">
        <v>90</v>
      </c>
      <c r="J100">
        <f t="shared" si="1"/>
        <v>1343.3235085503431</v>
      </c>
    </row>
    <row r="101" spans="9:10" x14ac:dyDescent="0.2">
      <c r="I101" s="7">
        <v>91</v>
      </c>
      <c r="J101">
        <f t="shared" si="1"/>
        <v>1337.396143140528</v>
      </c>
    </row>
    <row r="102" spans="9:10" x14ac:dyDescent="0.2">
      <c r="I102" s="7">
        <v>92</v>
      </c>
      <c r="J102">
        <f t="shared" si="1"/>
        <v>1331.4949320118506</v>
      </c>
    </row>
    <row r="103" spans="9:10" x14ac:dyDescent="0.2">
      <c r="I103" s="7">
        <v>93</v>
      </c>
      <c r="J103">
        <f t="shared" si="1"/>
        <v>1325.6197597595103</v>
      </c>
    </row>
    <row r="104" spans="9:10" x14ac:dyDescent="0.2">
      <c r="I104" s="7">
        <v>94</v>
      </c>
      <c r="J104">
        <f t="shared" si="1"/>
        <v>1319.7705114879268</v>
      </c>
    </row>
    <row r="105" spans="9:10" x14ac:dyDescent="0.2">
      <c r="I105" s="7">
        <v>95</v>
      </c>
      <c r="J105">
        <f t="shared" si="1"/>
        <v>1313.9470728084905</v>
      </c>
    </row>
    <row r="106" spans="9:10" x14ac:dyDescent="0.2">
      <c r="I106" s="7">
        <v>96</v>
      </c>
      <c r="J106">
        <f t="shared" si="1"/>
        <v>1308.1493298373298</v>
      </c>
    </row>
    <row r="107" spans="9:10" x14ac:dyDescent="0.2">
      <c r="I107" s="7">
        <v>97</v>
      </c>
      <c r="J107">
        <f t="shared" si="1"/>
        <v>1302.3771691930792</v>
      </c>
    </row>
    <row r="108" spans="9:10" x14ac:dyDescent="0.2">
      <c r="I108" s="7">
        <v>98</v>
      </c>
      <c r="J108">
        <f t="shared" si="1"/>
        <v>1296.6304779946659</v>
      </c>
    </row>
    <row r="109" spans="9:10" x14ac:dyDescent="0.2">
      <c r="I109" s="7">
        <v>99</v>
      </c>
      <c r="J109">
        <f t="shared" si="1"/>
        <v>1290.9091438590995</v>
      </c>
    </row>
    <row r="110" spans="9:10" x14ac:dyDescent="0.2">
      <c r="I110" s="7">
        <v>100</v>
      </c>
      <c r="J110">
        <f t="shared" si="1"/>
        <v>1285.2130548992766</v>
      </c>
    </row>
    <row r="111" spans="9:10" x14ac:dyDescent="0.2">
      <c r="I111" s="7">
        <v>101</v>
      </c>
      <c r="J111">
        <f t="shared" si="1"/>
        <v>1279.54209972179</v>
      </c>
    </row>
    <row r="112" spans="9:10" x14ac:dyDescent="0.2">
      <c r="I112" s="7">
        <v>102</v>
      </c>
      <c r="J112">
        <f t="shared" si="1"/>
        <v>1273.8961674247532</v>
      </c>
    </row>
    <row r="113" spans="9:10" x14ac:dyDescent="0.2">
      <c r="I113" s="7">
        <v>103</v>
      </c>
      <c r="J113">
        <f t="shared" si="1"/>
        <v>1268.2751475956293</v>
      </c>
    </row>
    <row r="114" spans="9:10" x14ac:dyDescent="0.2">
      <c r="I114" s="7">
        <v>104</v>
      </c>
      <c r="J114">
        <f t="shared" si="1"/>
        <v>1262.6789303090734</v>
      </c>
    </row>
    <row r="115" spans="9:10" x14ac:dyDescent="0.2">
      <c r="I115" s="7">
        <v>105</v>
      </c>
      <c r="J115">
        <f t="shared" si="1"/>
        <v>1257.1074061247812</v>
      </c>
    </row>
    <row r="116" spans="9:10" x14ac:dyDescent="0.2">
      <c r="I116" s="7">
        <v>106</v>
      </c>
      <c r="J116">
        <f t="shared" si="1"/>
        <v>1251.5604660853505</v>
      </c>
    </row>
    <row r="117" spans="9:10" x14ac:dyDescent="0.2">
      <c r="I117" s="7">
        <v>107</v>
      </c>
      <c r="J117">
        <f t="shared" si="1"/>
        <v>1246.0380017141492</v>
      </c>
    </row>
    <row r="118" spans="9:10" x14ac:dyDescent="0.2">
      <c r="I118" s="7">
        <v>108</v>
      </c>
      <c r="J118">
        <f t="shared" si="1"/>
        <v>1240.5399050131944</v>
      </c>
    </row>
    <row r="119" spans="9:10" x14ac:dyDescent="0.2">
      <c r="I119" s="7">
        <v>109</v>
      </c>
      <c r="J119">
        <f t="shared" si="1"/>
        <v>1235.0660684610402</v>
      </c>
    </row>
    <row r="120" spans="9:10" x14ac:dyDescent="0.2">
      <c r="I120" s="7">
        <v>110</v>
      </c>
      <c r="J120">
        <f t="shared" si="1"/>
        <v>1229.6163850106759</v>
      </c>
    </row>
    <row r="121" spans="9:10" x14ac:dyDescent="0.2">
      <c r="I121" s="7">
        <v>111</v>
      </c>
      <c r="J121">
        <f t="shared" si="1"/>
        <v>1224.1907480874304</v>
      </c>
    </row>
    <row r="122" spans="9:10" x14ac:dyDescent="0.2">
      <c r="I122" s="7">
        <v>112</v>
      </c>
      <c r="J122">
        <f t="shared" si="1"/>
        <v>1218.789051586891</v>
      </c>
    </row>
    <row r="123" spans="9:10" x14ac:dyDescent="0.2">
      <c r="I123" s="7">
        <v>113</v>
      </c>
      <c r="J123">
        <f t="shared" si="1"/>
        <v>1213.4111898728249</v>
      </c>
    </row>
    <row r="124" spans="9:10" x14ac:dyDescent="0.2">
      <c r="I124" s="7">
        <v>114</v>
      </c>
      <c r="J124">
        <f t="shared" si="1"/>
        <v>1208.0570577751171</v>
      </c>
    </row>
    <row r="125" spans="9:10" x14ac:dyDescent="0.2">
      <c r="I125" s="7">
        <v>115</v>
      </c>
      <c r="J125">
        <f t="shared" si="1"/>
        <v>1202.7265505877108</v>
      </c>
    </row>
    <row r="126" spans="9:10" x14ac:dyDescent="0.2">
      <c r="I126" s="7">
        <v>116</v>
      </c>
      <c r="J126">
        <f t="shared" si="1"/>
        <v>1197.4195640665614</v>
      </c>
    </row>
    <row r="127" spans="9:10" x14ac:dyDescent="0.2">
      <c r="I127" s="7">
        <v>117</v>
      </c>
      <c r="J127">
        <f t="shared" si="1"/>
        <v>1192.1359944275966</v>
      </c>
    </row>
    <row r="128" spans="9:10" x14ac:dyDescent="0.2">
      <c r="I128" s="7">
        <v>118</v>
      </c>
      <c r="J128">
        <f t="shared" si="1"/>
        <v>1186.8757383446884</v>
      </c>
    </row>
    <row r="129" spans="9:10" x14ac:dyDescent="0.2">
      <c r="I129" s="7">
        <v>119</v>
      </c>
      <c r="J129">
        <f t="shared" si="1"/>
        <v>1181.6386929476305</v>
      </c>
    </row>
    <row r="130" spans="9:10" x14ac:dyDescent="0.2">
      <c r="I130" s="7">
        <v>120</v>
      </c>
      <c r="J130">
        <f t="shared" si="1"/>
        <v>1176.4247558201284</v>
      </c>
    </row>
    <row r="131" spans="9:10" x14ac:dyDescent="0.2">
      <c r="I131" s="7">
        <v>121</v>
      </c>
      <c r="J131">
        <f t="shared" si="1"/>
        <v>1171.2338249977954</v>
      </c>
    </row>
    <row r="132" spans="9:10" x14ac:dyDescent="0.2">
      <c r="I132" s="7">
        <v>122</v>
      </c>
      <c r="J132">
        <f t="shared" si="1"/>
        <v>1166.0657989661593</v>
      </c>
    </row>
    <row r="133" spans="9:10" x14ac:dyDescent="0.2">
      <c r="I133" s="7">
        <v>123</v>
      </c>
      <c r="J133">
        <f t="shared" si="1"/>
        <v>1160.9205766586754</v>
      </c>
    </row>
    <row r="134" spans="9:10" x14ac:dyDescent="0.2">
      <c r="I134" s="7">
        <v>124</v>
      </c>
      <c r="J134">
        <f t="shared" si="1"/>
        <v>1155.7980574547532</v>
      </c>
    </row>
    <row r="135" spans="9:10" x14ac:dyDescent="0.2">
      <c r="I135" s="7">
        <v>125</v>
      </c>
      <c r="J135">
        <f t="shared" si="1"/>
        <v>1150.6981411777858</v>
      </c>
    </row>
    <row r="136" spans="9:10" x14ac:dyDescent="0.2">
      <c r="I136" s="7">
        <v>126</v>
      </c>
      <c r="J136">
        <f t="shared" si="1"/>
        <v>1145.6207280931922</v>
      </c>
    </row>
    <row r="137" spans="9:10" x14ac:dyDescent="0.2">
      <c r="I137" s="7">
        <v>127</v>
      </c>
      <c r="J137">
        <f t="shared" si="1"/>
        <v>1140.5657189064659</v>
      </c>
    </row>
    <row r="138" spans="9:10" x14ac:dyDescent="0.2">
      <c r="I138" s="7">
        <v>128</v>
      </c>
      <c r="J138">
        <f t="shared" ref="J138:J201" si="2">(2000/($H$14)^I138)</f>
        <v>1135.5330147612353</v>
      </c>
    </row>
    <row r="139" spans="9:10" x14ac:dyDescent="0.2">
      <c r="I139" s="7">
        <v>129</v>
      </c>
      <c r="J139">
        <f t="shared" si="2"/>
        <v>1130.5225172373273</v>
      </c>
    </row>
    <row r="140" spans="9:10" x14ac:dyDescent="0.2">
      <c r="I140" s="7">
        <v>130</v>
      </c>
      <c r="J140">
        <f t="shared" si="2"/>
        <v>1125.5341283488451</v>
      </c>
    </row>
    <row r="141" spans="9:10" x14ac:dyDescent="0.2">
      <c r="I141" s="7">
        <v>131</v>
      </c>
      <c r="J141">
        <f t="shared" si="2"/>
        <v>1120.5677505422502</v>
      </c>
    </row>
    <row r="142" spans="9:10" x14ac:dyDescent="0.2">
      <c r="I142" s="7">
        <v>132</v>
      </c>
      <c r="J142">
        <f t="shared" si="2"/>
        <v>1115.6232866944567</v>
      </c>
    </row>
    <row r="143" spans="9:10" x14ac:dyDescent="0.2">
      <c r="I143" s="7">
        <v>133</v>
      </c>
      <c r="J143">
        <f t="shared" si="2"/>
        <v>1110.7006401109293</v>
      </c>
    </row>
    <row r="144" spans="9:10" x14ac:dyDescent="0.2">
      <c r="I144" s="7">
        <v>134</v>
      </c>
      <c r="J144">
        <f t="shared" si="2"/>
        <v>1105.7997145237955</v>
      </c>
    </row>
    <row r="145" spans="9:10" x14ac:dyDescent="0.2">
      <c r="I145" s="7">
        <v>135</v>
      </c>
      <c r="J145">
        <f t="shared" si="2"/>
        <v>1100.9204140899592</v>
      </c>
    </row>
    <row r="146" spans="9:10" x14ac:dyDescent="0.2">
      <c r="I146" s="7">
        <v>136</v>
      </c>
      <c r="J146">
        <f t="shared" si="2"/>
        <v>1096.0626433892305</v>
      </c>
    </row>
    <row r="147" spans="9:10" x14ac:dyDescent="0.2">
      <c r="I147" s="7">
        <v>137</v>
      </c>
      <c r="J147">
        <f t="shared" si="2"/>
        <v>1091.2263074224559</v>
      </c>
    </row>
    <row r="148" spans="9:10" x14ac:dyDescent="0.2">
      <c r="I148" s="7">
        <v>138</v>
      </c>
      <c r="J148">
        <f t="shared" si="2"/>
        <v>1086.411311609663</v>
      </c>
    </row>
    <row r="149" spans="9:10" x14ac:dyDescent="0.2">
      <c r="I149" s="7">
        <v>139</v>
      </c>
      <c r="J149">
        <f t="shared" si="2"/>
        <v>1081.6175617882097</v>
      </c>
    </row>
    <row r="150" spans="9:10" x14ac:dyDescent="0.2">
      <c r="I150" s="7">
        <v>140</v>
      </c>
      <c r="J150">
        <f t="shared" si="2"/>
        <v>1076.8449642109438</v>
      </c>
    </row>
    <row r="151" spans="9:10" x14ac:dyDescent="0.2">
      <c r="I151" s="7">
        <v>141</v>
      </c>
      <c r="J151">
        <f t="shared" si="2"/>
        <v>1072.0934255443674</v>
      </c>
    </row>
    <row r="152" spans="9:10" x14ac:dyDescent="0.2">
      <c r="I152" s="7">
        <v>142</v>
      </c>
      <c r="J152">
        <f t="shared" si="2"/>
        <v>1067.3628528668153</v>
      </c>
    </row>
    <row r="153" spans="9:10" x14ac:dyDescent="0.2">
      <c r="I153" s="7">
        <v>143</v>
      </c>
      <c r="J153">
        <f t="shared" si="2"/>
        <v>1062.6531536666339</v>
      </c>
    </row>
    <row r="154" spans="9:10" x14ac:dyDescent="0.2">
      <c r="I154" s="7">
        <v>144</v>
      </c>
      <c r="J154">
        <f t="shared" si="2"/>
        <v>1057.9642358403748</v>
      </c>
    </row>
    <row r="155" spans="9:10" x14ac:dyDescent="0.2">
      <c r="I155" s="7">
        <v>145</v>
      </c>
      <c r="J155">
        <f t="shared" si="2"/>
        <v>1053.2960076909926</v>
      </c>
    </row>
    <row r="156" spans="9:10" x14ac:dyDescent="0.2">
      <c r="I156" s="7">
        <v>146</v>
      </c>
      <c r="J156">
        <f t="shared" si="2"/>
        <v>1048.6483779260511</v>
      </c>
    </row>
    <row r="157" spans="9:10" x14ac:dyDescent="0.2">
      <c r="I157" s="7">
        <v>147</v>
      </c>
      <c r="J157">
        <f t="shared" si="2"/>
        <v>1044.0212556559395</v>
      </c>
    </row>
    <row r="158" spans="9:10" x14ac:dyDescent="0.2">
      <c r="I158" s="7">
        <v>148</v>
      </c>
      <c r="J158">
        <f t="shared" si="2"/>
        <v>1039.4145503920938</v>
      </c>
    </row>
    <row r="159" spans="9:10" x14ac:dyDescent="0.2">
      <c r="I159" s="7">
        <v>149</v>
      </c>
      <c r="J159">
        <f t="shared" si="2"/>
        <v>1034.8281720452267</v>
      </c>
    </row>
    <row r="160" spans="9:10" x14ac:dyDescent="0.2">
      <c r="I160" s="7">
        <v>150</v>
      </c>
      <c r="J160">
        <f t="shared" si="2"/>
        <v>1030.2620309235676</v>
      </c>
    </row>
    <row r="161" spans="9:10" x14ac:dyDescent="0.2">
      <c r="I161" s="7">
        <v>151</v>
      </c>
      <c r="J161">
        <f t="shared" si="2"/>
        <v>1025.716037731107</v>
      </c>
    </row>
    <row r="162" spans="9:10" x14ac:dyDescent="0.2">
      <c r="I162" s="7">
        <v>152</v>
      </c>
      <c r="J162">
        <f t="shared" si="2"/>
        <v>1021.1901035658506</v>
      </c>
    </row>
    <row r="163" spans="9:10" x14ac:dyDescent="0.2">
      <c r="I163" s="7">
        <v>153</v>
      </c>
      <c r="J163">
        <f t="shared" si="2"/>
        <v>1016.6841399180813</v>
      </c>
    </row>
    <row r="164" spans="9:10" x14ac:dyDescent="0.2">
      <c r="I164" s="7">
        <v>154</v>
      </c>
      <c r="J164">
        <f t="shared" si="2"/>
        <v>1012.1980586686276</v>
      </c>
    </row>
    <row r="165" spans="9:10" x14ac:dyDescent="0.2">
      <c r="I165" s="7">
        <v>155</v>
      </c>
      <c r="J165">
        <f t="shared" si="2"/>
        <v>1007.7317720871406</v>
      </c>
    </row>
    <row r="166" spans="9:10" x14ac:dyDescent="0.2">
      <c r="I166" s="7">
        <v>156</v>
      </c>
      <c r="J166">
        <f t="shared" si="2"/>
        <v>1003.2851928303784</v>
      </c>
    </row>
    <row r="167" spans="9:10" x14ac:dyDescent="0.2">
      <c r="I167" s="7">
        <v>157</v>
      </c>
      <c r="J167">
        <f t="shared" si="2"/>
        <v>998.85823394049771</v>
      </c>
    </row>
    <row r="168" spans="9:10" x14ac:dyDescent="0.2">
      <c r="I168" s="7">
        <v>158</v>
      </c>
      <c r="J168">
        <f t="shared" si="2"/>
        <v>994.45080884335414</v>
      </c>
    </row>
    <row r="169" spans="9:10" x14ac:dyDescent="0.2">
      <c r="I169" s="7">
        <v>159</v>
      </c>
      <c r="J169">
        <f t="shared" si="2"/>
        <v>990.06283134680723</v>
      </c>
    </row>
    <row r="170" spans="9:10" x14ac:dyDescent="0.2">
      <c r="I170" s="7">
        <v>160</v>
      </c>
      <c r="J170">
        <f t="shared" si="2"/>
        <v>985.69421563903802</v>
      </c>
    </row>
    <row r="171" spans="9:10" x14ac:dyDescent="0.2">
      <c r="I171" s="7">
        <v>161</v>
      </c>
      <c r="J171">
        <f t="shared" si="2"/>
        <v>981.34487628686747</v>
      </c>
    </row>
    <row r="172" spans="9:10" x14ac:dyDescent="0.2">
      <c r="I172" s="7">
        <v>162</v>
      </c>
      <c r="J172">
        <f t="shared" si="2"/>
        <v>977.01472823408801</v>
      </c>
    </row>
    <row r="173" spans="9:10" x14ac:dyDescent="0.2">
      <c r="I173" s="7">
        <v>163</v>
      </c>
      <c r="J173">
        <f t="shared" si="2"/>
        <v>972.70368679979924</v>
      </c>
    </row>
    <row r="174" spans="9:10" x14ac:dyDescent="0.2">
      <c r="I174" s="7">
        <v>164</v>
      </c>
      <c r="J174">
        <f t="shared" si="2"/>
        <v>968.41166767675224</v>
      </c>
    </row>
    <row r="175" spans="9:10" x14ac:dyDescent="0.2">
      <c r="I175" s="7">
        <v>165</v>
      </c>
      <c r="J175">
        <f t="shared" si="2"/>
        <v>964.1385869297003</v>
      </c>
    </row>
    <row r="176" spans="9:10" x14ac:dyDescent="0.2">
      <c r="I176" s="7">
        <v>166</v>
      </c>
      <c r="J176">
        <f t="shared" si="2"/>
        <v>959.88436099375872</v>
      </c>
    </row>
    <row r="177" spans="9:10" x14ac:dyDescent="0.2">
      <c r="I177" s="7">
        <v>167</v>
      </c>
      <c r="J177">
        <f t="shared" si="2"/>
        <v>955.64890667276859</v>
      </c>
    </row>
    <row r="178" spans="9:10" x14ac:dyDescent="0.2">
      <c r="I178" s="7">
        <v>168</v>
      </c>
      <c r="J178">
        <f t="shared" si="2"/>
        <v>951.43214113767249</v>
      </c>
    </row>
    <row r="179" spans="9:10" x14ac:dyDescent="0.2">
      <c r="I179" s="7">
        <v>169</v>
      </c>
      <c r="J179">
        <f t="shared" si="2"/>
        <v>947.2339819248914</v>
      </c>
    </row>
    <row r="180" spans="9:10" x14ac:dyDescent="0.2">
      <c r="I180" s="7">
        <v>170</v>
      </c>
      <c r="J180">
        <f t="shared" si="2"/>
        <v>943.05434693471534</v>
      </c>
    </row>
    <row r="181" spans="9:10" x14ac:dyDescent="0.2">
      <c r="I181" s="7">
        <v>171</v>
      </c>
      <c r="J181">
        <f t="shared" si="2"/>
        <v>938.89315442969553</v>
      </c>
    </row>
    <row r="182" spans="9:10" x14ac:dyDescent="0.2">
      <c r="I182" s="7">
        <v>172</v>
      </c>
      <c r="J182">
        <f t="shared" si="2"/>
        <v>934.7503230330467</v>
      </c>
    </row>
    <row r="183" spans="9:10" x14ac:dyDescent="0.2">
      <c r="I183" s="7">
        <v>173</v>
      </c>
      <c r="J183">
        <f t="shared" si="2"/>
        <v>930.62577172705562</v>
      </c>
    </row>
    <row r="184" spans="9:10" x14ac:dyDescent="0.2">
      <c r="I184" s="7">
        <v>174</v>
      </c>
      <c r="J184">
        <f t="shared" si="2"/>
        <v>926.51941985149733</v>
      </c>
    </row>
    <row r="185" spans="9:10" x14ac:dyDescent="0.2">
      <c r="I185" s="7">
        <v>175</v>
      </c>
      <c r="J185">
        <f t="shared" si="2"/>
        <v>922.43118710205601</v>
      </c>
    </row>
    <row r="186" spans="9:10" x14ac:dyDescent="0.2">
      <c r="I186" s="7">
        <v>176</v>
      </c>
      <c r="J186">
        <f t="shared" si="2"/>
        <v>918.36099352875692</v>
      </c>
    </row>
    <row r="187" spans="9:10" x14ac:dyDescent="0.2">
      <c r="I187" s="7">
        <v>177</v>
      </c>
      <c r="J187">
        <f t="shared" si="2"/>
        <v>914.30875953440034</v>
      </c>
    </row>
    <row r="188" spans="9:10" x14ac:dyDescent="0.2">
      <c r="I188" s="7">
        <v>178</v>
      </c>
      <c r="J188">
        <f t="shared" si="2"/>
        <v>910.27440587300748</v>
      </c>
    </row>
    <row r="189" spans="9:10" x14ac:dyDescent="0.2">
      <c r="I189" s="7">
        <v>179</v>
      </c>
      <c r="J189">
        <f t="shared" si="2"/>
        <v>906.25785364826868</v>
      </c>
    </row>
    <row r="190" spans="9:10" x14ac:dyDescent="0.2">
      <c r="I190" s="7">
        <v>180</v>
      </c>
      <c r="J190">
        <f t="shared" si="2"/>
        <v>902.25902431200188</v>
      </c>
    </row>
    <row r="191" spans="9:10" x14ac:dyDescent="0.2">
      <c r="I191" s="7">
        <v>181</v>
      </c>
      <c r="J191">
        <f t="shared" si="2"/>
        <v>898.27783966261529</v>
      </c>
    </row>
    <row r="192" spans="9:10" x14ac:dyDescent="0.2">
      <c r="I192" s="7">
        <v>182</v>
      </c>
      <c r="J192">
        <f t="shared" si="2"/>
        <v>894.31422184357996</v>
      </c>
    </row>
    <row r="193" spans="9:10" x14ac:dyDescent="0.2">
      <c r="I193" s="7">
        <v>183</v>
      </c>
      <c r="J193">
        <f t="shared" si="2"/>
        <v>890.368093341904</v>
      </c>
    </row>
    <row r="194" spans="9:10" x14ac:dyDescent="0.2">
      <c r="I194" s="7">
        <v>184</v>
      </c>
      <c r="J194">
        <f t="shared" si="2"/>
        <v>886.43937698662114</v>
      </c>
    </row>
    <row r="195" spans="9:10" x14ac:dyDescent="0.2">
      <c r="I195" s="7">
        <v>185</v>
      </c>
      <c r="J195">
        <f t="shared" si="2"/>
        <v>882.5279959472773</v>
      </c>
    </row>
    <row r="196" spans="9:10" x14ac:dyDescent="0.2">
      <c r="I196" s="7">
        <v>186</v>
      </c>
      <c r="J196">
        <f t="shared" si="2"/>
        <v>878.63387373243108</v>
      </c>
    </row>
    <row r="197" spans="9:10" x14ac:dyDescent="0.2">
      <c r="I197" s="7">
        <v>187</v>
      </c>
      <c r="J197">
        <f t="shared" si="2"/>
        <v>874.75693418815558</v>
      </c>
    </row>
    <row r="198" spans="9:10" x14ac:dyDescent="0.2">
      <c r="I198" s="7">
        <v>188</v>
      </c>
      <c r="J198">
        <f t="shared" si="2"/>
        <v>870.89710149655161</v>
      </c>
    </row>
    <row r="199" spans="9:10" x14ac:dyDescent="0.2">
      <c r="I199" s="7">
        <v>189</v>
      </c>
      <c r="J199">
        <f t="shared" si="2"/>
        <v>867.05430017426272</v>
      </c>
    </row>
    <row r="200" spans="9:10" x14ac:dyDescent="0.2">
      <c r="I200" s="7">
        <v>190</v>
      </c>
      <c r="J200">
        <f t="shared" si="2"/>
        <v>863.22845507100055</v>
      </c>
    </row>
    <row r="201" spans="9:10" x14ac:dyDescent="0.2">
      <c r="I201" s="7">
        <v>191</v>
      </c>
      <c r="J201">
        <f t="shared" si="2"/>
        <v>859.41949136807386</v>
      </c>
    </row>
    <row r="202" spans="9:10" x14ac:dyDescent="0.2">
      <c r="I202" s="7">
        <v>192</v>
      </c>
      <c r="J202">
        <f t="shared" ref="J202:J265" si="3">(2000/($H$14)^I202)</f>
        <v>855.6273345769273</v>
      </c>
    </row>
    <row r="203" spans="9:10" x14ac:dyDescent="0.2">
      <c r="I203" s="7">
        <v>193</v>
      </c>
      <c r="J203">
        <f t="shared" si="3"/>
        <v>851.85191053768244</v>
      </c>
    </row>
    <row r="204" spans="9:10" x14ac:dyDescent="0.2">
      <c r="I204" s="7">
        <v>194</v>
      </c>
      <c r="J204">
        <f t="shared" si="3"/>
        <v>848.09314541768936</v>
      </c>
    </row>
    <row r="205" spans="9:10" x14ac:dyDescent="0.2">
      <c r="I205" s="7">
        <v>195</v>
      </c>
      <c r="J205">
        <f t="shared" si="3"/>
        <v>844.35096571008114</v>
      </c>
    </row>
    <row r="206" spans="9:10" x14ac:dyDescent="0.2">
      <c r="I206" s="7">
        <v>196</v>
      </c>
      <c r="J206">
        <f t="shared" si="3"/>
        <v>840.62529823233785</v>
      </c>
    </row>
    <row r="207" spans="9:10" x14ac:dyDescent="0.2">
      <c r="I207" s="7">
        <v>197</v>
      </c>
      <c r="J207">
        <f t="shared" si="3"/>
        <v>836.91607012485451</v>
      </c>
    </row>
    <row r="208" spans="9:10" x14ac:dyDescent="0.2">
      <c r="I208" s="7">
        <v>198</v>
      </c>
      <c r="J208">
        <f t="shared" si="3"/>
        <v>833.22320884951694</v>
      </c>
    </row>
    <row r="209" spans="9:10" x14ac:dyDescent="0.2">
      <c r="I209" s="7">
        <v>199</v>
      </c>
      <c r="J209">
        <f t="shared" si="3"/>
        <v>829.54664218828134</v>
      </c>
    </row>
    <row r="210" spans="9:10" x14ac:dyDescent="0.2">
      <c r="I210" s="7">
        <v>200</v>
      </c>
      <c r="J210">
        <f t="shared" si="3"/>
        <v>825.8862982417653</v>
      </c>
    </row>
    <row r="211" spans="9:10" x14ac:dyDescent="0.2">
      <c r="I211" s="7">
        <v>201</v>
      </c>
      <c r="J211">
        <f t="shared" si="3"/>
        <v>822.24210542783828</v>
      </c>
    </row>
    <row r="212" spans="9:10" x14ac:dyDescent="0.2">
      <c r="I212" s="7">
        <v>202</v>
      </c>
      <c r="J212">
        <f t="shared" si="3"/>
        <v>818.61399248022371</v>
      </c>
    </row>
    <row r="213" spans="9:10" x14ac:dyDescent="0.2">
      <c r="I213" s="7">
        <v>203</v>
      </c>
      <c r="J213">
        <f t="shared" si="3"/>
        <v>815.00188844710476</v>
      </c>
    </row>
    <row r="214" spans="9:10" x14ac:dyDescent="0.2">
      <c r="I214" s="7">
        <v>204</v>
      </c>
      <c r="J214">
        <f t="shared" si="3"/>
        <v>811.40572268973756</v>
      </c>
    </row>
    <row r="215" spans="9:10" x14ac:dyDescent="0.2">
      <c r="I215" s="7">
        <v>205</v>
      </c>
      <c r="J215">
        <f t="shared" si="3"/>
        <v>807.82542488106765</v>
      </c>
    </row>
    <row r="216" spans="9:10" x14ac:dyDescent="0.2">
      <c r="I216" s="7">
        <v>206</v>
      </c>
      <c r="J216">
        <f t="shared" si="3"/>
        <v>804.26092500435789</v>
      </c>
    </row>
    <row r="217" spans="9:10" x14ac:dyDescent="0.2">
      <c r="I217" s="7">
        <v>207</v>
      </c>
      <c r="J217">
        <f t="shared" si="3"/>
        <v>800.71215335181569</v>
      </c>
    </row>
    <row r="218" spans="9:10" x14ac:dyDescent="0.2">
      <c r="I218" s="7">
        <v>208</v>
      </c>
      <c r="J218">
        <f t="shared" si="3"/>
        <v>797.17904052323308</v>
      </c>
    </row>
    <row r="219" spans="9:10" x14ac:dyDescent="0.2">
      <c r="I219" s="7">
        <v>209</v>
      </c>
      <c r="J219">
        <f t="shared" si="3"/>
        <v>793.66151742462637</v>
      </c>
    </row>
    <row r="220" spans="9:10" x14ac:dyDescent="0.2">
      <c r="I220" s="7">
        <v>210</v>
      </c>
      <c r="J220">
        <f t="shared" si="3"/>
        <v>790.15951526688798</v>
      </c>
    </row>
    <row r="221" spans="9:10" x14ac:dyDescent="0.2">
      <c r="I221" s="7">
        <v>211</v>
      </c>
      <c r="J221">
        <f t="shared" si="3"/>
        <v>786.67296556443853</v>
      </c>
    </row>
    <row r="222" spans="9:10" x14ac:dyDescent="0.2">
      <c r="I222" s="7">
        <v>212</v>
      </c>
      <c r="J222">
        <f t="shared" si="3"/>
        <v>783.20180013388983</v>
      </c>
    </row>
    <row r="223" spans="9:10" x14ac:dyDescent="0.2">
      <c r="I223" s="7">
        <v>213</v>
      </c>
      <c r="J223">
        <f t="shared" si="3"/>
        <v>779.74595109270945</v>
      </c>
    </row>
    <row r="224" spans="9:10" x14ac:dyDescent="0.2">
      <c r="I224" s="7">
        <v>214</v>
      </c>
      <c r="J224">
        <f t="shared" si="3"/>
        <v>776.30535085789506</v>
      </c>
    </row>
    <row r="225" spans="9:10" x14ac:dyDescent="0.2">
      <c r="I225" s="7">
        <v>215</v>
      </c>
      <c r="J225">
        <f t="shared" si="3"/>
        <v>772.87993214465041</v>
      </c>
    </row>
    <row r="226" spans="9:10" x14ac:dyDescent="0.2">
      <c r="I226" s="7">
        <v>216</v>
      </c>
      <c r="J226">
        <f t="shared" si="3"/>
        <v>769.46962796507273</v>
      </c>
    </row>
    <row r="227" spans="9:10" x14ac:dyDescent="0.2">
      <c r="I227" s="7">
        <v>217</v>
      </c>
      <c r="J227">
        <f t="shared" si="3"/>
        <v>766.07437162683914</v>
      </c>
    </row>
    <row r="228" spans="9:10" x14ac:dyDescent="0.2">
      <c r="I228" s="7">
        <v>218</v>
      </c>
      <c r="J228">
        <f t="shared" si="3"/>
        <v>762.69409673190569</v>
      </c>
    </row>
    <row r="229" spans="9:10" x14ac:dyDescent="0.2">
      <c r="I229" s="7">
        <v>219</v>
      </c>
      <c r="J229">
        <f t="shared" si="3"/>
        <v>759.32873717520624</v>
      </c>
    </row>
    <row r="230" spans="9:10" x14ac:dyDescent="0.2">
      <c r="I230" s="7">
        <v>220</v>
      </c>
      <c r="J230">
        <f t="shared" si="3"/>
        <v>755.97822714336144</v>
      </c>
    </row>
    <row r="231" spans="9:10" x14ac:dyDescent="0.2">
      <c r="I231" s="7">
        <v>221</v>
      </c>
      <c r="J231">
        <f t="shared" si="3"/>
        <v>752.64250111339072</v>
      </c>
    </row>
    <row r="232" spans="9:10" x14ac:dyDescent="0.2">
      <c r="I232" s="7">
        <v>222</v>
      </c>
      <c r="J232">
        <f t="shared" si="3"/>
        <v>749.32149385143157</v>
      </c>
    </row>
    <row r="233" spans="9:10" x14ac:dyDescent="0.2">
      <c r="I233" s="7">
        <v>223</v>
      </c>
      <c r="J233">
        <f t="shared" si="3"/>
        <v>746.01514041146277</v>
      </c>
    </row>
    <row r="234" spans="9:10" x14ac:dyDescent="0.2">
      <c r="I234" s="7">
        <v>224</v>
      </c>
      <c r="J234">
        <f t="shared" si="3"/>
        <v>742.72337613403636</v>
      </c>
    </row>
    <row r="235" spans="9:10" x14ac:dyDescent="0.2">
      <c r="I235" s="7">
        <v>225</v>
      </c>
      <c r="J235">
        <f t="shared" si="3"/>
        <v>739.44613664501037</v>
      </c>
    </row>
    <row r="236" spans="9:10" x14ac:dyDescent="0.2">
      <c r="I236" s="7">
        <v>226</v>
      </c>
      <c r="J236">
        <f t="shared" si="3"/>
        <v>736.18335785429224</v>
      </c>
    </row>
    <row r="237" spans="9:10" x14ac:dyDescent="0.2">
      <c r="I237" s="7">
        <v>227</v>
      </c>
      <c r="J237">
        <f t="shared" si="3"/>
        <v>732.93497595458427</v>
      </c>
    </row>
    <row r="238" spans="9:10" x14ac:dyDescent="0.2">
      <c r="I238" s="7">
        <v>228</v>
      </c>
      <c r="J238">
        <f t="shared" si="3"/>
        <v>729.70092742013628</v>
      </c>
    </row>
    <row r="239" spans="9:10" x14ac:dyDescent="0.2">
      <c r="I239" s="7">
        <v>229</v>
      </c>
      <c r="J239">
        <f t="shared" si="3"/>
        <v>726.48114900550274</v>
      </c>
    </row>
    <row r="240" spans="9:10" x14ac:dyDescent="0.2">
      <c r="I240" s="7">
        <v>230</v>
      </c>
      <c r="J240">
        <f t="shared" si="3"/>
        <v>723.27557774430682</v>
      </c>
    </row>
    <row r="241" spans="9:10" x14ac:dyDescent="0.2">
      <c r="I241" s="7">
        <v>231</v>
      </c>
      <c r="J241">
        <f t="shared" si="3"/>
        <v>720.08415094800785</v>
      </c>
    </row>
    <row r="242" spans="9:10" x14ac:dyDescent="0.2">
      <c r="I242" s="7">
        <v>232</v>
      </c>
      <c r="J242">
        <f t="shared" si="3"/>
        <v>716.90680620467697</v>
      </c>
    </row>
    <row r="243" spans="9:10" x14ac:dyDescent="0.2">
      <c r="I243" s="7">
        <v>233</v>
      </c>
      <c r="J243">
        <f t="shared" si="3"/>
        <v>713.74348137777474</v>
      </c>
    </row>
    <row r="244" spans="9:10" x14ac:dyDescent="0.2">
      <c r="I244" s="7">
        <v>234</v>
      </c>
      <c r="J244">
        <f t="shared" si="3"/>
        <v>710.59411460493743</v>
      </c>
    </row>
    <row r="245" spans="9:10" x14ac:dyDescent="0.2">
      <c r="I245" s="7">
        <v>235</v>
      </c>
      <c r="J245">
        <f t="shared" si="3"/>
        <v>707.45864429676658</v>
      </c>
    </row>
    <row r="246" spans="9:10" x14ac:dyDescent="0.2">
      <c r="I246" s="7">
        <v>236</v>
      </c>
      <c r="J246">
        <f t="shared" si="3"/>
        <v>704.3370091356245</v>
      </c>
    </row>
    <row r="247" spans="9:10" x14ac:dyDescent="0.2">
      <c r="I247" s="7">
        <v>237</v>
      </c>
      <c r="J247">
        <f t="shared" si="3"/>
        <v>701.22914807443567</v>
      </c>
    </row>
    <row r="248" spans="9:10" x14ac:dyDescent="0.2">
      <c r="I248" s="7">
        <v>238</v>
      </c>
      <c r="J248">
        <f t="shared" si="3"/>
        <v>698.13500033549235</v>
      </c>
    </row>
    <row r="249" spans="9:10" x14ac:dyDescent="0.2">
      <c r="I249" s="7">
        <v>239</v>
      </c>
      <c r="J249">
        <f t="shared" si="3"/>
        <v>695.05450540926597</v>
      </c>
    </row>
    <row r="250" spans="9:10" x14ac:dyDescent="0.2">
      <c r="I250" s="7">
        <v>240</v>
      </c>
      <c r="J250">
        <f t="shared" si="3"/>
        <v>691.98760305322457</v>
      </c>
    </row>
    <row r="251" spans="9:10" x14ac:dyDescent="0.2">
      <c r="I251" s="7">
        <v>241</v>
      </c>
      <c r="J251">
        <f t="shared" si="3"/>
        <v>688.93423329065342</v>
      </c>
    </row>
    <row r="252" spans="9:10" x14ac:dyDescent="0.2">
      <c r="I252" s="7">
        <v>242</v>
      </c>
      <c r="J252">
        <f t="shared" si="3"/>
        <v>685.89433640948323</v>
      </c>
    </row>
    <row r="253" spans="9:10" x14ac:dyDescent="0.2">
      <c r="I253" s="7">
        <v>243</v>
      </c>
      <c r="J253">
        <f t="shared" si="3"/>
        <v>682.86785296112237</v>
      </c>
    </row>
    <row r="254" spans="9:10" x14ac:dyDescent="0.2">
      <c r="I254" s="7">
        <v>244</v>
      </c>
      <c r="J254">
        <f t="shared" si="3"/>
        <v>679.85472375929339</v>
      </c>
    </row>
    <row r="255" spans="9:10" x14ac:dyDescent="0.2">
      <c r="I255" s="7">
        <v>245</v>
      </c>
      <c r="J255">
        <f t="shared" si="3"/>
        <v>676.85488987887595</v>
      </c>
    </row>
    <row r="256" spans="9:10" x14ac:dyDescent="0.2">
      <c r="I256" s="7">
        <v>246</v>
      </c>
      <c r="J256">
        <f t="shared" si="3"/>
        <v>673.86829265475569</v>
      </c>
    </row>
    <row r="257" spans="9:10" x14ac:dyDescent="0.2">
      <c r="I257" s="7">
        <v>247</v>
      </c>
      <c r="J257">
        <f t="shared" si="3"/>
        <v>670.89487368067421</v>
      </c>
    </row>
    <row r="258" spans="9:10" x14ac:dyDescent="0.2">
      <c r="I258" s="7">
        <v>248</v>
      </c>
      <c r="J258">
        <f t="shared" si="3"/>
        <v>667.93457480809036</v>
      </c>
    </row>
    <row r="259" spans="9:10" x14ac:dyDescent="0.2">
      <c r="I259" s="7">
        <v>249</v>
      </c>
      <c r="J259">
        <f t="shared" si="3"/>
        <v>664.98733814503998</v>
      </c>
    </row>
    <row r="260" spans="9:10" x14ac:dyDescent="0.2">
      <c r="I260" s="7">
        <v>250</v>
      </c>
      <c r="J260">
        <f t="shared" si="3"/>
        <v>662.05310605500574</v>
      </c>
    </row>
    <row r="261" spans="9:10" x14ac:dyDescent="0.2">
      <c r="I261" s="7">
        <v>251</v>
      </c>
      <c r="J261">
        <f t="shared" si="3"/>
        <v>659.13182115578866</v>
      </c>
    </row>
    <row r="262" spans="9:10" x14ac:dyDescent="0.2">
      <c r="I262" s="7">
        <v>252</v>
      </c>
      <c r="J262">
        <f t="shared" si="3"/>
        <v>656.22342631838774</v>
      </c>
    </row>
    <row r="263" spans="9:10" x14ac:dyDescent="0.2">
      <c r="I263" s="7">
        <v>253</v>
      </c>
      <c r="J263">
        <f t="shared" si="3"/>
        <v>653.32786466588038</v>
      </c>
    </row>
    <row r="264" spans="9:10" x14ac:dyDescent="0.2">
      <c r="I264" s="7">
        <v>254</v>
      </c>
      <c r="J264">
        <f t="shared" si="3"/>
        <v>650.44507957231212</v>
      </c>
    </row>
    <row r="265" spans="9:10" x14ac:dyDescent="0.2">
      <c r="I265" s="7">
        <v>255</v>
      </c>
      <c r="J265">
        <f t="shared" si="3"/>
        <v>647.5750146615876</v>
      </c>
    </row>
    <row r="266" spans="9:10" x14ac:dyDescent="0.2">
      <c r="I266" s="7">
        <v>256</v>
      </c>
      <c r="J266">
        <f t="shared" ref="J266:J329" si="4">(2000/($H$14)^I266)</f>
        <v>644.71761380636997</v>
      </c>
    </row>
    <row r="267" spans="9:10" x14ac:dyDescent="0.2">
      <c r="I267" s="7">
        <v>257</v>
      </c>
      <c r="J267">
        <f t="shared" si="4"/>
        <v>641.87282112698153</v>
      </c>
    </row>
    <row r="268" spans="9:10" x14ac:dyDescent="0.2">
      <c r="I268" s="7">
        <v>258</v>
      </c>
      <c r="J268">
        <f t="shared" si="4"/>
        <v>639.0405809903117</v>
      </c>
    </row>
    <row r="269" spans="9:10" x14ac:dyDescent="0.2">
      <c r="I269" s="7">
        <v>259</v>
      </c>
      <c r="J269">
        <f t="shared" si="4"/>
        <v>636.22083800872861</v>
      </c>
    </row>
    <row r="270" spans="9:10" x14ac:dyDescent="0.2">
      <c r="I270" s="7">
        <v>260</v>
      </c>
      <c r="J270">
        <f t="shared" si="4"/>
        <v>633.41353703899711</v>
      </c>
    </row>
    <row r="271" spans="9:10" x14ac:dyDescent="0.2">
      <c r="I271" s="7">
        <v>261</v>
      </c>
      <c r="J271">
        <f t="shared" si="4"/>
        <v>630.6186231811987</v>
      </c>
    </row>
    <row r="272" spans="9:10" x14ac:dyDescent="0.2">
      <c r="I272" s="7">
        <v>262</v>
      </c>
      <c r="J272">
        <f t="shared" si="4"/>
        <v>627.83604177765949</v>
      </c>
    </row>
    <row r="273" spans="9:10" x14ac:dyDescent="0.2">
      <c r="I273" s="7">
        <v>263</v>
      </c>
      <c r="J273">
        <f t="shared" si="4"/>
        <v>625.06573841187947</v>
      </c>
    </row>
    <row r="274" spans="9:10" x14ac:dyDescent="0.2">
      <c r="I274" s="7">
        <v>264</v>
      </c>
      <c r="J274">
        <f t="shared" si="4"/>
        <v>622.3076589074708</v>
      </c>
    </row>
    <row r="275" spans="9:10" x14ac:dyDescent="0.2">
      <c r="I275" s="7">
        <v>265</v>
      </c>
      <c r="J275">
        <f t="shared" si="4"/>
        <v>619.56174932709587</v>
      </c>
    </row>
    <row r="276" spans="9:10" x14ac:dyDescent="0.2">
      <c r="I276" s="7">
        <v>266</v>
      </c>
      <c r="J276">
        <f t="shared" si="4"/>
        <v>616.82795597141433</v>
      </c>
    </row>
    <row r="277" spans="9:10" x14ac:dyDescent="0.2">
      <c r="I277" s="7">
        <v>267</v>
      </c>
      <c r="J277">
        <f t="shared" si="4"/>
        <v>614.10622537803124</v>
      </c>
    </row>
    <row r="278" spans="9:10" x14ac:dyDescent="0.2">
      <c r="I278" s="7">
        <v>268</v>
      </c>
      <c r="J278">
        <f t="shared" si="4"/>
        <v>611.3965043204538</v>
      </c>
    </row>
    <row r="279" spans="9:10" x14ac:dyDescent="0.2">
      <c r="I279" s="7">
        <v>269</v>
      </c>
      <c r="J279">
        <f t="shared" si="4"/>
        <v>608.69873980704779</v>
      </c>
    </row>
    <row r="280" spans="9:10" x14ac:dyDescent="0.2">
      <c r="I280" s="7">
        <v>270</v>
      </c>
      <c r="J280">
        <f t="shared" si="4"/>
        <v>606.01287908000393</v>
      </c>
    </row>
    <row r="281" spans="9:10" x14ac:dyDescent="0.2">
      <c r="I281" s="7">
        <v>271</v>
      </c>
      <c r="J281">
        <f t="shared" si="4"/>
        <v>603.33886961430346</v>
      </c>
    </row>
    <row r="282" spans="9:10" x14ac:dyDescent="0.2">
      <c r="I282" s="7">
        <v>272</v>
      </c>
      <c r="J282">
        <f t="shared" si="4"/>
        <v>600.67665911669371</v>
      </c>
    </row>
    <row r="283" spans="9:10" x14ac:dyDescent="0.2">
      <c r="I283" s="7">
        <v>273</v>
      </c>
      <c r="J283">
        <f t="shared" si="4"/>
        <v>598.02619552466297</v>
      </c>
    </row>
    <row r="284" spans="9:10" x14ac:dyDescent="0.2">
      <c r="I284" s="7">
        <v>274</v>
      </c>
      <c r="J284">
        <f t="shared" si="4"/>
        <v>595.38742700542412</v>
      </c>
    </row>
    <row r="285" spans="9:10" x14ac:dyDescent="0.2">
      <c r="I285" s="7">
        <v>275</v>
      </c>
      <c r="J285">
        <f t="shared" si="4"/>
        <v>592.76030195489977</v>
      </c>
    </row>
    <row r="286" spans="9:10" x14ac:dyDescent="0.2">
      <c r="I286" s="7">
        <v>276</v>
      </c>
      <c r="J286">
        <f t="shared" si="4"/>
        <v>590.14476899671399</v>
      </c>
    </row>
    <row r="287" spans="9:10" x14ac:dyDescent="0.2">
      <c r="I287" s="7">
        <v>277</v>
      </c>
      <c r="J287">
        <f t="shared" si="4"/>
        <v>587.54077698118726</v>
      </c>
    </row>
    <row r="288" spans="9:10" x14ac:dyDescent="0.2">
      <c r="I288" s="7">
        <v>278</v>
      </c>
      <c r="J288">
        <f t="shared" si="4"/>
        <v>584.94827498433585</v>
      </c>
    </row>
    <row r="289" spans="9:10" x14ac:dyDescent="0.2">
      <c r="I289" s="7">
        <v>279</v>
      </c>
      <c r="J289">
        <f t="shared" si="4"/>
        <v>582.36721230687635</v>
      </c>
    </row>
    <row r="290" spans="9:10" x14ac:dyDescent="0.2">
      <c r="I290" s="7">
        <v>280</v>
      </c>
      <c r="J290">
        <f t="shared" si="4"/>
        <v>579.79753847323423</v>
      </c>
    </row>
    <row r="291" spans="9:10" x14ac:dyDescent="0.2">
      <c r="I291" s="7">
        <v>281</v>
      </c>
      <c r="J291">
        <f t="shared" si="4"/>
        <v>577.2392032305562</v>
      </c>
    </row>
    <row r="292" spans="9:10" x14ac:dyDescent="0.2">
      <c r="I292" s="7">
        <v>282</v>
      </c>
      <c r="J292">
        <f t="shared" si="4"/>
        <v>574.69215654772825</v>
      </c>
    </row>
    <row r="293" spans="9:10" x14ac:dyDescent="0.2">
      <c r="I293" s="7">
        <v>283</v>
      </c>
      <c r="J293">
        <f t="shared" si="4"/>
        <v>572.15634861439639</v>
      </c>
    </row>
    <row r="294" spans="9:10" x14ac:dyDescent="0.2">
      <c r="I294" s="7">
        <v>284</v>
      </c>
      <c r="J294">
        <f t="shared" si="4"/>
        <v>569.63172983999345</v>
      </c>
    </row>
    <row r="295" spans="9:10" x14ac:dyDescent="0.2">
      <c r="I295" s="7">
        <v>285</v>
      </c>
      <c r="J295">
        <f t="shared" si="4"/>
        <v>567.11825085276826</v>
      </c>
    </row>
    <row r="296" spans="9:10" x14ac:dyDescent="0.2">
      <c r="I296" s="7">
        <v>286</v>
      </c>
      <c r="J296">
        <f t="shared" si="4"/>
        <v>564.61586249882146</v>
      </c>
    </row>
    <row r="297" spans="9:10" x14ac:dyDescent="0.2">
      <c r="I297" s="7">
        <v>287</v>
      </c>
      <c r="J297">
        <f t="shared" si="4"/>
        <v>562.12451584114228</v>
      </c>
    </row>
    <row r="298" spans="9:10" x14ac:dyDescent="0.2">
      <c r="I298" s="7">
        <v>288</v>
      </c>
      <c r="J298">
        <f t="shared" si="4"/>
        <v>559.64416215865401</v>
      </c>
    </row>
    <row r="299" spans="9:10" x14ac:dyDescent="0.2">
      <c r="I299" s="7">
        <v>289</v>
      </c>
      <c r="J299">
        <f t="shared" si="4"/>
        <v>557.17475294525912</v>
      </c>
    </row>
    <row r="300" spans="9:10" x14ac:dyDescent="0.2">
      <c r="I300" s="7">
        <v>290</v>
      </c>
      <c r="J300">
        <f t="shared" si="4"/>
        <v>554.71623990889157</v>
      </c>
    </row>
    <row r="301" spans="9:10" x14ac:dyDescent="0.2">
      <c r="I301" s="7">
        <v>291</v>
      </c>
      <c r="J301">
        <f t="shared" si="4"/>
        <v>552.26857497057233</v>
      </c>
    </row>
    <row r="302" spans="9:10" x14ac:dyDescent="0.2">
      <c r="I302" s="7">
        <v>292</v>
      </c>
      <c r="J302">
        <f t="shared" si="4"/>
        <v>549.83171026346906</v>
      </c>
    </row>
    <row r="303" spans="9:10" x14ac:dyDescent="0.2">
      <c r="I303" s="7">
        <v>293</v>
      </c>
      <c r="J303">
        <f t="shared" si="4"/>
        <v>547.40559813196001</v>
      </c>
    </row>
    <row r="304" spans="9:10" x14ac:dyDescent="0.2">
      <c r="I304" s="7">
        <v>294</v>
      </c>
      <c r="J304">
        <f t="shared" si="4"/>
        <v>544.99019113070244</v>
      </c>
    </row>
    <row r="305" spans="9:10" x14ac:dyDescent="0.2">
      <c r="I305" s="7">
        <v>295</v>
      </c>
      <c r="J305">
        <f t="shared" si="4"/>
        <v>542.58544202370376</v>
      </c>
    </row>
    <row r="306" spans="9:10" x14ac:dyDescent="0.2">
      <c r="I306" s="7">
        <v>296</v>
      </c>
      <c r="J306">
        <f t="shared" si="4"/>
        <v>540.19130378339912</v>
      </c>
    </row>
    <row r="307" spans="9:10" x14ac:dyDescent="0.2">
      <c r="I307" s="7">
        <v>297</v>
      </c>
      <c r="J307">
        <f t="shared" si="4"/>
        <v>537.80772958973068</v>
      </c>
    </row>
    <row r="308" spans="9:10" x14ac:dyDescent="0.2">
      <c r="I308" s="7">
        <v>298</v>
      </c>
      <c r="J308">
        <f t="shared" si="4"/>
        <v>535.43467282923268</v>
      </c>
    </row>
    <row r="309" spans="9:10" x14ac:dyDescent="0.2">
      <c r="I309" s="7">
        <v>299</v>
      </c>
      <c r="J309">
        <f t="shared" si="4"/>
        <v>533.07208709411907</v>
      </c>
    </row>
    <row r="310" spans="9:10" x14ac:dyDescent="0.2">
      <c r="I310" s="7">
        <v>300</v>
      </c>
      <c r="J310">
        <f t="shared" si="4"/>
        <v>530.71992618137699</v>
      </c>
    </row>
    <row r="311" spans="9:10" x14ac:dyDescent="0.2">
      <c r="I311" s="7">
        <v>301</v>
      </c>
      <c r="J311">
        <f t="shared" si="4"/>
        <v>528.3781440918624</v>
      </c>
    </row>
    <row r="312" spans="9:10" x14ac:dyDescent="0.2">
      <c r="I312" s="7">
        <v>302</v>
      </c>
      <c r="J312">
        <f t="shared" si="4"/>
        <v>526.04669502940078</v>
      </c>
    </row>
    <row r="313" spans="9:10" x14ac:dyDescent="0.2">
      <c r="I313" s="7">
        <v>303</v>
      </c>
      <c r="J313">
        <f t="shared" si="4"/>
        <v>523.72553339989133</v>
      </c>
    </row>
    <row r="314" spans="9:10" x14ac:dyDescent="0.2">
      <c r="I314" s="7">
        <v>304</v>
      </c>
      <c r="J314">
        <f t="shared" si="4"/>
        <v>521.41461381041631</v>
      </c>
    </row>
    <row r="315" spans="9:10" x14ac:dyDescent="0.2">
      <c r="I315" s="7">
        <v>305</v>
      </c>
      <c r="J315">
        <f t="shared" si="4"/>
        <v>519.11389106835145</v>
      </c>
    </row>
    <row r="316" spans="9:10" x14ac:dyDescent="0.2">
      <c r="I316" s="7">
        <v>306</v>
      </c>
      <c r="J316">
        <f t="shared" si="4"/>
        <v>516.8233201804843</v>
      </c>
    </row>
    <row r="317" spans="9:10" x14ac:dyDescent="0.2">
      <c r="I317" s="7">
        <v>307</v>
      </c>
      <c r="J317">
        <f t="shared" si="4"/>
        <v>514.5428563521325</v>
      </c>
    </row>
    <row r="318" spans="9:10" x14ac:dyDescent="0.2">
      <c r="I318" s="7">
        <v>308</v>
      </c>
      <c r="J318">
        <f t="shared" si="4"/>
        <v>512.27245498626905</v>
      </c>
    </row>
    <row r="319" spans="9:10" x14ac:dyDescent="0.2">
      <c r="I319" s="7">
        <v>309</v>
      </c>
      <c r="J319">
        <f t="shared" si="4"/>
        <v>510.01207168264961</v>
      </c>
    </row>
    <row r="320" spans="9:10" x14ac:dyDescent="0.2">
      <c r="I320" s="7">
        <v>310</v>
      </c>
      <c r="J320">
        <f t="shared" si="4"/>
        <v>507.76166223694423</v>
      </c>
    </row>
    <row r="321" spans="9:10" x14ac:dyDescent="0.2">
      <c r="I321" s="7">
        <v>311</v>
      </c>
      <c r="J321">
        <f t="shared" si="4"/>
        <v>505.52118263987262</v>
      </c>
    </row>
    <row r="322" spans="9:10" x14ac:dyDescent="0.2">
      <c r="I322" s="7">
        <v>312</v>
      </c>
      <c r="J322">
        <f t="shared" si="4"/>
        <v>503.29058907634453</v>
      </c>
    </row>
    <row r="323" spans="9:10" x14ac:dyDescent="0.2">
      <c r="I323" s="7">
        <v>313</v>
      </c>
      <c r="J323">
        <f t="shared" si="4"/>
        <v>501.06983792460159</v>
      </c>
    </row>
    <row r="324" spans="9:10" x14ac:dyDescent="0.2">
      <c r="I324" s="7">
        <v>314</v>
      </c>
      <c r="J324">
        <f t="shared" si="4"/>
        <v>498.85888575536507</v>
      </c>
    </row>
    <row r="325" spans="9:10" x14ac:dyDescent="0.2">
      <c r="I325" s="7">
        <v>315</v>
      </c>
      <c r="J325">
        <f t="shared" si="4"/>
        <v>496.65768933098587</v>
      </c>
    </row>
    <row r="326" spans="9:10" x14ac:dyDescent="0.2">
      <c r="I326" s="7">
        <v>316</v>
      </c>
      <c r="J326">
        <f t="shared" si="4"/>
        <v>494.4662056046003</v>
      </c>
    </row>
    <row r="327" spans="9:10" x14ac:dyDescent="0.2">
      <c r="I327" s="7">
        <v>317</v>
      </c>
      <c r="J327">
        <f t="shared" si="4"/>
        <v>492.28439171928682</v>
      </c>
    </row>
    <row r="328" spans="9:10" x14ac:dyDescent="0.2">
      <c r="I328" s="7">
        <v>318</v>
      </c>
      <c r="J328">
        <f t="shared" si="4"/>
        <v>490.11220500722851</v>
      </c>
    </row>
    <row r="329" spans="9:10" x14ac:dyDescent="0.2">
      <c r="I329" s="7">
        <v>319</v>
      </c>
      <c r="J329">
        <f t="shared" si="4"/>
        <v>487.94960298887821</v>
      </c>
    </row>
    <row r="330" spans="9:10" x14ac:dyDescent="0.2">
      <c r="I330" s="7">
        <v>320</v>
      </c>
      <c r="J330">
        <f t="shared" ref="J330:J393" si="5">(2000/($H$14)^I330)</f>
        <v>485.79654337212929</v>
      </c>
    </row>
    <row r="331" spans="9:10" x14ac:dyDescent="0.2">
      <c r="I331" s="7">
        <v>321</v>
      </c>
      <c r="J331">
        <f t="shared" si="5"/>
        <v>483.65298405148633</v>
      </c>
    </row>
    <row r="332" spans="9:10" x14ac:dyDescent="0.2">
      <c r="I332" s="7">
        <v>322</v>
      </c>
      <c r="J332">
        <f t="shared" si="5"/>
        <v>481.51888310724382</v>
      </c>
    </row>
    <row r="333" spans="9:10" x14ac:dyDescent="0.2">
      <c r="I333" s="7">
        <v>323</v>
      </c>
      <c r="J333">
        <f t="shared" si="5"/>
        <v>479.39419880466443</v>
      </c>
    </row>
    <row r="334" spans="9:10" x14ac:dyDescent="0.2">
      <c r="I334" s="7">
        <v>324</v>
      </c>
      <c r="J334">
        <f t="shared" si="5"/>
        <v>477.27888959316465</v>
      </c>
    </row>
    <row r="335" spans="9:10" x14ac:dyDescent="0.2">
      <c r="I335" s="7">
        <v>325</v>
      </c>
      <c r="J335">
        <f t="shared" si="5"/>
        <v>475.17291410550075</v>
      </c>
    </row>
    <row r="336" spans="9:10" x14ac:dyDescent="0.2">
      <c r="I336" s="7">
        <v>326</v>
      </c>
      <c r="J336">
        <f t="shared" si="5"/>
        <v>473.07623115696123</v>
      </c>
    </row>
    <row r="337" spans="9:10" x14ac:dyDescent="0.2">
      <c r="I337" s="7">
        <v>327</v>
      </c>
      <c r="J337">
        <f t="shared" si="5"/>
        <v>470.9887997445594</v>
      </c>
    </row>
    <row r="338" spans="9:10" x14ac:dyDescent="0.2">
      <c r="I338" s="7">
        <v>328</v>
      </c>
      <c r="J338">
        <f t="shared" si="5"/>
        <v>468.9105790462342</v>
      </c>
    </row>
    <row r="339" spans="9:10" x14ac:dyDescent="0.2">
      <c r="I339" s="7">
        <v>329</v>
      </c>
      <c r="J339">
        <f t="shared" si="5"/>
        <v>466.84152842004931</v>
      </c>
    </row>
    <row r="340" spans="9:10" x14ac:dyDescent="0.2">
      <c r="I340" s="7">
        <v>330</v>
      </c>
      <c r="J340">
        <f t="shared" si="5"/>
        <v>464.78160740339985</v>
      </c>
    </row>
    <row r="341" spans="9:10" x14ac:dyDescent="0.2">
      <c r="I341" s="7">
        <v>331</v>
      </c>
      <c r="J341">
        <f t="shared" si="5"/>
        <v>462.73077571222046</v>
      </c>
    </row>
    <row r="342" spans="9:10" x14ac:dyDescent="0.2">
      <c r="I342" s="7">
        <v>332</v>
      </c>
      <c r="J342">
        <f t="shared" si="5"/>
        <v>460.68899324019827</v>
      </c>
    </row>
    <row r="343" spans="9:10" x14ac:dyDescent="0.2">
      <c r="I343" s="7">
        <v>333</v>
      </c>
      <c r="J343">
        <f t="shared" si="5"/>
        <v>458.65622005798735</v>
      </c>
    </row>
    <row r="344" spans="9:10" x14ac:dyDescent="0.2">
      <c r="I344" s="7">
        <v>334</v>
      </c>
      <c r="J344">
        <f t="shared" si="5"/>
        <v>456.63241641242917</v>
      </c>
    </row>
    <row r="345" spans="9:10" x14ac:dyDescent="0.2">
      <c r="I345" s="7">
        <v>335</v>
      </c>
      <c r="J345">
        <f t="shared" si="5"/>
        <v>454.61754272577394</v>
      </c>
    </row>
    <row r="346" spans="9:10" x14ac:dyDescent="0.2">
      <c r="I346" s="7">
        <v>336</v>
      </c>
      <c r="J346">
        <f t="shared" si="5"/>
        <v>452.61155959490787</v>
      </c>
    </row>
    <row r="347" spans="9:10" x14ac:dyDescent="0.2">
      <c r="I347" s="7">
        <v>337</v>
      </c>
      <c r="J347">
        <f t="shared" si="5"/>
        <v>450.61442779058137</v>
      </c>
    </row>
    <row r="348" spans="9:10" x14ac:dyDescent="0.2">
      <c r="I348" s="7">
        <v>338</v>
      </c>
      <c r="J348">
        <f t="shared" si="5"/>
        <v>448.62610825664285</v>
      </c>
    </row>
    <row r="349" spans="9:10" x14ac:dyDescent="0.2">
      <c r="I349" s="7">
        <v>339</v>
      </c>
      <c r="J349">
        <f t="shared" si="5"/>
        <v>446.64656210927416</v>
      </c>
    </row>
    <row r="350" spans="9:10" x14ac:dyDescent="0.2">
      <c r="I350" s="7">
        <v>340</v>
      </c>
      <c r="J350">
        <f t="shared" si="5"/>
        <v>444.67575063623121</v>
      </c>
    </row>
    <row r="351" spans="9:10" x14ac:dyDescent="0.2">
      <c r="I351" s="7">
        <v>341</v>
      </c>
      <c r="J351">
        <f t="shared" si="5"/>
        <v>442.71363529608556</v>
      </c>
    </row>
    <row r="352" spans="9:10" x14ac:dyDescent="0.2">
      <c r="I352" s="7">
        <v>342</v>
      </c>
      <c r="J352">
        <f t="shared" si="5"/>
        <v>440.760177717472</v>
      </c>
    </row>
    <row r="353" spans="9:10" x14ac:dyDescent="0.2">
      <c r="I353" s="7">
        <v>343</v>
      </c>
      <c r="J353">
        <f t="shared" si="5"/>
        <v>438.81533969833697</v>
      </c>
    </row>
    <row r="354" spans="9:10" x14ac:dyDescent="0.2">
      <c r="I354" s="7">
        <v>344</v>
      </c>
      <c r="J354">
        <f t="shared" si="5"/>
        <v>436.87908320519261</v>
      </c>
    </row>
    <row r="355" spans="9:10" x14ac:dyDescent="0.2">
      <c r="I355" s="7">
        <v>345</v>
      </c>
      <c r="J355">
        <f t="shared" si="5"/>
        <v>434.95137037237185</v>
      </c>
    </row>
    <row r="356" spans="9:10" x14ac:dyDescent="0.2">
      <c r="I356" s="7">
        <v>346</v>
      </c>
      <c r="J356">
        <f t="shared" si="5"/>
        <v>433.03216350128906</v>
      </c>
    </row>
    <row r="357" spans="9:10" x14ac:dyDescent="0.2">
      <c r="I357" s="7">
        <v>347</v>
      </c>
      <c r="J357">
        <f t="shared" si="5"/>
        <v>431.12142505970189</v>
      </c>
    </row>
    <row r="358" spans="9:10" x14ac:dyDescent="0.2">
      <c r="I358" s="7">
        <v>348</v>
      </c>
      <c r="J358">
        <f t="shared" si="5"/>
        <v>429.21911768097755</v>
      </c>
    </row>
    <row r="359" spans="9:10" x14ac:dyDescent="0.2">
      <c r="I359" s="7">
        <v>349</v>
      </c>
      <c r="J359">
        <f t="shared" si="5"/>
        <v>427.3252041633624</v>
      </c>
    </row>
    <row r="360" spans="9:10" x14ac:dyDescent="0.2">
      <c r="I360" s="7">
        <v>350</v>
      </c>
      <c r="J360">
        <f t="shared" si="5"/>
        <v>425.43964746925428</v>
      </c>
    </row>
    <row r="361" spans="9:10" x14ac:dyDescent="0.2">
      <c r="I361" s="7">
        <v>351</v>
      </c>
      <c r="J361">
        <f t="shared" si="5"/>
        <v>423.56241072447727</v>
      </c>
    </row>
    <row r="362" spans="9:10" x14ac:dyDescent="0.2">
      <c r="I362" s="7">
        <v>352</v>
      </c>
      <c r="J362">
        <f t="shared" si="5"/>
        <v>421.69345721756258</v>
      </c>
    </row>
    <row r="363" spans="9:10" x14ac:dyDescent="0.2">
      <c r="I363" s="7">
        <v>353</v>
      </c>
      <c r="J363">
        <f t="shared" si="5"/>
        <v>419.83275039902855</v>
      </c>
    </row>
    <row r="364" spans="9:10" x14ac:dyDescent="0.2">
      <c r="I364" s="7">
        <v>354</v>
      </c>
      <c r="J364">
        <f t="shared" si="5"/>
        <v>417.98025388066691</v>
      </c>
    </row>
    <row r="365" spans="9:10" x14ac:dyDescent="0.2">
      <c r="I365" s="7">
        <v>355</v>
      </c>
      <c r="J365">
        <f t="shared" si="5"/>
        <v>416.13593143483132</v>
      </c>
    </row>
    <row r="366" spans="9:10" x14ac:dyDescent="0.2">
      <c r="I366" s="7">
        <v>356</v>
      </c>
      <c r="J366">
        <f t="shared" si="5"/>
        <v>414.29974699372832</v>
      </c>
    </row>
    <row r="367" spans="9:10" x14ac:dyDescent="0.2">
      <c r="I367" s="7">
        <v>357</v>
      </c>
      <c r="J367">
        <f t="shared" si="5"/>
        <v>412.47166464871236</v>
      </c>
    </row>
    <row r="368" spans="9:10" x14ac:dyDescent="0.2">
      <c r="I368" s="7">
        <v>358</v>
      </c>
      <c r="J368">
        <f t="shared" si="5"/>
        <v>410.65164864958348</v>
      </c>
    </row>
    <row r="369" spans="9:10" x14ac:dyDescent="0.2">
      <c r="I369" s="7">
        <v>359</v>
      </c>
      <c r="J369">
        <f t="shared" si="5"/>
        <v>408.83966340388787</v>
      </c>
    </row>
    <row r="370" spans="9:10" x14ac:dyDescent="0.2">
      <c r="I370" s="7">
        <v>360</v>
      </c>
      <c r="J370">
        <f t="shared" si="5"/>
        <v>407.03567347622277</v>
      </c>
    </row>
    <row r="371" spans="9:10" x14ac:dyDescent="0.2">
      <c r="I371" s="7">
        <v>361</v>
      </c>
      <c r="J371">
        <f t="shared" si="5"/>
        <v>405.23964358754205</v>
      </c>
    </row>
    <row r="372" spans="9:10" x14ac:dyDescent="0.2">
      <c r="I372" s="7">
        <v>362</v>
      </c>
      <c r="J372">
        <f t="shared" si="5"/>
        <v>403.45153861446772</v>
      </c>
    </row>
    <row r="373" spans="9:10" x14ac:dyDescent="0.2">
      <c r="I373" s="7">
        <v>363</v>
      </c>
      <c r="J373">
        <f t="shared" si="5"/>
        <v>401.67132358860192</v>
      </c>
    </row>
    <row r="374" spans="9:10" x14ac:dyDescent="0.2">
      <c r="I374" s="7">
        <v>364</v>
      </c>
      <c r="J374">
        <f t="shared" si="5"/>
        <v>399.89896369584375</v>
      </c>
    </row>
    <row r="375" spans="9:10" x14ac:dyDescent="0.2">
      <c r="I375" s="7">
        <v>365</v>
      </c>
      <c r="J375">
        <f t="shared" si="5"/>
        <v>398.13442427570834</v>
      </c>
    </row>
    <row r="376" spans="9:10" x14ac:dyDescent="0.2">
      <c r="I376" s="7">
        <v>366</v>
      </c>
      <c r="J376">
        <f t="shared" si="5"/>
        <v>396.37767082064886</v>
      </c>
    </row>
    <row r="377" spans="9:10" x14ac:dyDescent="0.2">
      <c r="I377" s="7">
        <v>367</v>
      </c>
      <c r="J377">
        <f t="shared" si="5"/>
        <v>394.62866897538157</v>
      </c>
    </row>
    <row r="378" spans="9:10" x14ac:dyDescent="0.2">
      <c r="I378" s="7">
        <v>368</v>
      </c>
      <c r="J378">
        <f t="shared" si="5"/>
        <v>392.8873845362146</v>
      </c>
    </row>
    <row r="379" spans="9:10" x14ac:dyDescent="0.2">
      <c r="I379" s="7">
        <v>369</v>
      </c>
      <c r="J379">
        <f t="shared" si="5"/>
        <v>391.15378345037789</v>
      </c>
    </row>
    <row r="380" spans="9:10" x14ac:dyDescent="0.2">
      <c r="I380" s="7">
        <v>370</v>
      </c>
      <c r="J380">
        <f t="shared" si="5"/>
        <v>389.42783181535879</v>
      </c>
    </row>
    <row r="381" spans="9:10" x14ac:dyDescent="0.2">
      <c r="I381" s="7">
        <v>371</v>
      </c>
      <c r="J381">
        <f t="shared" si="5"/>
        <v>387.70949587823759</v>
      </c>
    </row>
    <row r="382" spans="9:10" x14ac:dyDescent="0.2">
      <c r="I382" s="7">
        <v>372</v>
      </c>
      <c r="J382">
        <f t="shared" si="5"/>
        <v>385.99874203502861</v>
      </c>
    </row>
    <row r="383" spans="9:10" x14ac:dyDescent="0.2">
      <c r="I383" s="7">
        <v>373</v>
      </c>
      <c r="J383">
        <f t="shared" si="5"/>
        <v>384.295536830022</v>
      </c>
    </row>
    <row r="384" spans="9:10" x14ac:dyDescent="0.2">
      <c r="I384" s="7">
        <v>374</v>
      </c>
      <c r="J384">
        <f t="shared" si="5"/>
        <v>382.59984695513054</v>
      </c>
    </row>
    <row r="385" spans="9:10" x14ac:dyDescent="0.2">
      <c r="I385" s="7">
        <v>375</v>
      </c>
      <c r="J385">
        <f t="shared" si="5"/>
        <v>380.91163924923711</v>
      </c>
    </row>
    <row r="386" spans="9:10" x14ac:dyDescent="0.2">
      <c r="I386" s="7">
        <v>376</v>
      </c>
      <c r="J386">
        <f t="shared" si="5"/>
        <v>379.23088069754738</v>
      </c>
    </row>
    <row r="387" spans="9:10" x14ac:dyDescent="0.2">
      <c r="I387" s="7">
        <v>377</v>
      </c>
      <c r="J387">
        <f t="shared" si="5"/>
        <v>377.55753843094311</v>
      </c>
    </row>
    <row r="388" spans="9:10" x14ac:dyDescent="0.2">
      <c r="I388" s="7">
        <v>378</v>
      </c>
      <c r="J388">
        <f t="shared" si="5"/>
        <v>375.89157972534025</v>
      </c>
    </row>
    <row r="389" spans="9:10" x14ac:dyDescent="0.2">
      <c r="I389" s="7">
        <v>379</v>
      </c>
      <c r="J389">
        <f t="shared" si="5"/>
        <v>374.2329720010481</v>
      </c>
    </row>
    <row r="390" spans="9:10" x14ac:dyDescent="0.2">
      <c r="I390" s="7">
        <v>380</v>
      </c>
      <c r="J390">
        <f t="shared" si="5"/>
        <v>372.58168282213313</v>
      </c>
    </row>
    <row r="391" spans="9:10" x14ac:dyDescent="0.2">
      <c r="I391" s="7">
        <v>381</v>
      </c>
      <c r="J391">
        <f t="shared" si="5"/>
        <v>370.93767989578373</v>
      </c>
    </row>
    <row r="392" spans="9:10" x14ac:dyDescent="0.2">
      <c r="I392" s="7">
        <v>382</v>
      </c>
      <c r="J392">
        <f t="shared" si="5"/>
        <v>369.3009310716796</v>
      </c>
    </row>
    <row r="393" spans="9:10" x14ac:dyDescent="0.2">
      <c r="I393" s="7">
        <v>383</v>
      </c>
      <c r="J393">
        <f t="shared" si="5"/>
        <v>367.67140434136189</v>
      </c>
    </row>
    <row r="394" spans="9:10" x14ac:dyDescent="0.2">
      <c r="I394" s="7">
        <v>384</v>
      </c>
      <c r="J394">
        <f t="shared" ref="J394:J454" si="6">(2000/($H$14)^I394)</f>
        <v>366.04906783760862</v>
      </c>
    </row>
    <row r="395" spans="9:10" x14ac:dyDescent="0.2">
      <c r="I395" s="7">
        <v>385</v>
      </c>
      <c r="J395">
        <f t="shared" si="6"/>
        <v>364.43388983381021</v>
      </c>
    </row>
    <row r="396" spans="9:10" x14ac:dyDescent="0.2">
      <c r="I396" s="7">
        <v>386</v>
      </c>
      <c r="J396">
        <f t="shared" si="6"/>
        <v>362.82583874335</v>
      </c>
    </row>
    <row r="397" spans="9:10" x14ac:dyDescent="0.2">
      <c r="I397" s="7">
        <v>387</v>
      </c>
      <c r="J397">
        <f t="shared" si="6"/>
        <v>361.22488311898564</v>
      </c>
    </row>
    <row r="398" spans="9:10" x14ac:dyDescent="0.2">
      <c r="I398" s="7">
        <v>388</v>
      </c>
      <c r="J398">
        <f t="shared" si="6"/>
        <v>359.63099165223491</v>
      </c>
    </row>
    <row r="399" spans="9:10" x14ac:dyDescent="0.2">
      <c r="I399" s="7">
        <v>389</v>
      </c>
      <c r="J399">
        <f t="shared" si="6"/>
        <v>358.04413317276305</v>
      </c>
    </row>
    <row r="400" spans="9:10" x14ac:dyDescent="0.2">
      <c r="I400" s="7">
        <v>390</v>
      </c>
      <c r="J400">
        <f t="shared" si="6"/>
        <v>356.46427664777326</v>
      </c>
    </row>
    <row r="401" spans="9:10" x14ac:dyDescent="0.2">
      <c r="I401" s="7">
        <v>391</v>
      </c>
      <c r="J401">
        <f t="shared" si="6"/>
        <v>354.89139118139963</v>
      </c>
    </row>
    <row r="402" spans="9:10" x14ac:dyDescent="0.2">
      <c r="I402" s="7">
        <v>392</v>
      </c>
      <c r="J402">
        <f t="shared" si="6"/>
        <v>353.32544601410348</v>
      </c>
    </row>
    <row r="403" spans="9:10" x14ac:dyDescent="0.2">
      <c r="I403" s="7">
        <v>393</v>
      </c>
      <c r="J403">
        <f t="shared" si="6"/>
        <v>351.766410522071</v>
      </c>
    </row>
    <row r="404" spans="9:10" x14ac:dyDescent="0.2">
      <c r="I404" s="7">
        <v>394</v>
      </c>
      <c r="J404">
        <f t="shared" si="6"/>
        <v>350.21425421661536</v>
      </c>
    </row>
    <row r="405" spans="9:10" x14ac:dyDescent="0.2">
      <c r="I405" s="7">
        <v>395</v>
      </c>
      <c r="J405">
        <f t="shared" si="6"/>
        <v>348.66894674357928</v>
      </c>
    </row>
    <row r="406" spans="9:10" x14ac:dyDescent="0.2">
      <c r="I406" s="7">
        <v>396</v>
      </c>
      <c r="J406">
        <f t="shared" si="6"/>
        <v>347.1304578827428</v>
      </c>
    </row>
    <row r="407" spans="9:10" x14ac:dyDescent="0.2">
      <c r="I407" s="7">
        <v>397</v>
      </c>
      <c r="J407">
        <f t="shared" si="6"/>
        <v>345.59875754723089</v>
      </c>
    </row>
    <row r="408" spans="9:10" x14ac:dyDescent="0.2">
      <c r="I408" s="7">
        <v>398</v>
      </c>
      <c r="J408">
        <f t="shared" si="6"/>
        <v>344.07381578292637</v>
      </c>
    </row>
    <row r="409" spans="9:10" x14ac:dyDescent="0.2">
      <c r="I409" s="7">
        <v>399</v>
      </c>
      <c r="J409">
        <f t="shared" si="6"/>
        <v>342.55560276788299</v>
      </c>
    </row>
    <row r="410" spans="9:10" x14ac:dyDescent="0.2">
      <c r="I410" s="7">
        <v>400</v>
      </c>
      <c r="J410">
        <f t="shared" si="6"/>
        <v>341.04408881174305</v>
      </c>
    </row>
    <row r="411" spans="9:10" x14ac:dyDescent="0.2">
      <c r="I411" s="7">
        <v>401</v>
      </c>
      <c r="J411">
        <f t="shared" si="6"/>
        <v>339.53924435515631</v>
      </c>
    </row>
    <row r="412" spans="9:10" x14ac:dyDescent="0.2">
      <c r="I412" s="7">
        <v>402</v>
      </c>
      <c r="J412">
        <f t="shared" si="6"/>
        <v>338.04103996920207</v>
      </c>
    </row>
    <row r="413" spans="9:10" x14ac:dyDescent="0.2">
      <c r="I413" s="7">
        <v>403</v>
      </c>
      <c r="J413">
        <f t="shared" si="6"/>
        <v>336.54944635481377</v>
      </c>
    </row>
    <row r="414" spans="9:10" x14ac:dyDescent="0.2">
      <c r="I414" s="7">
        <v>404</v>
      </c>
      <c r="J414">
        <f t="shared" si="6"/>
        <v>335.0644343422058</v>
      </c>
    </row>
    <row r="415" spans="9:10" x14ac:dyDescent="0.2">
      <c r="I415" s="7">
        <v>405</v>
      </c>
      <c r="J415">
        <f t="shared" si="6"/>
        <v>333.58597489030308</v>
      </c>
    </row>
    <row r="416" spans="9:10" x14ac:dyDescent="0.2">
      <c r="I416" s="7">
        <v>406</v>
      </c>
      <c r="J416">
        <f t="shared" si="6"/>
        <v>332.11403908617353</v>
      </c>
    </row>
    <row r="417" spans="9:10" x14ac:dyDescent="0.2">
      <c r="I417" s="7">
        <v>407</v>
      </c>
      <c r="J417">
        <f t="shared" si="6"/>
        <v>330.64859814446191</v>
      </c>
    </row>
    <row r="418" spans="9:10" x14ac:dyDescent="0.2">
      <c r="I418" s="7">
        <v>408</v>
      </c>
      <c r="J418">
        <f t="shared" si="6"/>
        <v>329.18962340682754</v>
      </c>
    </row>
    <row r="419" spans="9:10" x14ac:dyDescent="0.2">
      <c r="I419" s="7">
        <v>409</v>
      </c>
      <c r="J419">
        <f t="shared" si="6"/>
        <v>327.73708634138353</v>
      </c>
    </row>
    <row r="420" spans="9:10" x14ac:dyDescent="0.2">
      <c r="I420" s="7">
        <v>410</v>
      </c>
      <c r="J420">
        <f t="shared" si="6"/>
        <v>326.29095854213887</v>
      </c>
    </row>
    <row r="421" spans="9:10" x14ac:dyDescent="0.2">
      <c r="I421" s="7">
        <v>411</v>
      </c>
      <c r="J421">
        <f t="shared" si="6"/>
        <v>324.85121172844299</v>
      </c>
    </row>
    <row r="422" spans="9:10" x14ac:dyDescent="0.2">
      <c r="I422" s="7">
        <v>412</v>
      </c>
      <c r="J422">
        <f t="shared" si="6"/>
        <v>323.41781774443268</v>
      </c>
    </row>
    <row r="423" spans="9:10" x14ac:dyDescent="0.2">
      <c r="I423" s="7">
        <v>413</v>
      </c>
      <c r="J423">
        <f t="shared" si="6"/>
        <v>321.9907485584813</v>
      </c>
    </row>
    <row r="424" spans="9:10" x14ac:dyDescent="0.2">
      <c r="I424" s="7">
        <v>414</v>
      </c>
      <c r="J424">
        <f t="shared" si="6"/>
        <v>320.56997626265093</v>
      </c>
    </row>
    <row r="425" spans="9:10" x14ac:dyDescent="0.2">
      <c r="I425" s="7">
        <v>415</v>
      </c>
      <c r="J425">
        <f t="shared" si="6"/>
        <v>319.15547307214604</v>
      </c>
    </row>
    <row r="426" spans="9:10" x14ac:dyDescent="0.2">
      <c r="I426" s="7">
        <v>416</v>
      </c>
      <c r="J426">
        <f t="shared" si="6"/>
        <v>317.74721132477106</v>
      </c>
    </row>
    <row r="427" spans="9:10" x14ac:dyDescent="0.2">
      <c r="I427" s="7">
        <v>417</v>
      </c>
      <c r="J427">
        <f t="shared" si="6"/>
        <v>316.34516348038829</v>
      </c>
    </row>
    <row r="428" spans="9:10" x14ac:dyDescent="0.2">
      <c r="I428" s="7">
        <v>418</v>
      </c>
      <c r="J428">
        <f t="shared" si="6"/>
        <v>314.9493021203802</v>
      </c>
    </row>
    <row r="429" spans="9:10" x14ac:dyDescent="0.2">
      <c r="I429" s="7">
        <v>419</v>
      </c>
      <c r="J429">
        <f t="shared" si="6"/>
        <v>313.55959994711264</v>
      </c>
    </row>
    <row r="430" spans="9:10" x14ac:dyDescent="0.2">
      <c r="I430" s="7">
        <v>420</v>
      </c>
      <c r="J430">
        <f t="shared" si="6"/>
        <v>312.17602978340153</v>
      </c>
    </row>
    <row r="431" spans="9:10" x14ac:dyDescent="0.2">
      <c r="I431" s="7">
        <v>421</v>
      </c>
      <c r="J431">
        <f t="shared" si="6"/>
        <v>310.79856457198093</v>
      </c>
    </row>
    <row r="432" spans="9:10" x14ac:dyDescent="0.2">
      <c r="I432" s="7">
        <v>422</v>
      </c>
      <c r="J432">
        <f t="shared" si="6"/>
        <v>309.42717737497418</v>
      </c>
    </row>
    <row r="433" spans="9:10" x14ac:dyDescent="0.2">
      <c r="I433" s="7">
        <v>423</v>
      </c>
      <c r="J433">
        <f t="shared" si="6"/>
        <v>308.06184137336686</v>
      </c>
    </row>
    <row r="434" spans="9:10" x14ac:dyDescent="0.2">
      <c r="I434" s="7">
        <v>424</v>
      </c>
      <c r="J434">
        <f t="shared" si="6"/>
        <v>306.70252986648279</v>
      </c>
    </row>
    <row r="435" spans="9:10" x14ac:dyDescent="0.2">
      <c r="I435" s="7">
        <v>425</v>
      </c>
      <c r="J435">
        <f t="shared" si="6"/>
        <v>305.3492162714611</v>
      </c>
    </row>
    <row r="436" spans="9:10" x14ac:dyDescent="0.2">
      <c r="I436" s="7">
        <v>426</v>
      </c>
      <c r="J436">
        <f t="shared" si="6"/>
        <v>304.00187412273709</v>
      </c>
    </row>
    <row r="437" spans="9:10" x14ac:dyDescent="0.2">
      <c r="I437" s="7">
        <v>427</v>
      </c>
      <c r="J437">
        <f t="shared" si="6"/>
        <v>302.66047707152444</v>
      </c>
    </row>
    <row r="438" spans="9:10" x14ac:dyDescent="0.2">
      <c r="I438" s="7">
        <v>428</v>
      </c>
      <c r="J438">
        <f t="shared" si="6"/>
        <v>301.32499888529969</v>
      </c>
    </row>
    <row r="439" spans="9:10" x14ac:dyDescent="0.2">
      <c r="I439" s="7">
        <v>429</v>
      </c>
      <c r="J439">
        <f t="shared" si="6"/>
        <v>299.99541344728942</v>
      </c>
    </row>
    <row r="440" spans="9:10" x14ac:dyDescent="0.2">
      <c r="I440" s="7">
        <v>430</v>
      </c>
      <c r="J440">
        <f t="shared" si="6"/>
        <v>298.67169475595983</v>
      </c>
    </row>
    <row r="441" spans="9:10" x14ac:dyDescent="0.2">
      <c r="I441" s="7">
        <v>431</v>
      </c>
      <c r="J441">
        <f t="shared" si="6"/>
        <v>297.35381692450738</v>
      </c>
    </row>
    <row r="442" spans="9:10" x14ac:dyDescent="0.2">
      <c r="I442" s="7">
        <v>432</v>
      </c>
      <c r="J442">
        <f t="shared" si="6"/>
        <v>296.04175418035368</v>
      </c>
    </row>
    <row r="443" spans="9:10" x14ac:dyDescent="0.2">
      <c r="I443" s="7">
        <v>433</v>
      </c>
      <c r="J443">
        <f t="shared" si="6"/>
        <v>294.73548086464041</v>
      </c>
    </row>
    <row r="444" spans="9:10" x14ac:dyDescent="0.2">
      <c r="I444" s="7">
        <v>434</v>
      </c>
      <c r="J444">
        <f t="shared" si="6"/>
        <v>293.43497143172823</v>
      </c>
    </row>
    <row r="445" spans="9:10" x14ac:dyDescent="0.2">
      <c r="I445" s="7">
        <v>435</v>
      </c>
      <c r="J445">
        <f t="shared" si="6"/>
        <v>292.14020044869716</v>
      </c>
    </row>
    <row r="446" spans="9:10" x14ac:dyDescent="0.2">
      <c r="I446" s="7">
        <v>436</v>
      </c>
      <c r="J446">
        <f t="shared" si="6"/>
        <v>290.85114259484868</v>
      </c>
    </row>
    <row r="447" spans="9:10" x14ac:dyDescent="0.2">
      <c r="I447" s="7">
        <v>437</v>
      </c>
      <c r="J447">
        <f t="shared" si="6"/>
        <v>289.56777266121117</v>
      </c>
    </row>
    <row r="448" spans="9:10" x14ac:dyDescent="0.2">
      <c r="I448" s="7">
        <v>438</v>
      </c>
      <c r="J448">
        <f t="shared" si="6"/>
        <v>288.29006555004673</v>
      </c>
    </row>
    <row r="449" spans="9:10" x14ac:dyDescent="0.2">
      <c r="I449" s="7">
        <v>439</v>
      </c>
      <c r="J449">
        <f t="shared" si="6"/>
        <v>287.0179962743598</v>
      </c>
    </row>
    <row r="450" spans="9:10" x14ac:dyDescent="0.2">
      <c r="I450" s="7">
        <v>440</v>
      </c>
      <c r="J450">
        <f t="shared" si="6"/>
        <v>285.75153995740982</v>
      </c>
    </row>
    <row r="451" spans="9:10" x14ac:dyDescent="0.2">
      <c r="I451" s="7">
        <v>441</v>
      </c>
      <c r="J451">
        <f t="shared" si="6"/>
        <v>284.4906718322232</v>
      </c>
    </row>
    <row r="452" spans="9:10" x14ac:dyDescent="0.2">
      <c r="I452" s="7">
        <v>442</v>
      </c>
      <c r="J452">
        <f t="shared" si="6"/>
        <v>283.23536724111017</v>
      </c>
    </row>
    <row r="453" spans="9:10" x14ac:dyDescent="0.2">
      <c r="I453" s="7">
        <v>443</v>
      </c>
      <c r="J453">
        <f t="shared" si="6"/>
        <v>281.98560163518175</v>
      </c>
    </row>
    <row r="454" spans="9:10" x14ac:dyDescent="0.2">
      <c r="I454" s="7">
        <v>444</v>
      </c>
      <c r="J454">
        <f t="shared" si="6"/>
        <v>280.74135057387036</v>
      </c>
    </row>
    <row r="455" spans="9:10" x14ac:dyDescent="0.2">
      <c r="I455" s="7">
        <v>445</v>
      </c>
      <c r="J455">
        <f t="shared" ref="J455:J490" si="7">(2000/($H$14)^I455)</f>
        <v>279.50258972445135</v>
      </c>
    </row>
    <row r="456" spans="9:10" x14ac:dyDescent="0.2">
      <c r="I456" s="7">
        <v>446</v>
      </c>
      <c r="J456">
        <f t="shared" si="7"/>
        <v>278.26929486156735</v>
      </c>
    </row>
    <row r="457" spans="9:10" x14ac:dyDescent="0.2">
      <c r="I457" s="7">
        <v>447</v>
      </c>
      <c r="J457">
        <f t="shared" si="7"/>
        <v>277.04144186675438</v>
      </c>
    </row>
    <row r="458" spans="9:10" x14ac:dyDescent="0.2">
      <c r="I458" s="7">
        <v>448</v>
      </c>
      <c r="J458">
        <f t="shared" si="7"/>
        <v>275.81900672797059</v>
      </c>
    </row>
    <row r="459" spans="9:10" x14ac:dyDescent="0.2">
      <c r="I459" s="7">
        <v>449</v>
      </c>
      <c r="J459">
        <f t="shared" si="7"/>
        <v>274.60196553912601</v>
      </c>
    </row>
    <row r="460" spans="9:10" x14ac:dyDescent="0.2">
      <c r="I460" s="7">
        <v>450</v>
      </c>
      <c r="J460">
        <f t="shared" si="7"/>
        <v>273.39029449961572</v>
      </c>
    </row>
    <row r="461" spans="9:10" x14ac:dyDescent="0.2">
      <c r="I461" s="7">
        <v>451</v>
      </c>
      <c r="J461">
        <f t="shared" si="7"/>
        <v>272.18396991385379</v>
      </c>
    </row>
    <row r="462" spans="9:10" x14ac:dyDescent="0.2">
      <c r="I462" s="7">
        <v>452</v>
      </c>
      <c r="J462">
        <f t="shared" si="7"/>
        <v>270.98296819081048</v>
      </c>
    </row>
    <row r="463" spans="9:10" x14ac:dyDescent="0.2">
      <c r="I463" s="7">
        <v>453</v>
      </c>
      <c r="J463">
        <f t="shared" si="7"/>
        <v>269.78726584355041</v>
      </c>
    </row>
    <row r="464" spans="9:10" x14ac:dyDescent="0.2">
      <c r="I464" s="7">
        <v>454</v>
      </c>
      <c r="J464">
        <f t="shared" si="7"/>
        <v>268.59683948877358</v>
      </c>
    </row>
    <row r="465" spans="9:10" x14ac:dyDescent="0.2">
      <c r="I465" s="7">
        <v>455</v>
      </c>
      <c r="J465">
        <f t="shared" si="7"/>
        <v>267.41166584635766</v>
      </c>
    </row>
    <row r="466" spans="9:10" x14ac:dyDescent="0.2">
      <c r="I466" s="7">
        <v>456</v>
      </c>
      <c r="J466">
        <f t="shared" si="7"/>
        <v>266.23172173890345</v>
      </c>
    </row>
    <row r="467" spans="9:10" x14ac:dyDescent="0.2">
      <c r="I467" s="7">
        <v>457</v>
      </c>
      <c r="J467">
        <f t="shared" si="7"/>
        <v>265.05698409128081</v>
      </c>
    </row>
    <row r="468" spans="9:10" x14ac:dyDescent="0.2">
      <c r="I468" s="7">
        <v>458</v>
      </c>
      <c r="J468">
        <f t="shared" si="7"/>
        <v>263.88742993017775</v>
      </c>
    </row>
    <row r="469" spans="9:10" x14ac:dyDescent="0.2">
      <c r="I469" s="7">
        <v>459</v>
      </c>
      <c r="J469">
        <f t="shared" si="7"/>
        <v>262.72303638365139</v>
      </c>
    </row>
    <row r="470" spans="9:10" x14ac:dyDescent="0.2">
      <c r="I470" s="7">
        <v>460</v>
      </c>
      <c r="J470">
        <f t="shared" si="7"/>
        <v>261.5637806806804</v>
      </c>
    </row>
    <row r="471" spans="9:10" x14ac:dyDescent="0.2">
      <c r="I471" s="7">
        <v>461</v>
      </c>
      <c r="J471">
        <f t="shared" si="7"/>
        <v>260.4096401507195</v>
      </c>
    </row>
    <row r="472" spans="9:10" x14ac:dyDescent="0.2">
      <c r="I472" s="7">
        <v>462</v>
      </c>
      <c r="J472">
        <f t="shared" si="7"/>
        <v>259.26059222325677</v>
      </c>
    </row>
    <row r="473" spans="9:10" x14ac:dyDescent="0.2">
      <c r="I473" s="7">
        <v>463</v>
      </c>
      <c r="J473">
        <f t="shared" si="7"/>
        <v>258.11661442737142</v>
      </c>
    </row>
    <row r="474" spans="9:10" x14ac:dyDescent="0.2">
      <c r="I474" s="7">
        <v>464</v>
      </c>
      <c r="J474">
        <f t="shared" si="7"/>
        <v>256.97768439129516</v>
      </c>
    </row>
    <row r="475" spans="9:10" x14ac:dyDescent="0.2">
      <c r="I475" s="7">
        <v>465</v>
      </c>
      <c r="J475">
        <f t="shared" si="7"/>
        <v>255.84377984197391</v>
      </c>
    </row>
    <row r="476" spans="9:10" x14ac:dyDescent="0.2">
      <c r="I476" s="7">
        <v>466</v>
      </c>
      <c r="J476">
        <f t="shared" si="7"/>
        <v>254.71487860463301</v>
      </c>
    </row>
    <row r="477" spans="9:10" x14ac:dyDescent="0.2">
      <c r="I477" s="7">
        <v>467</v>
      </c>
      <c r="J477">
        <f t="shared" si="7"/>
        <v>253.59095860234277</v>
      </c>
    </row>
    <row r="478" spans="9:10" x14ac:dyDescent="0.2">
      <c r="I478" s="7">
        <v>468</v>
      </c>
      <c r="J478">
        <f t="shared" si="7"/>
        <v>252.47199785558746</v>
      </c>
    </row>
    <row r="479" spans="9:10" x14ac:dyDescent="0.2">
      <c r="I479" s="7">
        <v>469</v>
      </c>
      <c r="J479">
        <f t="shared" si="7"/>
        <v>251.35797448183504</v>
      </c>
    </row>
    <row r="480" spans="9:10" x14ac:dyDescent="0.2">
      <c r="I480" s="7">
        <v>470</v>
      </c>
      <c r="J480">
        <f t="shared" si="7"/>
        <v>250.24886669510946</v>
      </c>
    </row>
    <row r="481" spans="9:10" x14ac:dyDescent="0.2">
      <c r="I481" s="7">
        <v>471</v>
      </c>
      <c r="J481">
        <f t="shared" si="7"/>
        <v>249.14465280556411</v>
      </c>
    </row>
    <row r="482" spans="9:10" x14ac:dyDescent="0.2">
      <c r="I482" s="7">
        <v>472</v>
      </c>
      <c r="J482">
        <f t="shared" si="7"/>
        <v>248.04531121905848</v>
      </c>
    </row>
    <row r="483" spans="9:10" x14ac:dyDescent="0.2">
      <c r="I483" s="7">
        <v>473</v>
      </c>
      <c r="J483">
        <f t="shared" si="7"/>
        <v>246.950820436735</v>
      </c>
    </row>
    <row r="484" spans="9:10" x14ac:dyDescent="0.2">
      <c r="I484" s="7">
        <v>474</v>
      </c>
      <c r="J484">
        <f t="shared" si="7"/>
        <v>245.86115905459951</v>
      </c>
    </row>
    <row r="485" spans="9:10" x14ac:dyDescent="0.2">
      <c r="I485" s="7">
        <v>475</v>
      </c>
      <c r="J485">
        <f t="shared" si="7"/>
        <v>244.77630576310165</v>
      </c>
    </row>
    <row r="486" spans="9:10" x14ac:dyDescent="0.2">
      <c r="I486" s="7">
        <v>476</v>
      </c>
      <c r="J486">
        <f t="shared" si="7"/>
        <v>243.69623934671898</v>
      </c>
    </row>
    <row r="487" spans="9:10" x14ac:dyDescent="0.2">
      <c r="I487" s="7">
        <v>477</v>
      </c>
      <c r="J487">
        <f t="shared" si="7"/>
        <v>242.62093868354171</v>
      </c>
    </row>
    <row r="488" spans="9:10" x14ac:dyDescent="0.2">
      <c r="I488" s="7">
        <v>478</v>
      </c>
      <c r="J488">
        <f t="shared" si="7"/>
        <v>241.55038274485975</v>
      </c>
    </row>
    <row r="489" spans="9:10" x14ac:dyDescent="0.2">
      <c r="I489" s="7">
        <v>479</v>
      </c>
      <c r="J489">
        <f t="shared" si="7"/>
        <v>240.4845505947512</v>
      </c>
    </row>
    <row r="490" spans="9:10" x14ac:dyDescent="0.2">
      <c r="I490" s="7">
        <v>480</v>
      </c>
      <c r="J490">
        <f t="shared" si="7"/>
        <v>239.42342138967345</v>
      </c>
    </row>
    <row r="491" spans="9:10" x14ac:dyDescent="0.2">
      <c r="J491">
        <f>SUM(J10:J490)</f>
        <v>399240.28520968539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9CC8-92C7-674B-B97A-A66FD69FDC35}">
  <dimension ref="A1:AA67"/>
  <sheetViews>
    <sheetView topLeftCell="A16" zoomScaleNormal="100" workbookViewId="0">
      <selection activeCell="O70" sqref="L67:O70"/>
    </sheetView>
  </sheetViews>
  <sheetFormatPr baseColWidth="10" defaultRowHeight="14" x14ac:dyDescent="0.2"/>
  <cols>
    <col min="1" max="1" width="29.796875" customWidth="1"/>
    <col min="4" max="4" width="17" customWidth="1"/>
    <col min="5" max="5" width="16.3984375" style="8" customWidth="1"/>
    <col min="6" max="6" width="13.59765625" style="8" customWidth="1"/>
    <col min="7" max="7" width="13.3984375" customWidth="1"/>
    <col min="8" max="8" width="15.19921875" customWidth="1"/>
    <col min="9" max="9" width="17.796875" customWidth="1"/>
    <col min="10" max="10" width="13.3984375" bestFit="1" customWidth="1"/>
    <col min="16" max="16" width="20" customWidth="1"/>
    <col min="17" max="17" width="4" customWidth="1"/>
    <col min="19" max="19" width="11" customWidth="1"/>
    <col min="21" max="21" width="15.59765625" customWidth="1"/>
    <col min="22" max="22" width="15.19921875" customWidth="1"/>
    <col min="23" max="23" width="15.3984375" customWidth="1"/>
    <col min="24" max="24" width="15.796875" customWidth="1"/>
    <col min="25" max="25" width="13.59765625" customWidth="1"/>
    <col min="26" max="26" width="13.19921875" customWidth="1"/>
    <col min="27" max="27" width="4" customWidth="1"/>
  </cols>
  <sheetData>
    <row r="1" spans="1:27" x14ac:dyDescent="0.2">
      <c r="A1" t="s">
        <v>18</v>
      </c>
      <c r="B1" s="8" t="s">
        <v>19</v>
      </c>
      <c r="C1" s="8" t="s">
        <v>20</v>
      </c>
      <c r="D1" s="8" t="s">
        <v>26</v>
      </c>
    </row>
    <row r="2" spans="1:27" x14ac:dyDescent="0.2">
      <c r="A2" t="s">
        <v>21</v>
      </c>
      <c r="B2" s="16">
        <v>4</v>
      </c>
      <c r="C2" s="8">
        <v>491.63</v>
      </c>
      <c r="D2" s="10">
        <f>C2/(B2+C2)</f>
        <v>0.99192946351108691</v>
      </c>
      <c r="E2" s="9"/>
      <c r="F2" s="17"/>
    </row>
    <row r="3" spans="1:27" x14ac:dyDescent="0.2">
      <c r="A3" t="s">
        <v>22</v>
      </c>
      <c r="B3" s="16">
        <v>1</v>
      </c>
      <c r="C3" s="8">
        <v>3</v>
      </c>
      <c r="D3" s="10">
        <f t="shared" ref="D3:D6" si="0">C3/(B3+C3)</f>
        <v>0.75</v>
      </c>
      <c r="E3" s="9"/>
      <c r="F3" s="17"/>
    </row>
    <row r="4" spans="1:27" x14ac:dyDescent="0.2">
      <c r="A4" t="s">
        <v>23</v>
      </c>
      <c r="B4" s="16">
        <v>2</v>
      </c>
      <c r="C4" s="8">
        <v>30</v>
      </c>
      <c r="D4" s="10">
        <f t="shared" si="0"/>
        <v>0.9375</v>
      </c>
      <c r="E4" s="9"/>
      <c r="F4" s="17"/>
    </row>
    <row r="5" spans="1:27" x14ac:dyDescent="0.2">
      <c r="A5" t="s">
        <v>24</v>
      </c>
      <c r="B5" s="16">
        <v>1</v>
      </c>
      <c r="C5" s="8">
        <v>10.5</v>
      </c>
      <c r="D5" s="10">
        <f t="shared" si="0"/>
        <v>0.91304347826086951</v>
      </c>
      <c r="E5" s="9"/>
      <c r="F5" s="17"/>
    </row>
    <row r="6" spans="1:27" x14ac:dyDescent="0.2">
      <c r="A6" t="s">
        <v>25</v>
      </c>
      <c r="B6" s="16">
        <v>1</v>
      </c>
      <c r="C6" s="8">
        <v>17.5</v>
      </c>
      <c r="D6" s="10">
        <f t="shared" si="0"/>
        <v>0.94594594594594594</v>
      </c>
      <c r="E6" s="9"/>
      <c r="F6" s="17"/>
    </row>
    <row r="7" spans="1:27" x14ac:dyDescent="0.2">
      <c r="B7" s="15">
        <f>SUM(B2:B6)</f>
        <v>9</v>
      </c>
      <c r="C7" s="15">
        <f>SUM(C2:C6)</f>
        <v>552.63</v>
      </c>
      <c r="D7" s="6"/>
      <c r="E7" s="16"/>
      <c r="F7" s="16"/>
    </row>
    <row r="9" spans="1:27" x14ac:dyDescent="0.2">
      <c r="B9" t="s">
        <v>27</v>
      </c>
      <c r="C9">
        <f>(C7/B7)*100</f>
        <v>6140.3333333333339</v>
      </c>
    </row>
    <row r="10" spans="1:27" x14ac:dyDescent="0.2">
      <c r="C10">
        <f>B7/C7*100</f>
        <v>1.6285760816459476</v>
      </c>
    </row>
    <row r="11" spans="1:27" x14ac:dyDescent="0.2">
      <c r="Q11" s="24"/>
      <c r="R11" s="25"/>
      <c r="S11" s="25"/>
      <c r="T11" s="25"/>
      <c r="U11" s="25"/>
      <c r="V11" s="25"/>
      <c r="W11" s="25"/>
      <c r="X11" s="25"/>
      <c r="Y11" s="25"/>
      <c r="Z11" s="25"/>
      <c r="AA11" s="27"/>
    </row>
    <row r="12" spans="1:27" x14ac:dyDescent="0.2">
      <c r="Q12" s="42"/>
      <c r="R12" s="31"/>
      <c r="S12" s="31"/>
      <c r="T12" s="31"/>
      <c r="U12" s="31" t="s">
        <v>59</v>
      </c>
      <c r="V12" s="31"/>
      <c r="W12" s="31"/>
      <c r="X12" s="31"/>
      <c r="Y12" s="31"/>
      <c r="Z12" s="31"/>
      <c r="AA12" s="41"/>
    </row>
    <row r="13" spans="1:27" x14ac:dyDescent="0.2">
      <c r="B13" t="s">
        <v>0</v>
      </c>
      <c r="C13" s="2">
        <f>((1+5.45%)^(1/12))-1</f>
        <v>4.4320192189413188E-3</v>
      </c>
      <c r="Q13" s="42"/>
      <c r="R13" s="30" t="s">
        <v>0</v>
      </c>
      <c r="S13" s="29">
        <f>((1+5.45%)^(1/12))-1</f>
        <v>4.4320192189413188E-3</v>
      </c>
      <c r="T13" s="30"/>
      <c r="U13" s="31"/>
      <c r="V13" s="31"/>
      <c r="W13" s="30"/>
      <c r="X13" s="30"/>
      <c r="Y13" s="30"/>
      <c r="Z13" s="30"/>
      <c r="AA13" s="41"/>
    </row>
    <row r="14" spans="1:27" x14ac:dyDescent="0.2">
      <c r="Q14" s="42"/>
      <c r="R14" s="30"/>
      <c r="S14" s="30"/>
      <c r="T14" s="30"/>
      <c r="U14" s="31"/>
      <c r="V14" s="31"/>
      <c r="W14" s="30"/>
      <c r="X14" s="30"/>
      <c r="Y14" s="30"/>
      <c r="Z14" s="30"/>
      <c r="AA14" s="41"/>
    </row>
    <row r="15" spans="1:27" x14ac:dyDescent="0.2">
      <c r="F15" s="8" t="s">
        <v>31</v>
      </c>
      <c r="G15" s="8" t="s">
        <v>32</v>
      </c>
      <c r="H15" s="8" t="s">
        <v>33</v>
      </c>
      <c r="I15" s="8" t="s">
        <v>45</v>
      </c>
      <c r="Q15" s="42"/>
      <c r="R15" s="30"/>
      <c r="S15" s="30"/>
      <c r="T15" s="30"/>
      <c r="U15" s="31"/>
      <c r="V15" s="31" t="s">
        <v>31</v>
      </c>
      <c r="W15" s="31" t="s">
        <v>32</v>
      </c>
      <c r="X15" s="31" t="s">
        <v>33</v>
      </c>
      <c r="Y15" s="31" t="s">
        <v>45</v>
      </c>
      <c r="Z15" s="30"/>
      <c r="AA15" s="41"/>
    </row>
    <row r="16" spans="1:27" x14ac:dyDescent="0.2">
      <c r="B16" t="s">
        <v>38</v>
      </c>
      <c r="C16">
        <v>48000</v>
      </c>
      <c r="E16" s="8" t="s">
        <v>50</v>
      </c>
      <c r="F16" s="18">
        <f>PV($C$13,3,,-(C16/4))</f>
        <v>11841.851211465455</v>
      </c>
      <c r="G16" s="8">
        <f>PV(((1+$C$13)/(1+3.5%)-1),40,-C16)/(1+3.5%)</f>
        <v>3638875.4581866604</v>
      </c>
      <c r="H16" s="18">
        <f>PV($C$13,2,,-G16)</f>
        <v>3606833.4991226909</v>
      </c>
      <c r="I16" s="4">
        <f>H16+F16</f>
        <v>3618675.3503341563</v>
      </c>
      <c r="Q16" s="42"/>
      <c r="R16" s="44" t="s">
        <v>38</v>
      </c>
      <c r="S16" s="44">
        <v>22293.99915648457</v>
      </c>
      <c r="T16" s="30"/>
      <c r="U16" s="31" t="s">
        <v>50</v>
      </c>
      <c r="V16" s="33">
        <f>PV($C$13,3,,-(S16/4))</f>
        <v>5500.0462691588882</v>
      </c>
      <c r="W16" s="31">
        <f>PV(((1+$C$13)/(1+3.5%)-1),40,-S16)/(1+3.5%)</f>
        <v>1690105.9665701212</v>
      </c>
      <c r="X16" s="33">
        <f>PV($C$13,2,,-W16)</f>
        <v>1675223.8122296159</v>
      </c>
      <c r="Y16" s="34">
        <f>X16+V16</f>
        <v>1680723.8584987747</v>
      </c>
      <c r="Z16" s="30"/>
      <c r="AA16" s="41"/>
    </row>
    <row r="17" spans="2:27" x14ac:dyDescent="0.2">
      <c r="B17" t="s">
        <v>39</v>
      </c>
      <c r="C17">
        <v>76255</v>
      </c>
      <c r="E17" s="8" t="s">
        <v>52</v>
      </c>
      <c r="F17" s="18">
        <f t="shared" ref="F17:F18" si="1">PV($C$13,3,,-(C17/4))</f>
        <v>18812.507586047883</v>
      </c>
      <c r="G17" s="8">
        <f t="shared" ref="G17:G18" si="2">PV(((1+$C$13)/(1+3.5%)-1),40,-C17)/(1+3.5%)</f>
        <v>5780884.334667163</v>
      </c>
      <c r="H17" s="18">
        <f t="shared" ref="H17:H18" si="3">PV($C$13,2,,-G17)</f>
        <v>5729981.0099083502</v>
      </c>
      <c r="I17" s="4">
        <f t="shared" ref="I17:I18" si="4">H17+F17</f>
        <v>5748793.5174943982</v>
      </c>
      <c r="Q17" s="42"/>
      <c r="R17" s="44" t="s">
        <v>39</v>
      </c>
      <c r="S17" s="44">
        <v>7471.4551113353536</v>
      </c>
      <c r="T17" s="30"/>
      <c r="U17" s="31" t="s">
        <v>52</v>
      </c>
      <c r="V17" s="33">
        <f t="shared" ref="V17:V18" si="5">PV($C$13,3,,-(S17/4))</f>
        <v>1843.2470783661736</v>
      </c>
      <c r="W17" s="31">
        <f t="shared" ref="W17:W18" si="6">PV(((1+$C$13)/(1+3.5%)-1),40,-S17)/(1+3.5%)</f>
        <v>566410.30503294803</v>
      </c>
      <c r="X17" s="33">
        <f t="shared" ref="X17:X18" si="7">PV($C$13,2,,-W17)</f>
        <v>561422.80380741274</v>
      </c>
      <c r="Y17" s="34">
        <f t="shared" ref="Y17:Y18" si="8">X17+V17</f>
        <v>563266.05088577897</v>
      </c>
      <c r="Z17" s="30"/>
      <c r="AA17" s="41"/>
    </row>
    <row r="18" spans="2:27" x14ac:dyDescent="0.2">
      <c r="B18" t="s">
        <v>40</v>
      </c>
      <c r="C18">
        <v>90000</v>
      </c>
      <c r="E18" s="8" t="s">
        <v>51</v>
      </c>
      <c r="F18" s="18">
        <f t="shared" si="1"/>
        <v>22203.471021497728</v>
      </c>
      <c r="G18" s="8">
        <f t="shared" si="2"/>
        <v>6822891.4840999898</v>
      </c>
      <c r="H18" s="18">
        <f t="shared" si="3"/>
        <v>6762812.8108550468</v>
      </c>
      <c r="I18" s="4">
        <f t="shared" si="4"/>
        <v>6785016.2818765445</v>
      </c>
      <c r="Q18" s="42"/>
      <c r="R18" s="44" t="s">
        <v>40</v>
      </c>
      <c r="S18" s="44">
        <v>4113.4615732920247</v>
      </c>
      <c r="T18" s="30"/>
      <c r="U18" s="31" t="s">
        <v>51</v>
      </c>
      <c r="V18" s="33">
        <f t="shared" si="5"/>
        <v>1014.8124982292659</v>
      </c>
      <c r="W18" s="31">
        <f t="shared" si="6"/>
        <v>311841.13265096332</v>
      </c>
      <c r="X18" s="33">
        <f t="shared" si="7"/>
        <v>309095.22916465841</v>
      </c>
      <c r="Y18" s="34">
        <f t="shared" si="8"/>
        <v>310110.04166288767</v>
      </c>
      <c r="Z18" s="30"/>
      <c r="AA18" s="41"/>
    </row>
    <row r="19" spans="2:27" x14ac:dyDescent="0.2">
      <c r="B19" t="s">
        <v>42</v>
      </c>
      <c r="C19">
        <v>1690000</v>
      </c>
      <c r="E19" s="8" t="s">
        <v>53</v>
      </c>
      <c r="F19" s="18">
        <f>PMT(C22,300,-C19)</f>
        <v>11837.026244397088</v>
      </c>
      <c r="G19" s="4">
        <f>PV($C$13,300,-F19)</f>
        <v>1962074.8393556357</v>
      </c>
      <c r="H19" s="4">
        <f>PV($C$13,35,,-G19)</f>
        <v>1680723.858498774</v>
      </c>
      <c r="Q19" s="42"/>
      <c r="R19" s="30" t="s">
        <v>42</v>
      </c>
      <c r="S19" s="30">
        <v>1690000</v>
      </c>
      <c r="T19" s="30"/>
      <c r="U19" s="31" t="s">
        <v>53</v>
      </c>
      <c r="V19" s="33">
        <f>PMT(S22,300,-S19)</f>
        <v>11837.026244397088</v>
      </c>
      <c r="W19" s="34">
        <f>PV($C$13,300,-V19)</f>
        <v>1962074.8393556357</v>
      </c>
      <c r="X19" s="34">
        <f>PV($C$13,35,,-W19)</f>
        <v>1680723.858498774</v>
      </c>
      <c r="Y19" s="30"/>
      <c r="Z19" s="30"/>
      <c r="AA19" s="41"/>
    </row>
    <row r="20" spans="2:27" x14ac:dyDescent="0.2">
      <c r="B20" t="s">
        <v>43</v>
      </c>
      <c r="C20">
        <v>889900</v>
      </c>
      <c r="E20" s="8" t="s">
        <v>54</v>
      </c>
      <c r="F20" s="18">
        <f t="shared" ref="F20:F21" si="9">PMT(C23,300,-C20)</f>
        <v>3966.9782714146745</v>
      </c>
      <c r="G20" s="4">
        <f t="shared" ref="G20:G21" si="10">PV($C$13,300,-F20)</f>
        <v>657556.05283864879</v>
      </c>
      <c r="H20" s="4">
        <f t="shared" ref="H20:H21" si="11">PV($C$13,35,,-G20)</f>
        <v>563266.05088577874</v>
      </c>
      <c r="Q20" s="42"/>
      <c r="R20" s="30" t="s">
        <v>43</v>
      </c>
      <c r="S20" s="30">
        <v>889900</v>
      </c>
      <c r="T20" s="30"/>
      <c r="U20" s="31" t="s">
        <v>54</v>
      </c>
      <c r="V20" s="33">
        <f t="shared" ref="V20:V21" si="12">PMT(S23,300,-S20)</f>
        <v>3966.9782714146745</v>
      </c>
      <c r="W20" s="34">
        <f t="shared" ref="W20:W21" si="13">PV($C$13,300,-V20)</f>
        <v>657556.05283864879</v>
      </c>
      <c r="X20" s="34">
        <f t="shared" ref="X20:X21" si="14">PV($C$13,35,,-W20)</f>
        <v>563266.05088577874</v>
      </c>
      <c r="Y20" s="30"/>
      <c r="Z20" s="30"/>
      <c r="AA20" s="41"/>
    </row>
    <row r="21" spans="2:27" x14ac:dyDescent="0.2">
      <c r="B21" t="s">
        <v>44</v>
      </c>
      <c r="C21">
        <v>565756</v>
      </c>
      <c r="E21" s="8" t="s">
        <v>55</v>
      </c>
      <c r="F21" s="18">
        <f t="shared" si="9"/>
        <v>2184.0474764804158</v>
      </c>
      <c r="G21" s="4">
        <f t="shared" si="10"/>
        <v>362022.05799693742</v>
      </c>
      <c r="H21" s="4">
        <f t="shared" si="11"/>
        <v>310110.04166288755</v>
      </c>
      <c r="L21">
        <f>(C16/S16)-1</f>
        <v>1.1530457439726969</v>
      </c>
      <c r="M21">
        <f>(C19-S36)-1</f>
        <v>-1948648.3073138595</v>
      </c>
      <c r="Q21" s="42"/>
      <c r="R21" s="30" t="s">
        <v>44</v>
      </c>
      <c r="S21" s="30">
        <v>565756</v>
      </c>
      <c r="T21" s="30"/>
      <c r="U21" s="31" t="s">
        <v>55</v>
      </c>
      <c r="V21" s="33">
        <f t="shared" si="12"/>
        <v>2184.0474764804158</v>
      </c>
      <c r="W21" s="34">
        <f t="shared" si="13"/>
        <v>362022.05799693742</v>
      </c>
      <c r="X21" s="34">
        <f t="shared" si="14"/>
        <v>310110.04166288755</v>
      </c>
      <c r="Y21" s="30"/>
      <c r="Z21" s="30"/>
      <c r="AA21" s="41"/>
    </row>
    <row r="22" spans="2:27" x14ac:dyDescent="0.2">
      <c r="B22" s="19" t="s">
        <v>46</v>
      </c>
      <c r="C22" s="2">
        <f>((1+(7%/2))^(1/6))-1</f>
        <v>5.750039497608439E-3</v>
      </c>
      <c r="I22" s="20" t="s">
        <v>56</v>
      </c>
      <c r="J22" s="21">
        <f>I16-H19</f>
        <v>1937951.4918353823</v>
      </c>
      <c r="L22">
        <f>(C17/S17)-1</f>
        <v>9.2061778948935071</v>
      </c>
      <c r="M22">
        <f>(C20-S37)-1</f>
        <v>-8192578.7086657342</v>
      </c>
      <c r="Q22" s="42"/>
      <c r="R22" s="43" t="s">
        <v>46</v>
      </c>
      <c r="S22" s="29">
        <f>((1+(7%/2))^(1/6))-1</f>
        <v>5.750039497608439E-3</v>
      </c>
      <c r="T22" s="30"/>
      <c r="U22" s="31"/>
      <c r="V22" s="31"/>
      <c r="W22" s="30"/>
      <c r="X22" s="30"/>
      <c r="Y22" s="44" t="s">
        <v>56</v>
      </c>
      <c r="Z22" s="45">
        <f>Y16-X19</f>
        <v>0</v>
      </c>
      <c r="AA22" s="41"/>
    </row>
    <row r="23" spans="2:27" x14ac:dyDescent="0.2">
      <c r="B23" s="19" t="s">
        <v>47</v>
      </c>
      <c r="C23" s="2">
        <f>((1+(6.14%/5))^(1/6))-1</f>
        <v>2.0362724657250197E-3</v>
      </c>
      <c r="D23" s="8"/>
      <c r="G23" s="8"/>
      <c r="H23" s="8"/>
      <c r="I23" s="20" t="s">
        <v>57</v>
      </c>
      <c r="J23" s="21">
        <f>I17-H20</f>
        <v>5185527.4666086193</v>
      </c>
      <c r="L23">
        <f>(C18/S18)-1</f>
        <v>20.879382703938216</v>
      </c>
      <c r="M23">
        <f>(C21-S38)-1</f>
        <v>-11812637.041049276</v>
      </c>
      <c r="Q23" s="42"/>
      <c r="R23" s="43" t="s">
        <v>47</v>
      </c>
      <c r="S23" s="29">
        <f>((1+(6.14%/5))^(1/6))-1</f>
        <v>2.0362724657250197E-3</v>
      </c>
      <c r="T23" s="31"/>
      <c r="U23" s="31"/>
      <c r="V23" s="31"/>
      <c r="W23" s="31"/>
      <c r="X23" s="31"/>
      <c r="Y23" s="44" t="s">
        <v>57</v>
      </c>
      <c r="Z23" s="45">
        <f>Y17-X20</f>
        <v>0</v>
      </c>
      <c r="AA23" s="41"/>
    </row>
    <row r="24" spans="2:27" x14ac:dyDescent="0.2">
      <c r="B24" s="19" t="s">
        <v>48</v>
      </c>
      <c r="C24" s="2">
        <f>((1+(6.02%/10))^(1/6))-1</f>
        <v>1.0008258582290264E-3</v>
      </c>
      <c r="D24" s="8" t="s">
        <v>49</v>
      </c>
      <c r="E24" s="8" t="s">
        <v>34</v>
      </c>
      <c r="F24" s="8" t="s">
        <v>35</v>
      </c>
      <c r="G24" s="8" t="s">
        <v>36</v>
      </c>
      <c r="H24" s="8"/>
      <c r="I24" s="20" t="s">
        <v>58</v>
      </c>
      <c r="J24" s="21">
        <f>I18-H21</f>
        <v>6474906.2402136568</v>
      </c>
      <c r="Q24" s="42"/>
      <c r="R24" s="43" t="s">
        <v>48</v>
      </c>
      <c r="S24" s="29">
        <f>((1+(6.02%/10))^(1/6))-1</f>
        <v>1.0008258582290264E-3</v>
      </c>
      <c r="T24" s="31" t="s">
        <v>49</v>
      </c>
      <c r="U24" s="31" t="s">
        <v>34</v>
      </c>
      <c r="V24" s="31" t="s">
        <v>35</v>
      </c>
      <c r="W24" s="31" t="s">
        <v>36</v>
      </c>
      <c r="X24" s="31"/>
      <c r="Y24" s="44" t="s">
        <v>58</v>
      </c>
      <c r="Z24" s="45">
        <f>Y18-X21</f>
        <v>0</v>
      </c>
      <c r="AA24" s="41"/>
    </row>
    <row r="25" spans="2:27" x14ac:dyDescent="0.2">
      <c r="D25" s="8" t="s">
        <v>37</v>
      </c>
      <c r="E25" s="18">
        <f>H16</f>
        <v>3606833.4991226909</v>
      </c>
      <c r="F25" s="18">
        <f>I17</f>
        <v>5748793.5174943982</v>
      </c>
      <c r="G25" s="18">
        <f>I18</f>
        <v>6785016.2818765445</v>
      </c>
      <c r="H25" s="8"/>
      <c r="Q25" s="42"/>
      <c r="R25" s="30"/>
      <c r="S25" s="30"/>
      <c r="T25" s="31" t="s">
        <v>37</v>
      </c>
      <c r="U25" s="33">
        <f>X16</f>
        <v>1675223.8122296159</v>
      </c>
      <c r="V25" s="33">
        <f>Y17</f>
        <v>563266.05088577897</v>
      </c>
      <c r="W25" s="33">
        <f>Y18</f>
        <v>310110.04166288767</v>
      </c>
      <c r="X25" s="31"/>
      <c r="Y25" s="30"/>
      <c r="Z25" s="30"/>
      <c r="AA25" s="41"/>
    </row>
    <row r="26" spans="2:27" x14ac:dyDescent="0.2">
      <c r="D26" s="8" t="s">
        <v>41</v>
      </c>
      <c r="E26" s="18">
        <f>H19</f>
        <v>1680723.858498774</v>
      </c>
      <c r="F26" s="18">
        <f>H20</f>
        <v>563266.05088577874</v>
      </c>
      <c r="G26" s="18">
        <f>H21</f>
        <v>310110.04166288755</v>
      </c>
      <c r="H26" s="8"/>
      <c r="Q26" s="42"/>
      <c r="R26" s="30"/>
      <c r="S26" s="30"/>
      <c r="T26" s="31" t="s">
        <v>41</v>
      </c>
      <c r="U26" s="33">
        <f>X19</f>
        <v>1680723.858498774</v>
      </c>
      <c r="V26" s="33">
        <f>X20</f>
        <v>563266.05088577874</v>
      </c>
      <c r="W26" s="33">
        <f>X21</f>
        <v>310110.04166288755</v>
      </c>
      <c r="X26" s="31"/>
      <c r="Y26" s="30"/>
      <c r="Z26" s="30"/>
      <c r="AA26" s="41"/>
    </row>
    <row r="27" spans="2:27" x14ac:dyDescent="0.2">
      <c r="D27" s="8"/>
      <c r="G27" s="8"/>
      <c r="H27" s="8"/>
      <c r="Q27" s="38"/>
      <c r="R27" s="39"/>
      <c r="S27" s="39"/>
      <c r="T27" s="39"/>
      <c r="U27" s="39"/>
      <c r="V27" s="39"/>
      <c r="W27" s="39"/>
      <c r="X27" s="39"/>
      <c r="Y27" s="39"/>
      <c r="Z27" s="39"/>
      <c r="AA27" s="40"/>
    </row>
    <row r="28" spans="2:27" x14ac:dyDescent="0.2">
      <c r="D28" s="8"/>
      <c r="G28" s="8"/>
      <c r="H28" s="8"/>
    </row>
    <row r="29" spans="2:27" x14ac:dyDescent="0.2">
      <c r="C29" s="8"/>
      <c r="D29" s="8"/>
      <c r="G29" s="8"/>
      <c r="H29" s="8"/>
      <c r="Q29" s="24"/>
      <c r="R29" s="25"/>
      <c r="S29" s="25"/>
      <c r="T29" s="26"/>
      <c r="U29" s="26" t="s">
        <v>60</v>
      </c>
      <c r="V29" s="25"/>
      <c r="W29" s="25"/>
      <c r="X29" s="25"/>
      <c r="Y29" s="25"/>
      <c r="Z29" s="25"/>
      <c r="AA29" s="27"/>
    </row>
    <row r="30" spans="2:27" x14ac:dyDescent="0.2">
      <c r="C30" s="8"/>
      <c r="D30" s="8"/>
      <c r="G30" s="8"/>
      <c r="H30" s="8"/>
      <c r="Q30" s="28"/>
      <c r="R30" s="30" t="s">
        <v>0</v>
      </c>
      <c r="S30" s="29">
        <f>((1+5.45%)^(1/12))-1</f>
        <v>4.4320192189413188E-3</v>
      </c>
      <c r="T30" s="30"/>
      <c r="U30" s="31"/>
      <c r="V30" s="31"/>
      <c r="W30" s="30"/>
      <c r="X30" s="30"/>
      <c r="Y30" s="30"/>
      <c r="Z30" s="30"/>
      <c r="AA30" s="32"/>
    </row>
    <row r="31" spans="2:27" x14ac:dyDescent="0.2">
      <c r="C31" s="8"/>
      <c r="D31" s="8"/>
      <c r="G31" s="8"/>
      <c r="H31" s="8"/>
      <c r="Q31" s="28"/>
      <c r="R31" s="30"/>
      <c r="S31" s="30"/>
      <c r="T31" s="30"/>
      <c r="U31" s="31"/>
      <c r="V31" s="31"/>
      <c r="W31" s="30"/>
      <c r="X31" s="30"/>
      <c r="Y31" s="30"/>
      <c r="Z31" s="30"/>
      <c r="AA31" s="32"/>
    </row>
    <row r="32" spans="2:27" x14ac:dyDescent="0.2">
      <c r="C32" s="8"/>
      <c r="D32" s="31"/>
      <c r="E32" s="31" t="s">
        <v>34</v>
      </c>
      <c r="F32" s="31" t="s">
        <v>35</v>
      </c>
      <c r="G32" s="31" t="s">
        <v>36</v>
      </c>
      <c r="H32" s="8"/>
      <c r="Q32" s="28"/>
      <c r="R32" s="30"/>
      <c r="S32" s="30"/>
      <c r="T32" s="30"/>
      <c r="U32" s="31"/>
      <c r="V32" s="31" t="s">
        <v>31</v>
      </c>
      <c r="W32" s="31" t="s">
        <v>32</v>
      </c>
      <c r="X32" s="31" t="s">
        <v>33</v>
      </c>
      <c r="Y32" s="31" t="s">
        <v>45</v>
      </c>
      <c r="Z32" s="30"/>
      <c r="AA32" s="32"/>
    </row>
    <row r="33" spans="3:27" x14ac:dyDescent="0.2">
      <c r="C33" s="8"/>
      <c r="D33" s="31" t="s">
        <v>28</v>
      </c>
      <c r="E33" s="22">
        <f>C16</f>
        <v>48000</v>
      </c>
      <c r="F33" s="22">
        <f>C17</f>
        <v>76255</v>
      </c>
      <c r="G33" s="22">
        <f>C18</f>
        <v>90000</v>
      </c>
      <c r="H33" s="8"/>
      <c r="Q33" s="28"/>
      <c r="R33" s="30" t="s">
        <v>38</v>
      </c>
      <c r="S33" s="30">
        <v>48000</v>
      </c>
      <c r="T33" s="30"/>
      <c r="U33" s="31" t="s">
        <v>50</v>
      </c>
      <c r="V33" s="33">
        <f>PV($C$13,3,,-(S33/4))</f>
        <v>11841.851211465455</v>
      </c>
      <c r="W33" s="31">
        <f>PV(((1+$C$13)/(1+3.5%)-1),40,-S33)/(1+3.5%)</f>
        <v>3638875.4581866604</v>
      </c>
      <c r="X33" s="33">
        <f>PV($C$13,2,,-W33)</f>
        <v>3606833.4991226909</v>
      </c>
      <c r="Y33" s="34">
        <f>X33+V33</f>
        <v>3618675.3503341563</v>
      </c>
      <c r="Z33" s="30"/>
      <c r="AA33" s="32"/>
    </row>
    <row r="34" spans="3:27" x14ac:dyDescent="0.2">
      <c r="C34" s="9"/>
      <c r="D34" s="31" t="s">
        <v>29</v>
      </c>
      <c r="E34" s="22">
        <f>C19</f>
        <v>1690000</v>
      </c>
      <c r="F34" s="22">
        <f>C20</f>
        <v>889900</v>
      </c>
      <c r="G34" s="22">
        <f>C21</f>
        <v>565756</v>
      </c>
      <c r="H34" s="8"/>
      <c r="Q34" s="28"/>
      <c r="R34" s="30" t="s">
        <v>39</v>
      </c>
      <c r="S34" s="30">
        <v>76255</v>
      </c>
      <c r="T34" s="30"/>
      <c r="U34" s="31" t="s">
        <v>52</v>
      </c>
      <c r="V34" s="33">
        <f t="shared" ref="V34:V35" si="15">PV($C$13,3,,-(S34/4))</f>
        <v>18812.507586047883</v>
      </c>
      <c r="W34" s="31">
        <f t="shared" ref="W34:W35" si="16">PV(((1+$C$13)/(1+3.5%)-1),40,-S34)/(1+3.5%)</f>
        <v>5780884.334667163</v>
      </c>
      <c r="X34" s="33">
        <f t="shared" ref="X34:X35" si="17">PV($C$13,2,,-W34)</f>
        <v>5729981.0099083502</v>
      </c>
      <c r="Y34" s="34">
        <f t="shared" ref="Y34:Y35" si="18">X34+V34</f>
        <v>5748793.5174943982</v>
      </c>
      <c r="Z34" s="30"/>
      <c r="AA34" s="32"/>
    </row>
    <row r="35" spans="3:27" x14ac:dyDescent="0.2">
      <c r="C35" s="9"/>
      <c r="D35" s="31" t="s">
        <v>30</v>
      </c>
      <c r="E35" s="46">
        <f>C22</f>
        <v>5.750039497608439E-3</v>
      </c>
      <c r="F35" s="46">
        <f>C23</f>
        <v>2.0362724657250197E-3</v>
      </c>
      <c r="G35" s="46">
        <f>C24</f>
        <v>1.0008258582290264E-3</v>
      </c>
      <c r="H35" s="8"/>
      <c r="Q35" s="28"/>
      <c r="R35" s="30" t="s">
        <v>40</v>
      </c>
      <c r="S35" s="30">
        <v>90000</v>
      </c>
      <c r="T35" s="30"/>
      <c r="U35" s="31" t="s">
        <v>51</v>
      </c>
      <c r="V35" s="33">
        <f t="shared" si="15"/>
        <v>22203.471021497728</v>
      </c>
      <c r="W35" s="31">
        <f t="shared" si="16"/>
        <v>6822891.4840999898</v>
      </c>
      <c r="X35" s="33">
        <f t="shared" si="17"/>
        <v>6762812.8108550468</v>
      </c>
      <c r="Y35" s="34">
        <f t="shared" si="18"/>
        <v>6785016.2818765445</v>
      </c>
      <c r="Z35" s="30"/>
      <c r="AA35" s="32"/>
    </row>
    <row r="36" spans="3:27" x14ac:dyDescent="0.2">
      <c r="C36" s="8"/>
      <c r="D36" s="31" t="s">
        <v>61</v>
      </c>
      <c r="E36" s="23">
        <f>J22</f>
        <v>1937951.4918353823</v>
      </c>
      <c r="F36" s="23">
        <f>J23</f>
        <v>5185527.4666086193</v>
      </c>
      <c r="G36" s="23">
        <f>J24</f>
        <v>6474906.2402136568</v>
      </c>
      <c r="H36" s="8"/>
      <c r="Q36" s="28"/>
      <c r="R36" s="44" t="s">
        <v>42</v>
      </c>
      <c r="S36" s="44">
        <v>3638647.3073138595</v>
      </c>
      <c r="T36" s="30"/>
      <c r="U36" s="31" t="s">
        <v>53</v>
      </c>
      <c r="V36" s="33">
        <f>PMT(S39,300,-S36)</f>
        <v>25485.658976792281</v>
      </c>
      <c r="W36" s="34">
        <f>PV($C$13,300,-V36)</f>
        <v>4224436.8822305668</v>
      </c>
      <c r="X36" s="34">
        <f>PV($C$13,35,,-W36)</f>
        <v>3618675.3503341568</v>
      </c>
      <c r="Y36" s="30"/>
      <c r="Z36" s="30"/>
      <c r="AA36" s="32"/>
    </row>
    <row r="37" spans="3:27" x14ac:dyDescent="0.2">
      <c r="C37" s="8"/>
      <c r="D37" s="8"/>
      <c r="G37" s="8"/>
      <c r="H37" s="8"/>
      <c r="Q37" s="28"/>
      <c r="R37" s="44" t="s">
        <v>43</v>
      </c>
      <c r="S37" s="44">
        <v>9082477.7086657342</v>
      </c>
      <c r="T37" s="30"/>
      <c r="U37" s="31" t="s">
        <v>54</v>
      </c>
      <c r="V37" s="33">
        <f t="shared" ref="V37:V38" si="19">PMT(S40,300,-S37)</f>
        <v>40487.685943235316</v>
      </c>
      <c r="W37" s="34">
        <f t="shared" ref="W37:W38" si="20">PV($C$13,300,-V37)</f>
        <v>6711134.0511352466</v>
      </c>
      <c r="X37" s="34">
        <f t="shared" ref="X37:X38" si="21">PV($C$13,35,,-W37)</f>
        <v>5748793.5174943982</v>
      </c>
      <c r="Y37" s="30"/>
      <c r="Z37" s="30"/>
      <c r="AA37" s="32"/>
    </row>
    <row r="38" spans="3:27" x14ac:dyDescent="0.2">
      <c r="C38" s="8"/>
      <c r="D38" s="22" t="s">
        <v>62</v>
      </c>
      <c r="E38" s="22" t="s">
        <v>65</v>
      </c>
      <c r="F38" s="22" t="s">
        <v>41</v>
      </c>
      <c r="G38" s="22" t="s">
        <v>30</v>
      </c>
      <c r="H38" s="31"/>
      <c r="I38" s="30"/>
      <c r="J38" s="30"/>
      <c r="Q38" s="28"/>
      <c r="R38" s="44" t="s">
        <v>44</v>
      </c>
      <c r="S38" s="44">
        <v>12378392.041049276</v>
      </c>
      <c r="T38" s="30"/>
      <c r="U38" s="31" t="s">
        <v>55</v>
      </c>
      <c r="V38" s="33">
        <f t="shared" si="19"/>
        <v>47785.61058148554</v>
      </c>
      <c r="W38" s="34">
        <f t="shared" si="20"/>
        <v>7920819.1541823149</v>
      </c>
      <c r="X38" s="34">
        <f t="shared" si="21"/>
        <v>6785016.2818765454</v>
      </c>
      <c r="Y38" s="30"/>
      <c r="Z38" s="30"/>
      <c r="AA38" s="32"/>
    </row>
    <row r="39" spans="3:27" x14ac:dyDescent="0.2">
      <c r="C39" s="8"/>
      <c r="D39" s="22" t="s">
        <v>63</v>
      </c>
      <c r="E39" s="48">
        <f>MIN(E33:G33)</f>
        <v>48000</v>
      </c>
      <c r="F39" s="48">
        <f>MIN(E34:G34)</f>
        <v>565756</v>
      </c>
      <c r="G39" s="46">
        <f>MIN(E35:G35)</f>
        <v>1.0008258582290264E-3</v>
      </c>
      <c r="H39" s="49"/>
      <c r="I39" s="47"/>
      <c r="J39" s="30"/>
      <c r="Q39" s="28"/>
      <c r="R39" s="43" t="s">
        <v>46</v>
      </c>
      <c r="S39" s="29">
        <f>((1+(7%/2))^(1/6))-1</f>
        <v>5.750039497608439E-3</v>
      </c>
      <c r="T39" s="30"/>
      <c r="U39" s="31"/>
      <c r="V39" s="31"/>
      <c r="W39" s="30"/>
      <c r="X39" s="30"/>
      <c r="Y39" s="44" t="s">
        <v>56</v>
      </c>
      <c r="Z39" s="45">
        <f>Y33-X36</f>
        <v>0</v>
      </c>
      <c r="AA39" s="32"/>
    </row>
    <row r="40" spans="3:27" x14ac:dyDescent="0.2">
      <c r="C40" s="8"/>
      <c r="D40" s="22" t="s">
        <v>64</v>
      </c>
      <c r="E40" s="48">
        <f>MAX(E33:G33)</f>
        <v>90000</v>
      </c>
      <c r="F40" s="48">
        <f>MAX(E34:G34)</f>
        <v>1690000</v>
      </c>
      <c r="G40" s="46">
        <f>MAX(E35:G35)</f>
        <v>5.750039497608439E-3</v>
      </c>
      <c r="H40" s="49"/>
      <c r="I40" s="47"/>
      <c r="J40" s="30"/>
      <c r="Q40" s="28"/>
      <c r="R40" s="43" t="s">
        <v>47</v>
      </c>
      <c r="S40" s="29">
        <f>((1+(6.14%/5))^(1/6))-1</f>
        <v>2.0362724657250197E-3</v>
      </c>
      <c r="T40" s="31"/>
      <c r="U40" s="31"/>
      <c r="V40" s="31"/>
      <c r="W40" s="31"/>
      <c r="X40" s="31"/>
      <c r="Y40" s="44" t="s">
        <v>57</v>
      </c>
      <c r="Z40" s="45">
        <f>Y34-X37</f>
        <v>0</v>
      </c>
      <c r="AA40" s="32"/>
    </row>
    <row r="41" spans="3:27" x14ac:dyDescent="0.2">
      <c r="C41" s="8"/>
      <c r="D41" s="8"/>
      <c r="G41" s="8"/>
      <c r="H41" s="8"/>
      <c r="Q41" s="28"/>
      <c r="R41" s="43" t="s">
        <v>48</v>
      </c>
      <c r="S41" s="29">
        <f>((1+(6.02%/10))^(1/6))-1</f>
        <v>1.0008258582290264E-3</v>
      </c>
      <c r="T41" s="31" t="s">
        <v>49</v>
      </c>
      <c r="U41" s="31" t="s">
        <v>34</v>
      </c>
      <c r="V41" s="31" t="s">
        <v>35</v>
      </c>
      <c r="W41" s="31" t="s">
        <v>36</v>
      </c>
      <c r="X41" s="31"/>
      <c r="Y41" s="44" t="s">
        <v>58</v>
      </c>
      <c r="Z41" s="45">
        <f>Y35-X38</f>
        <v>0</v>
      </c>
      <c r="AA41" s="32"/>
    </row>
    <row r="42" spans="3:27" x14ac:dyDescent="0.2">
      <c r="C42" s="8"/>
      <c r="D42" s="8"/>
      <c r="G42" s="8"/>
      <c r="H42" s="8"/>
      <c r="Q42" s="28"/>
      <c r="R42" s="30"/>
      <c r="S42" s="30"/>
      <c r="T42" s="31" t="s">
        <v>37</v>
      </c>
      <c r="U42" s="33">
        <f>X33</f>
        <v>3606833.4991226909</v>
      </c>
      <c r="V42" s="33">
        <f>Y34</f>
        <v>5748793.5174943982</v>
      </c>
      <c r="W42" s="33">
        <f>Y35</f>
        <v>6785016.2818765445</v>
      </c>
      <c r="X42" s="31"/>
      <c r="Y42" s="30"/>
      <c r="Z42" s="30"/>
      <c r="AA42" s="32"/>
    </row>
    <row r="43" spans="3:27" x14ac:dyDescent="0.2">
      <c r="Q43" s="28"/>
      <c r="R43" s="30"/>
      <c r="S43" s="30"/>
      <c r="T43" s="31" t="s">
        <v>41</v>
      </c>
      <c r="U43" s="33">
        <f>X36</f>
        <v>3618675.3503341568</v>
      </c>
      <c r="V43" s="33">
        <f>X37</f>
        <v>5748793.5174943982</v>
      </c>
      <c r="W43" s="33">
        <f>X38</f>
        <v>6785016.2818765454</v>
      </c>
      <c r="X43" s="31"/>
      <c r="Y43" s="30"/>
      <c r="Z43" s="30"/>
      <c r="AA43" s="32"/>
    </row>
    <row r="44" spans="3:27" x14ac:dyDescent="0.2">
      <c r="Q44" s="35"/>
      <c r="R44" s="36"/>
      <c r="S44" s="36"/>
      <c r="T44" s="36"/>
      <c r="U44" s="36"/>
      <c r="V44" s="36"/>
      <c r="W44" s="36"/>
      <c r="X44" s="36"/>
      <c r="Y44" s="36"/>
      <c r="Z44" s="36"/>
      <c r="AA44" s="37"/>
    </row>
    <row r="46" spans="3:27" x14ac:dyDescent="0.2">
      <c r="R46" t="s">
        <v>0</v>
      </c>
      <c r="S46" s="2">
        <f>((1+5.45%)^(1/12))-1</f>
        <v>4.4320192189413188E-3</v>
      </c>
      <c r="U46" s="8"/>
      <c r="V46" s="8"/>
    </row>
    <row r="47" spans="3:27" x14ac:dyDescent="0.2">
      <c r="U47" s="8"/>
      <c r="V47" s="8"/>
    </row>
    <row r="48" spans="3:27" x14ac:dyDescent="0.2">
      <c r="U48" s="8"/>
      <c r="V48" s="8" t="s">
        <v>31</v>
      </c>
      <c r="W48" s="8" t="s">
        <v>32</v>
      </c>
      <c r="X48" s="8" t="s">
        <v>33</v>
      </c>
      <c r="Y48" s="8" t="s">
        <v>45</v>
      </c>
    </row>
    <row r="49" spans="4:26" x14ac:dyDescent="0.2">
      <c r="R49" t="s">
        <v>38</v>
      </c>
      <c r="S49">
        <v>48000</v>
      </c>
      <c r="U49" s="8" t="s">
        <v>50</v>
      </c>
      <c r="V49" s="18">
        <f>PV($C$13,3,,-(S49/4))</f>
        <v>11841.851211465455</v>
      </c>
      <c r="W49" s="8">
        <f>PV(((1+$C$13)/(1+3.5%)-1),40,-S49)/(1+3.5%)</f>
        <v>3638875.4581866604</v>
      </c>
      <c r="X49" s="18">
        <f>PV($C$13,2,,-W49)</f>
        <v>3606833.4991226909</v>
      </c>
      <c r="Y49" s="4">
        <f>X49+V49</f>
        <v>3618675.3503341563</v>
      </c>
    </row>
    <row r="50" spans="4:26" x14ac:dyDescent="0.2">
      <c r="R50" t="s">
        <v>39</v>
      </c>
      <c r="S50">
        <v>76255</v>
      </c>
      <c r="U50" s="8" t="s">
        <v>52</v>
      </c>
      <c r="V50" s="18">
        <f t="shared" ref="V50:V51" si="22">PV($C$13,3,,-(S50/4))</f>
        <v>18812.507586047883</v>
      </c>
      <c r="W50" s="8">
        <f t="shared" ref="W50:W51" si="23">PV(((1+$C$13)/(1+3.5%)-1),40,-S50)/(1+3.5%)</f>
        <v>5780884.334667163</v>
      </c>
      <c r="X50" s="18">
        <f t="shared" ref="X50:X51" si="24">PV($C$13,2,,-W50)</f>
        <v>5729981.0099083502</v>
      </c>
      <c r="Y50" s="4">
        <f t="shared" ref="Y50:Y51" si="25">X50+V50</f>
        <v>5748793.5174943982</v>
      </c>
    </row>
    <row r="51" spans="4:26" x14ac:dyDescent="0.2">
      <c r="R51" t="s">
        <v>40</v>
      </c>
      <c r="S51">
        <v>90000</v>
      </c>
      <c r="U51" s="8" t="s">
        <v>51</v>
      </c>
      <c r="V51" s="18">
        <f t="shared" si="22"/>
        <v>22203.471021497728</v>
      </c>
      <c r="W51" s="8">
        <f t="shared" si="23"/>
        <v>6822891.4840999898</v>
      </c>
      <c r="X51" s="18">
        <f t="shared" si="24"/>
        <v>6762812.8108550468</v>
      </c>
      <c r="Y51" s="4">
        <f t="shared" si="25"/>
        <v>6785016.2818765445</v>
      </c>
    </row>
    <row r="52" spans="4:26" x14ac:dyDescent="0.2">
      <c r="R52" t="s">
        <v>42</v>
      </c>
      <c r="S52">
        <v>1690000</v>
      </c>
      <c r="U52" s="8" t="s">
        <v>53</v>
      </c>
      <c r="V52" s="18">
        <f>PMT(S55,300,-S52)</f>
        <v>11837.026244397088</v>
      </c>
      <c r="W52" s="4">
        <f>PV($C$13,300,-V52)</f>
        <v>1962074.8393556357</v>
      </c>
      <c r="X52" s="4">
        <f>PV($C$13,35,,-W52)</f>
        <v>1680723.858498774</v>
      </c>
    </row>
    <row r="53" spans="4:26" x14ac:dyDescent="0.2">
      <c r="R53" t="s">
        <v>43</v>
      </c>
      <c r="S53">
        <v>889900</v>
      </c>
      <c r="U53" s="8" t="s">
        <v>54</v>
      </c>
      <c r="V53" s="18">
        <f t="shared" ref="V53:V54" si="26">PMT(S56,300,-S53)</f>
        <v>3966.9782714146745</v>
      </c>
      <c r="W53" s="4">
        <f t="shared" ref="W53:W54" si="27">PV($C$13,300,-V53)</f>
        <v>657556.05283864879</v>
      </c>
      <c r="X53" s="4">
        <f t="shared" ref="X53:X54" si="28">PV($C$13,35,,-W53)</f>
        <v>563266.05088577874</v>
      </c>
    </row>
    <row r="54" spans="4:26" x14ac:dyDescent="0.2">
      <c r="R54" t="s">
        <v>44</v>
      </c>
      <c r="S54">
        <v>565756</v>
      </c>
      <c r="U54" s="8" t="s">
        <v>55</v>
      </c>
      <c r="V54" s="18">
        <f t="shared" si="26"/>
        <v>2184.0474764804158</v>
      </c>
      <c r="W54" s="4">
        <f t="shared" si="27"/>
        <v>362022.05799693742</v>
      </c>
      <c r="X54" s="4">
        <f t="shared" si="28"/>
        <v>310110.04166288755</v>
      </c>
    </row>
    <row r="55" spans="4:26" x14ac:dyDescent="0.2">
      <c r="R55" s="19" t="s">
        <v>46</v>
      </c>
      <c r="S55" s="2">
        <f>((1+(7%/2))^(1/6))-1</f>
        <v>5.750039497608439E-3</v>
      </c>
      <c r="U55" s="8"/>
      <c r="V55" s="8"/>
      <c r="Y55" s="20" t="s">
        <v>56</v>
      </c>
      <c r="Z55" s="21">
        <f>Y49-X52</f>
        <v>1937951.4918353823</v>
      </c>
    </row>
    <row r="56" spans="4:26" x14ac:dyDescent="0.2">
      <c r="R56" s="19" t="s">
        <v>47</v>
      </c>
      <c r="S56" s="2">
        <f>((1+(6.14%/5))^(1/6))-1</f>
        <v>2.0362724657250197E-3</v>
      </c>
      <c r="T56" s="8"/>
      <c r="U56" s="8"/>
      <c r="V56" s="8"/>
      <c r="W56" s="8"/>
      <c r="X56" s="8"/>
      <c r="Y56" s="20" t="s">
        <v>57</v>
      </c>
      <c r="Z56" s="21">
        <f>Y50-X53</f>
        <v>5185527.4666086193</v>
      </c>
    </row>
    <row r="57" spans="4:26" x14ac:dyDescent="0.2">
      <c r="R57" s="19" t="s">
        <v>48</v>
      </c>
      <c r="S57" s="2">
        <f>((1+(6.02%/10))^(1/6))-1</f>
        <v>1.0008258582290264E-3</v>
      </c>
      <c r="T57" s="8" t="s">
        <v>49</v>
      </c>
      <c r="U57" s="8" t="s">
        <v>34</v>
      </c>
      <c r="V57" s="8" t="s">
        <v>35</v>
      </c>
      <c r="W57" s="8" t="s">
        <v>36</v>
      </c>
      <c r="X57" s="8"/>
      <c r="Y57" s="20" t="s">
        <v>58</v>
      </c>
      <c r="Z57" s="21">
        <f>Y51-X54</f>
        <v>6474906.2402136568</v>
      </c>
    </row>
    <row r="58" spans="4:26" x14ac:dyDescent="0.2">
      <c r="T58" s="8" t="s">
        <v>37</v>
      </c>
      <c r="U58" s="18">
        <f>X49</f>
        <v>3606833.4991226909</v>
      </c>
      <c r="V58" s="18">
        <f>Y50</f>
        <v>5748793.5174943982</v>
      </c>
      <c r="W58" s="18">
        <f>Y51</f>
        <v>6785016.2818765445</v>
      </c>
      <c r="X58" s="8"/>
    </row>
    <row r="59" spans="4:26" x14ac:dyDescent="0.2">
      <c r="T59" s="8" t="s">
        <v>41</v>
      </c>
      <c r="U59" s="18">
        <f>X52</f>
        <v>1680723.858498774</v>
      </c>
      <c r="V59" s="18">
        <f>X53</f>
        <v>563266.05088577874</v>
      </c>
      <c r="W59" s="18">
        <f>X54</f>
        <v>310110.04166288755</v>
      </c>
      <c r="X59" s="8"/>
    </row>
    <row r="64" spans="4:26" x14ac:dyDescent="0.2">
      <c r="D64" s="31"/>
      <c r="E64" s="31" t="s">
        <v>34</v>
      </c>
      <c r="F64" s="31" t="s">
        <v>35</v>
      </c>
      <c r="G64" s="31" t="s">
        <v>36</v>
      </c>
      <c r="L64" t="s">
        <v>68</v>
      </c>
      <c r="M64" t="s">
        <v>66</v>
      </c>
      <c r="N64" t="s">
        <v>67</v>
      </c>
    </row>
    <row r="65" spans="4:14" x14ac:dyDescent="0.2">
      <c r="D65" s="31" t="s">
        <v>28</v>
      </c>
      <c r="E65" s="22">
        <v>63500</v>
      </c>
      <c r="F65" s="22">
        <v>73277</v>
      </c>
      <c r="G65" s="22">
        <v>112719</v>
      </c>
      <c r="L65" t="s">
        <v>65</v>
      </c>
      <c r="M65" s="2">
        <f>(G65/F65)-1</f>
        <v>0.53825893527300517</v>
      </c>
      <c r="N65" s="2">
        <f>(E65/F65)-1</f>
        <v>-0.13342522210243324</v>
      </c>
    </row>
    <row r="66" spans="4:14" x14ac:dyDescent="0.2">
      <c r="D66" s="31" t="s">
        <v>29</v>
      </c>
      <c r="E66" s="22">
        <v>90964</v>
      </c>
      <c r="F66" s="22">
        <v>160000</v>
      </c>
      <c r="G66" s="22">
        <v>200000</v>
      </c>
      <c r="L66" t="s">
        <v>41</v>
      </c>
      <c r="M66" s="2">
        <f>(G66/F66)-1</f>
        <v>0.25</v>
      </c>
      <c r="N66" s="2">
        <f>(E66/F66)-1</f>
        <v>-0.43147500000000005</v>
      </c>
    </row>
    <row r="67" spans="4:14" x14ac:dyDescent="0.2">
      <c r="M67" s="2"/>
      <c r="N67" s="2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C04D-12BD-4542-9955-8F9443754B3F}">
  <dimension ref="A1:L104"/>
  <sheetViews>
    <sheetView zoomScale="110" zoomScaleNormal="110" workbookViewId="0">
      <selection activeCell="F4" sqref="F4"/>
    </sheetView>
  </sheetViews>
  <sheetFormatPr baseColWidth="10" defaultColWidth="17.3984375" defaultRowHeight="14" x14ac:dyDescent="0.2"/>
  <cols>
    <col min="1" max="1" width="9" style="53" customWidth="1"/>
    <col min="2" max="2" width="10.19921875" style="54" customWidth="1"/>
    <col min="3" max="3" width="11.3984375" style="54" customWidth="1"/>
    <col min="4" max="4" width="10" style="52" customWidth="1"/>
    <col min="5" max="5" width="10.19921875" style="52" customWidth="1"/>
    <col min="6" max="6" width="12.3984375" style="57" customWidth="1"/>
    <col min="7" max="7" width="14.59765625" style="58" customWidth="1"/>
    <col min="8" max="8" width="12.19921875" style="52" customWidth="1"/>
    <col min="9" max="9" width="15.3984375" style="50" customWidth="1"/>
    <col min="11" max="11" width="14.3984375" style="50" customWidth="1"/>
    <col min="12" max="12" width="13.59765625" style="50" customWidth="1"/>
    <col min="13" max="16384" width="17.3984375" style="8"/>
  </cols>
  <sheetData>
    <row r="1" spans="1:12" x14ac:dyDescent="0.2">
      <c r="A1" s="53" t="s">
        <v>75</v>
      </c>
      <c r="B1" s="54" t="s">
        <v>70</v>
      </c>
      <c r="C1" s="54" t="s">
        <v>86</v>
      </c>
      <c r="D1" s="52" t="s">
        <v>71</v>
      </c>
      <c r="E1" s="52" t="s">
        <v>72</v>
      </c>
      <c r="G1" s="58" t="s">
        <v>76</v>
      </c>
      <c r="H1" s="52" t="s">
        <v>87</v>
      </c>
      <c r="I1" s="50" t="s">
        <v>77</v>
      </c>
      <c r="K1" s="50" t="s">
        <v>78</v>
      </c>
      <c r="L1" s="50" t="s">
        <v>79</v>
      </c>
    </row>
    <row r="2" spans="1:12" x14ac:dyDescent="0.2">
      <c r="A2" s="53">
        <v>0</v>
      </c>
      <c r="B2" s="54">
        <v>6000</v>
      </c>
      <c r="C2" s="54">
        <v>0</v>
      </c>
      <c r="D2" s="52">
        <v>0</v>
      </c>
      <c r="E2" s="52">
        <v>-6000</v>
      </c>
      <c r="G2" s="58">
        <v>3000</v>
      </c>
      <c r="H2" s="52">
        <v>600</v>
      </c>
      <c r="I2" s="50">
        <v>-6600</v>
      </c>
      <c r="J2" s="59"/>
      <c r="K2" s="50">
        <v>-6600</v>
      </c>
      <c r="L2" s="51">
        <v>-6471.66</v>
      </c>
    </row>
    <row r="3" spans="1:12" x14ac:dyDescent="0.2">
      <c r="A3" s="53">
        <v>1</v>
      </c>
      <c r="B3" s="54">
        <v>0</v>
      </c>
      <c r="C3" s="54">
        <v>0</v>
      </c>
      <c r="D3" s="52">
        <v>500</v>
      </c>
      <c r="E3" s="52">
        <v>500</v>
      </c>
      <c r="F3" s="57">
        <f>I2-E3</f>
        <v>-7100</v>
      </c>
      <c r="G3" s="58">
        <v>-7100</v>
      </c>
      <c r="H3" s="52">
        <v>-1420</v>
      </c>
      <c r="I3" s="50">
        <v>-4680</v>
      </c>
      <c r="J3" s="59"/>
      <c r="K3" s="50">
        <v>-4642.9799999999996</v>
      </c>
      <c r="L3" s="50">
        <v>-4642.9799999999996</v>
      </c>
    </row>
    <row r="4" spans="1:12" x14ac:dyDescent="0.2">
      <c r="A4" s="53">
        <v>2</v>
      </c>
      <c r="B4" s="54">
        <v>0</v>
      </c>
      <c r="C4" s="54">
        <v>0</v>
      </c>
      <c r="D4" s="52">
        <v>500</v>
      </c>
      <c r="E4" s="52">
        <v>500</v>
      </c>
      <c r="F4" s="57">
        <f>I3-E4</f>
        <v>-5180</v>
      </c>
      <c r="G4" s="58">
        <v>-5180</v>
      </c>
      <c r="H4" s="52">
        <v>-1036</v>
      </c>
      <c r="I4" s="50">
        <v>-3144</v>
      </c>
      <c r="J4" s="59"/>
      <c r="K4" s="50">
        <v>-3094.45</v>
      </c>
      <c r="L4" s="50">
        <v>-3094.45</v>
      </c>
    </row>
    <row r="5" spans="1:12" x14ac:dyDescent="0.2">
      <c r="A5" s="53">
        <v>3</v>
      </c>
      <c r="B5" s="54">
        <v>0</v>
      </c>
      <c r="C5" s="54">
        <v>0</v>
      </c>
      <c r="D5" s="52">
        <v>500</v>
      </c>
      <c r="E5" s="52">
        <v>500</v>
      </c>
      <c r="F5" s="57">
        <f t="shared" ref="F4:F67" si="0">I4-E5</f>
        <v>-3644</v>
      </c>
      <c r="G5" s="58">
        <v>-3644</v>
      </c>
      <c r="H5" s="52">
        <v>-729</v>
      </c>
      <c r="I5" s="50">
        <v>-1915</v>
      </c>
      <c r="J5" s="59"/>
      <c r="K5" s="50">
        <v>-1870.1</v>
      </c>
      <c r="L5" s="50">
        <v>-1870.1</v>
      </c>
    </row>
    <row r="6" spans="1:12" x14ac:dyDescent="0.2">
      <c r="A6" s="53">
        <v>4</v>
      </c>
      <c r="B6" s="54">
        <v>0</v>
      </c>
      <c r="C6" s="54">
        <v>0</v>
      </c>
      <c r="D6" s="52">
        <v>500</v>
      </c>
      <c r="E6" s="52">
        <v>500</v>
      </c>
      <c r="F6" s="57">
        <f t="shared" si="0"/>
        <v>-2415</v>
      </c>
      <c r="G6" s="58" t="s">
        <v>80</v>
      </c>
      <c r="H6" s="52">
        <v>-483</v>
      </c>
      <c r="I6" s="50">
        <v>-932</v>
      </c>
      <c r="K6" s="50">
        <v>-903.01</v>
      </c>
      <c r="L6" s="50">
        <v>-903.01</v>
      </c>
    </row>
    <row r="7" spans="1:12" x14ac:dyDescent="0.2">
      <c r="A7" s="53">
        <v>5</v>
      </c>
      <c r="B7" s="54">
        <v>0</v>
      </c>
      <c r="C7" s="54">
        <v>0</v>
      </c>
      <c r="D7" s="52">
        <v>500</v>
      </c>
      <c r="E7" s="52">
        <v>500</v>
      </c>
      <c r="F7" s="57">
        <f t="shared" si="0"/>
        <v>-1432</v>
      </c>
      <c r="G7" s="58" t="s">
        <v>81</v>
      </c>
      <c r="H7" s="52">
        <v>-286</v>
      </c>
      <c r="I7" s="50">
        <v>-146</v>
      </c>
      <c r="K7" s="50">
        <v>-140.05000000000001</v>
      </c>
      <c r="L7" s="50">
        <v>-140.05000000000001</v>
      </c>
    </row>
    <row r="8" spans="1:12" x14ac:dyDescent="0.2">
      <c r="A8" s="53">
        <v>6</v>
      </c>
      <c r="B8" s="54">
        <v>0</v>
      </c>
      <c r="C8" s="54">
        <v>0</v>
      </c>
      <c r="D8" s="52">
        <v>500</v>
      </c>
      <c r="E8" s="52">
        <v>500</v>
      </c>
      <c r="F8" s="57">
        <f t="shared" si="0"/>
        <v>-646</v>
      </c>
      <c r="G8" s="58">
        <v>-646</v>
      </c>
      <c r="H8" s="52">
        <v>-129</v>
      </c>
      <c r="I8" s="50">
        <v>483</v>
      </c>
      <c r="K8" s="50">
        <v>460.92</v>
      </c>
      <c r="L8" s="50">
        <v>460.92</v>
      </c>
    </row>
    <row r="9" spans="1:12" x14ac:dyDescent="0.2">
      <c r="A9" s="53">
        <v>7</v>
      </c>
      <c r="B9" s="54">
        <v>0</v>
      </c>
      <c r="C9" s="54">
        <v>0</v>
      </c>
      <c r="D9" s="52">
        <v>500</v>
      </c>
      <c r="E9" s="52">
        <v>500</v>
      </c>
      <c r="F9" s="57">
        <f t="shared" si="0"/>
        <v>-17</v>
      </c>
      <c r="G9" s="58">
        <v>-17</v>
      </c>
      <c r="H9" s="52">
        <v>-3</v>
      </c>
      <c r="I9" s="50">
        <v>987</v>
      </c>
      <c r="K9" s="50">
        <v>933.37</v>
      </c>
      <c r="L9" s="50">
        <v>933.37</v>
      </c>
    </row>
    <row r="10" spans="1:12" x14ac:dyDescent="0.2">
      <c r="A10" s="53">
        <v>8</v>
      </c>
      <c r="B10" s="54">
        <v>0</v>
      </c>
      <c r="C10" s="54">
        <v>0</v>
      </c>
      <c r="D10" s="52">
        <v>500</v>
      </c>
      <c r="E10" s="52">
        <v>500</v>
      </c>
      <c r="F10" s="57">
        <f t="shared" si="0"/>
        <v>487</v>
      </c>
      <c r="G10" s="58">
        <v>487</v>
      </c>
      <c r="H10" s="52">
        <v>97</v>
      </c>
      <c r="I10" s="50">
        <v>1389</v>
      </c>
      <c r="K10" s="50">
        <v>1303.8499999999999</v>
      </c>
      <c r="L10" s="50">
        <v>1303.8499999999999</v>
      </c>
    </row>
    <row r="11" spans="1:12" x14ac:dyDescent="0.2">
      <c r="A11" s="53">
        <v>9</v>
      </c>
      <c r="B11" s="54">
        <v>0</v>
      </c>
      <c r="C11" s="54">
        <v>0</v>
      </c>
      <c r="D11" s="52">
        <v>500</v>
      </c>
      <c r="E11" s="52">
        <v>500</v>
      </c>
      <c r="F11" s="57">
        <f t="shared" si="0"/>
        <v>889</v>
      </c>
      <c r="G11" s="58">
        <v>889</v>
      </c>
      <c r="H11" s="52">
        <v>178</v>
      </c>
      <c r="I11" s="50">
        <v>1712</v>
      </c>
      <c r="K11" s="50">
        <v>1593.44</v>
      </c>
      <c r="L11" s="50">
        <v>1593.44</v>
      </c>
    </row>
    <row r="12" spans="1:12" x14ac:dyDescent="0.2">
      <c r="A12" s="53">
        <v>10</v>
      </c>
      <c r="B12" s="54">
        <v>0</v>
      </c>
      <c r="C12" s="54">
        <v>0</v>
      </c>
      <c r="D12" s="52">
        <v>500</v>
      </c>
      <c r="E12" s="52">
        <v>500</v>
      </c>
      <c r="F12" s="57">
        <f t="shared" si="0"/>
        <v>1212</v>
      </c>
      <c r="G12" s="58">
        <v>1212</v>
      </c>
      <c r="H12" s="52">
        <v>242</v>
      </c>
      <c r="I12" s="50">
        <v>1969</v>
      </c>
      <c r="K12" s="50">
        <v>1818.85</v>
      </c>
      <c r="L12" s="50">
        <v>1818.85</v>
      </c>
    </row>
    <row r="13" spans="1:12" x14ac:dyDescent="0.2">
      <c r="A13" s="53">
        <v>11</v>
      </c>
      <c r="B13" s="54">
        <v>0</v>
      </c>
      <c r="C13" s="54">
        <v>0</v>
      </c>
      <c r="D13" s="52">
        <v>500</v>
      </c>
      <c r="E13" s="52">
        <v>500</v>
      </c>
      <c r="F13" s="57">
        <f t="shared" si="0"/>
        <v>1469</v>
      </c>
      <c r="G13" s="58">
        <v>1469</v>
      </c>
      <c r="H13" s="52">
        <v>294</v>
      </c>
      <c r="I13" s="50">
        <v>2175</v>
      </c>
      <c r="K13" s="50">
        <v>1993.38</v>
      </c>
      <c r="L13" s="50">
        <v>1993.38</v>
      </c>
    </row>
    <row r="14" spans="1:12" x14ac:dyDescent="0.2">
      <c r="A14" s="53">
        <v>12</v>
      </c>
      <c r="B14" s="54">
        <v>0</v>
      </c>
      <c r="C14" s="54">
        <v>0</v>
      </c>
      <c r="D14" s="52">
        <v>500</v>
      </c>
      <c r="E14" s="52">
        <v>500</v>
      </c>
      <c r="F14" s="57">
        <f t="shared" si="0"/>
        <v>1675</v>
      </c>
      <c r="G14" s="58">
        <v>1675</v>
      </c>
      <c r="H14" s="52">
        <v>335</v>
      </c>
      <c r="I14" s="50">
        <v>2340</v>
      </c>
      <c r="K14" s="50">
        <v>2127.54</v>
      </c>
      <c r="L14" s="50">
        <v>2127.54</v>
      </c>
    </row>
    <row r="15" spans="1:12" x14ac:dyDescent="0.2">
      <c r="A15" s="53">
        <v>13</v>
      </c>
      <c r="B15" s="54">
        <v>0</v>
      </c>
      <c r="C15" s="54">
        <v>0</v>
      </c>
      <c r="D15" s="52">
        <v>500</v>
      </c>
      <c r="E15" s="52">
        <v>500</v>
      </c>
      <c r="F15" s="57">
        <f t="shared" si="0"/>
        <v>1840</v>
      </c>
      <c r="G15" s="58">
        <v>1840</v>
      </c>
      <c r="H15" s="52">
        <v>368</v>
      </c>
      <c r="I15" s="50">
        <v>2472</v>
      </c>
      <c r="K15" s="50">
        <v>2229.71</v>
      </c>
      <c r="L15" s="50">
        <v>2229.71</v>
      </c>
    </row>
    <row r="16" spans="1:12" x14ac:dyDescent="0.2">
      <c r="A16" s="53">
        <v>14</v>
      </c>
      <c r="B16" s="54">
        <v>0</v>
      </c>
      <c r="C16" s="54">
        <v>0</v>
      </c>
      <c r="D16" s="52">
        <v>500</v>
      </c>
      <c r="E16" s="52">
        <v>500</v>
      </c>
      <c r="F16" s="57">
        <f t="shared" si="0"/>
        <v>1972</v>
      </c>
      <c r="G16" s="58">
        <v>1972</v>
      </c>
      <c r="H16" s="52">
        <v>394</v>
      </c>
      <c r="I16" s="50">
        <v>2578</v>
      </c>
      <c r="K16" s="50">
        <v>2306.5100000000002</v>
      </c>
      <c r="L16" s="50">
        <v>2306.5100000000002</v>
      </c>
    </row>
    <row r="17" spans="1:12" x14ac:dyDescent="0.2">
      <c r="A17" s="53">
        <v>15</v>
      </c>
      <c r="B17" s="54">
        <v>0</v>
      </c>
      <c r="C17" s="54">
        <v>0</v>
      </c>
      <c r="D17" s="52">
        <v>500</v>
      </c>
      <c r="E17" s="52">
        <v>500</v>
      </c>
      <c r="F17" s="57">
        <f t="shared" si="0"/>
        <v>2078</v>
      </c>
      <c r="G17" s="58">
        <v>2078</v>
      </c>
      <c r="H17" s="52">
        <v>416</v>
      </c>
      <c r="I17" s="50">
        <v>2662</v>
      </c>
      <c r="K17" s="50">
        <v>2363.2199999999998</v>
      </c>
      <c r="L17" s="50">
        <v>2363.2199999999998</v>
      </c>
    </row>
    <row r="18" spans="1:12" x14ac:dyDescent="0.2">
      <c r="A18" s="53">
        <v>16</v>
      </c>
      <c r="B18" s="54">
        <v>0</v>
      </c>
      <c r="C18" s="54">
        <v>0</v>
      </c>
      <c r="D18" s="52">
        <v>500</v>
      </c>
      <c r="E18" s="52">
        <v>500</v>
      </c>
      <c r="F18" s="57">
        <f t="shared" si="0"/>
        <v>2162</v>
      </c>
      <c r="G18" s="58">
        <v>2162</v>
      </c>
      <c r="H18" s="52">
        <v>432</v>
      </c>
      <c r="I18" s="50">
        <v>2730</v>
      </c>
      <c r="K18" s="50">
        <v>2404.02</v>
      </c>
      <c r="L18" s="50">
        <v>2404.02</v>
      </c>
    </row>
    <row r="19" spans="1:12" x14ac:dyDescent="0.2">
      <c r="A19" s="53">
        <v>17</v>
      </c>
      <c r="B19" s="54">
        <v>0</v>
      </c>
      <c r="C19" s="54">
        <v>0</v>
      </c>
      <c r="D19" s="52">
        <v>500</v>
      </c>
      <c r="E19" s="52">
        <v>500</v>
      </c>
      <c r="F19" s="57">
        <f t="shared" si="0"/>
        <v>2230</v>
      </c>
      <c r="G19" s="58">
        <v>2230</v>
      </c>
      <c r="H19" s="52">
        <v>446</v>
      </c>
      <c r="I19" s="50">
        <v>2784</v>
      </c>
      <c r="K19" s="50">
        <v>2432.2199999999998</v>
      </c>
      <c r="L19" s="50">
        <v>2432.2199999999998</v>
      </c>
    </row>
    <row r="20" spans="1:12" x14ac:dyDescent="0.2">
      <c r="A20" s="53">
        <v>18</v>
      </c>
      <c r="B20" s="54">
        <v>0</v>
      </c>
      <c r="C20" s="54">
        <v>0</v>
      </c>
      <c r="D20" s="52">
        <v>500</v>
      </c>
      <c r="E20" s="52">
        <v>500</v>
      </c>
      <c r="F20" s="57">
        <f t="shared" si="0"/>
        <v>2284</v>
      </c>
      <c r="G20" s="58">
        <v>2284</v>
      </c>
      <c r="H20" s="52">
        <v>457</v>
      </c>
      <c r="I20" s="50">
        <v>2827</v>
      </c>
      <c r="K20" s="50">
        <v>2450.4499999999998</v>
      </c>
      <c r="L20" s="50">
        <v>2450.4499999999998</v>
      </c>
    </row>
    <row r="21" spans="1:12" x14ac:dyDescent="0.2">
      <c r="A21" s="53">
        <v>19</v>
      </c>
      <c r="B21" s="54">
        <v>0</v>
      </c>
      <c r="C21" s="54">
        <v>0</v>
      </c>
      <c r="D21" s="52">
        <v>500</v>
      </c>
      <c r="E21" s="52">
        <v>500</v>
      </c>
      <c r="F21" s="57">
        <f t="shared" si="0"/>
        <v>2327</v>
      </c>
      <c r="G21" s="58">
        <v>2327</v>
      </c>
      <c r="H21" s="52">
        <v>465</v>
      </c>
      <c r="I21" s="50">
        <v>2862</v>
      </c>
      <c r="K21" s="50">
        <v>2460.81</v>
      </c>
      <c r="L21" s="50">
        <v>2460.81</v>
      </c>
    </row>
    <row r="22" spans="1:12" x14ac:dyDescent="0.2">
      <c r="A22" s="53">
        <v>20</v>
      </c>
      <c r="B22" s="54">
        <v>0</v>
      </c>
      <c r="C22" s="54">
        <v>0</v>
      </c>
      <c r="D22" s="52">
        <v>500</v>
      </c>
      <c r="E22" s="52">
        <v>500</v>
      </c>
      <c r="F22" s="57">
        <f t="shared" si="0"/>
        <v>2362</v>
      </c>
      <c r="G22" s="58">
        <v>2362</v>
      </c>
      <c r="H22" s="52">
        <v>472</v>
      </c>
      <c r="I22" s="50">
        <v>2889</v>
      </c>
      <c r="K22" s="50">
        <v>2464.9499999999998</v>
      </c>
      <c r="L22" s="50">
        <v>2464.9499999999998</v>
      </c>
    </row>
    <row r="23" spans="1:12" x14ac:dyDescent="0.2">
      <c r="A23" s="53">
        <v>21</v>
      </c>
      <c r="B23" s="54">
        <v>0</v>
      </c>
      <c r="C23" s="54">
        <v>0</v>
      </c>
      <c r="D23" s="52">
        <v>500</v>
      </c>
      <c r="E23" s="52">
        <v>500</v>
      </c>
      <c r="F23" s="57">
        <f t="shared" si="0"/>
        <v>2389</v>
      </c>
      <c r="G23" s="58">
        <v>2389</v>
      </c>
      <c r="H23" s="52">
        <v>478</v>
      </c>
      <c r="I23" s="50">
        <v>2911</v>
      </c>
      <c r="K23" s="50">
        <v>2464.1799999999998</v>
      </c>
      <c r="L23" s="50">
        <v>2464.1799999999998</v>
      </c>
    </row>
    <row r="24" spans="1:12" x14ac:dyDescent="0.2">
      <c r="A24" s="53">
        <v>22</v>
      </c>
      <c r="B24" s="54">
        <v>0</v>
      </c>
      <c r="C24" s="54">
        <v>0</v>
      </c>
      <c r="D24" s="52">
        <v>500</v>
      </c>
      <c r="E24" s="52">
        <v>500</v>
      </c>
      <c r="F24" s="57">
        <f t="shared" si="0"/>
        <v>2411</v>
      </c>
      <c r="G24" s="58">
        <v>2411</v>
      </c>
      <c r="H24" s="52">
        <v>482</v>
      </c>
      <c r="I24" s="50">
        <v>2929</v>
      </c>
      <c r="K24" s="50">
        <v>2459.56</v>
      </c>
      <c r="L24" s="50">
        <v>2459.56</v>
      </c>
    </row>
    <row r="25" spans="1:12" x14ac:dyDescent="0.2">
      <c r="A25" s="53">
        <v>23</v>
      </c>
      <c r="B25" s="54">
        <v>0</v>
      </c>
      <c r="C25" s="54">
        <v>0</v>
      </c>
      <c r="D25" s="52">
        <v>500</v>
      </c>
      <c r="E25" s="52">
        <v>500</v>
      </c>
      <c r="F25" s="57">
        <f t="shared" si="0"/>
        <v>2429</v>
      </c>
      <c r="G25" s="58">
        <v>2429</v>
      </c>
      <c r="H25" s="52">
        <v>486</v>
      </c>
      <c r="I25" s="50">
        <v>2943</v>
      </c>
      <c r="K25" s="50">
        <v>2451.9</v>
      </c>
      <c r="L25" s="50">
        <v>2451.9</v>
      </c>
    </row>
    <row r="26" spans="1:12" x14ac:dyDescent="0.2">
      <c r="A26" s="53">
        <v>24</v>
      </c>
      <c r="B26" s="54">
        <v>0</v>
      </c>
      <c r="C26" s="54">
        <v>0</v>
      </c>
      <c r="D26" s="52">
        <v>500</v>
      </c>
      <c r="E26" s="52">
        <v>500</v>
      </c>
      <c r="F26" s="57">
        <f t="shared" si="0"/>
        <v>2443</v>
      </c>
      <c r="G26" s="58">
        <v>2443</v>
      </c>
      <c r="H26" s="52">
        <v>489</v>
      </c>
      <c r="I26" s="50">
        <v>2955</v>
      </c>
      <c r="K26" s="50">
        <v>2441.87</v>
      </c>
      <c r="L26" s="50">
        <v>2441.87</v>
      </c>
    </row>
    <row r="27" spans="1:12" x14ac:dyDescent="0.2">
      <c r="A27" s="53">
        <v>25</v>
      </c>
      <c r="B27" s="54">
        <v>0</v>
      </c>
      <c r="C27" s="54">
        <v>0</v>
      </c>
      <c r="D27" s="52">
        <v>500</v>
      </c>
      <c r="E27" s="52">
        <v>500</v>
      </c>
      <c r="F27" s="57">
        <f t="shared" si="0"/>
        <v>2455</v>
      </c>
      <c r="G27" s="58">
        <v>2455</v>
      </c>
      <c r="H27" s="52">
        <v>491</v>
      </c>
      <c r="I27" s="50">
        <v>2964</v>
      </c>
      <c r="K27" s="50">
        <v>2429.9899999999998</v>
      </c>
      <c r="L27" s="50">
        <v>2429.9899999999998</v>
      </c>
    </row>
    <row r="28" spans="1:12" x14ac:dyDescent="0.2">
      <c r="A28" s="53">
        <v>26</v>
      </c>
      <c r="B28" s="54">
        <v>0</v>
      </c>
      <c r="C28" s="54">
        <v>0</v>
      </c>
      <c r="D28" s="52">
        <v>500</v>
      </c>
      <c r="E28" s="52">
        <v>500</v>
      </c>
      <c r="F28" s="57">
        <f t="shared" si="0"/>
        <v>2464</v>
      </c>
      <c r="G28" s="58">
        <v>2464</v>
      </c>
      <c r="H28" s="52">
        <v>493</v>
      </c>
      <c r="I28" s="50">
        <v>2971</v>
      </c>
      <c r="K28" s="50">
        <v>2416.66</v>
      </c>
      <c r="L28" s="50">
        <v>2416.66</v>
      </c>
    </row>
    <row r="29" spans="1:12" x14ac:dyDescent="0.2">
      <c r="A29" s="53">
        <v>27</v>
      </c>
      <c r="B29" s="54">
        <v>0</v>
      </c>
      <c r="C29" s="54">
        <v>0</v>
      </c>
      <c r="D29" s="52">
        <v>500</v>
      </c>
      <c r="E29" s="52">
        <v>500</v>
      </c>
      <c r="F29" s="57">
        <f t="shared" si="0"/>
        <v>2471</v>
      </c>
      <c r="G29" s="58">
        <v>2471</v>
      </c>
      <c r="H29" s="52">
        <v>494</v>
      </c>
      <c r="I29" s="50">
        <v>2977</v>
      </c>
      <c r="K29" s="50">
        <v>2402.23</v>
      </c>
      <c r="L29" s="50">
        <v>2402.23</v>
      </c>
    </row>
    <row r="30" spans="1:12" x14ac:dyDescent="0.2">
      <c r="A30" s="53">
        <v>28</v>
      </c>
      <c r="B30" s="54">
        <v>0</v>
      </c>
      <c r="C30" s="54">
        <v>0</v>
      </c>
      <c r="D30" s="52">
        <v>500</v>
      </c>
      <c r="E30" s="52">
        <v>500</v>
      </c>
      <c r="F30" s="57">
        <f t="shared" si="0"/>
        <v>2477</v>
      </c>
      <c r="G30" s="58">
        <v>2477</v>
      </c>
      <c r="H30" s="52">
        <v>495</v>
      </c>
      <c r="I30" s="50">
        <v>2981</v>
      </c>
      <c r="K30" s="50">
        <v>2386.94</v>
      </c>
      <c r="L30" s="50">
        <v>2386.94</v>
      </c>
    </row>
    <row r="31" spans="1:12" x14ac:dyDescent="0.2">
      <c r="A31" s="53">
        <v>29</v>
      </c>
      <c r="B31" s="54">
        <v>0</v>
      </c>
      <c r="C31" s="54">
        <v>0</v>
      </c>
      <c r="D31" s="52">
        <v>500</v>
      </c>
      <c r="E31" s="52">
        <v>500</v>
      </c>
      <c r="F31" s="57">
        <f t="shared" si="0"/>
        <v>2481</v>
      </c>
      <c r="G31" s="58">
        <v>2481</v>
      </c>
      <c r="H31" s="52">
        <v>496</v>
      </c>
      <c r="I31" s="50">
        <v>2985</v>
      </c>
      <c r="K31" s="50">
        <v>2371.0100000000002</v>
      </c>
      <c r="L31" s="50">
        <v>2371.0100000000002</v>
      </c>
    </row>
    <row r="32" spans="1:12" x14ac:dyDescent="0.2">
      <c r="A32" s="53">
        <v>30</v>
      </c>
      <c r="B32" s="54">
        <v>0</v>
      </c>
      <c r="C32" s="54">
        <v>0</v>
      </c>
      <c r="D32" s="52">
        <v>500</v>
      </c>
      <c r="E32" s="52">
        <v>500</v>
      </c>
      <c r="F32" s="57">
        <f t="shared" si="0"/>
        <v>2485</v>
      </c>
      <c r="G32" s="58">
        <v>2485</v>
      </c>
      <c r="H32" s="52">
        <v>497</v>
      </c>
      <c r="I32" s="50">
        <v>2988</v>
      </c>
      <c r="K32" s="50">
        <v>2354.59</v>
      </c>
      <c r="L32" s="50">
        <v>2354.59</v>
      </c>
    </row>
    <row r="33" spans="1:12" x14ac:dyDescent="0.2">
      <c r="A33" s="53">
        <v>31</v>
      </c>
      <c r="B33" s="54">
        <v>0</v>
      </c>
      <c r="C33" s="54">
        <v>0</v>
      </c>
      <c r="D33" s="52">
        <v>500</v>
      </c>
      <c r="E33" s="52">
        <v>500</v>
      </c>
      <c r="F33" s="57">
        <f t="shared" si="0"/>
        <v>2488</v>
      </c>
      <c r="G33" s="58">
        <v>2488</v>
      </c>
      <c r="H33" s="52">
        <v>498</v>
      </c>
      <c r="I33" s="50">
        <v>2990</v>
      </c>
      <c r="K33" s="50">
        <v>2337.8200000000002</v>
      </c>
      <c r="L33" s="50">
        <v>2337.8200000000002</v>
      </c>
    </row>
    <row r="34" spans="1:12" x14ac:dyDescent="0.2">
      <c r="A34" s="53">
        <v>32</v>
      </c>
      <c r="B34" s="54">
        <v>0</v>
      </c>
      <c r="C34" s="54">
        <v>0</v>
      </c>
      <c r="D34" s="52">
        <v>500</v>
      </c>
      <c r="E34" s="52">
        <v>500</v>
      </c>
      <c r="F34" s="57">
        <f t="shared" si="0"/>
        <v>2490</v>
      </c>
      <c r="G34" s="58">
        <v>2490</v>
      </c>
      <c r="H34" s="52">
        <v>498</v>
      </c>
      <c r="I34" s="50">
        <v>2992</v>
      </c>
      <c r="K34" s="50">
        <v>2320.8000000000002</v>
      </c>
      <c r="L34" s="50">
        <v>2320.8000000000002</v>
      </c>
    </row>
    <row r="35" spans="1:12" x14ac:dyDescent="0.2">
      <c r="A35" s="53">
        <v>33</v>
      </c>
      <c r="B35" s="54">
        <v>0</v>
      </c>
      <c r="C35" s="54">
        <v>0</v>
      </c>
      <c r="D35" s="52">
        <v>500</v>
      </c>
      <c r="E35" s="52">
        <v>500</v>
      </c>
      <c r="F35" s="57">
        <f t="shared" si="0"/>
        <v>2492</v>
      </c>
      <c r="G35" s="58">
        <v>2492</v>
      </c>
      <c r="H35" s="52">
        <v>498</v>
      </c>
      <c r="I35" s="50">
        <v>2994</v>
      </c>
      <c r="K35" s="50">
        <v>2303.61</v>
      </c>
      <c r="L35" s="50">
        <v>2303.61</v>
      </c>
    </row>
    <row r="36" spans="1:12" x14ac:dyDescent="0.2">
      <c r="A36" s="53">
        <v>34</v>
      </c>
      <c r="B36" s="54">
        <v>0</v>
      </c>
      <c r="C36" s="54">
        <v>0</v>
      </c>
      <c r="D36" s="52">
        <v>500</v>
      </c>
      <c r="E36" s="52">
        <v>500</v>
      </c>
      <c r="F36" s="57">
        <f t="shared" si="0"/>
        <v>2494</v>
      </c>
      <c r="G36" s="58">
        <v>2494</v>
      </c>
      <c r="H36" s="52">
        <v>499</v>
      </c>
      <c r="I36" s="50">
        <v>2995</v>
      </c>
      <c r="K36" s="50">
        <v>2286.3200000000002</v>
      </c>
      <c r="L36" s="50">
        <v>2286.3200000000002</v>
      </c>
    </row>
    <row r="37" spans="1:12" x14ac:dyDescent="0.2">
      <c r="A37" s="53">
        <v>35</v>
      </c>
      <c r="B37" s="54">
        <v>0</v>
      </c>
      <c r="C37" s="54">
        <v>0</v>
      </c>
      <c r="D37" s="52">
        <v>500</v>
      </c>
      <c r="E37" s="52">
        <v>500</v>
      </c>
      <c r="F37" s="57">
        <f t="shared" si="0"/>
        <v>2495</v>
      </c>
      <c r="G37" s="58">
        <v>2495</v>
      </c>
      <c r="H37" s="52">
        <v>499</v>
      </c>
      <c r="I37" s="50">
        <v>2996</v>
      </c>
      <c r="K37" s="50">
        <v>2268.9699999999998</v>
      </c>
      <c r="L37" s="50">
        <v>2268.9699999999998</v>
      </c>
    </row>
    <row r="38" spans="1:12" x14ac:dyDescent="0.2">
      <c r="A38" s="53">
        <v>36</v>
      </c>
      <c r="B38" s="54">
        <v>0</v>
      </c>
      <c r="C38" s="54">
        <v>0</v>
      </c>
      <c r="D38" s="52">
        <v>500</v>
      </c>
      <c r="E38" s="52">
        <v>500</v>
      </c>
      <c r="F38" s="57">
        <f t="shared" si="0"/>
        <v>2496</v>
      </c>
      <c r="G38" s="58">
        <v>2496</v>
      </c>
      <c r="H38" s="52">
        <v>499</v>
      </c>
      <c r="I38" s="50">
        <v>2997</v>
      </c>
      <c r="K38" s="50">
        <v>2251.6</v>
      </c>
      <c r="L38" s="50">
        <v>2251.6</v>
      </c>
    </row>
    <row r="39" spans="1:12" x14ac:dyDescent="0.2">
      <c r="A39" s="53">
        <v>37</v>
      </c>
      <c r="B39" s="54">
        <v>0</v>
      </c>
      <c r="C39" s="54">
        <v>0</v>
      </c>
      <c r="D39" s="52">
        <v>500</v>
      </c>
      <c r="E39" s="52">
        <v>500</v>
      </c>
      <c r="F39" s="57">
        <f t="shared" si="0"/>
        <v>2497</v>
      </c>
      <c r="G39" s="58">
        <v>2497</v>
      </c>
      <c r="H39" s="52">
        <v>499</v>
      </c>
      <c r="I39" s="50">
        <v>2998</v>
      </c>
      <c r="K39" s="50">
        <v>2234.2600000000002</v>
      </c>
      <c r="L39" s="50">
        <v>2234.2600000000002</v>
      </c>
    </row>
    <row r="40" spans="1:12" x14ac:dyDescent="0.2">
      <c r="A40" s="53">
        <v>38</v>
      </c>
      <c r="B40" s="54">
        <v>0</v>
      </c>
      <c r="C40" s="54">
        <v>0</v>
      </c>
      <c r="D40" s="52">
        <v>500</v>
      </c>
      <c r="E40" s="52">
        <v>500</v>
      </c>
      <c r="F40" s="57">
        <f t="shared" si="0"/>
        <v>2498</v>
      </c>
      <c r="G40" s="58">
        <v>2498</v>
      </c>
      <c r="H40" s="52">
        <v>500</v>
      </c>
      <c r="I40" s="50">
        <v>2998</v>
      </c>
      <c r="K40" s="50">
        <v>2216.9499999999998</v>
      </c>
      <c r="L40" s="50">
        <v>2216.9499999999998</v>
      </c>
    </row>
    <row r="41" spans="1:12" x14ac:dyDescent="0.2">
      <c r="A41" s="53">
        <v>39</v>
      </c>
      <c r="B41" s="54">
        <v>0</v>
      </c>
      <c r="C41" s="54">
        <v>0</v>
      </c>
      <c r="D41" s="52">
        <v>500</v>
      </c>
      <c r="E41" s="52">
        <v>500</v>
      </c>
      <c r="F41" s="57">
        <f t="shared" si="0"/>
        <v>2498</v>
      </c>
      <c r="G41" s="58">
        <v>2498</v>
      </c>
      <c r="H41" s="52">
        <v>500</v>
      </c>
      <c r="I41" s="50">
        <v>2998</v>
      </c>
      <c r="K41" s="50">
        <v>2199.6999999999998</v>
      </c>
      <c r="L41" s="50">
        <v>2199.6999999999998</v>
      </c>
    </row>
    <row r="42" spans="1:12" x14ac:dyDescent="0.2">
      <c r="A42" s="53">
        <v>40</v>
      </c>
      <c r="B42" s="54">
        <v>0</v>
      </c>
      <c r="C42" s="54">
        <v>0</v>
      </c>
      <c r="D42" s="52">
        <v>500</v>
      </c>
      <c r="E42" s="52">
        <v>500</v>
      </c>
      <c r="F42" s="57">
        <f t="shared" si="0"/>
        <v>2498</v>
      </c>
      <c r="G42" s="58">
        <v>2498</v>
      </c>
      <c r="H42" s="52">
        <v>500</v>
      </c>
      <c r="I42" s="50">
        <v>2999</v>
      </c>
      <c r="K42" s="50">
        <v>2182.5300000000002</v>
      </c>
      <c r="L42" s="50">
        <v>2182.5300000000002</v>
      </c>
    </row>
    <row r="43" spans="1:12" x14ac:dyDescent="0.2">
      <c r="A43" s="53">
        <v>41</v>
      </c>
      <c r="B43" s="54">
        <v>0</v>
      </c>
      <c r="C43" s="54">
        <v>0</v>
      </c>
      <c r="D43" s="52">
        <v>500</v>
      </c>
      <c r="E43" s="52">
        <v>500</v>
      </c>
      <c r="F43" s="57">
        <f t="shared" si="0"/>
        <v>2499</v>
      </c>
      <c r="G43" s="58">
        <v>2499</v>
      </c>
      <c r="H43" s="52">
        <v>500</v>
      </c>
      <c r="I43" s="50">
        <v>2999</v>
      </c>
      <c r="K43" s="50">
        <v>2165.4499999999998</v>
      </c>
      <c r="L43" s="50">
        <v>2165.4499999999998</v>
      </c>
    </row>
    <row r="44" spans="1:12" x14ac:dyDescent="0.2">
      <c r="A44" s="53">
        <v>42</v>
      </c>
      <c r="B44" s="54">
        <v>0</v>
      </c>
      <c r="C44" s="54">
        <v>0</v>
      </c>
      <c r="D44" s="52">
        <v>500</v>
      </c>
      <c r="E44" s="52">
        <v>500</v>
      </c>
      <c r="F44" s="57">
        <f t="shared" si="0"/>
        <v>2499</v>
      </c>
      <c r="G44" s="58">
        <v>2499</v>
      </c>
      <c r="H44" s="52">
        <v>500</v>
      </c>
      <c r="I44" s="50">
        <v>2999</v>
      </c>
      <c r="K44" s="50">
        <v>2148.4699999999998</v>
      </c>
      <c r="L44" s="50">
        <v>2148.4699999999998</v>
      </c>
    </row>
    <row r="45" spans="1:12" x14ac:dyDescent="0.2">
      <c r="A45" s="53">
        <v>43</v>
      </c>
      <c r="B45" s="54">
        <v>0</v>
      </c>
      <c r="C45" s="54">
        <v>0</v>
      </c>
      <c r="D45" s="52">
        <v>500</v>
      </c>
      <c r="E45" s="52">
        <v>500</v>
      </c>
      <c r="F45" s="57">
        <f t="shared" si="0"/>
        <v>2499</v>
      </c>
      <c r="G45" s="58">
        <v>2499</v>
      </c>
      <c r="H45" s="52">
        <v>500</v>
      </c>
      <c r="I45" s="50">
        <v>2999</v>
      </c>
      <c r="K45" s="50">
        <v>2131.59</v>
      </c>
      <c r="L45" s="50">
        <v>2131.59</v>
      </c>
    </row>
    <row r="46" spans="1:12" x14ac:dyDescent="0.2">
      <c r="A46" s="53">
        <v>44</v>
      </c>
      <c r="B46" s="54">
        <v>0</v>
      </c>
      <c r="C46" s="54">
        <v>0</v>
      </c>
      <c r="D46" s="52">
        <v>500</v>
      </c>
      <c r="E46" s="52">
        <v>500</v>
      </c>
      <c r="F46" s="57">
        <f t="shared" si="0"/>
        <v>2499</v>
      </c>
      <c r="G46" s="58">
        <v>2499</v>
      </c>
      <c r="H46" s="52">
        <v>500</v>
      </c>
      <c r="I46" s="50">
        <v>2999</v>
      </c>
      <c r="K46" s="50">
        <v>2114.8200000000002</v>
      </c>
      <c r="L46" s="50">
        <v>2114.8200000000002</v>
      </c>
    </row>
    <row r="47" spans="1:12" x14ac:dyDescent="0.2">
      <c r="A47" s="53">
        <v>45</v>
      </c>
      <c r="B47" s="54">
        <v>0</v>
      </c>
      <c r="C47" s="54">
        <v>0</v>
      </c>
      <c r="D47" s="52">
        <v>500</v>
      </c>
      <c r="E47" s="52">
        <v>500</v>
      </c>
      <c r="F47" s="57">
        <f t="shared" si="0"/>
        <v>2499</v>
      </c>
      <c r="G47" s="58">
        <v>2499</v>
      </c>
      <c r="H47" s="52">
        <v>500</v>
      </c>
      <c r="I47" s="50">
        <v>3000</v>
      </c>
      <c r="K47" s="50">
        <v>2098.16</v>
      </c>
      <c r="L47" s="50">
        <v>2098.16</v>
      </c>
    </row>
    <row r="48" spans="1:12" x14ac:dyDescent="0.2">
      <c r="A48" s="53">
        <v>46</v>
      </c>
      <c r="B48" s="54">
        <v>0</v>
      </c>
      <c r="C48" s="54">
        <v>0</v>
      </c>
      <c r="D48" s="52">
        <v>500</v>
      </c>
      <c r="E48" s="52">
        <v>500</v>
      </c>
      <c r="F48" s="57">
        <f t="shared" si="0"/>
        <v>2500</v>
      </c>
      <c r="G48" s="58">
        <v>2500</v>
      </c>
      <c r="H48" s="52">
        <v>500</v>
      </c>
      <c r="I48" s="50">
        <v>3000</v>
      </c>
      <c r="K48" s="50">
        <v>2081.62</v>
      </c>
      <c r="L48" s="50">
        <v>2081.62</v>
      </c>
    </row>
    <row r="49" spans="1:12" x14ac:dyDescent="0.2">
      <c r="A49" s="53">
        <v>47</v>
      </c>
      <c r="B49" s="54">
        <v>0</v>
      </c>
      <c r="C49" s="54">
        <v>0</v>
      </c>
      <c r="D49" s="52">
        <v>500</v>
      </c>
      <c r="E49" s="52">
        <v>500</v>
      </c>
      <c r="F49" s="57">
        <f t="shared" si="0"/>
        <v>2500</v>
      </c>
      <c r="G49" s="58">
        <v>2500</v>
      </c>
      <c r="H49" s="52">
        <v>500</v>
      </c>
      <c r="I49" s="50">
        <v>3000</v>
      </c>
      <c r="K49" s="50">
        <v>2065.1999999999998</v>
      </c>
      <c r="L49" s="50">
        <v>2065.1999999999998</v>
      </c>
    </row>
    <row r="50" spans="1:12" x14ac:dyDescent="0.2">
      <c r="A50" s="53">
        <v>48</v>
      </c>
      <c r="B50" s="54">
        <v>0</v>
      </c>
      <c r="C50" s="54">
        <v>0</v>
      </c>
      <c r="D50" s="52">
        <v>500</v>
      </c>
      <c r="E50" s="52">
        <v>500</v>
      </c>
      <c r="F50" s="57">
        <f t="shared" si="0"/>
        <v>2500</v>
      </c>
      <c r="G50" s="58">
        <v>2500</v>
      </c>
      <c r="H50" s="52">
        <v>500</v>
      </c>
      <c r="I50" s="50">
        <v>3000</v>
      </c>
      <c r="K50" s="50">
        <v>2048.89</v>
      </c>
      <c r="L50" s="50">
        <v>2048.89</v>
      </c>
    </row>
    <row r="51" spans="1:12" x14ac:dyDescent="0.2">
      <c r="A51" s="53">
        <v>49</v>
      </c>
      <c r="B51" s="54">
        <v>0</v>
      </c>
      <c r="C51" s="54">
        <v>0</v>
      </c>
      <c r="D51" s="52">
        <v>500</v>
      </c>
      <c r="E51" s="52">
        <v>500</v>
      </c>
      <c r="F51" s="57">
        <f t="shared" si="0"/>
        <v>2500</v>
      </c>
      <c r="G51" s="58">
        <v>2500</v>
      </c>
      <c r="H51" s="52">
        <v>500</v>
      </c>
      <c r="I51" s="50">
        <v>3000</v>
      </c>
      <c r="K51" s="50">
        <v>2032.71</v>
      </c>
      <c r="L51" s="50">
        <v>2032.71</v>
      </c>
    </row>
    <row r="52" spans="1:12" x14ac:dyDescent="0.2">
      <c r="A52" s="53">
        <v>50</v>
      </c>
      <c r="B52" s="54">
        <v>0</v>
      </c>
      <c r="C52" s="54">
        <v>0</v>
      </c>
      <c r="D52" s="52">
        <v>500</v>
      </c>
      <c r="E52" s="52">
        <v>500</v>
      </c>
      <c r="F52" s="57">
        <f t="shared" si="0"/>
        <v>2500</v>
      </c>
      <c r="G52" s="58" t="s">
        <v>82</v>
      </c>
      <c r="H52" s="52">
        <v>500</v>
      </c>
      <c r="I52" s="50">
        <v>3000</v>
      </c>
      <c r="K52" s="50">
        <v>2016.66</v>
      </c>
      <c r="L52" s="50">
        <v>2016.66</v>
      </c>
    </row>
    <row r="53" spans="1:12" x14ac:dyDescent="0.2">
      <c r="A53" s="53">
        <v>51</v>
      </c>
      <c r="B53" s="54">
        <v>0</v>
      </c>
      <c r="C53" s="54">
        <v>0</v>
      </c>
      <c r="D53" s="52">
        <v>500</v>
      </c>
      <c r="E53" s="52">
        <v>500</v>
      </c>
      <c r="F53" s="57">
        <f t="shared" si="0"/>
        <v>2500</v>
      </c>
      <c r="G53" s="58" t="s">
        <v>82</v>
      </c>
      <c r="H53" s="52">
        <v>500</v>
      </c>
      <c r="I53" s="50">
        <v>3000</v>
      </c>
      <c r="K53" s="50" t="s">
        <v>83</v>
      </c>
      <c r="L53" s="50">
        <v>2000.72</v>
      </c>
    </row>
    <row r="54" spans="1:12" x14ac:dyDescent="0.2">
      <c r="A54" s="53">
        <v>52</v>
      </c>
      <c r="B54" s="54">
        <v>0</v>
      </c>
      <c r="C54" s="54">
        <v>0</v>
      </c>
      <c r="D54" s="52">
        <v>500</v>
      </c>
      <c r="E54" s="52">
        <v>500</v>
      </c>
      <c r="F54" s="57">
        <f t="shared" si="0"/>
        <v>2500</v>
      </c>
      <c r="G54" s="58">
        <v>2500</v>
      </c>
      <c r="H54" s="52">
        <v>500</v>
      </c>
      <c r="I54" s="50">
        <v>3000</v>
      </c>
      <c r="K54" s="50">
        <v>1984.91</v>
      </c>
      <c r="L54" s="50">
        <v>1984.91</v>
      </c>
    </row>
    <row r="55" spans="1:12" x14ac:dyDescent="0.2">
      <c r="A55" s="53">
        <v>53</v>
      </c>
      <c r="B55" s="54">
        <v>0</v>
      </c>
      <c r="C55" s="54">
        <v>0</v>
      </c>
      <c r="D55" s="52">
        <v>500</v>
      </c>
      <c r="E55" s="52">
        <v>500</v>
      </c>
      <c r="F55" s="57">
        <f t="shared" si="0"/>
        <v>2500</v>
      </c>
      <c r="G55" s="58">
        <v>2500</v>
      </c>
      <c r="H55" s="52">
        <v>500</v>
      </c>
      <c r="I55" s="50">
        <v>3000</v>
      </c>
      <c r="K55" s="50">
        <v>1969.22</v>
      </c>
      <c r="L55" s="50">
        <v>1969.22</v>
      </c>
    </row>
    <row r="56" spans="1:12" x14ac:dyDescent="0.2">
      <c r="A56" s="53">
        <v>54</v>
      </c>
      <c r="B56" s="54">
        <v>0</v>
      </c>
      <c r="C56" s="54">
        <v>0</v>
      </c>
      <c r="D56" s="52">
        <v>500</v>
      </c>
      <c r="E56" s="52">
        <v>500</v>
      </c>
      <c r="F56" s="57">
        <f t="shared" si="0"/>
        <v>2500</v>
      </c>
      <c r="G56" s="58">
        <v>2500</v>
      </c>
      <c r="H56" s="52">
        <v>500</v>
      </c>
      <c r="I56" s="50">
        <v>3000</v>
      </c>
      <c r="K56" s="50">
        <v>1953.65</v>
      </c>
      <c r="L56" s="50">
        <v>1953.65</v>
      </c>
    </row>
    <row r="57" spans="1:12" x14ac:dyDescent="0.2">
      <c r="A57" s="53">
        <v>55</v>
      </c>
      <c r="B57" s="54">
        <v>0</v>
      </c>
      <c r="C57" s="54">
        <v>0</v>
      </c>
      <c r="D57" s="52">
        <v>500</v>
      </c>
      <c r="E57" s="52">
        <v>500</v>
      </c>
      <c r="F57" s="57">
        <f t="shared" si="0"/>
        <v>2500</v>
      </c>
      <c r="G57" s="58">
        <v>2500</v>
      </c>
      <c r="H57" s="52">
        <v>500</v>
      </c>
      <c r="I57" s="50">
        <v>3000</v>
      </c>
      <c r="K57" s="50">
        <v>1938.2</v>
      </c>
      <c r="L57" s="50">
        <v>1938.2</v>
      </c>
    </row>
    <row r="58" spans="1:12" x14ac:dyDescent="0.2">
      <c r="A58" s="53">
        <v>56</v>
      </c>
      <c r="B58" s="54">
        <v>0</v>
      </c>
      <c r="C58" s="54">
        <v>0</v>
      </c>
      <c r="D58" s="52">
        <v>500</v>
      </c>
      <c r="E58" s="52">
        <v>500</v>
      </c>
      <c r="F58" s="57">
        <f t="shared" si="0"/>
        <v>2500</v>
      </c>
      <c r="G58" s="58">
        <v>2500</v>
      </c>
      <c r="H58" s="52">
        <v>500</v>
      </c>
      <c r="I58" s="50">
        <v>3000</v>
      </c>
      <c r="K58" s="50">
        <v>1922.87</v>
      </c>
      <c r="L58" s="50">
        <v>1922.87</v>
      </c>
    </row>
    <row r="59" spans="1:12" x14ac:dyDescent="0.2">
      <c r="A59" s="53">
        <v>57</v>
      </c>
      <c r="B59" s="54">
        <v>0</v>
      </c>
      <c r="C59" s="54">
        <v>0</v>
      </c>
      <c r="D59" s="52">
        <v>500</v>
      </c>
      <c r="E59" s="52">
        <v>500</v>
      </c>
      <c r="F59" s="57">
        <f t="shared" si="0"/>
        <v>2500</v>
      </c>
      <c r="G59" s="58">
        <v>2500</v>
      </c>
      <c r="H59" s="52">
        <v>500</v>
      </c>
      <c r="I59" s="50">
        <v>3000</v>
      </c>
      <c r="K59" s="50">
        <v>1907.66</v>
      </c>
      <c r="L59" s="50">
        <v>1907.66</v>
      </c>
    </row>
    <row r="60" spans="1:12" x14ac:dyDescent="0.2">
      <c r="A60" s="53">
        <v>58</v>
      </c>
      <c r="B60" s="54">
        <v>0</v>
      </c>
      <c r="C60" s="54">
        <v>0</v>
      </c>
      <c r="D60" s="52">
        <v>500</v>
      </c>
      <c r="E60" s="52">
        <v>500</v>
      </c>
      <c r="F60" s="57">
        <f t="shared" si="0"/>
        <v>2500</v>
      </c>
      <c r="G60" s="58">
        <v>2500</v>
      </c>
      <c r="H60" s="52">
        <v>500</v>
      </c>
      <c r="I60" s="50">
        <v>3000</v>
      </c>
      <c r="K60" s="50">
        <v>1892.58</v>
      </c>
      <c r="L60" s="50">
        <v>1892.58</v>
      </c>
    </row>
    <row r="61" spans="1:12" x14ac:dyDescent="0.2">
      <c r="A61" s="53">
        <v>59</v>
      </c>
      <c r="B61" s="54">
        <v>0</v>
      </c>
      <c r="C61" s="54">
        <v>0</v>
      </c>
      <c r="D61" s="52">
        <v>500</v>
      </c>
      <c r="E61" s="52">
        <v>500</v>
      </c>
      <c r="F61" s="57">
        <f t="shared" si="0"/>
        <v>2500</v>
      </c>
      <c r="G61" s="58">
        <v>2500</v>
      </c>
      <c r="H61" s="52">
        <v>500</v>
      </c>
      <c r="I61" s="50">
        <v>3000</v>
      </c>
      <c r="K61" s="50">
        <v>1877.61</v>
      </c>
      <c r="L61" s="50">
        <v>1877.61</v>
      </c>
    </row>
    <row r="62" spans="1:12" x14ac:dyDescent="0.2">
      <c r="A62" s="53">
        <v>60</v>
      </c>
      <c r="B62" s="54">
        <v>0</v>
      </c>
      <c r="C62" s="54">
        <v>0</v>
      </c>
      <c r="D62" s="52">
        <v>500</v>
      </c>
      <c r="E62" s="52">
        <v>500</v>
      </c>
      <c r="F62" s="57">
        <f t="shared" si="0"/>
        <v>2500</v>
      </c>
      <c r="G62" s="58" t="s">
        <v>84</v>
      </c>
      <c r="H62" s="52">
        <v>500</v>
      </c>
      <c r="I62" s="50">
        <v>3000</v>
      </c>
      <c r="K62" s="50">
        <v>1862.75</v>
      </c>
      <c r="L62" s="50">
        <v>1862.75</v>
      </c>
    </row>
    <row r="63" spans="1:12" x14ac:dyDescent="0.2">
      <c r="A63" s="53">
        <v>61</v>
      </c>
      <c r="B63" s="54">
        <v>0</v>
      </c>
      <c r="C63" s="54">
        <v>0</v>
      </c>
      <c r="D63" s="52">
        <v>500</v>
      </c>
      <c r="E63" s="52">
        <v>500</v>
      </c>
      <c r="F63" s="57">
        <f t="shared" si="0"/>
        <v>2500</v>
      </c>
      <c r="G63" s="58">
        <v>2500</v>
      </c>
      <c r="H63" s="52">
        <v>500</v>
      </c>
      <c r="I63" s="50">
        <v>3000</v>
      </c>
      <c r="K63" s="50">
        <v>1848.02</v>
      </c>
      <c r="L63" s="50">
        <v>1848.02</v>
      </c>
    </row>
    <row r="64" spans="1:12" x14ac:dyDescent="0.2">
      <c r="A64" s="53">
        <v>62</v>
      </c>
      <c r="B64" s="54">
        <v>0</v>
      </c>
      <c r="C64" s="54">
        <v>0</v>
      </c>
      <c r="D64" s="52">
        <v>500</v>
      </c>
      <c r="E64" s="52">
        <v>500</v>
      </c>
      <c r="F64" s="57">
        <f t="shared" si="0"/>
        <v>2500</v>
      </c>
      <c r="G64" s="58">
        <v>2500</v>
      </c>
      <c r="H64" s="52">
        <v>500</v>
      </c>
      <c r="I64" s="50">
        <v>3000</v>
      </c>
      <c r="K64" s="50">
        <v>1833.4</v>
      </c>
      <c r="L64" s="50">
        <v>1833.4</v>
      </c>
    </row>
    <row r="65" spans="1:12" x14ac:dyDescent="0.2">
      <c r="A65" s="53">
        <v>63</v>
      </c>
      <c r="B65" s="54">
        <v>0</v>
      </c>
      <c r="C65" s="54">
        <v>0</v>
      </c>
      <c r="D65" s="52">
        <v>500</v>
      </c>
      <c r="E65" s="52">
        <v>500</v>
      </c>
      <c r="F65" s="57">
        <f t="shared" si="0"/>
        <v>2500</v>
      </c>
      <c r="G65" s="58">
        <v>2500</v>
      </c>
      <c r="H65" s="52">
        <v>500</v>
      </c>
      <c r="I65" s="50">
        <v>3000</v>
      </c>
      <c r="K65" s="50">
        <v>1818.9</v>
      </c>
      <c r="L65" s="50">
        <v>1818.9</v>
      </c>
    </row>
    <row r="66" spans="1:12" x14ac:dyDescent="0.2">
      <c r="A66" s="53">
        <v>64</v>
      </c>
      <c r="B66" s="54">
        <v>0</v>
      </c>
      <c r="C66" s="54">
        <v>0</v>
      </c>
      <c r="D66" s="52">
        <v>500</v>
      </c>
      <c r="E66" s="52">
        <v>500</v>
      </c>
      <c r="F66" s="57">
        <f t="shared" si="0"/>
        <v>2500</v>
      </c>
      <c r="G66" s="58">
        <v>2500</v>
      </c>
      <c r="H66" s="52">
        <v>500</v>
      </c>
      <c r="I66" s="50">
        <v>3000</v>
      </c>
      <c r="K66" s="50">
        <v>1804.51</v>
      </c>
      <c r="L66" s="50">
        <v>1804.51</v>
      </c>
    </row>
    <row r="67" spans="1:12" x14ac:dyDescent="0.2">
      <c r="A67" s="53">
        <v>65</v>
      </c>
      <c r="B67" s="54">
        <v>0</v>
      </c>
      <c r="C67" s="54">
        <v>0</v>
      </c>
      <c r="D67" s="52">
        <v>500</v>
      </c>
      <c r="E67" s="52">
        <v>500</v>
      </c>
      <c r="F67" s="57">
        <f t="shared" si="0"/>
        <v>2500</v>
      </c>
      <c r="G67" s="58">
        <v>2500</v>
      </c>
      <c r="H67" s="52">
        <v>500</v>
      </c>
      <c r="I67" s="50">
        <v>3000</v>
      </c>
      <c r="K67" s="50">
        <v>1790.24</v>
      </c>
      <c r="L67" s="50">
        <v>1790.24</v>
      </c>
    </row>
    <row r="68" spans="1:12" x14ac:dyDescent="0.2">
      <c r="A68" s="53">
        <v>66</v>
      </c>
      <c r="B68" s="54">
        <v>0</v>
      </c>
      <c r="C68" s="54">
        <v>0</v>
      </c>
      <c r="D68" s="52">
        <v>500</v>
      </c>
      <c r="E68" s="52">
        <v>500</v>
      </c>
      <c r="F68" s="57">
        <f t="shared" ref="F68:F104" si="1">I67-E68</f>
        <v>2500</v>
      </c>
      <c r="G68" s="58">
        <v>2500</v>
      </c>
      <c r="H68" s="52">
        <v>500</v>
      </c>
      <c r="I68" s="50">
        <v>3000</v>
      </c>
      <c r="K68" s="50">
        <v>1776.07</v>
      </c>
      <c r="L68" s="50">
        <v>1776.07</v>
      </c>
    </row>
    <row r="69" spans="1:12" x14ac:dyDescent="0.2">
      <c r="A69" s="53">
        <v>67</v>
      </c>
      <c r="B69" s="54">
        <v>0</v>
      </c>
      <c r="C69" s="54">
        <v>0</v>
      </c>
      <c r="D69" s="52">
        <v>500</v>
      </c>
      <c r="E69" s="52">
        <v>500</v>
      </c>
      <c r="F69" s="57">
        <f t="shared" si="1"/>
        <v>2500</v>
      </c>
      <c r="G69" s="58">
        <v>2500</v>
      </c>
      <c r="H69" s="52">
        <v>500</v>
      </c>
      <c r="I69" s="50">
        <v>3000</v>
      </c>
      <c r="K69" s="50">
        <v>1762.02</v>
      </c>
      <c r="L69" s="50">
        <v>1762.02</v>
      </c>
    </row>
    <row r="70" spans="1:12" x14ac:dyDescent="0.2">
      <c r="A70" s="53">
        <v>68</v>
      </c>
      <c r="B70" s="54">
        <v>0</v>
      </c>
      <c r="C70" s="54">
        <v>0</v>
      </c>
      <c r="D70" s="52">
        <v>500</v>
      </c>
      <c r="E70" s="52">
        <v>500</v>
      </c>
      <c r="F70" s="57">
        <f t="shared" si="1"/>
        <v>2500</v>
      </c>
      <c r="G70" s="58">
        <v>2500</v>
      </c>
      <c r="H70" s="52">
        <v>500</v>
      </c>
      <c r="I70" s="50">
        <v>3000</v>
      </c>
      <c r="K70" s="50">
        <v>1748.08</v>
      </c>
      <c r="L70" s="50">
        <v>1748.08</v>
      </c>
    </row>
    <row r="71" spans="1:12" x14ac:dyDescent="0.2">
      <c r="A71" s="53">
        <v>69</v>
      </c>
      <c r="B71" s="54">
        <v>0</v>
      </c>
      <c r="C71" s="54">
        <v>0</v>
      </c>
      <c r="D71" s="52">
        <v>500</v>
      </c>
      <c r="E71" s="52">
        <v>500</v>
      </c>
      <c r="F71" s="57">
        <f t="shared" si="1"/>
        <v>2500</v>
      </c>
      <c r="G71" s="58">
        <v>2500</v>
      </c>
      <c r="H71" s="52">
        <v>500</v>
      </c>
      <c r="I71" s="50">
        <v>3000</v>
      </c>
      <c r="K71" s="50">
        <v>1734.26</v>
      </c>
      <c r="L71" s="50">
        <v>1734.26</v>
      </c>
    </row>
    <row r="72" spans="1:12" x14ac:dyDescent="0.2">
      <c r="A72" s="53">
        <v>70</v>
      </c>
      <c r="B72" s="54">
        <v>0</v>
      </c>
      <c r="C72" s="54">
        <v>0</v>
      </c>
      <c r="D72" s="52">
        <v>500</v>
      </c>
      <c r="E72" s="52">
        <v>500</v>
      </c>
      <c r="F72" s="57">
        <f t="shared" si="1"/>
        <v>2500</v>
      </c>
      <c r="G72" s="58">
        <v>2500</v>
      </c>
      <c r="H72" s="52">
        <v>500</v>
      </c>
      <c r="I72" s="50">
        <v>3000</v>
      </c>
      <c r="K72" s="50">
        <v>1720.54</v>
      </c>
      <c r="L72" s="50">
        <v>1720.54</v>
      </c>
    </row>
    <row r="73" spans="1:12" x14ac:dyDescent="0.2">
      <c r="A73" s="53">
        <v>71</v>
      </c>
      <c r="B73" s="54">
        <v>0</v>
      </c>
      <c r="C73" s="54">
        <v>0</v>
      </c>
      <c r="D73" s="52">
        <v>500</v>
      </c>
      <c r="E73" s="52">
        <v>500</v>
      </c>
      <c r="F73" s="57">
        <f t="shared" si="1"/>
        <v>2500</v>
      </c>
      <c r="G73" s="58">
        <v>2500</v>
      </c>
      <c r="H73" s="52">
        <v>500</v>
      </c>
      <c r="I73" s="50">
        <v>3000</v>
      </c>
      <c r="K73" s="50">
        <v>1706.92</v>
      </c>
      <c r="L73" s="50">
        <v>1706.92</v>
      </c>
    </row>
    <row r="74" spans="1:12" x14ac:dyDescent="0.2">
      <c r="A74" s="53">
        <v>72</v>
      </c>
      <c r="B74" s="54">
        <v>0</v>
      </c>
      <c r="C74" s="54">
        <v>0</v>
      </c>
      <c r="D74" s="52">
        <v>500</v>
      </c>
      <c r="E74" s="52">
        <v>500</v>
      </c>
      <c r="F74" s="57">
        <f t="shared" si="1"/>
        <v>2500</v>
      </c>
      <c r="G74" s="58">
        <v>2500</v>
      </c>
      <c r="H74" s="52">
        <v>500</v>
      </c>
      <c r="I74" s="50">
        <v>3000</v>
      </c>
      <c r="K74" s="50">
        <v>1693.42</v>
      </c>
      <c r="L74" s="50">
        <v>1693.42</v>
      </c>
    </row>
    <row r="75" spans="1:12" x14ac:dyDescent="0.2">
      <c r="A75" s="53">
        <v>73</v>
      </c>
      <c r="B75" s="54">
        <v>0</v>
      </c>
      <c r="C75" s="54">
        <v>0</v>
      </c>
      <c r="D75" s="52">
        <v>500</v>
      </c>
      <c r="E75" s="52">
        <v>500</v>
      </c>
      <c r="F75" s="57">
        <f t="shared" si="1"/>
        <v>2500</v>
      </c>
      <c r="G75" s="58">
        <v>2500</v>
      </c>
      <c r="H75" s="52">
        <v>500</v>
      </c>
      <c r="I75" s="50">
        <v>3000</v>
      </c>
      <c r="K75" s="50">
        <v>1680.02</v>
      </c>
      <c r="L75" s="50">
        <v>1680.02</v>
      </c>
    </row>
    <row r="76" spans="1:12" x14ac:dyDescent="0.2">
      <c r="A76" s="53">
        <v>74</v>
      </c>
      <c r="B76" s="54">
        <v>0</v>
      </c>
      <c r="C76" s="54">
        <v>0</v>
      </c>
      <c r="D76" s="52">
        <v>500</v>
      </c>
      <c r="E76" s="52">
        <v>500</v>
      </c>
      <c r="F76" s="57">
        <f t="shared" si="1"/>
        <v>2500</v>
      </c>
      <c r="G76" s="58">
        <v>2500</v>
      </c>
      <c r="H76" s="52">
        <v>500</v>
      </c>
      <c r="I76" s="50">
        <v>3000</v>
      </c>
      <c r="K76" s="50">
        <v>1666.73</v>
      </c>
      <c r="L76" s="50">
        <v>1666.73</v>
      </c>
    </row>
    <row r="77" spans="1:12" x14ac:dyDescent="0.2">
      <c r="A77" s="53">
        <v>75</v>
      </c>
      <c r="B77" s="54">
        <v>0</v>
      </c>
      <c r="C77" s="54">
        <v>0</v>
      </c>
      <c r="D77" s="52">
        <v>500</v>
      </c>
      <c r="E77" s="52">
        <v>500</v>
      </c>
      <c r="F77" s="57">
        <f t="shared" si="1"/>
        <v>2500</v>
      </c>
      <c r="G77" s="58">
        <v>2500</v>
      </c>
      <c r="H77" s="52">
        <v>500</v>
      </c>
      <c r="I77" s="50">
        <v>3000</v>
      </c>
      <c r="K77" s="50">
        <v>1653.55</v>
      </c>
      <c r="L77" s="50">
        <v>1653.55</v>
      </c>
    </row>
    <row r="78" spans="1:12" x14ac:dyDescent="0.2">
      <c r="A78" s="53">
        <v>76</v>
      </c>
      <c r="B78" s="54">
        <v>0</v>
      </c>
      <c r="C78" s="54">
        <v>0</v>
      </c>
      <c r="D78" s="52">
        <v>500</v>
      </c>
      <c r="E78" s="52">
        <v>500</v>
      </c>
      <c r="F78" s="57">
        <f t="shared" si="1"/>
        <v>2500</v>
      </c>
      <c r="G78" s="58">
        <v>2500</v>
      </c>
      <c r="H78" s="52">
        <v>500</v>
      </c>
      <c r="I78" s="50">
        <v>3000</v>
      </c>
      <c r="K78" s="50" t="s">
        <v>85</v>
      </c>
      <c r="L78" s="50">
        <v>1640.47</v>
      </c>
    </row>
    <row r="79" spans="1:12" x14ac:dyDescent="0.2">
      <c r="A79" s="53">
        <v>77</v>
      </c>
      <c r="B79" s="54">
        <v>0</v>
      </c>
      <c r="C79" s="54">
        <v>0</v>
      </c>
      <c r="D79" s="52">
        <v>500</v>
      </c>
      <c r="E79" s="52">
        <v>500</v>
      </c>
      <c r="F79" s="57">
        <f t="shared" si="1"/>
        <v>2500</v>
      </c>
      <c r="G79" s="58">
        <v>2500</v>
      </c>
      <c r="H79" s="52">
        <v>500</v>
      </c>
      <c r="I79" s="50">
        <v>3000</v>
      </c>
      <c r="K79" s="50">
        <v>1627.49</v>
      </c>
      <c r="L79" s="50">
        <v>1627.49</v>
      </c>
    </row>
    <row r="80" spans="1:12" x14ac:dyDescent="0.2">
      <c r="A80" s="53">
        <v>78</v>
      </c>
      <c r="B80" s="54">
        <v>0</v>
      </c>
      <c r="C80" s="54">
        <v>0</v>
      </c>
      <c r="D80" s="52">
        <v>500</v>
      </c>
      <c r="E80" s="52">
        <v>500</v>
      </c>
      <c r="F80" s="57">
        <f t="shared" si="1"/>
        <v>2500</v>
      </c>
      <c r="G80" s="58">
        <v>2500</v>
      </c>
      <c r="H80" s="52">
        <v>500</v>
      </c>
      <c r="I80" s="50">
        <v>3000</v>
      </c>
      <c r="K80" s="50">
        <v>1614.61</v>
      </c>
      <c r="L80" s="50">
        <v>1614.61</v>
      </c>
    </row>
    <row r="81" spans="1:12" x14ac:dyDescent="0.2">
      <c r="A81" s="53">
        <v>79</v>
      </c>
      <c r="B81" s="54">
        <v>0</v>
      </c>
      <c r="C81" s="54">
        <v>0</v>
      </c>
      <c r="D81" s="52">
        <v>500</v>
      </c>
      <c r="E81" s="52">
        <v>500</v>
      </c>
      <c r="F81" s="57">
        <f t="shared" si="1"/>
        <v>2500</v>
      </c>
      <c r="G81" s="58">
        <v>2500</v>
      </c>
      <c r="H81" s="52">
        <v>500</v>
      </c>
      <c r="I81" s="50">
        <v>3000</v>
      </c>
      <c r="K81" s="50">
        <v>1601.84</v>
      </c>
      <c r="L81" s="50">
        <v>1601.84</v>
      </c>
    </row>
    <row r="82" spans="1:12" x14ac:dyDescent="0.2">
      <c r="A82" s="53">
        <v>80</v>
      </c>
      <c r="B82" s="54">
        <v>0</v>
      </c>
      <c r="C82" s="54">
        <v>0</v>
      </c>
      <c r="D82" s="52">
        <v>500</v>
      </c>
      <c r="E82" s="52">
        <v>500</v>
      </c>
      <c r="F82" s="57">
        <f t="shared" si="1"/>
        <v>2500</v>
      </c>
      <c r="G82" s="58">
        <v>2500</v>
      </c>
      <c r="H82" s="52">
        <v>500</v>
      </c>
      <c r="I82" s="50">
        <v>3000</v>
      </c>
      <c r="K82" s="50">
        <v>1589.17</v>
      </c>
      <c r="L82" s="50">
        <v>1589.17</v>
      </c>
    </row>
    <row r="83" spans="1:12" x14ac:dyDescent="0.2">
      <c r="A83" s="53">
        <v>81</v>
      </c>
      <c r="B83" s="54">
        <v>0</v>
      </c>
      <c r="C83" s="54">
        <v>0</v>
      </c>
      <c r="D83" s="52">
        <v>500</v>
      </c>
      <c r="E83" s="52">
        <v>500</v>
      </c>
      <c r="F83" s="57">
        <f t="shared" si="1"/>
        <v>2500</v>
      </c>
      <c r="G83" s="58">
        <v>2500</v>
      </c>
      <c r="H83" s="52">
        <v>500</v>
      </c>
      <c r="I83" s="50">
        <v>3000</v>
      </c>
      <c r="K83" s="50">
        <v>1576.6</v>
      </c>
      <c r="L83" s="50">
        <v>1576.6</v>
      </c>
    </row>
    <row r="84" spans="1:12" x14ac:dyDescent="0.2">
      <c r="A84" s="53">
        <v>82</v>
      </c>
      <c r="B84" s="54">
        <v>0</v>
      </c>
      <c r="C84" s="54">
        <v>0</v>
      </c>
      <c r="D84" s="52">
        <v>500</v>
      </c>
      <c r="E84" s="52">
        <v>500</v>
      </c>
      <c r="F84" s="57">
        <f t="shared" si="1"/>
        <v>2500</v>
      </c>
      <c r="G84" s="58">
        <v>2500</v>
      </c>
      <c r="H84" s="52">
        <v>500</v>
      </c>
      <c r="I84" s="50">
        <v>3000</v>
      </c>
      <c r="K84" s="50">
        <v>1564.12</v>
      </c>
      <c r="L84" s="50">
        <v>1564.12</v>
      </c>
    </row>
    <row r="85" spans="1:12" x14ac:dyDescent="0.2">
      <c r="A85" s="53">
        <v>83</v>
      </c>
      <c r="B85" s="54">
        <v>0</v>
      </c>
      <c r="C85" s="54">
        <v>0</v>
      </c>
      <c r="D85" s="52">
        <v>500</v>
      </c>
      <c r="E85" s="52">
        <v>500</v>
      </c>
      <c r="F85" s="57">
        <f t="shared" si="1"/>
        <v>2500</v>
      </c>
      <c r="G85" s="58">
        <v>2500</v>
      </c>
      <c r="H85" s="52">
        <v>500</v>
      </c>
      <c r="I85" s="50">
        <v>3000</v>
      </c>
      <c r="K85" s="50">
        <v>1551.75</v>
      </c>
      <c r="L85" s="50">
        <v>1551.75</v>
      </c>
    </row>
    <row r="86" spans="1:12" x14ac:dyDescent="0.2">
      <c r="A86" s="53">
        <v>84</v>
      </c>
      <c r="B86" s="54">
        <v>0</v>
      </c>
      <c r="C86" s="54">
        <v>0</v>
      </c>
      <c r="D86" s="52">
        <v>500</v>
      </c>
      <c r="E86" s="52">
        <v>500</v>
      </c>
      <c r="F86" s="57">
        <f t="shared" si="1"/>
        <v>2500</v>
      </c>
      <c r="G86" s="58">
        <v>2500</v>
      </c>
      <c r="H86" s="52">
        <v>500</v>
      </c>
      <c r="I86" s="50">
        <v>3000</v>
      </c>
      <c r="K86" s="50">
        <v>1539.47</v>
      </c>
      <c r="L86" s="50">
        <v>1539.47</v>
      </c>
    </row>
    <row r="87" spans="1:12" x14ac:dyDescent="0.2">
      <c r="A87" s="53">
        <v>85</v>
      </c>
      <c r="B87" s="54">
        <v>0</v>
      </c>
      <c r="C87" s="54">
        <v>0</v>
      </c>
      <c r="D87" s="52">
        <v>500</v>
      </c>
      <c r="E87" s="52">
        <v>500</v>
      </c>
      <c r="F87" s="57">
        <f t="shared" si="1"/>
        <v>2500</v>
      </c>
      <c r="G87" s="58">
        <v>2500</v>
      </c>
      <c r="H87" s="52">
        <v>500</v>
      </c>
      <c r="I87" s="50">
        <v>3000</v>
      </c>
      <c r="K87" s="50">
        <v>1527.3</v>
      </c>
      <c r="L87" s="50">
        <v>1527.3</v>
      </c>
    </row>
    <row r="88" spans="1:12" x14ac:dyDescent="0.2">
      <c r="A88" s="53">
        <v>86</v>
      </c>
      <c r="B88" s="54">
        <v>0</v>
      </c>
      <c r="C88" s="54">
        <v>0</v>
      </c>
      <c r="D88" s="52">
        <v>500</v>
      </c>
      <c r="E88" s="52">
        <v>500</v>
      </c>
      <c r="F88" s="57">
        <f t="shared" si="1"/>
        <v>2500</v>
      </c>
      <c r="G88" s="58">
        <v>2500</v>
      </c>
      <c r="H88" s="52">
        <v>500</v>
      </c>
      <c r="I88" s="50">
        <v>3000</v>
      </c>
      <c r="K88" s="50">
        <v>1515.21</v>
      </c>
      <c r="L88" s="50">
        <v>1515.21</v>
      </c>
    </row>
    <row r="89" spans="1:12" x14ac:dyDescent="0.2">
      <c r="A89" s="53">
        <v>87</v>
      </c>
      <c r="B89" s="54">
        <v>0</v>
      </c>
      <c r="C89" s="54">
        <v>0</v>
      </c>
      <c r="D89" s="52">
        <v>500</v>
      </c>
      <c r="E89" s="52">
        <v>500</v>
      </c>
      <c r="F89" s="57">
        <f t="shared" si="1"/>
        <v>2500</v>
      </c>
      <c r="G89" s="58">
        <v>2500</v>
      </c>
      <c r="H89" s="52">
        <v>500</v>
      </c>
      <c r="I89" s="50">
        <v>3000</v>
      </c>
      <c r="K89" s="50">
        <v>1503.23</v>
      </c>
      <c r="L89" s="50">
        <v>1503.23</v>
      </c>
    </row>
    <row r="90" spans="1:12" x14ac:dyDescent="0.2">
      <c r="A90" s="53">
        <v>88</v>
      </c>
      <c r="B90" s="54">
        <v>0</v>
      </c>
      <c r="C90" s="54">
        <v>0</v>
      </c>
      <c r="D90" s="52">
        <v>500</v>
      </c>
      <c r="E90" s="52">
        <v>500</v>
      </c>
      <c r="F90" s="57">
        <f t="shared" si="1"/>
        <v>2500</v>
      </c>
      <c r="G90" s="58">
        <v>2500</v>
      </c>
      <c r="H90" s="52">
        <v>500</v>
      </c>
      <c r="I90" s="50">
        <v>3000</v>
      </c>
      <c r="K90" s="50">
        <v>1491.33</v>
      </c>
      <c r="L90" s="50">
        <v>1491.33</v>
      </c>
    </row>
    <row r="91" spans="1:12" x14ac:dyDescent="0.2">
      <c r="A91" s="53">
        <v>89</v>
      </c>
      <c r="B91" s="54">
        <v>0</v>
      </c>
      <c r="C91" s="54">
        <v>0</v>
      </c>
      <c r="D91" s="52">
        <v>500</v>
      </c>
      <c r="E91" s="52">
        <v>500</v>
      </c>
      <c r="F91" s="57">
        <f t="shared" si="1"/>
        <v>2500</v>
      </c>
      <c r="G91" s="58">
        <v>2500</v>
      </c>
      <c r="H91" s="52">
        <v>500</v>
      </c>
      <c r="I91" s="50">
        <v>3000</v>
      </c>
      <c r="K91" s="50">
        <v>1479.54</v>
      </c>
      <c r="L91" s="50">
        <v>1479.54</v>
      </c>
    </row>
    <row r="92" spans="1:12" x14ac:dyDescent="0.2">
      <c r="A92" s="53">
        <v>90</v>
      </c>
      <c r="B92" s="54">
        <v>0</v>
      </c>
      <c r="C92" s="54">
        <v>0</v>
      </c>
      <c r="D92" s="52">
        <v>500</v>
      </c>
      <c r="E92" s="52">
        <v>500</v>
      </c>
      <c r="F92" s="57">
        <f t="shared" si="1"/>
        <v>2500</v>
      </c>
      <c r="G92" s="58">
        <v>2500</v>
      </c>
      <c r="H92" s="52">
        <v>500</v>
      </c>
      <c r="I92" s="50">
        <v>3000</v>
      </c>
      <c r="K92" s="50">
        <v>1467.83</v>
      </c>
      <c r="L92" s="50">
        <v>1467.83</v>
      </c>
    </row>
    <row r="93" spans="1:12" x14ac:dyDescent="0.2">
      <c r="A93" s="53">
        <v>91</v>
      </c>
      <c r="B93" s="54">
        <v>0</v>
      </c>
      <c r="C93" s="54">
        <v>0</v>
      </c>
      <c r="D93" s="52">
        <v>500</v>
      </c>
      <c r="E93" s="52">
        <v>500</v>
      </c>
      <c r="F93" s="57">
        <f t="shared" si="1"/>
        <v>2500</v>
      </c>
      <c r="G93" s="58">
        <v>2500</v>
      </c>
      <c r="H93" s="52">
        <v>500</v>
      </c>
      <c r="I93" s="50">
        <v>3000</v>
      </c>
      <c r="K93" s="50">
        <v>1456.22</v>
      </c>
      <c r="L93" s="50">
        <v>1456.22</v>
      </c>
    </row>
    <row r="94" spans="1:12" x14ac:dyDescent="0.2">
      <c r="A94" s="53">
        <v>92</v>
      </c>
      <c r="B94" s="54">
        <v>0</v>
      </c>
      <c r="C94" s="54">
        <v>0</v>
      </c>
      <c r="D94" s="52">
        <v>500</v>
      </c>
      <c r="E94" s="52">
        <v>500</v>
      </c>
      <c r="F94" s="57">
        <f t="shared" si="1"/>
        <v>2500</v>
      </c>
      <c r="G94" s="58">
        <v>2500</v>
      </c>
      <c r="H94" s="52">
        <v>500</v>
      </c>
      <c r="I94" s="50">
        <v>3000</v>
      </c>
      <c r="K94" s="50">
        <v>1444.7</v>
      </c>
      <c r="L94" s="50">
        <v>1444.7</v>
      </c>
    </row>
    <row r="95" spans="1:12" x14ac:dyDescent="0.2">
      <c r="A95" s="53">
        <v>93</v>
      </c>
      <c r="B95" s="54">
        <v>0</v>
      </c>
      <c r="C95" s="54">
        <v>0</v>
      </c>
      <c r="D95" s="52">
        <v>500</v>
      </c>
      <c r="E95" s="52">
        <v>500</v>
      </c>
      <c r="F95" s="57">
        <f t="shared" si="1"/>
        <v>2500</v>
      </c>
      <c r="G95" s="58">
        <v>2500</v>
      </c>
      <c r="H95" s="52">
        <v>500</v>
      </c>
      <c r="I95" s="50">
        <v>3000</v>
      </c>
      <c r="K95" s="50">
        <v>1433.27</v>
      </c>
      <c r="L95" s="50">
        <v>1433.27</v>
      </c>
    </row>
    <row r="96" spans="1:12" x14ac:dyDescent="0.2">
      <c r="A96" s="53">
        <v>94</v>
      </c>
      <c r="B96" s="54">
        <v>0</v>
      </c>
      <c r="C96" s="54">
        <v>0</v>
      </c>
      <c r="D96" s="52">
        <v>500</v>
      </c>
      <c r="E96" s="52">
        <v>500</v>
      </c>
      <c r="F96" s="57">
        <f t="shared" si="1"/>
        <v>2500</v>
      </c>
      <c r="G96" s="58">
        <v>2500</v>
      </c>
      <c r="H96" s="52">
        <v>500</v>
      </c>
      <c r="I96" s="50">
        <v>3000</v>
      </c>
      <c r="K96" s="50">
        <v>1421.93</v>
      </c>
      <c r="L96" s="50">
        <v>1421.93</v>
      </c>
    </row>
    <row r="97" spans="1:12" x14ac:dyDescent="0.2">
      <c r="A97" s="53">
        <v>95</v>
      </c>
      <c r="B97" s="54">
        <v>0</v>
      </c>
      <c r="C97" s="54">
        <v>0</v>
      </c>
      <c r="D97" s="52">
        <v>500</v>
      </c>
      <c r="E97" s="52">
        <v>500</v>
      </c>
      <c r="F97" s="57">
        <f t="shared" si="1"/>
        <v>2500</v>
      </c>
      <c r="G97" s="58">
        <v>2500</v>
      </c>
      <c r="H97" s="52">
        <v>500</v>
      </c>
      <c r="I97" s="50">
        <v>3000</v>
      </c>
      <c r="K97" s="50">
        <v>1410.68</v>
      </c>
      <c r="L97" s="50">
        <v>1410.68</v>
      </c>
    </row>
    <row r="98" spans="1:12" x14ac:dyDescent="0.2">
      <c r="A98" s="53">
        <v>96</v>
      </c>
      <c r="B98" s="54">
        <v>0</v>
      </c>
      <c r="C98" s="54">
        <v>0</v>
      </c>
      <c r="D98" s="52">
        <v>500</v>
      </c>
      <c r="E98" s="52">
        <v>500</v>
      </c>
      <c r="F98" s="57">
        <f t="shared" si="1"/>
        <v>2500</v>
      </c>
      <c r="G98" s="58">
        <v>2500</v>
      </c>
      <c r="H98" s="52">
        <v>500</v>
      </c>
      <c r="I98" s="50">
        <v>3000</v>
      </c>
      <c r="K98" s="50">
        <v>1399.52</v>
      </c>
      <c r="L98" s="50">
        <v>1399.52</v>
      </c>
    </row>
    <row r="99" spans="1:12" x14ac:dyDescent="0.2">
      <c r="A99" s="53">
        <v>97</v>
      </c>
      <c r="B99" s="54">
        <v>0</v>
      </c>
      <c r="C99" s="54">
        <v>0</v>
      </c>
      <c r="D99" s="52">
        <v>500</v>
      </c>
      <c r="E99" s="52">
        <v>500</v>
      </c>
      <c r="F99" s="57">
        <f t="shared" si="1"/>
        <v>2500</v>
      </c>
      <c r="G99" s="58">
        <v>2500</v>
      </c>
      <c r="H99" s="52">
        <v>500</v>
      </c>
      <c r="I99" s="50">
        <v>3000</v>
      </c>
      <c r="K99" s="50">
        <v>1388.45</v>
      </c>
      <c r="L99" s="50">
        <v>1388.45</v>
      </c>
    </row>
    <row r="100" spans="1:12" x14ac:dyDescent="0.2">
      <c r="A100" s="53">
        <v>98</v>
      </c>
      <c r="B100" s="54">
        <v>0</v>
      </c>
      <c r="C100" s="54">
        <v>0</v>
      </c>
      <c r="D100" s="52">
        <v>500</v>
      </c>
      <c r="E100" s="52">
        <v>500</v>
      </c>
      <c r="F100" s="57">
        <f t="shared" si="1"/>
        <v>2500</v>
      </c>
      <c r="G100" s="58">
        <v>2500</v>
      </c>
      <c r="H100" s="52">
        <v>500</v>
      </c>
      <c r="I100" s="50">
        <v>3000</v>
      </c>
      <c r="K100" s="50">
        <v>1377.47</v>
      </c>
      <c r="L100" s="50">
        <v>1377.47</v>
      </c>
    </row>
    <row r="101" spans="1:12" x14ac:dyDescent="0.2">
      <c r="A101" s="53">
        <v>99</v>
      </c>
      <c r="B101" s="54">
        <v>0</v>
      </c>
      <c r="C101" s="54">
        <v>0</v>
      </c>
      <c r="D101" s="52">
        <v>500</v>
      </c>
      <c r="E101" s="52">
        <v>500</v>
      </c>
      <c r="F101" s="57">
        <f t="shared" si="1"/>
        <v>2500</v>
      </c>
      <c r="G101" s="58">
        <v>2500</v>
      </c>
      <c r="H101" s="52">
        <v>500</v>
      </c>
      <c r="I101" s="50">
        <v>3000</v>
      </c>
      <c r="K101" s="50">
        <v>1366.57</v>
      </c>
      <c r="L101" s="50">
        <v>1366.57</v>
      </c>
    </row>
    <row r="102" spans="1:12" x14ac:dyDescent="0.2">
      <c r="A102" s="53">
        <v>100</v>
      </c>
      <c r="B102" s="54">
        <v>0</v>
      </c>
      <c r="C102" s="54">
        <v>0</v>
      </c>
      <c r="D102" s="52">
        <v>500</v>
      </c>
      <c r="E102" s="52">
        <v>500</v>
      </c>
      <c r="F102" s="57">
        <f>I101-E102</f>
        <v>2500</v>
      </c>
      <c r="G102" s="58">
        <v>2500</v>
      </c>
      <c r="H102" s="52">
        <v>500</v>
      </c>
      <c r="I102" s="50">
        <v>3000</v>
      </c>
      <c r="K102" s="50">
        <v>1355.76</v>
      </c>
      <c r="L102" s="50">
        <v>1355.76</v>
      </c>
    </row>
    <row r="103" spans="1:12" x14ac:dyDescent="0.2">
      <c r="A103" s="53">
        <v>101</v>
      </c>
      <c r="B103" s="54">
        <v>0</v>
      </c>
      <c r="C103" s="54">
        <v>0</v>
      </c>
      <c r="D103" s="52">
        <v>500</v>
      </c>
      <c r="E103" s="52">
        <v>500</v>
      </c>
      <c r="F103" s="57">
        <f t="shared" si="1"/>
        <v>2500</v>
      </c>
      <c r="G103" s="58">
        <v>2500</v>
      </c>
      <c r="H103" s="52">
        <v>500</v>
      </c>
      <c r="I103" s="50">
        <v>3000</v>
      </c>
      <c r="K103" s="50">
        <v>1345.03</v>
      </c>
      <c r="L103" s="50">
        <v>1345.03</v>
      </c>
    </row>
    <row r="104" spans="1:12" x14ac:dyDescent="0.2">
      <c r="A104" s="53">
        <v>102</v>
      </c>
      <c r="B104" s="54">
        <v>0</v>
      </c>
      <c r="C104" s="55">
        <v>100.92</v>
      </c>
      <c r="D104" s="52">
        <v>500</v>
      </c>
      <c r="E104" s="52">
        <v>600.91999999999996</v>
      </c>
      <c r="F104" s="57">
        <f t="shared" si="1"/>
        <v>2399.08</v>
      </c>
      <c r="G104" s="58">
        <v>2399</v>
      </c>
      <c r="H104" s="52">
        <v>480</v>
      </c>
      <c r="I104" s="50">
        <v>3121</v>
      </c>
      <c r="K104" s="50">
        <v>1388.26</v>
      </c>
      <c r="L104" s="50">
        <v>1388.26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F3EC-D83D-744D-8BCA-10E43F74DCB8}">
  <dimension ref="B6:M93"/>
  <sheetViews>
    <sheetView tabSelected="1" topLeftCell="A58" workbookViewId="0">
      <selection activeCell="F93" sqref="F93"/>
    </sheetView>
  </sheetViews>
  <sheetFormatPr baseColWidth="10" defaultColWidth="16.3984375" defaultRowHeight="14" x14ac:dyDescent="0.2"/>
  <cols>
    <col min="1" max="5" width="16.3984375" style="56"/>
    <col min="6" max="6" width="17" style="56" customWidth="1"/>
    <col min="7" max="7" width="11.19921875" style="56" customWidth="1"/>
    <col min="8" max="16384" width="16.3984375" style="56"/>
  </cols>
  <sheetData>
    <row r="6" spans="2:13" x14ac:dyDescent="0.2">
      <c r="B6" s="56" t="s">
        <v>74</v>
      </c>
      <c r="C6" s="60">
        <v>0.27</v>
      </c>
      <c r="E6" s="56" t="s">
        <v>90</v>
      </c>
    </row>
    <row r="7" spans="2:13" x14ac:dyDescent="0.2">
      <c r="B7" s="56" t="s">
        <v>89</v>
      </c>
      <c r="C7" s="61">
        <v>6.8000000000000005E-2</v>
      </c>
      <c r="E7" s="56" t="s">
        <v>90</v>
      </c>
    </row>
    <row r="8" spans="2:13" x14ac:dyDescent="0.2">
      <c r="B8" s="56" t="s">
        <v>91</v>
      </c>
      <c r="C8" s="63">
        <f>C7*(1-C6)</f>
        <v>4.9640000000000004E-2</v>
      </c>
    </row>
    <row r="12" spans="2:13" x14ac:dyDescent="0.2">
      <c r="B12" s="68" t="s">
        <v>88</v>
      </c>
      <c r="C12" s="68" t="s">
        <v>94</v>
      </c>
      <c r="D12" s="68" t="s">
        <v>95</v>
      </c>
      <c r="E12" s="69" t="s">
        <v>93</v>
      </c>
      <c r="F12" s="68" t="s">
        <v>100</v>
      </c>
      <c r="G12" s="68" t="s">
        <v>69</v>
      </c>
      <c r="H12" s="68" t="s">
        <v>101</v>
      </c>
      <c r="I12" s="68" t="s">
        <v>77</v>
      </c>
      <c r="J12" s="66" t="s">
        <v>96</v>
      </c>
      <c r="K12" s="66" t="s">
        <v>97</v>
      </c>
      <c r="L12" s="66" t="s">
        <v>98</v>
      </c>
      <c r="M12" s="66" t="s">
        <v>99</v>
      </c>
    </row>
    <row r="13" spans="2:13" x14ac:dyDescent="0.2">
      <c r="B13" s="69">
        <v>2022</v>
      </c>
      <c r="C13" s="69" t="s">
        <v>92</v>
      </c>
      <c r="D13" s="70">
        <v>0</v>
      </c>
      <c r="E13" s="69" t="s">
        <v>92</v>
      </c>
      <c r="F13" s="69" t="s">
        <v>92</v>
      </c>
      <c r="G13" s="69" t="s">
        <v>92</v>
      </c>
      <c r="H13" s="69" t="s">
        <v>92</v>
      </c>
      <c r="I13" s="69">
        <v>0</v>
      </c>
      <c r="J13" s="66" t="s">
        <v>92</v>
      </c>
      <c r="K13" s="66" t="s">
        <v>92</v>
      </c>
      <c r="L13" s="66" t="s">
        <v>92</v>
      </c>
      <c r="M13" s="66" t="s">
        <v>92</v>
      </c>
    </row>
    <row r="14" spans="2:13" x14ac:dyDescent="0.2">
      <c r="B14" s="69">
        <v>2023</v>
      </c>
      <c r="C14" s="71">
        <v>51495</v>
      </c>
      <c r="D14" s="70">
        <v>0</v>
      </c>
      <c r="E14" s="71">
        <f>C14-D14</f>
        <v>51495</v>
      </c>
      <c r="F14" s="71">
        <f>I13+E14</f>
        <v>51495</v>
      </c>
      <c r="G14" s="71">
        <f>(E14/2)+I13</f>
        <v>25747.5</v>
      </c>
      <c r="H14" s="71">
        <f>G14*30%</f>
        <v>7724.25</v>
      </c>
      <c r="I14" s="71">
        <f>F14-H14</f>
        <v>43770.75</v>
      </c>
      <c r="J14" s="67">
        <v>51495</v>
      </c>
      <c r="K14" s="66" t="s">
        <v>92</v>
      </c>
      <c r="L14" s="66" t="s">
        <v>92</v>
      </c>
      <c r="M14" s="66" t="s">
        <v>92</v>
      </c>
    </row>
    <row r="15" spans="2:13" x14ac:dyDescent="0.2">
      <c r="B15" s="69">
        <v>2024</v>
      </c>
      <c r="C15" s="71">
        <v>0</v>
      </c>
      <c r="D15" s="70">
        <v>0</v>
      </c>
      <c r="E15" s="71">
        <f t="shared" ref="E15:E24" si="0">C15-D15</f>
        <v>0</v>
      </c>
      <c r="F15" s="71">
        <f t="shared" ref="F15:G24" si="1">I14+E15</f>
        <v>43770.75</v>
      </c>
      <c r="G15" s="71">
        <f>(E15/2)+I14</f>
        <v>43770.75</v>
      </c>
      <c r="H15" s="71">
        <f t="shared" ref="H15:H24" si="2">G15*30%</f>
        <v>13131.225</v>
      </c>
      <c r="I15" s="71">
        <f t="shared" ref="I15:I24" si="3">F15-H15</f>
        <v>30639.525000000001</v>
      </c>
      <c r="J15" s="67">
        <f>J14-7500</f>
        <v>43995</v>
      </c>
      <c r="K15" s="66" t="s">
        <v>92</v>
      </c>
      <c r="L15" s="66" t="s">
        <v>92</v>
      </c>
      <c r="M15" s="66" t="s">
        <v>92</v>
      </c>
    </row>
    <row r="16" spans="2:13" x14ac:dyDescent="0.2">
      <c r="B16" s="69">
        <v>2025</v>
      </c>
      <c r="C16" s="71">
        <v>51495</v>
      </c>
      <c r="D16" s="70">
        <v>0</v>
      </c>
      <c r="E16" s="71">
        <f t="shared" si="0"/>
        <v>51495</v>
      </c>
      <c r="F16" s="71">
        <f t="shared" si="1"/>
        <v>82134.524999999994</v>
      </c>
      <c r="G16" s="71">
        <f t="shared" ref="G15:G24" si="4">(E16/2)+I15</f>
        <v>56387.025000000001</v>
      </c>
      <c r="H16" s="71">
        <f t="shared" si="2"/>
        <v>16916.107499999998</v>
      </c>
      <c r="I16" s="71">
        <f t="shared" si="3"/>
        <v>65218.417499999996</v>
      </c>
      <c r="J16" s="67">
        <f t="shared" ref="J16:M24" si="5">J15-7500</f>
        <v>36495</v>
      </c>
      <c r="K16" s="67">
        <v>51495</v>
      </c>
      <c r="L16" s="66" t="s">
        <v>92</v>
      </c>
      <c r="M16" s="66" t="s">
        <v>92</v>
      </c>
    </row>
    <row r="17" spans="2:13" x14ac:dyDescent="0.2">
      <c r="B17" s="69">
        <v>2026</v>
      </c>
      <c r="C17" s="71">
        <v>0</v>
      </c>
      <c r="D17" s="70">
        <v>0</v>
      </c>
      <c r="E17" s="71">
        <f t="shared" si="0"/>
        <v>0</v>
      </c>
      <c r="F17" s="71">
        <f t="shared" si="1"/>
        <v>65218.417499999996</v>
      </c>
      <c r="G17" s="71">
        <f t="shared" si="4"/>
        <v>65218.417499999996</v>
      </c>
      <c r="H17" s="71">
        <f t="shared" si="2"/>
        <v>19565.525249999999</v>
      </c>
      <c r="I17" s="71">
        <f t="shared" si="3"/>
        <v>45652.892249999997</v>
      </c>
      <c r="J17" s="67">
        <f t="shared" si="5"/>
        <v>28995</v>
      </c>
      <c r="K17" s="67">
        <f>K16-7500</f>
        <v>43995</v>
      </c>
      <c r="L17" s="66" t="s">
        <v>92</v>
      </c>
      <c r="M17" s="66" t="s">
        <v>92</v>
      </c>
    </row>
    <row r="18" spans="2:13" x14ac:dyDescent="0.2">
      <c r="B18" s="69">
        <v>2027</v>
      </c>
      <c r="C18" s="71">
        <v>0</v>
      </c>
      <c r="D18" s="70">
        <v>0</v>
      </c>
      <c r="E18" s="71">
        <f t="shared" si="0"/>
        <v>0</v>
      </c>
      <c r="F18" s="71">
        <f t="shared" si="1"/>
        <v>45652.892249999997</v>
      </c>
      <c r="G18" s="71">
        <f t="shared" si="4"/>
        <v>45652.892249999997</v>
      </c>
      <c r="H18" s="71">
        <f t="shared" si="2"/>
        <v>13695.867675</v>
      </c>
      <c r="I18" s="71">
        <f t="shared" si="3"/>
        <v>31957.024574999996</v>
      </c>
      <c r="J18" s="67">
        <f t="shared" si="5"/>
        <v>21495</v>
      </c>
      <c r="K18" s="67">
        <f t="shared" si="5"/>
        <v>36495</v>
      </c>
      <c r="L18" s="66" t="s">
        <v>92</v>
      </c>
      <c r="M18" s="66" t="s">
        <v>92</v>
      </c>
    </row>
    <row r="19" spans="2:13" x14ac:dyDescent="0.2">
      <c r="B19" s="69">
        <v>2028</v>
      </c>
      <c r="C19" s="71">
        <v>51495</v>
      </c>
      <c r="D19" s="71">
        <v>13995</v>
      </c>
      <c r="E19" s="71">
        <f t="shared" si="0"/>
        <v>37500</v>
      </c>
      <c r="F19" s="71">
        <f t="shared" si="1"/>
        <v>69457.024574999989</v>
      </c>
      <c r="G19" s="71">
        <f t="shared" si="4"/>
        <v>50707.024574999996</v>
      </c>
      <c r="H19" s="71">
        <f t="shared" si="2"/>
        <v>15212.107372499999</v>
      </c>
      <c r="I19" s="71">
        <f t="shared" si="3"/>
        <v>54244.917202499986</v>
      </c>
      <c r="J19" s="67">
        <f t="shared" si="5"/>
        <v>13995</v>
      </c>
      <c r="K19" s="67">
        <f t="shared" si="5"/>
        <v>28995</v>
      </c>
      <c r="L19" s="67">
        <v>51495</v>
      </c>
      <c r="M19" s="66" t="s">
        <v>92</v>
      </c>
    </row>
    <row r="20" spans="2:13" x14ac:dyDescent="0.2">
      <c r="B20" s="69">
        <v>2029</v>
      </c>
      <c r="C20" s="71">
        <v>51495</v>
      </c>
      <c r="D20" s="70">
        <v>21495</v>
      </c>
      <c r="E20" s="71">
        <f t="shared" si="0"/>
        <v>30000</v>
      </c>
      <c r="F20" s="71">
        <f t="shared" si="1"/>
        <v>84244.917202499986</v>
      </c>
      <c r="G20" s="71">
        <f t="shared" si="4"/>
        <v>69244.917202499986</v>
      </c>
      <c r="H20" s="71">
        <f t="shared" si="2"/>
        <v>20773.475160749997</v>
      </c>
      <c r="I20" s="71">
        <f t="shared" si="3"/>
        <v>63471.442041749993</v>
      </c>
      <c r="J20" s="66" t="s">
        <v>92</v>
      </c>
      <c r="K20" s="67">
        <f t="shared" si="5"/>
        <v>21495</v>
      </c>
      <c r="L20" s="67">
        <f>L19-7500</f>
        <v>43995</v>
      </c>
      <c r="M20" s="67">
        <v>51495</v>
      </c>
    </row>
    <row r="21" spans="2:13" x14ac:dyDescent="0.2">
      <c r="B21" s="69">
        <v>2030</v>
      </c>
      <c r="C21" s="71">
        <v>0</v>
      </c>
      <c r="D21" s="70">
        <v>0</v>
      </c>
      <c r="E21" s="71">
        <f t="shared" si="0"/>
        <v>0</v>
      </c>
      <c r="F21" s="71">
        <f t="shared" si="1"/>
        <v>63471.442041749993</v>
      </c>
      <c r="G21" s="71">
        <f t="shared" si="4"/>
        <v>63471.442041749993</v>
      </c>
      <c r="H21" s="71">
        <f t="shared" si="2"/>
        <v>19041.432612524997</v>
      </c>
      <c r="I21" s="71">
        <f t="shared" si="3"/>
        <v>44430.009429225</v>
      </c>
      <c r="J21" s="66" t="s">
        <v>92</v>
      </c>
      <c r="K21" s="66" t="s">
        <v>92</v>
      </c>
      <c r="L21" s="67">
        <f t="shared" si="5"/>
        <v>36495</v>
      </c>
      <c r="M21" s="67">
        <f>M20-7500</f>
        <v>43995</v>
      </c>
    </row>
    <row r="22" spans="2:13" x14ac:dyDescent="0.2">
      <c r="B22" s="69">
        <v>2031</v>
      </c>
      <c r="C22" s="71">
        <v>0</v>
      </c>
      <c r="D22" s="70">
        <v>0</v>
      </c>
      <c r="E22" s="71">
        <f t="shared" si="0"/>
        <v>0</v>
      </c>
      <c r="F22" s="71">
        <f t="shared" si="1"/>
        <v>44430.009429225</v>
      </c>
      <c r="G22" s="71">
        <f t="shared" si="4"/>
        <v>44430.009429225</v>
      </c>
      <c r="H22" s="71">
        <f t="shared" si="2"/>
        <v>13329.0028287675</v>
      </c>
      <c r="I22" s="71">
        <f t="shared" si="3"/>
        <v>31101.006600457498</v>
      </c>
      <c r="J22" s="66" t="s">
        <v>92</v>
      </c>
      <c r="K22" s="66" t="s">
        <v>92</v>
      </c>
      <c r="L22" s="67">
        <f t="shared" si="5"/>
        <v>28995</v>
      </c>
      <c r="M22" s="67">
        <f t="shared" si="5"/>
        <v>36495</v>
      </c>
    </row>
    <row r="23" spans="2:13" x14ac:dyDescent="0.2">
      <c r="B23" s="69">
        <v>2032</v>
      </c>
      <c r="C23" s="71">
        <v>0</v>
      </c>
      <c r="D23" s="70">
        <v>21495</v>
      </c>
      <c r="E23" s="71">
        <f t="shared" si="0"/>
        <v>-21495</v>
      </c>
      <c r="F23" s="71">
        <f t="shared" si="1"/>
        <v>9606.0066004574983</v>
      </c>
      <c r="G23" s="72">
        <f>E23+I22</f>
        <v>9606.0066004574983</v>
      </c>
      <c r="H23" s="71">
        <f t="shared" si="2"/>
        <v>2881.8019801372493</v>
      </c>
      <c r="I23" s="71">
        <f t="shared" si="3"/>
        <v>6724.204620320249</v>
      </c>
      <c r="J23" s="66" t="s">
        <v>92</v>
      </c>
      <c r="K23" s="66" t="s">
        <v>92</v>
      </c>
      <c r="L23" s="67">
        <f t="shared" si="5"/>
        <v>21495</v>
      </c>
      <c r="M23" s="67">
        <f t="shared" si="5"/>
        <v>28995</v>
      </c>
    </row>
    <row r="24" spans="2:13" x14ac:dyDescent="0.2">
      <c r="B24" s="69">
        <v>2033</v>
      </c>
      <c r="C24" s="71">
        <v>0</v>
      </c>
      <c r="D24" s="70">
        <v>21495</v>
      </c>
      <c r="E24" s="71">
        <f t="shared" si="0"/>
        <v>-21495</v>
      </c>
      <c r="F24" s="71">
        <f t="shared" si="1"/>
        <v>-14770.795379679752</v>
      </c>
      <c r="G24" s="72">
        <f>E24+I23</f>
        <v>-14770.795379679752</v>
      </c>
      <c r="H24" s="71">
        <f t="shared" si="2"/>
        <v>-4431.2386139039254</v>
      </c>
      <c r="I24" s="71">
        <f>F24-H24</f>
        <v>-10339.556765775826</v>
      </c>
      <c r="J24" s="66" t="s">
        <v>92</v>
      </c>
      <c r="K24" s="66" t="s">
        <v>92</v>
      </c>
      <c r="L24" s="66" t="s">
        <v>92</v>
      </c>
      <c r="M24" s="67">
        <f t="shared" si="5"/>
        <v>21495</v>
      </c>
    </row>
    <row r="25" spans="2:13" x14ac:dyDescent="0.2">
      <c r="B25" s="69">
        <v>2034</v>
      </c>
      <c r="C25" s="69" t="s">
        <v>92</v>
      </c>
      <c r="D25" s="69" t="s">
        <v>92</v>
      </c>
      <c r="E25" s="69" t="s">
        <v>92</v>
      </c>
      <c r="F25" s="69" t="s">
        <v>92</v>
      </c>
      <c r="G25" s="71" t="s">
        <v>92</v>
      </c>
      <c r="H25" s="69" t="s">
        <v>92</v>
      </c>
      <c r="I25" s="69" t="s">
        <v>92</v>
      </c>
    </row>
    <row r="32" spans="2:13" x14ac:dyDescent="0.2">
      <c r="B32" s="8" t="s">
        <v>88</v>
      </c>
      <c r="C32" s="8" t="s">
        <v>94</v>
      </c>
      <c r="D32" s="56" t="s">
        <v>95</v>
      </c>
      <c r="E32" s="8" t="s">
        <v>93</v>
      </c>
      <c r="F32" s="8" t="s">
        <v>86</v>
      </c>
      <c r="G32" s="8" t="s">
        <v>72</v>
      </c>
      <c r="H32" s="8" t="s">
        <v>69</v>
      </c>
      <c r="I32" s="8" t="s">
        <v>73</v>
      </c>
      <c r="J32" s="8" t="s">
        <v>77</v>
      </c>
    </row>
    <row r="33" spans="2:10" x14ac:dyDescent="0.2">
      <c r="B33" s="56">
        <v>2001</v>
      </c>
      <c r="C33" s="64">
        <v>0</v>
      </c>
      <c r="D33" s="64">
        <v>0</v>
      </c>
      <c r="E33" s="64">
        <f t="shared" ref="E33:E46" si="6">C33-D33</f>
        <v>0</v>
      </c>
      <c r="F33" s="56" t="s">
        <v>92</v>
      </c>
      <c r="G33" s="56" t="s">
        <v>92</v>
      </c>
      <c r="H33" s="64" t="s">
        <v>92</v>
      </c>
      <c r="I33" s="64" t="s">
        <v>92</v>
      </c>
      <c r="J33" s="64">
        <v>0</v>
      </c>
    </row>
    <row r="34" spans="2:10" x14ac:dyDescent="0.2">
      <c r="B34" s="56">
        <v>2002</v>
      </c>
      <c r="C34" s="64">
        <v>200000</v>
      </c>
      <c r="D34" s="64">
        <v>0</v>
      </c>
      <c r="E34" s="64">
        <f t="shared" si="6"/>
        <v>200000</v>
      </c>
      <c r="F34" s="56" t="s">
        <v>92</v>
      </c>
      <c r="G34" s="56">
        <f>E34+J33</f>
        <v>200000</v>
      </c>
      <c r="H34" s="64">
        <f>(E34/2)+J33</f>
        <v>100000</v>
      </c>
      <c r="I34" s="64">
        <f>H34*20%</f>
        <v>20000</v>
      </c>
      <c r="J34" s="64">
        <f>G34-I34</f>
        <v>180000</v>
      </c>
    </row>
    <row r="35" spans="2:10" x14ac:dyDescent="0.2">
      <c r="B35" s="56">
        <v>2003</v>
      </c>
      <c r="C35" s="64">
        <v>0</v>
      </c>
      <c r="D35" s="64">
        <v>0</v>
      </c>
      <c r="E35" s="64">
        <f t="shared" si="6"/>
        <v>0</v>
      </c>
      <c r="F35" s="56" t="s">
        <v>92</v>
      </c>
      <c r="G35" s="56">
        <f t="shared" ref="G35:G48" si="7">E35+J34</f>
        <v>180000</v>
      </c>
      <c r="H35" s="64">
        <f t="shared" ref="H35:H48" si="8">(E35/2)+J34</f>
        <v>180000</v>
      </c>
      <c r="I35" s="64">
        <f t="shared" ref="I35:I48" si="9">H35*20%</f>
        <v>36000</v>
      </c>
      <c r="J35" s="64">
        <f>G35-I35</f>
        <v>144000</v>
      </c>
    </row>
    <row r="36" spans="2:10" x14ac:dyDescent="0.2">
      <c r="B36" s="56">
        <v>2004</v>
      </c>
      <c r="C36" s="64">
        <v>0</v>
      </c>
      <c r="D36" s="64">
        <v>0</v>
      </c>
      <c r="E36" s="64">
        <f t="shared" si="6"/>
        <v>0</v>
      </c>
      <c r="F36" s="56" t="s">
        <v>92</v>
      </c>
      <c r="G36" s="56">
        <f t="shared" si="7"/>
        <v>144000</v>
      </c>
      <c r="H36" s="64">
        <f t="shared" si="8"/>
        <v>144000</v>
      </c>
      <c r="I36" s="64">
        <f t="shared" si="9"/>
        <v>28800</v>
      </c>
      <c r="J36" s="64">
        <f t="shared" ref="J35:J48" si="10">G36-I36</f>
        <v>115200</v>
      </c>
    </row>
    <row r="37" spans="2:10" x14ac:dyDescent="0.2">
      <c r="B37" s="65">
        <v>2005</v>
      </c>
      <c r="C37" s="65">
        <v>250000</v>
      </c>
      <c r="D37" s="65">
        <v>10000</v>
      </c>
      <c r="E37" s="65">
        <f t="shared" si="6"/>
        <v>240000</v>
      </c>
      <c r="F37" s="65" t="s">
        <v>92</v>
      </c>
      <c r="G37" s="65">
        <f t="shared" si="7"/>
        <v>355200</v>
      </c>
      <c r="H37" s="65">
        <f t="shared" si="8"/>
        <v>235200</v>
      </c>
      <c r="I37" s="65">
        <f t="shared" si="9"/>
        <v>47040</v>
      </c>
      <c r="J37" s="65">
        <f t="shared" si="10"/>
        <v>308160</v>
      </c>
    </row>
    <row r="38" spans="2:10" x14ac:dyDescent="0.2">
      <c r="B38" s="56">
        <v>2006</v>
      </c>
      <c r="C38" s="64">
        <v>0</v>
      </c>
      <c r="D38" s="64">
        <v>0</v>
      </c>
      <c r="E38" s="64">
        <f t="shared" si="6"/>
        <v>0</v>
      </c>
      <c r="F38" s="56" t="s">
        <v>92</v>
      </c>
      <c r="G38" s="56">
        <f t="shared" si="7"/>
        <v>308160</v>
      </c>
      <c r="H38" s="64">
        <f t="shared" si="8"/>
        <v>308160</v>
      </c>
      <c r="I38" s="64">
        <f t="shared" si="9"/>
        <v>61632</v>
      </c>
      <c r="J38" s="64">
        <f t="shared" si="10"/>
        <v>246528</v>
      </c>
    </row>
    <row r="39" spans="2:10" x14ac:dyDescent="0.2">
      <c r="B39" s="56">
        <v>2007</v>
      </c>
      <c r="C39" s="64">
        <v>0</v>
      </c>
      <c r="D39" s="64">
        <v>0</v>
      </c>
      <c r="E39" s="64">
        <f t="shared" si="6"/>
        <v>0</v>
      </c>
      <c r="F39" s="56" t="s">
        <v>92</v>
      </c>
      <c r="G39" s="56">
        <f t="shared" si="7"/>
        <v>246528</v>
      </c>
      <c r="H39" s="64">
        <f t="shared" si="8"/>
        <v>246528</v>
      </c>
      <c r="I39" s="64">
        <f t="shared" si="9"/>
        <v>49305.600000000006</v>
      </c>
      <c r="J39" s="64">
        <f t="shared" si="10"/>
        <v>197222.39999999999</v>
      </c>
    </row>
    <row r="40" spans="2:10" x14ac:dyDescent="0.2">
      <c r="B40" s="56">
        <v>2008</v>
      </c>
      <c r="C40" s="64">
        <v>0</v>
      </c>
      <c r="D40" s="64">
        <v>0</v>
      </c>
      <c r="E40" s="64">
        <f t="shared" si="6"/>
        <v>0</v>
      </c>
      <c r="F40" s="56" t="s">
        <v>92</v>
      </c>
      <c r="G40" s="56">
        <f t="shared" si="7"/>
        <v>197222.39999999999</v>
      </c>
      <c r="H40" s="64">
        <f t="shared" si="8"/>
        <v>197222.39999999999</v>
      </c>
      <c r="I40" s="64">
        <f t="shared" si="9"/>
        <v>39444.480000000003</v>
      </c>
      <c r="J40" s="64">
        <f t="shared" si="10"/>
        <v>157777.91999999998</v>
      </c>
    </row>
    <row r="41" spans="2:10" x14ac:dyDescent="0.2">
      <c r="B41" s="56">
        <v>2009</v>
      </c>
      <c r="C41" s="64">
        <v>60000</v>
      </c>
      <c r="D41" s="64">
        <v>0</v>
      </c>
      <c r="E41" s="64">
        <f t="shared" si="6"/>
        <v>60000</v>
      </c>
      <c r="F41" s="56" t="s">
        <v>92</v>
      </c>
      <c r="G41" s="56">
        <f t="shared" si="7"/>
        <v>217777.91999999998</v>
      </c>
      <c r="H41" s="64">
        <f t="shared" si="8"/>
        <v>187777.91999999998</v>
      </c>
      <c r="I41" s="64">
        <f t="shared" si="9"/>
        <v>37555.583999999995</v>
      </c>
      <c r="J41" s="64">
        <f t="shared" si="10"/>
        <v>180222.33599999998</v>
      </c>
    </row>
    <row r="42" spans="2:10" x14ac:dyDescent="0.2">
      <c r="B42" s="56">
        <v>2010</v>
      </c>
      <c r="C42" s="64">
        <v>0</v>
      </c>
      <c r="D42" s="64">
        <v>0</v>
      </c>
      <c r="E42" s="64">
        <f t="shared" si="6"/>
        <v>0</v>
      </c>
      <c r="F42" s="56" t="s">
        <v>92</v>
      </c>
      <c r="G42" s="56">
        <f t="shared" si="7"/>
        <v>180222.33599999998</v>
      </c>
      <c r="H42" s="64">
        <f t="shared" si="8"/>
        <v>180222.33599999998</v>
      </c>
      <c r="I42" s="64">
        <f t="shared" si="9"/>
        <v>36044.467199999999</v>
      </c>
      <c r="J42" s="64">
        <f t="shared" si="10"/>
        <v>144177.8688</v>
      </c>
    </row>
    <row r="43" spans="2:10" x14ac:dyDescent="0.2">
      <c r="B43" s="56">
        <v>2011</v>
      </c>
      <c r="C43" s="64">
        <v>0</v>
      </c>
      <c r="D43" s="64">
        <v>0</v>
      </c>
      <c r="E43" s="64">
        <f t="shared" si="6"/>
        <v>0</v>
      </c>
      <c r="F43" s="56" t="s">
        <v>92</v>
      </c>
      <c r="G43" s="56">
        <f t="shared" si="7"/>
        <v>144177.8688</v>
      </c>
      <c r="H43" s="64">
        <f t="shared" si="8"/>
        <v>144177.8688</v>
      </c>
      <c r="I43" s="64">
        <f t="shared" si="9"/>
        <v>28835.573759999999</v>
      </c>
      <c r="J43" s="64">
        <f t="shared" si="10"/>
        <v>115342.29504</v>
      </c>
    </row>
    <row r="44" spans="2:10" x14ac:dyDescent="0.2">
      <c r="B44" s="56">
        <v>2012</v>
      </c>
      <c r="C44" s="64">
        <v>0</v>
      </c>
      <c r="D44" s="64">
        <v>0</v>
      </c>
      <c r="E44" s="64">
        <f t="shared" si="6"/>
        <v>0</v>
      </c>
      <c r="F44" s="56" t="s">
        <v>92</v>
      </c>
      <c r="G44" s="56">
        <f t="shared" si="7"/>
        <v>115342.29504</v>
      </c>
      <c r="H44" s="64">
        <f t="shared" si="8"/>
        <v>115342.29504</v>
      </c>
      <c r="I44" s="64">
        <f t="shared" si="9"/>
        <v>23068.459008000002</v>
      </c>
      <c r="J44" s="64">
        <f t="shared" si="10"/>
        <v>92273.836031999992</v>
      </c>
    </row>
    <row r="45" spans="2:10" x14ac:dyDescent="0.2">
      <c r="B45" s="56">
        <v>2013</v>
      </c>
      <c r="C45" s="64">
        <v>0</v>
      </c>
      <c r="D45" s="64">
        <v>0</v>
      </c>
      <c r="E45" s="64">
        <f t="shared" si="6"/>
        <v>0</v>
      </c>
      <c r="F45" s="56" t="s">
        <v>92</v>
      </c>
      <c r="G45" s="56">
        <f t="shared" si="7"/>
        <v>92273.836031999992</v>
      </c>
      <c r="H45" s="64">
        <f t="shared" si="8"/>
        <v>92273.836031999992</v>
      </c>
      <c r="I45" s="64">
        <f t="shared" si="9"/>
        <v>18454.7672064</v>
      </c>
      <c r="J45" s="64">
        <f t="shared" si="10"/>
        <v>73819.068825599999</v>
      </c>
    </row>
    <row r="46" spans="2:10" x14ac:dyDescent="0.2">
      <c r="B46" s="56">
        <v>2014</v>
      </c>
      <c r="C46" s="64">
        <v>345000</v>
      </c>
      <c r="D46" s="64">
        <v>0</v>
      </c>
      <c r="E46" s="64">
        <f t="shared" si="6"/>
        <v>345000</v>
      </c>
      <c r="F46" s="56" t="s">
        <v>92</v>
      </c>
      <c r="G46" s="56">
        <f t="shared" si="7"/>
        <v>418819.06882559997</v>
      </c>
      <c r="H46" s="64">
        <f t="shared" si="8"/>
        <v>246319.0688256</v>
      </c>
      <c r="I46" s="64">
        <f t="shared" si="9"/>
        <v>49263.813765120001</v>
      </c>
      <c r="J46" s="64">
        <f t="shared" si="10"/>
        <v>369555.25506047998</v>
      </c>
    </row>
    <row r="47" spans="2:10" x14ac:dyDescent="0.2">
      <c r="B47" s="65">
        <v>2015</v>
      </c>
      <c r="C47" s="65">
        <v>0</v>
      </c>
      <c r="D47" s="65">
        <v>45000</v>
      </c>
      <c r="E47" s="65">
        <f>C47-D47</f>
        <v>-45000</v>
      </c>
      <c r="F47" s="65" t="s">
        <v>92</v>
      </c>
      <c r="G47" s="65">
        <f t="shared" si="7"/>
        <v>324555.25506047998</v>
      </c>
      <c r="H47" s="65">
        <f>(E47)+J46</f>
        <v>324555.25506047998</v>
      </c>
      <c r="I47" s="65">
        <f t="shared" si="9"/>
        <v>64911.051012095995</v>
      </c>
      <c r="J47" s="65">
        <f t="shared" si="10"/>
        <v>259644.20404838398</v>
      </c>
    </row>
    <row r="48" spans="2:10" x14ac:dyDescent="0.2">
      <c r="B48" s="56">
        <v>2016</v>
      </c>
      <c r="C48" s="64">
        <v>0</v>
      </c>
      <c r="D48" s="64">
        <v>0</v>
      </c>
      <c r="E48" s="64">
        <f>C48-D48</f>
        <v>0</v>
      </c>
      <c r="F48" s="56" t="s">
        <v>92</v>
      </c>
      <c r="G48" s="56">
        <f t="shared" si="7"/>
        <v>259644.20404838398</v>
      </c>
      <c r="H48" s="64">
        <f t="shared" si="8"/>
        <v>259644.20404838398</v>
      </c>
      <c r="I48" s="64">
        <f t="shared" si="9"/>
        <v>51928.840809676796</v>
      </c>
      <c r="J48" s="64">
        <f t="shared" si="10"/>
        <v>207715.36323870718</v>
      </c>
    </row>
    <row r="62" spans="2:13" x14ac:dyDescent="0.2">
      <c r="B62" s="68" t="s">
        <v>88</v>
      </c>
      <c r="C62" s="68" t="s">
        <v>94</v>
      </c>
      <c r="D62" s="68" t="s">
        <v>95</v>
      </c>
      <c r="E62" s="69" t="s">
        <v>93</v>
      </c>
      <c r="F62" s="68" t="s">
        <v>100</v>
      </c>
      <c r="G62" s="68" t="s">
        <v>69</v>
      </c>
      <c r="H62" s="68" t="s">
        <v>73</v>
      </c>
      <c r="I62" s="68" t="s">
        <v>77</v>
      </c>
      <c r="J62" s="66" t="s">
        <v>96</v>
      </c>
      <c r="K62" s="66" t="s">
        <v>97</v>
      </c>
      <c r="L62" s="66" t="s">
        <v>98</v>
      </c>
      <c r="M62" s="66" t="s">
        <v>99</v>
      </c>
    </row>
    <row r="63" spans="2:13" x14ac:dyDescent="0.2">
      <c r="B63" s="69">
        <v>2022</v>
      </c>
      <c r="C63" s="69" t="s">
        <v>92</v>
      </c>
      <c r="D63" s="70">
        <v>0</v>
      </c>
      <c r="E63" s="69" t="s">
        <v>92</v>
      </c>
      <c r="F63" s="69" t="s">
        <v>92</v>
      </c>
      <c r="G63" s="69" t="s">
        <v>92</v>
      </c>
      <c r="H63" s="69" t="s">
        <v>92</v>
      </c>
      <c r="I63" s="69">
        <v>0</v>
      </c>
      <c r="J63" s="66" t="s">
        <v>92</v>
      </c>
      <c r="K63" s="66" t="s">
        <v>92</v>
      </c>
      <c r="L63" s="66" t="s">
        <v>92</v>
      </c>
      <c r="M63" s="66" t="s">
        <v>92</v>
      </c>
    </row>
    <row r="64" spans="2:13" x14ac:dyDescent="0.2">
      <c r="B64" s="69">
        <v>2023</v>
      </c>
      <c r="C64" s="71">
        <v>51495</v>
      </c>
      <c r="D64" s="70">
        <v>0</v>
      </c>
      <c r="E64" s="71">
        <f>C64-D64</f>
        <v>51495</v>
      </c>
      <c r="F64" s="71">
        <f>I63+E64</f>
        <v>51495</v>
      </c>
      <c r="G64" s="74">
        <f>(E64*(2+(1/3)))+I63</f>
        <v>120155.00000000001</v>
      </c>
      <c r="H64" s="75">
        <f>G64*30%</f>
        <v>36046.5</v>
      </c>
      <c r="I64" s="71">
        <f>F64-H64</f>
        <v>15448.5</v>
      </c>
      <c r="J64" s="67">
        <v>51495</v>
      </c>
      <c r="K64" s="66" t="s">
        <v>92</v>
      </c>
      <c r="L64" s="66" t="s">
        <v>92</v>
      </c>
      <c r="M64" s="66" t="s">
        <v>92</v>
      </c>
    </row>
    <row r="65" spans="2:13" x14ac:dyDescent="0.2">
      <c r="B65" s="69">
        <v>2024</v>
      </c>
      <c r="C65" s="71">
        <v>0</v>
      </c>
      <c r="D65" s="70">
        <v>0</v>
      </c>
      <c r="E65" s="71">
        <f t="shared" ref="E65:E74" si="11">C65-D65</f>
        <v>0</v>
      </c>
      <c r="F65" s="71">
        <f t="shared" ref="F65:F74" si="12">I64+E65</f>
        <v>15448.5</v>
      </c>
      <c r="G65" s="71">
        <f>(E65/2)+I64</f>
        <v>15448.5</v>
      </c>
      <c r="H65" s="73">
        <f>G65*75%</f>
        <v>11586.375</v>
      </c>
      <c r="I65" s="71">
        <f t="shared" ref="I65:I73" si="13">F65-H65</f>
        <v>3862.125</v>
      </c>
      <c r="J65" s="67">
        <f>J64-7500</f>
        <v>43995</v>
      </c>
      <c r="K65" s="66" t="s">
        <v>92</v>
      </c>
      <c r="L65" s="66" t="s">
        <v>92</v>
      </c>
      <c r="M65" s="66" t="s">
        <v>92</v>
      </c>
    </row>
    <row r="66" spans="2:13" x14ac:dyDescent="0.2">
      <c r="B66" s="69">
        <v>2025</v>
      </c>
      <c r="C66" s="71">
        <v>51495</v>
      </c>
      <c r="D66" s="70">
        <v>0</v>
      </c>
      <c r="E66" s="71">
        <f t="shared" si="11"/>
        <v>51495</v>
      </c>
      <c r="F66" s="71">
        <f t="shared" si="12"/>
        <v>55357.125</v>
      </c>
      <c r="G66" s="74">
        <f>(E66*(3/2))+I65</f>
        <v>81104.625</v>
      </c>
      <c r="H66" s="75">
        <f t="shared" ref="H65:H74" si="14">G66*30%</f>
        <v>24331.387500000001</v>
      </c>
      <c r="I66" s="71">
        <f t="shared" si="13"/>
        <v>31025.737499999999</v>
      </c>
      <c r="J66" s="67">
        <f t="shared" ref="J66:J69" si="15">J65-7500</f>
        <v>36495</v>
      </c>
      <c r="K66" s="67">
        <v>51495</v>
      </c>
      <c r="L66" s="66" t="s">
        <v>92</v>
      </c>
      <c r="M66" s="66" t="s">
        <v>92</v>
      </c>
    </row>
    <row r="67" spans="2:13" x14ac:dyDescent="0.2">
      <c r="B67" s="69">
        <v>2026</v>
      </c>
      <c r="C67" s="71">
        <v>0</v>
      </c>
      <c r="D67" s="70">
        <v>0</v>
      </c>
      <c r="E67" s="71">
        <f t="shared" si="11"/>
        <v>0</v>
      </c>
      <c r="F67" s="71">
        <f t="shared" si="12"/>
        <v>31025.737499999999</v>
      </c>
      <c r="G67" s="71">
        <f t="shared" ref="G66:G72" si="16">(E67/2)+I66</f>
        <v>31025.737499999999</v>
      </c>
      <c r="H67" s="73">
        <f>G67*55%</f>
        <v>17064.155624999999</v>
      </c>
      <c r="I67" s="71">
        <f t="shared" si="13"/>
        <v>13961.581875</v>
      </c>
      <c r="J67" s="67">
        <f t="shared" si="15"/>
        <v>28995</v>
      </c>
      <c r="K67" s="67">
        <f>K66-7500</f>
        <v>43995</v>
      </c>
      <c r="L67" s="66" t="s">
        <v>92</v>
      </c>
      <c r="M67" s="66" t="s">
        <v>92</v>
      </c>
    </row>
    <row r="68" spans="2:13" x14ac:dyDescent="0.2">
      <c r="B68" s="69">
        <v>2027</v>
      </c>
      <c r="C68" s="71">
        <v>0</v>
      </c>
      <c r="D68" s="70">
        <v>0</v>
      </c>
      <c r="E68" s="71">
        <f t="shared" si="11"/>
        <v>0</v>
      </c>
      <c r="F68" s="71">
        <f t="shared" si="12"/>
        <v>13961.581875</v>
      </c>
      <c r="G68" s="71">
        <f t="shared" si="16"/>
        <v>13961.581875</v>
      </c>
      <c r="H68" s="73">
        <f>G68*55%</f>
        <v>7678.8700312500005</v>
      </c>
      <c r="I68" s="71">
        <f t="shared" si="13"/>
        <v>6282.7118437499994</v>
      </c>
      <c r="J68" s="67">
        <f t="shared" si="15"/>
        <v>21495</v>
      </c>
      <c r="K68" s="67">
        <f t="shared" ref="K68:K70" si="17">K67-7500</f>
        <v>36495</v>
      </c>
      <c r="L68" s="66" t="s">
        <v>92</v>
      </c>
      <c r="M68" s="66" t="s">
        <v>92</v>
      </c>
    </row>
    <row r="69" spans="2:13" x14ac:dyDescent="0.2">
      <c r="B69" s="69">
        <v>2028</v>
      </c>
      <c r="C69" s="71">
        <v>51495</v>
      </c>
      <c r="D69" s="71">
        <v>13995</v>
      </c>
      <c r="E69" s="71">
        <f t="shared" si="11"/>
        <v>37500</v>
      </c>
      <c r="F69" s="71">
        <f t="shared" si="12"/>
        <v>43782.711843750003</v>
      </c>
      <c r="G69" s="71">
        <f t="shared" si="16"/>
        <v>25032.711843749999</v>
      </c>
      <c r="H69" s="71">
        <f t="shared" si="14"/>
        <v>7509.8135531249991</v>
      </c>
      <c r="I69" s="71">
        <f t="shared" si="13"/>
        <v>36272.898290625002</v>
      </c>
      <c r="J69" s="67">
        <f t="shared" si="15"/>
        <v>13995</v>
      </c>
      <c r="K69" s="67">
        <f t="shared" si="17"/>
        <v>28995</v>
      </c>
      <c r="L69" s="67">
        <v>51495</v>
      </c>
      <c r="M69" s="66" t="s">
        <v>92</v>
      </c>
    </row>
    <row r="70" spans="2:13" x14ac:dyDescent="0.2">
      <c r="B70" s="69">
        <v>2029</v>
      </c>
      <c r="C70" s="71">
        <v>51495</v>
      </c>
      <c r="D70" s="70">
        <v>21495</v>
      </c>
      <c r="E70" s="71">
        <f t="shared" si="11"/>
        <v>30000</v>
      </c>
      <c r="F70" s="71">
        <f t="shared" si="12"/>
        <v>66272.898290625002</v>
      </c>
      <c r="G70" s="71">
        <f t="shared" si="16"/>
        <v>51272.898290625002</v>
      </c>
      <c r="H70" s="71">
        <f t="shared" si="14"/>
        <v>15381.8694871875</v>
      </c>
      <c r="I70" s="71">
        <f t="shared" si="13"/>
        <v>50891.028803437504</v>
      </c>
      <c r="J70" s="66" t="s">
        <v>92</v>
      </c>
      <c r="K70" s="67">
        <f t="shared" si="17"/>
        <v>21495</v>
      </c>
      <c r="L70" s="67">
        <f>L69-7500</f>
        <v>43995</v>
      </c>
      <c r="M70" s="67">
        <v>51495</v>
      </c>
    </row>
    <row r="71" spans="2:13" x14ac:dyDescent="0.2">
      <c r="B71" s="69">
        <v>2030</v>
      </c>
      <c r="C71" s="71">
        <v>0</v>
      </c>
      <c r="D71" s="70">
        <v>0</v>
      </c>
      <c r="E71" s="71">
        <f t="shared" si="11"/>
        <v>0</v>
      </c>
      <c r="F71" s="71">
        <f t="shared" si="12"/>
        <v>50891.028803437504</v>
      </c>
      <c r="G71" s="71">
        <f t="shared" si="16"/>
        <v>50891.028803437504</v>
      </c>
      <c r="H71" s="71">
        <f t="shared" si="14"/>
        <v>15267.30864103125</v>
      </c>
      <c r="I71" s="71">
        <f t="shared" si="13"/>
        <v>35623.720162406258</v>
      </c>
      <c r="J71" s="66" t="s">
        <v>92</v>
      </c>
      <c r="K71" s="66" t="s">
        <v>92</v>
      </c>
      <c r="L71" s="67">
        <f t="shared" ref="L71:L73" si="18">L70-7500</f>
        <v>36495</v>
      </c>
      <c r="M71" s="67">
        <f>M70-7500</f>
        <v>43995</v>
      </c>
    </row>
    <row r="72" spans="2:13" x14ac:dyDescent="0.2">
      <c r="B72" s="69">
        <v>2031</v>
      </c>
      <c r="C72" s="71">
        <v>0</v>
      </c>
      <c r="D72" s="70">
        <v>0</v>
      </c>
      <c r="E72" s="71">
        <f t="shared" si="11"/>
        <v>0</v>
      </c>
      <c r="F72" s="68">
        <f t="shared" si="12"/>
        <v>35623.720162406258</v>
      </c>
      <c r="G72" s="68">
        <f t="shared" si="16"/>
        <v>35623.720162406258</v>
      </c>
      <c r="H72" s="68">
        <f t="shared" si="14"/>
        <v>10687.116048721877</v>
      </c>
      <c r="I72" s="71">
        <f t="shared" si="13"/>
        <v>24936.604113684381</v>
      </c>
      <c r="J72" s="66" t="s">
        <v>92</v>
      </c>
      <c r="K72" s="66" t="s">
        <v>92</v>
      </c>
      <c r="L72" s="67">
        <f t="shared" si="18"/>
        <v>28995</v>
      </c>
      <c r="M72" s="67">
        <f t="shared" ref="M72:M74" si="19">M71-7500</f>
        <v>36495</v>
      </c>
    </row>
    <row r="73" spans="2:13" x14ac:dyDescent="0.2">
      <c r="B73" s="69">
        <v>2032</v>
      </c>
      <c r="C73" s="71">
        <v>0</v>
      </c>
      <c r="D73" s="70">
        <v>21495</v>
      </c>
      <c r="E73" s="71">
        <f t="shared" si="11"/>
        <v>-21495</v>
      </c>
      <c r="F73" s="68">
        <f t="shared" si="12"/>
        <v>3441.6041136843814</v>
      </c>
      <c r="G73" s="68">
        <f>E73+I72</f>
        <v>3441.6041136843814</v>
      </c>
      <c r="H73" s="68">
        <f t="shared" si="14"/>
        <v>1032.4812341053143</v>
      </c>
      <c r="I73" s="71">
        <f t="shared" si="13"/>
        <v>2409.1228795790671</v>
      </c>
      <c r="J73" s="66" t="s">
        <v>92</v>
      </c>
      <c r="K73" s="66" t="s">
        <v>92</v>
      </c>
      <c r="L73" s="67">
        <f t="shared" si="18"/>
        <v>21495</v>
      </c>
      <c r="M73" s="67">
        <f t="shared" si="19"/>
        <v>28995</v>
      </c>
    </row>
    <row r="74" spans="2:13" x14ac:dyDescent="0.2">
      <c r="B74" s="69">
        <v>2033</v>
      </c>
      <c r="C74" s="71">
        <v>0</v>
      </c>
      <c r="D74" s="70">
        <v>21495</v>
      </c>
      <c r="E74" s="71">
        <f t="shared" si="11"/>
        <v>-21495</v>
      </c>
      <c r="F74" s="68">
        <f t="shared" si="12"/>
        <v>-19085.877120420933</v>
      </c>
      <c r="G74" s="68">
        <f>E74+I73</f>
        <v>-19085.877120420933</v>
      </c>
      <c r="H74" s="68">
        <f t="shared" si="14"/>
        <v>-5725.7631361262802</v>
      </c>
      <c r="I74" s="71">
        <f>F74-H74</f>
        <v>-13360.113984294654</v>
      </c>
      <c r="J74" s="66" t="s">
        <v>92</v>
      </c>
      <c r="K74" s="66" t="s">
        <v>92</v>
      </c>
      <c r="L74" s="66" t="s">
        <v>92</v>
      </c>
      <c r="M74" s="67">
        <f t="shared" si="19"/>
        <v>21495</v>
      </c>
    </row>
    <row r="75" spans="2:13" x14ac:dyDescent="0.2">
      <c r="B75" s="69">
        <v>2034</v>
      </c>
      <c r="C75" s="71" t="s">
        <v>92</v>
      </c>
      <c r="D75" s="71">
        <v>0</v>
      </c>
      <c r="E75" s="71" t="s">
        <v>92</v>
      </c>
      <c r="F75" s="71" t="s">
        <v>92</v>
      </c>
      <c r="G75" s="71" t="s">
        <v>92</v>
      </c>
      <c r="H75" s="71" t="s">
        <v>92</v>
      </c>
      <c r="I75" s="71" t="s">
        <v>92</v>
      </c>
    </row>
    <row r="89" spans="2:7" x14ac:dyDescent="0.2">
      <c r="B89" s="56" t="s">
        <v>74</v>
      </c>
      <c r="C89" s="60">
        <v>0.27</v>
      </c>
    </row>
    <row r="90" spans="2:7" x14ac:dyDescent="0.2">
      <c r="B90" s="56" t="s">
        <v>89</v>
      </c>
      <c r="C90" s="61">
        <v>6.8000000000000005E-2</v>
      </c>
      <c r="E90" s="56">
        <v>1</v>
      </c>
      <c r="F90" s="56">
        <f>-51495*C93</f>
        <v>-39847.406925229501</v>
      </c>
      <c r="G90" s="56">
        <f>1250*(1-27%)</f>
        <v>912.5</v>
      </c>
    </row>
    <row r="91" spans="2:7" x14ac:dyDescent="0.2">
      <c r="B91" s="56" t="s">
        <v>91</v>
      </c>
      <c r="C91" s="62">
        <f>C90*(1-C89)</f>
        <v>4.9640000000000004E-2</v>
      </c>
      <c r="E91" s="56">
        <v>2</v>
      </c>
      <c r="F91" s="76">
        <f>PV(C91,6,-G90)</f>
        <v>4636.9060279189398</v>
      </c>
      <c r="G91" s="56">
        <f>13995*C92</f>
        <v>10752.8223320865</v>
      </c>
    </row>
    <row r="92" spans="2:7" x14ac:dyDescent="0.2">
      <c r="B92" s="56" t="s">
        <v>102</v>
      </c>
      <c r="C92" s="56">
        <v>0.76833314269999997</v>
      </c>
      <c r="E92" s="56">
        <v>3</v>
      </c>
      <c r="F92" s="76">
        <f>PV(C91,6,,-G91)</f>
        <v>8040.4477602161451</v>
      </c>
    </row>
    <row r="93" spans="2:7" x14ac:dyDescent="0.2">
      <c r="B93" s="56" t="s">
        <v>103</v>
      </c>
      <c r="C93" s="56">
        <v>0.77381118410000005</v>
      </c>
      <c r="E93" s="56" t="s">
        <v>104</v>
      </c>
      <c r="F93" s="56">
        <f>SUM(F90:F92)</f>
        <v>-27170.053137094412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Arfaz Hussain</dc:creator>
  <cp:lastModifiedBy>Arfaz Hussain</cp:lastModifiedBy>
  <dcterms:created xsi:type="dcterms:W3CDTF">2022-11-15T07:23:04Z</dcterms:created>
  <dcterms:modified xsi:type="dcterms:W3CDTF">2022-12-04T12:07:50Z</dcterms:modified>
</cp:coreProperties>
</file>