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z/Desktop/ThirdYearEngineering/1 Summer 2024/1 CHEM 101 A01 B01/0 Labs/0 Past Submissions/Lab4/"/>
    </mc:Choice>
  </mc:AlternateContent>
  <xr:revisionPtr revIDLastSave="0" documentId="13_ncr:1_{82610315-0EBD-EA42-BFF4-B2FA933CE698}" xr6:coauthVersionLast="47" xr6:coauthVersionMax="47" xr10:uidLastSave="{00000000-0000-0000-0000-000000000000}"/>
  <bookViews>
    <workbookView minimized="1" xWindow="1000" yWindow="500" windowWidth="24600" windowHeight="15500" activeTab="2" xr2:uid="{EB1F210C-BB4B-8141-9EF5-4BD3C8FB5D43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D14" i="4"/>
  <c r="E14" i="4"/>
  <c r="C14" i="4"/>
  <c r="E4" i="4"/>
  <c r="E13" i="4"/>
  <c r="D13" i="4"/>
  <c r="C13" i="4"/>
  <c r="D12" i="4"/>
  <c r="E12" i="4"/>
  <c r="C12" i="4"/>
  <c r="D11" i="4"/>
  <c r="E11" i="4"/>
  <c r="C11" i="4"/>
  <c r="D10" i="4"/>
  <c r="E10" i="4"/>
  <c r="C10" i="4"/>
  <c r="E9" i="4"/>
  <c r="D9" i="4"/>
  <c r="C9" i="4"/>
  <c r="E8" i="4"/>
  <c r="D8" i="4"/>
  <c r="C8" i="4"/>
  <c r="B13" i="2"/>
  <c r="C13" i="2"/>
  <c r="D13" i="2"/>
  <c r="D10" i="3"/>
  <c r="E10" i="3"/>
  <c r="C10" i="3"/>
  <c r="C1" i="2"/>
  <c r="D1" i="2"/>
  <c r="F1" i="2"/>
  <c r="G1" i="2"/>
  <c r="H1" i="2"/>
  <c r="E1" i="2"/>
  <c r="B1" i="2"/>
  <c r="C15" i="4" l="1"/>
  <c r="C16" i="4"/>
</calcChain>
</file>

<file path=xl/sharedStrings.xml><?xml version="1.0" encoding="utf-8"?>
<sst xmlns="http://schemas.openxmlformats.org/spreadsheetml/2006/main" count="23" uniqueCount="22">
  <si>
    <t>Concentration (mmole/L)</t>
  </si>
  <si>
    <t>Absorbances</t>
  </si>
  <si>
    <t>`</t>
  </si>
  <si>
    <t>Volume of acne cleanser used in the analysis (mL)</t>
  </si>
  <si>
    <t>Density of the acne cleanser used in the analysis (g/cm3)</t>
  </si>
  <si>
    <t>Advertised %mass of salicylic acid</t>
  </si>
  <si>
    <t>Aliquot #1</t>
  </si>
  <si>
    <t>Aliquot #2</t>
  </si>
  <si>
    <t>Aliquot #3</t>
  </si>
  <si>
    <t>Maximum absorbance at 535 nm</t>
  </si>
  <si>
    <t>[salicylic acid] from the curve (M)</t>
  </si>
  <si>
    <t>Moles of salicylic acid in 25.00 mL (mol)</t>
  </si>
  <si>
    <t>Mass of salicylic acid in 25.00 mL (g)</t>
  </si>
  <si>
    <t>Initial concentration of salicylic acid before dilation (M)</t>
  </si>
  <si>
    <t>Moles of salicylic acid in 1.00 mL of acne cleanser (mole)</t>
  </si>
  <si>
    <t>Mass of salicylic acid in 1.00 mL of acne cleanser (g)</t>
  </si>
  <si>
    <t>%mass of salicylic acid in acne cleanser</t>
  </si>
  <si>
    <t>Average % mass of salicylic acid in acne cleanser</t>
  </si>
  <si>
    <t>Standard deviation of average % mass</t>
  </si>
  <si>
    <t>% RSD</t>
  </si>
  <si>
    <t>% comparison to the advertised value</t>
  </si>
  <si>
    <t>Concentration (mole/L)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</si>
</sst>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00000000E+00"/>
    <numFmt numFmtId="166" formatCode="0.0000000000"/>
    <numFmt numFmtId="167" formatCode="0.00000000%"/>
    <numFmt numFmtId="168" formatCode="0.00000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 wrapText="1"/>
    </xf>
    <xf numFmtId="167" fontId="4" fillId="0" borderId="3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50" b="0"/>
              <a:t>Spectrophotometric determination of Fe (II) Complexes at 535 nm</a:t>
            </a:r>
          </a:p>
        </c:rich>
      </c:tx>
      <c:layout>
        <c:manualLayout>
          <c:xMode val="edge"/>
          <c:yMode val="edge"/>
          <c:x val="0.13655761339691691"/>
          <c:y val="3.6674816625916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5412554064544"/>
          <c:y val="0.12624169986719788"/>
          <c:w val="0.79321697903959187"/>
          <c:h val="0.6663234699574534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Sheet2!$B$1:$H$1</c:f>
              <c:numCache>
                <c:formatCode>General</c:formatCode>
                <c:ptCount val="7"/>
                <c:pt idx="0">
                  <c:v>0.1142</c:v>
                </c:pt>
                <c:pt idx="1">
                  <c:v>0.1142</c:v>
                </c:pt>
                <c:pt idx="2">
                  <c:v>0.1142</c:v>
                </c:pt>
                <c:pt idx="3">
                  <c:v>0.57099999999999995</c:v>
                </c:pt>
                <c:pt idx="4">
                  <c:v>0.57099999999999995</c:v>
                </c:pt>
                <c:pt idx="5">
                  <c:v>1.1419999999999999</c:v>
                </c:pt>
                <c:pt idx="6">
                  <c:v>1.1419999999999999</c:v>
                </c:pt>
              </c:numCache>
            </c:numRef>
          </c:xVal>
          <c:yVal>
            <c:numRef>
              <c:f>Sheet2!$B$2:$H$2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5-1849-9FC0-F9310A436DB5}"/>
            </c:ext>
          </c:extLst>
        </c:ser>
        <c:ser>
          <c:idx val="0"/>
          <c:order val="1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Sheet2!$B$1:$H$1</c:f>
              <c:numCache>
                <c:formatCode>General</c:formatCode>
                <c:ptCount val="7"/>
                <c:pt idx="0">
                  <c:v>0.1142</c:v>
                </c:pt>
                <c:pt idx="1">
                  <c:v>0.1142</c:v>
                </c:pt>
                <c:pt idx="2">
                  <c:v>0.1142</c:v>
                </c:pt>
                <c:pt idx="3">
                  <c:v>0.57099999999999995</c:v>
                </c:pt>
                <c:pt idx="4">
                  <c:v>0.57099999999999995</c:v>
                </c:pt>
                <c:pt idx="5">
                  <c:v>1.1419999999999999</c:v>
                </c:pt>
                <c:pt idx="6">
                  <c:v>1.1419999999999999</c:v>
                </c:pt>
              </c:numCache>
            </c:numRef>
          </c:xVal>
          <c:yVal>
            <c:numRef>
              <c:f>Sheet2!$B$2:$H$2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5-1849-9FC0-F9310A43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78784"/>
        <c:axId val="395480496"/>
      </c:scatterChart>
      <c:valAx>
        <c:axId val="395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0496"/>
        <c:crosses val="autoZero"/>
        <c:crossBetween val="midCat"/>
      </c:valAx>
      <c:valAx>
        <c:axId val="3954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87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50" b="0"/>
              <a:t>Spectrophotometric determination of Fe (II) Complexes at 535 nm</a:t>
            </a:r>
          </a:p>
        </c:rich>
      </c:tx>
      <c:layout>
        <c:manualLayout>
          <c:xMode val="edge"/>
          <c:yMode val="edge"/>
          <c:x val="0.13095775154643455"/>
          <c:y val="5.2914107234305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8868793303354"/>
          <c:y val="0.12896966759035386"/>
          <c:w val="0.81661476201613226"/>
          <c:h val="0.6914149261258558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Sheet2!$B$3:$H$3</c:f>
              <c:numCache>
                <c:formatCode>General</c:formatCode>
                <c:ptCount val="7"/>
                <c:pt idx="0">
                  <c:v>1.142E-4</c:v>
                </c:pt>
                <c:pt idx="1">
                  <c:v>1.142E-4</c:v>
                </c:pt>
                <c:pt idx="2">
                  <c:v>1.142E-4</c:v>
                </c:pt>
                <c:pt idx="3">
                  <c:v>5.71E-4</c:v>
                </c:pt>
                <c:pt idx="4">
                  <c:v>5.71E-4</c:v>
                </c:pt>
                <c:pt idx="5">
                  <c:v>1.142E-3</c:v>
                </c:pt>
                <c:pt idx="6">
                  <c:v>1.142E-3</c:v>
                </c:pt>
              </c:numCache>
            </c:numRef>
          </c:xVal>
          <c:yVal>
            <c:numRef>
              <c:f>Sheet2!$B$4:$H$4</c:f>
              <c:numCache>
                <c:formatCode>General</c:formatCode>
                <c:ptCount val="7"/>
                <c:pt idx="0">
                  <c:v>0.151</c:v>
                </c:pt>
                <c:pt idx="1">
                  <c:v>0.152</c:v>
                </c:pt>
                <c:pt idx="2">
                  <c:v>0.154</c:v>
                </c:pt>
                <c:pt idx="3">
                  <c:v>0.73599999999999999</c:v>
                </c:pt>
                <c:pt idx="4">
                  <c:v>0.73699999999999999</c:v>
                </c:pt>
                <c:pt idx="5">
                  <c:v>1.3620000000000001</c:v>
                </c:pt>
                <c:pt idx="6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9-3642-B472-45B3DF79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18352"/>
        <c:axId val="655820064"/>
      </c:scatterChart>
      <c:valAx>
        <c:axId val="6558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20064"/>
        <c:crosses val="autoZero"/>
        <c:crossBetween val="midCat"/>
      </c:valAx>
      <c:valAx>
        <c:axId val="655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83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Sheet3!$C$10:$E$10</c:f>
              <c:numCache>
                <c:formatCode>General</c:formatCode>
                <c:ptCount val="3"/>
                <c:pt idx="0">
                  <c:v>0.11668000000000001</c:v>
                </c:pt>
                <c:pt idx="1">
                  <c:v>0.58340000000000003</c:v>
                </c:pt>
                <c:pt idx="2">
                  <c:v>1.1668000000000001</c:v>
                </c:pt>
              </c:numCache>
            </c:numRef>
          </c:xVal>
          <c:yVal>
            <c:numRef>
              <c:f>Sheet3!$C$11:$E$11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0.83099999999999996</c:v>
                </c:pt>
                <c:pt idx="2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7-9A42-8A90-0BC8C77C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0480"/>
        <c:axId val="1311184207"/>
      </c:scatterChart>
      <c:valAx>
        <c:axId val="6546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4207"/>
        <c:crosses val="autoZero"/>
        <c:crossBetween val="midCat"/>
      </c:valAx>
      <c:valAx>
        <c:axId val="13111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Sheet3!$C$12:$E$12</c:f>
              <c:numCache>
                <c:formatCode>General</c:formatCode>
                <c:ptCount val="3"/>
                <c:pt idx="0">
                  <c:v>1.1668E-4</c:v>
                </c:pt>
                <c:pt idx="1">
                  <c:v>5.8339999999999998E-4</c:v>
                </c:pt>
                <c:pt idx="2">
                  <c:v>1.1668E-3</c:v>
                </c:pt>
              </c:numCache>
            </c:numRef>
          </c:xVal>
          <c:yVal>
            <c:numRef>
              <c:f>Sheet3!$C$13:$E$13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0.83099999999999996</c:v>
                </c:pt>
                <c:pt idx="2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5-E74F-B5E9-26AC67B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6143"/>
        <c:axId val="667777855"/>
      </c:scatterChart>
      <c:valAx>
        <c:axId val="66777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7855"/>
        <c:crosses val="autoZero"/>
        <c:crossBetween val="midCat"/>
      </c:valAx>
      <c:valAx>
        <c:axId val="6677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9</xdr:row>
      <xdr:rowOff>63500</xdr:rowOff>
    </xdr:from>
    <xdr:to>
      <xdr:col>20</xdr:col>
      <xdr:colOff>330200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113C6-38B2-1A2A-A313-D5C0EFFA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1841500</xdr:colOff>
      <xdr:row>17</xdr:row>
      <xdr:rowOff>182032</xdr:rowOff>
    </xdr:from>
    <xdr:to>
      <xdr:col>9</xdr:col>
      <xdr:colOff>596900</xdr:colOff>
      <xdr:row>45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57E0B-2B73-4B6F-5804-7E7C4F310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0.18936</cdr:x>
      <cdr:y>0.86797</cdr:y>
    </cdr:from>
    <cdr:to>
      <cdr:x>0.84986</cdr:x>
      <cdr:y>0.95599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9EFB29-FB50-A1B5-E9EC-C2573628E5D2}"/>
            </a:ext>
          </a:extLst>
        </cdr:cNvPr>
        <cdr:cNvSpPr txBox="1"/>
      </cdr:nvSpPr>
      <cdr:spPr>
        <a:xfrm xmlns:a="http://schemas.openxmlformats.org/drawingml/2006/main">
          <a:off x="1365965" y="4508500"/>
          <a:ext cx="476461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+mj-lt"/>
            </a:rPr>
            <a:t>Concentration (nmole/L) of Standard</a:t>
          </a:r>
          <a:r>
            <a:rPr lang="en-US" sz="2000" baseline="0">
              <a:latin typeface="+mj-lt"/>
            </a:rPr>
            <a:t> Solutions</a:t>
          </a:r>
          <a:r>
            <a:rPr lang="en-US" sz="2000">
              <a:latin typeface="+mj-lt"/>
            </a:rPr>
            <a:t>  </a:t>
          </a:r>
        </a:p>
      </cdr:txBody>
    </cdr:sp>
  </cdr:relSizeAnchor>
  <cdr:relSizeAnchor xmlns:cdr="http://schemas.openxmlformats.org/drawingml/2006/chartDrawing">
    <cdr:from>
      <cdr:x>0.03538</cdr:x>
      <cdr:y>0.32763</cdr:y>
    </cdr:from>
    <cdr:to>
      <cdr:x>0.09756</cdr:x>
      <cdr:y>0.60147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E44B8B-D711-F9D2-B782-E3C93CBDB1D4}"/>
            </a:ext>
          </a:extLst>
        </cdr:cNvPr>
        <cdr:cNvSpPr txBox="1"/>
      </cdr:nvSpPr>
      <cdr:spPr>
        <a:xfrm xmlns:a="http://schemas.openxmlformats.org/drawingml/2006/main" rot="16200000">
          <a:off x="-231715" y="2188711"/>
          <a:ext cx="1422400" cy="448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+mj-lt"/>
            </a:rPr>
            <a:t>Absorbance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0.01167</cdr:x>
      <cdr:y>0.39418</cdr:y>
    </cdr:from>
    <cdr:to>
      <cdr:x>0.07382</cdr:x>
      <cdr:y>0.64502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179D98F-0234-1A40-F13F-855B4C1A6D92}"/>
            </a:ext>
          </a:extLst>
        </cdr:cNvPr>
        <cdr:cNvSpPr txBox="1"/>
      </cdr:nvSpPr>
      <cdr:spPr>
        <a:xfrm xmlns:a="http://schemas.openxmlformats.org/drawingml/2006/main" rot="16200000">
          <a:off x="-401061" y="2720927"/>
          <a:ext cx="1422400" cy="450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+mj-lt"/>
            </a:rPr>
            <a:t>Absorbance</a:t>
          </a:r>
        </a:p>
      </cdr:txBody>
    </cdr:sp>
  </cdr:relSizeAnchor>
  <cdr:relSizeAnchor xmlns:cdr="http://schemas.openxmlformats.org/drawingml/2006/chartDrawing">
    <cdr:from>
      <cdr:x>0.18436</cdr:x>
      <cdr:y>0.87794</cdr:y>
    </cdr:from>
    <cdr:to>
      <cdr:x>0.84448</cdr:x>
      <cdr:y>0.95857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9081777-19FD-74AE-E2B1-2E9C08DFF876}"/>
            </a:ext>
          </a:extLst>
        </cdr:cNvPr>
        <cdr:cNvSpPr txBox="1"/>
      </cdr:nvSpPr>
      <cdr:spPr>
        <a:xfrm xmlns:a="http://schemas.openxmlformats.org/drawingml/2006/main">
          <a:off x="1337734" y="4978400"/>
          <a:ext cx="4789778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+mj-lt"/>
            </a:rPr>
            <a:t>Concentration (mole/L) of Standard</a:t>
          </a:r>
          <a:r>
            <a:rPr lang="en-US" sz="2000" baseline="0">
              <a:latin typeface="+mj-lt"/>
            </a:rPr>
            <a:t> Solutions</a:t>
          </a:r>
          <a:r>
            <a:rPr lang="en-US" sz="2000">
              <a:latin typeface="+mj-lt"/>
            </a:rPr>
            <a:t>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4</xdr:row>
      <xdr:rowOff>31750</xdr:rowOff>
    </xdr:from>
    <xdr:to>
      <xdr:col>12</xdr:col>
      <xdr:colOff>368300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9810A-CCFC-7E34-58D1-DA1DDD50F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18</xdr:row>
      <xdr:rowOff>31750</xdr:rowOff>
    </xdr:from>
    <xdr:to>
      <xdr:col>6</xdr:col>
      <xdr:colOff>774700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9C43E-0364-78B0-F268-BA8BDB5D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5206-13E0-F444-8427-08B45CA9E427}">
  <dimension ref="A1:H22"/>
  <sheetViews>
    <sheetView zoomScaleNormal="114" workbookViewId="0">
      <selection activeCell="D12" sqref="D12"/>
    </sheetView>
  </sheetViews>
  <sheetFormatPr baseColWidth="10" defaultRowHeight="16" x14ac:dyDescent="0.2"/>
  <cols>
    <col min="1" max="1" width="24.5" customWidth="1"/>
  </cols>
  <sheetData>
    <row r="1" spans="1:8" x14ac:dyDescent="0.2">
      <c r="A1" t="s">
        <v>0</v>
      </c>
      <c r="B1">
        <f t="shared" ref="B1:H1" si="0">B3*1000</f>
        <v>0.1142</v>
      </c>
      <c r="C1">
        <f t="shared" si="0"/>
        <v>0.1142</v>
      </c>
      <c r="D1">
        <f t="shared" si="0"/>
        <v>0.1142</v>
      </c>
      <c r="E1">
        <f t="shared" si="0"/>
        <v>0.57099999999999995</v>
      </c>
      <c r="F1">
        <f t="shared" si="0"/>
        <v>0.57099999999999995</v>
      </c>
      <c r="G1">
        <f t="shared" si="0"/>
        <v>1.1419999999999999</v>
      </c>
      <c r="H1">
        <f t="shared" si="0"/>
        <v>1.1419999999999999</v>
      </c>
    </row>
    <row r="2" spans="1:8" x14ac:dyDescent="0.2">
      <c r="A2" t="s">
        <v>1</v>
      </c>
      <c r="B2">
        <v>0.151</v>
      </c>
      <c r="C2">
        <v>0.152</v>
      </c>
      <c r="D2">
        <v>0.154</v>
      </c>
      <c r="E2">
        <v>0.73599999999999999</v>
      </c>
      <c r="F2">
        <v>0.73699999999999999</v>
      </c>
      <c r="G2" s="1">
        <v>1.3620000000000001</v>
      </c>
      <c r="H2">
        <v>1.363</v>
      </c>
    </row>
    <row r="3" spans="1:8" x14ac:dyDescent="0.2">
      <c r="A3" t="s">
        <v>21</v>
      </c>
      <c r="B3">
        <v>1.142E-4</v>
      </c>
      <c r="C3">
        <v>1.142E-4</v>
      </c>
      <c r="D3">
        <v>1.142E-4</v>
      </c>
      <c r="E3">
        <v>5.71E-4</v>
      </c>
      <c r="F3">
        <v>5.71E-4</v>
      </c>
      <c r="G3">
        <v>1.142E-3</v>
      </c>
      <c r="H3">
        <v>1.142E-3</v>
      </c>
    </row>
    <row r="4" spans="1:8" x14ac:dyDescent="0.2">
      <c r="A4" t="s">
        <v>1</v>
      </c>
      <c r="B4">
        <v>0.151</v>
      </c>
      <c r="C4">
        <v>0.152</v>
      </c>
      <c r="D4">
        <v>0.154</v>
      </c>
      <c r="E4">
        <v>0.73599999999999999</v>
      </c>
      <c r="F4">
        <v>0.73699999999999999</v>
      </c>
      <c r="G4" s="1">
        <v>1.3620000000000001</v>
      </c>
      <c r="H4">
        <v>1.363</v>
      </c>
    </row>
    <row r="12" spans="1:8" x14ac:dyDescent="0.2">
      <c r="B12">
        <v>0.624</v>
      </c>
      <c r="C12">
        <v>0.621</v>
      </c>
      <c r="D12">
        <v>0.623</v>
      </c>
    </row>
    <row r="13" spans="1:8" x14ac:dyDescent="0.2">
      <c r="B13">
        <f>(B12-0.0298)/1179.8</f>
        <v>5.0364468553992195E-4</v>
      </c>
      <c r="C13">
        <f t="shared" ref="C13:D13" si="1">(C12-0.0298)/1179.8</f>
        <v>5.0110188167486007E-4</v>
      </c>
      <c r="D13">
        <f t="shared" si="1"/>
        <v>5.0279708425156799E-4</v>
      </c>
    </row>
    <row r="22" spans="5:5" x14ac:dyDescent="0.2">
      <c r="E22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B03C-B6C9-9643-B033-6429E6DAA021}">
  <dimension ref="C10:E13"/>
  <sheetViews>
    <sheetView workbookViewId="0">
      <selection activeCell="F9" sqref="F9"/>
    </sheetView>
  </sheetViews>
  <sheetFormatPr baseColWidth="10" defaultRowHeight="16" x14ac:dyDescent="0.2"/>
  <sheetData>
    <row r="10" spans="3:5" x14ac:dyDescent="0.2">
      <c r="C10">
        <f>C12*1000</f>
        <v>0.11668000000000001</v>
      </c>
      <c r="D10">
        <f t="shared" ref="D10:E10" si="0">D12*1000</f>
        <v>0.58340000000000003</v>
      </c>
      <c r="E10">
        <f t="shared" si="0"/>
        <v>1.1668000000000001</v>
      </c>
    </row>
    <row r="11" spans="3:5" x14ac:dyDescent="0.2">
      <c r="C11">
        <v>0.24399999999999999</v>
      </c>
      <c r="D11">
        <v>0.83099999999999996</v>
      </c>
      <c r="E11">
        <v>1.39</v>
      </c>
    </row>
    <row r="12" spans="3:5" x14ac:dyDescent="0.2">
      <c r="C12">
        <v>1.1668E-4</v>
      </c>
      <c r="D12">
        <v>5.8339999999999998E-4</v>
      </c>
      <c r="E12">
        <v>1.1668E-3</v>
      </c>
    </row>
    <row r="13" spans="3:5" x14ac:dyDescent="0.2">
      <c r="C13">
        <v>0.24399999999999999</v>
      </c>
      <c r="D13">
        <v>0.83099999999999996</v>
      </c>
      <c r="E13">
        <v>1.39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A8A2-45DA-314B-8906-9F00CCC87B7A}">
  <dimension ref="B3:E18"/>
  <sheetViews>
    <sheetView tabSelected="1" topLeftCell="A4" workbookViewId="0">
      <selection activeCell="I13" sqref="I13"/>
    </sheetView>
  </sheetViews>
  <sheetFormatPr baseColWidth="10" defaultRowHeight="16" x14ac:dyDescent="0.2"/>
  <cols>
    <col min="1" max="1" width="10.83203125" style="6"/>
    <col min="2" max="2" width="29" style="6" customWidth="1"/>
    <col min="3" max="5" width="13.5" style="6" customWidth="1"/>
    <col min="6" max="16384" width="10.83203125" style="6"/>
  </cols>
  <sheetData>
    <row r="3" spans="2:5" ht="25" customHeight="1" x14ac:dyDescent="0.2">
      <c r="B3" s="20" t="s">
        <v>3</v>
      </c>
      <c r="C3" s="21"/>
      <c r="D3" s="3">
        <v>0.3</v>
      </c>
      <c r="E3" s="3"/>
    </row>
    <row r="4" spans="2:5" ht="39" customHeight="1" x14ac:dyDescent="0.2">
      <c r="B4" s="20" t="s">
        <v>4</v>
      </c>
      <c r="C4" s="21"/>
      <c r="D4" s="3">
        <v>0.96099999999999997</v>
      </c>
      <c r="E4" s="3">
        <f>D4*D3</f>
        <v>0.2883</v>
      </c>
    </row>
    <row r="5" spans="2:5" ht="25" customHeight="1" x14ac:dyDescent="0.2">
      <c r="B5" s="20" t="s">
        <v>5</v>
      </c>
      <c r="C5" s="21"/>
      <c r="D5" s="4">
        <v>5.0000000000000001E-3</v>
      </c>
      <c r="E5" s="4"/>
    </row>
    <row r="6" spans="2:5" ht="25" customHeight="1" x14ac:dyDescent="0.2">
      <c r="B6" s="5"/>
      <c r="C6" s="2" t="s">
        <v>6</v>
      </c>
      <c r="D6" s="2" t="s">
        <v>7</v>
      </c>
      <c r="E6" s="2" t="s">
        <v>8</v>
      </c>
    </row>
    <row r="7" spans="2:5" ht="25" customHeight="1" x14ac:dyDescent="0.2">
      <c r="B7" s="2" t="s">
        <v>9</v>
      </c>
      <c r="C7" s="3">
        <v>0.624</v>
      </c>
      <c r="D7" s="3">
        <v>0.621</v>
      </c>
      <c r="E7" s="3">
        <v>0.623</v>
      </c>
    </row>
    <row r="8" spans="2:5" ht="38" customHeight="1" x14ac:dyDescent="0.2">
      <c r="B8" s="2" t="s">
        <v>10</v>
      </c>
      <c r="C8" s="10">
        <f>(C7-0.0298)/1179.8</f>
        <v>5.0364468553992195E-4</v>
      </c>
      <c r="D8" s="10">
        <f t="shared" ref="D8:E8" si="0">(D7-0.0298)/1179.8</f>
        <v>5.0110188167486007E-4</v>
      </c>
      <c r="E8" s="10">
        <f t="shared" si="0"/>
        <v>5.0279708425156799E-4</v>
      </c>
    </row>
    <row r="9" spans="2:5" ht="38" customHeight="1" x14ac:dyDescent="0.2">
      <c r="B9" s="2" t="s">
        <v>11</v>
      </c>
      <c r="C9" s="9">
        <f>C8*(25/1000)</f>
        <v>1.2591117138498049E-5</v>
      </c>
      <c r="D9" s="9">
        <f>D8*(25/1000)</f>
        <v>1.2527547041871502E-5</v>
      </c>
      <c r="E9" s="9">
        <f>E8*(25/1000)</f>
        <v>1.2569927106289201E-5</v>
      </c>
    </row>
    <row r="10" spans="2:5" ht="38" customHeight="1" x14ac:dyDescent="0.2">
      <c r="B10" s="2" t="s">
        <v>12</v>
      </c>
      <c r="C10" s="9">
        <f>C9*138.1214</f>
        <v>1.7391027267333445E-3</v>
      </c>
      <c r="D10" s="9">
        <f t="shared" ref="D10:E10" si="1">D9*138.1214</f>
        <v>1.7303223359891504E-3</v>
      </c>
      <c r="E10" s="9">
        <f t="shared" si="1"/>
        <v>1.7361759298186131E-3</v>
      </c>
    </row>
    <row r="11" spans="2:5" ht="38" customHeight="1" x14ac:dyDescent="0.2">
      <c r="B11" s="2" t="s">
        <v>13</v>
      </c>
      <c r="C11" s="11">
        <f>C9/(0.3/1000)</f>
        <v>4.1970390461660165E-2</v>
      </c>
      <c r="D11" s="11">
        <f t="shared" ref="D11:E11" si="2">D9/(0.3/1000)</f>
        <v>4.1758490139571676E-2</v>
      </c>
      <c r="E11" s="11">
        <f t="shared" si="2"/>
        <v>4.1899757020964011E-2</v>
      </c>
    </row>
    <row r="12" spans="2:5" ht="38" customHeight="1" x14ac:dyDescent="0.2">
      <c r="B12" s="2" t="s">
        <v>14</v>
      </c>
      <c r="C12" s="7">
        <f>C11*(1/1000)</f>
        <v>4.1970390461660163E-5</v>
      </c>
      <c r="D12" s="7">
        <f t="shared" ref="D12:E12" si="3">D11*(1/1000)</f>
        <v>4.1758490139571679E-5</v>
      </c>
      <c r="E12" s="7">
        <f t="shared" si="3"/>
        <v>4.1899757020964015E-5</v>
      </c>
    </row>
    <row r="13" spans="2:5" ht="38" customHeight="1" x14ac:dyDescent="0.2">
      <c r="B13" s="2" t="s">
        <v>15</v>
      </c>
      <c r="C13" s="9">
        <f>C12*138.1214</f>
        <v>5.7970090891111478E-3</v>
      </c>
      <c r="D13" s="9">
        <f t="shared" ref="D13:E13" si="4">D12*138.1214</f>
        <v>5.7677411199638356E-3</v>
      </c>
      <c r="E13" s="9">
        <f t="shared" si="4"/>
        <v>5.7872530993953791E-3</v>
      </c>
    </row>
    <row r="14" spans="2:5" ht="38" customHeight="1" x14ac:dyDescent="0.2">
      <c r="B14" s="2" t="s">
        <v>16</v>
      </c>
      <c r="C14" s="8">
        <f>C13/$D4</f>
        <v>6.0322675224881873E-3</v>
      </c>
      <c r="D14" s="8">
        <f t="shared" ref="D14:E14" si="5">D13/$D4</f>
        <v>6.0018117793588302E-3</v>
      </c>
      <c r="E14" s="8">
        <f t="shared" si="5"/>
        <v>6.0221156081117369E-3</v>
      </c>
    </row>
    <row r="15" spans="2:5" ht="38" customHeight="1" x14ac:dyDescent="0.2">
      <c r="B15" s="2" t="s">
        <v>17</v>
      </c>
      <c r="C15" s="12">
        <f>AVERAGE(C14,D14,E14)</f>
        <v>6.0187316366529181E-3</v>
      </c>
      <c r="D15" s="13"/>
      <c r="E15" s="14"/>
    </row>
    <row r="16" spans="2:5" ht="38" customHeight="1" x14ac:dyDescent="0.2">
      <c r="B16" s="2" t="s">
        <v>18</v>
      </c>
      <c r="C16" s="15">
        <f>STDEV(C14,D14,E14)</f>
        <v>1.5507305359601336E-5</v>
      </c>
      <c r="D16" s="16"/>
      <c r="E16" s="17"/>
    </row>
    <row r="17" spans="2:5" ht="38" customHeight="1" x14ac:dyDescent="0.2">
      <c r="B17" s="2" t="s">
        <v>19</v>
      </c>
      <c r="C17" s="12">
        <v>2.5888999999999999E-3</v>
      </c>
      <c r="D17" s="13"/>
      <c r="E17" s="14"/>
    </row>
    <row r="18" spans="2:5" ht="38" customHeight="1" x14ac:dyDescent="0.2">
      <c r="B18" s="2" t="s">
        <v>20</v>
      </c>
      <c r="C18" s="22">
        <f>C15-D5</f>
        <v>1.018731636652918E-3</v>
      </c>
      <c r="D18" s="18"/>
      <c r="E18" s="19"/>
    </row>
  </sheetData>
  <mergeCells count="7">
    <mergeCell ref="C15:E15"/>
    <mergeCell ref="C16:E16"/>
    <mergeCell ref="C17:E17"/>
    <mergeCell ref="C18:E18"/>
    <mergeCell ref="B3:C3"/>
    <mergeCell ref="B4:C4"/>
    <mergeCell ref="B5:C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Hossain</dc:creator>
  <cp:lastModifiedBy>Arfaz Hossain</cp:lastModifiedBy>
  <dcterms:created xsi:type="dcterms:W3CDTF">2023-10-28T23:55:11Z</dcterms:created>
  <dcterms:modified xsi:type="dcterms:W3CDTF">2024-06-20T22:50:48Z</dcterms:modified>
</cp:coreProperties>
</file>