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STOCK" sheetId="1" state="visible" r:id="rId2"/>
    <sheet name="LCoE" sheetId="2" state="visible" r:id="rId3"/>
    <sheet name="CO2 coeff" sheetId="3" state="visible" r:id="rId4"/>
    <sheet name="DM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<sst xmlns="http://schemas.openxmlformats.org/spreadsheetml/2006/main" count="92" uniqueCount="55">
  <si>
    <t xml:space="preserve">CAP2ACT</t>
  </si>
  <si>
    <t xml:space="preserve">Unit</t>
  </si>
  <si>
    <t xml:space="preserve">GWh</t>
  </si>
  <si>
    <t xml:space="preserve">FY</t>
  </si>
  <si>
    <t xml:space="preserve">Hydro</t>
  </si>
  <si>
    <t xml:space="preserve">Pumped-storage</t>
  </si>
  <si>
    <t xml:space="preserve">Thermal</t>
  </si>
  <si>
    <t xml:space="preserve">Coal</t>
  </si>
  <si>
    <t xml:space="preserve">Oil</t>
  </si>
  <si>
    <t xml:space="preserve">LNG</t>
  </si>
  <si>
    <t xml:space="preserve">Th-fossil</t>
  </si>
  <si>
    <t xml:space="preserve">Nuclear</t>
  </si>
  <si>
    <t xml:space="preserve">Alt Energy</t>
  </si>
  <si>
    <t xml:space="preserve">Wind</t>
  </si>
  <si>
    <t xml:space="preserve">PV</t>
  </si>
  <si>
    <t xml:space="preserve">Geo</t>
  </si>
  <si>
    <t xml:space="preserve">Other Utils</t>
  </si>
  <si>
    <t xml:space="preserve">Total</t>
  </si>
  <si>
    <t xml:space="preserve">Total from EDMC</t>
  </si>
  <si>
    <t xml:space="preserve">Error</t>
  </si>
  <si>
    <t xml:space="preserve">Tot (w/o PS,other)</t>
  </si>
  <si>
    <t xml:space="preserve">STOCK 1</t>
  </si>
  <si>
    <t xml:space="preserve">STOCK 2</t>
  </si>
  <si>
    <t xml:space="preserve">AVG STOCK 1</t>
  </si>
  <si>
    <t xml:space="preserve">AVG STOCK 2</t>
  </si>
  <si>
    <t xml:space="preserve">CAP1</t>
  </si>
  <si>
    <t xml:space="preserve">CAP2</t>
  </si>
  <si>
    <t xml:space="preserve">Source</t>
  </si>
  <si>
    <t xml:space="preserve">https://link-springer-com.proxy2.library.illinois.edu/chapter/10.1007/978-3-319-66420-0_2</t>
  </si>
  <si>
    <t xml:space="preserve">https://www.sciencedirect.com/science/article/pii/S1364032117309486</t>
  </si>
  <si>
    <t xml:space="preserve">LCOE</t>
  </si>
  <si>
    <t xml:space="preserve">USD/MWh</t>
  </si>
  <si>
    <t xml:space="preserve">2016(Lazard)</t>
  </si>
  <si>
    <t xml:space="preserve">2015(OECD NEA 10 %)</t>
  </si>
  <si>
    <t xml:space="preserve">2014 IEEJ</t>
  </si>
  <si>
    <t xml:space="preserve">yen/kwh</t>
  </si>
  <si>
    <t xml:space="preserve">CCGT</t>
  </si>
  <si>
    <t xml:space="preserve">Onshore</t>
  </si>
  <si>
    <t xml:space="preserve">Ground mnted</t>
  </si>
  <si>
    <t xml:space="preserve">Pumped Storage</t>
  </si>
  <si>
    <t xml:space="preserve">gCO2/kWh</t>
  </si>
  <si>
    <t xml:space="preserve">Amponsah et al 2014</t>
  </si>
  <si>
    <t xml:space="preserve">100% onshore</t>
  </si>
  <si>
    <t xml:space="preserve">Amponsah et al 2014\</t>
  </si>
  <si>
    <t xml:space="preserve">ref 10</t>
  </si>
  <si>
    <t xml:space="preserve">PVS</t>
  </si>
  <si>
    <t xml:space="preserve">Biomass</t>
  </si>
  <si>
    <t xml:space="preserve">More verification</t>
  </si>
  <si>
    <t xml:space="preserve">Lenzen 2008</t>
  </si>
  <si>
    <t xml:space="preserve">Sovacool 2008</t>
  </si>
  <si>
    <t xml:space="preserve">OLD</t>
  </si>
  <si>
    <t xml:space="preserve">Prod</t>
  </si>
  <si>
    <t xml:space="preserve">Dmd</t>
  </si>
  <si>
    <t xml:space="preserve">Diff</t>
  </si>
  <si>
    <t xml:space="preserve">Yr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</si>
</sst>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0%"/>
    <numFmt numFmtId="167" formatCode="[$$-409]#,##0.00;[RED]\-[$$-409]#,##0.00"/>
    <numFmt numFmtId="168" formatCode="0.00E+00"/>
    <numFmt numFmtId="169" formatCode="#,##0.00\ "/>
  </numFmts>
  <fonts count="1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i val="true"/>
      <sz val="16"/>
      <color rgb="FF000000"/>
      <name val="Arial"/>
      <family val="2"/>
      <charset val="1"/>
    </font>
    <font>
      <sz val="10"/>
      <name val="Courier New"/>
      <family val="3"/>
      <charset val="1"/>
    </font>
    <font>
      <b val="true"/>
      <i val="true"/>
      <u val="singl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FF3333"/>
      <name val="Arial"/>
      <family val="2"/>
      <charset val="1"/>
    </font>
    <font>
      <sz val="11"/>
      <color rgb="FF8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center" vertical="bottom" textRotation="0" wrapText="false" indent="0" shrinkToFit="false"/>
    </xf>
    <xf numFmtId="164" fontId="6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7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5 2" xfId="20" builtinId="53" customBuiltin="true"/>
    <cellStyle name="Comma 2" xfId="21" builtinId="53" customBuiltin="true"/>
    <cellStyle name="Heading 1" xfId="22" builtinId="53" customBuiltin="true"/>
    <cellStyle name="Heading1 2" xfId="23" builtinId="53" customBuiltin="true"/>
    <cellStyle name="Normal 10" xfId="24" builtinId="53" customBuiltin="true"/>
    <cellStyle name="Normal 2" xfId="25" builtinId="53" customBuiltin="true"/>
    <cellStyle name="Normal 3" xfId="26" builtinId="53" customBuiltin="true"/>
    <cellStyle name="Normal 4" xfId="27" builtinId="53" customBuiltin="true"/>
    <cellStyle name="Normal 4 2" xfId="28" builtinId="53" customBuiltin="true"/>
    <cellStyle name="Normal 5" xfId="29" builtinId="53" customBuiltin="true"/>
    <cellStyle name="Normal 6" xfId="30" builtinId="53" customBuiltin="true"/>
    <cellStyle name="Normal 7" xfId="31" builtinId="53" customBuiltin="true"/>
    <cellStyle name="Normal 8" xfId="32" builtinId="53" customBuiltin="true"/>
    <cellStyle name="Normal 9" xfId="33" builtinId="53" customBuiltin="true"/>
    <cellStyle name="Normal 9 2" xfId="34" builtinId="53" customBuiltin="true"/>
    <cellStyle name="Normale_B2020" xfId="35" builtinId="53" customBuiltin="true"/>
    <cellStyle name="Percent 2" xfId="36" builtinId="53" customBuiltin="true"/>
    <cellStyle name="Percent 3" xfId="37" builtinId="53" customBuiltin="true"/>
    <cellStyle name="Percent 4" xfId="38" builtinId="53" customBuiltin="true"/>
    <cellStyle name="Percent 5" xfId="39" builtinId="53" customBuiltin="true"/>
    <cellStyle name="Result 3" xfId="40" builtinId="53" customBuiltin="true"/>
    <cellStyle name="Result2 4" xfId="41" builtinId="53" customBuiltin="true"/>
    <cellStyle name="Standard_Sce_D_Extraction" xfId="42" builtinId="53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O4" activeCellId="0" sqref="O4"/>
    </sheetView>
  </sheetViews>
  <sheetFormatPr defaultRowHeight="14.25"/>
  <cols>
    <col collapsed="false" hidden="false" max="1" min="1" style="0" width="17.6"/>
    <col collapsed="false" hidden="false" max="2" min="2" style="0" width="11.0744186046512"/>
    <col collapsed="false" hidden="false" max="3" min="3" style="0" width="13.046511627907"/>
    <col collapsed="false" hidden="false" max="18" min="4" style="0" width="11.0744186046512"/>
  </cols>
  <sheetData>
    <row r="1" customFormat="false" ht="14.25" hidden="false" customHeight="false" outlineLevel="0" collapsed="false">
      <c r="A1" s="0" t="s">
        <v>0</v>
      </c>
      <c r="B1" s="0" t="n">
        <v>8760</v>
      </c>
    </row>
    <row r="2" customFormat="false" ht="14.25" hidden="false" customHeight="false" outlineLevel="0" collapsed="false">
      <c r="A2" s="0" t="s">
        <v>1</v>
      </c>
      <c r="B2" s="1"/>
      <c r="C2" s="0" t="s">
        <v>2</v>
      </c>
    </row>
    <row r="3" customFormat="false" ht="15" hidden="false" customHeight="false" outlineLevel="0" collapsed="false">
      <c r="A3" s="2" t="s">
        <v>3</v>
      </c>
      <c r="B3" s="2" t="s">
        <v>4</v>
      </c>
      <c r="C3" s="0" t="s">
        <v>5</v>
      </c>
      <c r="D3" s="0" t="s">
        <v>6</v>
      </c>
      <c r="E3" s="2" t="s">
        <v>7</v>
      </c>
      <c r="F3" s="2" t="s">
        <v>8</v>
      </c>
      <c r="G3" s="2" t="s">
        <v>9</v>
      </c>
      <c r="H3" s="0" t="s">
        <v>10</v>
      </c>
      <c r="I3" s="2" t="s">
        <v>11</v>
      </c>
      <c r="J3" s="0" t="s">
        <v>12</v>
      </c>
      <c r="K3" s="2" t="s">
        <v>13</v>
      </c>
      <c r="L3" s="2" t="s">
        <v>14</v>
      </c>
      <c r="M3" s="2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20</v>
      </c>
    </row>
    <row r="4" customFormat="false" ht="13.8" hidden="false" customHeight="false" outlineLevel="0" collapsed="false">
      <c r="A4" s="0" t="n">
        <v>2011</v>
      </c>
      <c r="B4" s="3" t="n">
        <v>74378.178</v>
      </c>
      <c r="D4" s="0" t="n">
        <v>678527.15</v>
      </c>
      <c r="E4" s="0" t="n">
        <v>204514.005</v>
      </c>
      <c r="F4" s="0" t="n">
        <v>107134.89</v>
      </c>
      <c r="G4" s="0" t="n">
        <v>392271.042</v>
      </c>
      <c r="H4" s="0" t="n">
        <f aca="false">SUM(E4:G4)-D4</f>
        <v>25392.787</v>
      </c>
      <c r="I4" s="0" t="n">
        <v>101761.003</v>
      </c>
      <c r="J4" s="0" t="n">
        <v>2738.892</v>
      </c>
      <c r="K4" s="0" t="n">
        <v>179.636</v>
      </c>
      <c r="L4" s="0" t="n">
        <v>40.784</v>
      </c>
      <c r="M4" s="0" t="n">
        <v>2518.472</v>
      </c>
      <c r="O4" s="0" t="n">
        <f aca="false">SUM(B4,E4,F4,G4,I4,K4,L4,M4)</f>
        <v>882798.01</v>
      </c>
      <c r="P4" s="0" t="n">
        <v>857405.223</v>
      </c>
      <c r="Q4" s="0" t="n">
        <f aca="false">ABS(P4-O4)/P4</f>
        <v>0.0296158529465826</v>
      </c>
      <c r="R4" s="0" t="n">
        <f aca="false">O4-N4-C4</f>
        <v>882798.01</v>
      </c>
    </row>
    <row r="5" customFormat="false" ht="13.8" hidden="false" customHeight="false" outlineLevel="0" collapsed="false">
      <c r="A5" s="0" t="n">
        <v>2012</v>
      </c>
      <c r="B5" s="0" t="n">
        <v>67359.987</v>
      </c>
      <c r="D5" s="0" t="n">
        <v>735941.778</v>
      </c>
      <c r="E5" s="0" t="n">
        <v>214514.005</v>
      </c>
      <c r="F5" s="0" t="n">
        <v>106134.89</v>
      </c>
      <c r="G5" s="0" t="n">
        <v>395271.042</v>
      </c>
      <c r="H5" s="0" t="n">
        <f aca="false">SUM(E5:G5)-D5</f>
        <v>-20021.841</v>
      </c>
      <c r="I5" s="0" t="n">
        <v>15939.413</v>
      </c>
      <c r="J5" s="0" t="n">
        <v>2713.493</v>
      </c>
      <c r="K5" s="0" t="n">
        <v>167.093</v>
      </c>
      <c r="L5" s="0" t="n">
        <v>85.982</v>
      </c>
      <c r="M5" s="0" t="n">
        <v>2460.418</v>
      </c>
      <c r="O5" s="0" t="n">
        <f aca="false">SUM(B5,E5,F5,G5,I5,K5,L5,M5)</f>
        <v>801932.83</v>
      </c>
      <c r="P5" s="0" t="n">
        <v>821954.671</v>
      </c>
      <c r="Q5" s="0" t="n">
        <f aca="false">ABS(P5-O5)/P5</f>
        <v>0.0243588140640909</v>
      </c>
      <c r="R5" s="0" t="n">
        <f aca="false">O5-N5-C5</f>
        <v>801932.83</v>
      </c>
    </row>
    <row r="6" customFormat="false" ht="13.8" hidden="false" customHeight="false" outlineLevel="0" collapsed="false">
      <c r="A6" s="0" t="n">
        <v>2013</v>
      </c>
      <c r="B6" s="0" t="n">
        <v>68563.82</v>
      </c>
      <c r="D6" s="0" t="n">
        <v>743117.983</v>
      </c>
      <c r="E6" s="0" t="n">
        <v>234514.005</v>
      </c>
      <c r="F6" s="0" t="n">
        <v>108134.89</v>
      </c>
      <c r="G6" s="0" t="n">
        <v>399271.042</v>
      </c>
      <c r="H6" s="0" t="n">
        <f aca="false">SUM(E6:G6)-D6</f>
        <v>-1198.04599999997</v>
      </c>
      <c r="I6" s="0" t="n">
        <v>9302.75</v>
      </c>
      <c r="J6" s="0" t="n">
        <v>2683.856</v>
      </c>
      <c r="K6" s="0" t="n">
        <v>162.672</v>
      </c>
      <c r="L6" s="0" t="n">
        <v>85.568</v>
      </c>
      <c r="M6" s="0" t="n">
        <v>2435.616</v>
      </c>
      <c r="O6" s="0" t="n">
        <f aca="false">SUM(B6,E6,F6,G6,I6,K6,L6,M6)</f>
        <v>822470.363</v>
      </c>
      <c r="P6" s="0" t="n">
        <v>823668.409</v>
      </c>
      <c r="Q6" s="0" t="n">
        <f aca="false">ABS(P6-O6)/P6</f>
        <v>0.00145452464475905</v>
      </c>
      <c r="R6" s="0" t="n">
        <f aca="false">O6-N6-C6</f>
        <v>822470.363</v>
      </c>
    </row>
    <row r="7" customFormat="false" ht="13.8" hidden="false" customHeight="false" outlineLevel="0" collapsed="false">
      <c r="A7" s="0" t="n">
        <v>2014</v>
      </c>
      <c r="B7" s="0" t="n">
        <v>70254.693</v>
      </c>
      <c r="D7" s="0" t="n">
        <v>717763.968</v>
      </c>
      <c r="E7" s="0" t="n">
        <v>231421.055</v>
      </c>
      <c r="F7" s="0" t="n">
        <v>72570.868</v>
      </c>
      <c r="G7" s="0" t="n">
        <v>411916.68</v>
      </c>
      <c r="H7" s="0" t="n">
        <f aca="false">SUM(E7:G7)-D7</f>
        <v>-1855.36499999999</v>
      </c>
      <c r="I7" s="0" t="n">
        <v>0</v>
      </c>
      <c r="J7" s="0" t="n">
        <v>2542.235</v>
      </c>
      <c r="K7" s="0" t="n">
        <v>34.348</v>
      </c>
      <c r="L7" s="0" t="n">
        <v>88.941</v>
      </c>
      <c r="M7" s="0" t="n">
        <v>2418.946</v>
      </c>
      <c r="O7" s="0" t="n">
        <f aca="false">SUM(B7,E7,F7,G7,I7,K7,L7,M7)</f>
        <v>788705.531</v>
      </c>
      <c r="P7" s="0" t="n">
        <v>790560.896</v>
      </c>
      <c r="Q7" s="0" t="n">
        <f aca="false">ABS(P7-O7)/P7</f>
        <v>0.00234689700614789</v>
      </c>
      <c r="R7" s="0" t="n">
        <f aca="false">O7-N7-C7</f>
        <v>788705.531</v>
      </c>
    </row>
    <row r="8" customFormat="false" ht="13.8" hidden="false" customHeight="false" outlineLevel="0" collapsed="false">
      <c r="A8" s="0" t="n">
        <v>2015</v>
      </c>
      <c r="B8" s="0" t="n">
        <v>74800.524</v>
      </c>
      <c r="C8" s="0" t="n">
        <v>6187.286</v>
      </c>
      <c r="D8" s="0" t="n">
        <v>675659.069</v>
      </c>
      <c r="E8" s="0" t="n">
        <v>232618.036</v>
      </c>
      <c r="F8" s="0" t="n">
        <v>57693.227</v>
      </c>
      <c r="G8" s="0" t="n">
        <v>383292.885</v>
      </c>
      <c r="H8" s="0" t="n">
        <f aca="false">SUM(E8:G8)-D8</f>
        <v>-2054.92099999997</v>
      </c>
      <c r="I8" s="0" t="n">
        <v>9437.285</v>
      </c>
      <c r="J8" s="0" t="n">
        <v>2549.803</v>
      </c>
      <c r="K8" s="0" t="n">
        <v>67.165</v>
      </c>
      <c r="L8" s="0" t="n">
        <v>98.535</v>
      </c>
      <c r="M8" s="0" t="n">
        <v>2384.103</v>
      </c>
      <c r="O8" s="0" t="n">
        <f aca="false">SUM(B8,E8,F8,G8,I8,K8,L8,M8)</f>
        <v>760391.76</v>
      </c>
      <c r="P8" s="0" t="n">
        <v>762446.681</v>
      </c>
      <c r="Q8" s="0" t="n">
        <f aca="false">ABS(P8-O8)/P8</f>
        <v>0.00269516682439329</v>
      </c>
      <c r="R8" s="0" t="n">
        <f aca="false">O8-N8-C8</f>
        <v>754204.474</v>
      </c>
    </row>
    <row r="9" customFormat="false" ht="13.8" hidden="false" customHeight="false" outlineLevel="0" collapsed="false">
      <c r="A9" s="0" t="n">
        <v>2016</v>
      </c>
      <c r="B9" s="0" t="n">
        <v>81870.034159</v>
      </c>
      <c r="C9" s="0" t="n">
        <v>7648.668034</v>
      </c>
      <c r="D9" s="0" t="n">
        <v>794734.834861</v>
      </c>
      <c r="E9" s="4" t="n">
        <v>289836.951433</v>
      </c>
      <c r="F9" s="4" t="n">
        <v>45432.95545</v>
      </c>
      <c r="G9" s="4" t="n">
        <v>408211.677063</v>
      </c>
      <c r="H9" s="0" t="n">
        <f aca="false">SUM(E9:G9)-D9</f>
        <v>-51253.250915</v>
      </c>
      <c r="I9" s="0" t="n">
        <v>17300.237</v>
      </c>
      <c r="J9" s="0" t="n">
        <v>13679.7459311519</v>
      </c>
      <c r="K9" s="0" t="n">
        <v>4999.8255</v>
      </c>
      <c r="L9" s="0" t="n">
        <v>6521.50715915193</v>
      </c>
      <c r="M9" s="0" t="n">
        <v>2158.413272</v>
      </c>
      <c r="N9" s="5" t="n">
        <v>86282.8569104438</v>
      </c>
      <c r="O9" s="0" t="n">
        <f aca="false">SUM(B9,E9,F9,G9,I9,K9,L9,M9)</f>
        <v>856331.601036152</v>
      </c>
      <c r="P9" s="0" t="n">
        <v>907853.360180152</v>
      </c>
      <c r="Q9" s="0" t="n">
        <f aca="false">ABS(P9-O9)/P9</f>
        <v>0.0567511906700176</v>
      </c>
      <c r="R9" s="0" t="n">
        <f aca="false">O9-N9-C9</f>
        <v>762400.076091708</v>
      </c>
    </row>
    <row r="10" customFormat="false" ht="15" hidden="false" customHeight="false" outlineLevel="0" collapsed="false">
      <c r="A10" s="2" t="s">
        <v>21</v>
      </c>
      <c r="B10" s="2" t="n">
        <f aca="false">(SUM(B4:B9)/6)*20</f>
        <v>1457424.12053</v>
      </c>
      <c r="D10" s="2"/>
      <c r="E10" s="2" t="n">
        <f aca="false">(SUM(E4:E9)/6)*1.02*20</f>
        <v>4785221.3952722</v>
      </c>
      <c r="F10" s="2" t="n">
        <f aca="false">(SUM(F4:F9)/6)*1.03*20</f>
        <v>1706715.90687833</v>
      </c>
      <c r="G10" s="2" t="n">
        <f aca="false">(SUM(G4:G9)/6)*1.05*20</f>
        <v>8365820.2882205</v>
      </c>
      <c r="H10" s="2"/>
      <c r="I10" s="2" t="n">
        <f aca="false">I4*20</f>
        <v>2035220.06</v>
      </c>
      <c r="J10" s="2"/>
      <c r="K10" s="2" t="n">
        <f aca="false">(SUM(K4:K9)/6)*1.1*20</f>
        <v>20572.7115</v>
      </c>
      <c r="L10" s="2" t="n">
        <f aca="false">(SUM(L4:L9)/6)*1.1*20</f>
        <v>25378.1629168904</v>
      </c>
      <c r="M10" s="2" t="n">
        <f aca="false">(SUM(M4:M9)/6)*20</f>
        <v>47919.89424</v>
      </c>
    </row>
    <row r="11" customFormat="false" ht="15" hidden="false" customHeight="false" outlineLevel="0" collapsed="false">
      <c r="A11" s="2" t="s">
        <v>22</v>
      </c>
    </row>
    <row r="12" customFormat="false" ht="15" hidden="false" customHeight="false" outlineLevel="0" collapsed="false">
      <c r="A12" s="2" t="s">
        <v>23</v>
      </c>
      <c r="B12" s="2" t="n">
        <f aca="false">B10/20</f>
        <v>72871.2060265</v>
      </c>
      <c r="C12" s="2"/>
      <c r="D12" s="2"/>
      <c r="E12" s="2" t="n">
        <f aca="false">E10/20</f>
        <v>239261.06976361</v>
      </c>
      <c r="F12" s="2" t="n">
        <f aca="false">F10/20</f>
        <v>85335.7953439167</v>
      </c>
      <c r="G12" s="2" t="n">
        <f aca="false">G10/20</f>
        <v>418291.014411025</v>
      </c>
      <c r="H12" s="2"/>
      <c r="I12" s="2" t="n">
        <f aca="false">I10/20</f>
        <v>101761.003</v>
      </c>
      <c r="J12" s="2"/>
      <c r="K12" s="2" t="n">
        <f aca="false">K10/20</f>
        <v>1028.635575</v>
      </c>
      <c r="L12" s="2" t="n">
        <f aca="false">L10/20</f>
        <v>1268.90814584452</v>
      </c>
      <c r="M12" s="2" t="n">
        <f aca="false">M10/20</f>
        <v>2395.994712</v>
      </c>
    </row>
    <row r="13" customFormat="false" ht="15" hidden="false" customHeight="false" outlineLevel="0" collapsed="false">
      <c r="A13" s="2" t="s">
        <v>24</v>
      </c>
    </row>
    <row r="14" customFormat="false" ht="15" hidden="false" customHeight="false" outlineLevel="0" collapsed="false">
      <c r="A14" s="2" t="s">
        <v>25</v>
      </c>
      <c r="B14" s="2" t="n">
        <f aca="false">B12/$B$1</f>
        <v>8.31863082494292</v>
      </c>
      <c r="C14" s="2"/>
      <c r="D14" s="2"/>
      <c r="E14" s="2" t="n">
        <f aca="false">E12/$B$1</f>
        <v>27.3129075072614</v>
      </c>
      <c r="F14" s="2" t="n">
        <f aca="false">F12/$B$1</f>
        <v>9.74152914884894</v>
      </c>
      <c r="G14" s="2" t="n">
        <f aca="false">G12/$B$1</f>
        <v>47.7501158003453</v>
      </c>
      <c r="H14" s="2"/>
      <c r="I14" s="2" t="n">
        <f aca="false">I12/$B$1</f>
        <v>11.6165528538813</v>
      </c>
      <c r="J14" s="2"/>
      <c r="K14" s="2" t="n">
        <f aca="false">K12/$B$1</f>
        <v>0.11742415239726</v>
      </c>
      <c r="L14" s="2" t="n">
        <f aca="false">L12/$B$1</f>
        <v>0.144852528064443</v>
      </c>
      <c r="M14" s="2" t="n">
        <f aca="false">M12/$B$1</f>
        <v>0.273515378082192</v>
      </c>
    </row>
    <row r="15" customFormat="false" ht="15" hidden="false" customHeight="false" outlineLevel="0" collapsed="false">
      <c r="A15" s="2" t="s">
        <v>26</v>
      </c>
    </row>
    <row r="16" customFormat="false" ht="15" hidden="false" customHeight="false" outlineLevel="0" collapsed="false">
      <c r="A16" s="2"/>
    </row>
    <row r="17" customFormat="false" ht="15" hidden="false" customHeight="false" outlineLevel="0" collapsed="false">
      <c r="A17" s="2" t="s">
        <v>3</v>
      </c>
      <c r="B17" s="2" t="s">
        <v>4</v>
      </c>
      <c r="E17" s="2" t="s">
        <v>7</v>
      </c>
      <c r="F17" s="2" t="s">
        <v>8</v>
      </c>
      <c r="G17" s="2" t="s">
        <v>9</v>
      </c>
      <c r="I17" s="2" t="s">
        <v>11</v>
      </c>
      <c r="K17" s="2" t="s">
        <v>13</v>
      </c>
      <c r="L17" s="2" t="s">
        <v>14</v>
      </c>
      <c r="M17" s="2" t="s">
        <v>15</v>
      </c>
    </row>
    <row r="18" customFormat="false" ht="14.25" hidden="false" customHeight="false" outlineLevel="0" collapsed="false">
      <c r="A18" s="0" t="n">
        <v>2011</v>
      </c>
      <c r="B18" s="6" t="n">
        <f aca="false">B4/$B$1</f>
        <v>8.4906595890411</v>
      </c>
      <c r="C18" s="3"/>
      <c r="D18" s="3"/>
      <c r="E18" s="3" t="n">
        <f aca="false">E4/$B$1</f>
        <v>23.3463476027397</v>
      </c>
      <c r="F18" s="6" t="n">
        <f aca="false">F4/$B$1</f>
        <v>12.2300102739726</v>
      </c>
      <c r="G18" s="3" t="n">
        <f aca="false">G4/$B$1</f>
        <v>44.7797993150685</v>
      </c>
      <c r="H18" s="3"/>
      <c r="I18" s="0" t="n">
        <f aca="false">I4/$B$1</f>
        <v>11.6165528538813</v>
      </c>
      <c r="K18" s="0" t="n">
        <f aca="false">K4/$B$1</f>
        <v>0.0205063926940639</v>
      </c>
      <c r="L18" s="3" t="n">
        <f aca="false">L4/$B$1</f>
        <v>0.00465570776255708</v>
      </c>
      <c r="M18" s="0" t="n">
        <f aca="false">M4/$B$1</f>
        <v>0.287496803652968</v>
      </c>
    </row>
    <row r="19" customFormat="false" ht="14.25" hidden="false" customHeight="false" outlineLevel="0" collapsed="false">
      <c r="A19" s="0" t="n">
        <v>2012</v>
      </c>
      <c r="B19" s="6" t="n">
        <f aca="false">B5/$B$1</f>
        <v>7.68949623287671</v>
      </c>
      <c r="D19" s="3"/>
      <c r="E19" s="3" t="n">
        <f aca="false">E5/$B$1</f>
        <v>24.4879001141553</v>
      </c>
      <c r="F19" s="6" t="n">
        <f aca="false">F5/$B$1</f>
        <v>12.1158550228311</v>
      </c>
      <c r="G19" s="3" t="n">
        <f aca="false">G5/$B$1</f>
        <v>45.1222650684931</v>
      </c>
      <c r="H19" s="3"/>
      <c r="I19" s="0" t="n">
        <f aca="false">I5/$B$1</f>
        <v>1.81956769406393</v>
      </c>
      <c r="K19" s="0" t="n">
        <f aca="false">K5/$B$1</f>
        <v>0.0190745433789954</v>
      </c>
      <c r="L19" s="3" t="n">
        <f aca="false">L5/$B$1</f>
        <v>0.00981529680365297</v>
      </c>
      <c r="M19" s="0" t="n">
        <f aca="false">M5/$B$1</f>
        <v>0.280869634703196</v>
      </c>
    </row>
    <row r="20" customFormat="false" ht="14.25" hidden="false" customHeight="false" outlineLevel="0" collapsed="false">
      <c r="A20" s="0" t="n">
        <v>2013</v>
      </c>
      <c r="B20" s="6" t="n">
        <f aca="false">B6/$B$1</f>
        <v>7.8269200913242</v>
      </c>
      <c r="C20" s="3"/>
      <c r="D20" s="3"/>
      <c r="E20" s="3" t="n">
        <f aca="false">E6/$B$1</f>
        <v>26.7710051369863</v>
      </c>
      <c r="F20" s="6" t="n">
        <f aca="false">F6/$B$1</f>
        <v>12.3441655251142</v>
      </c>
      <c r="G20" s="3" t="n">
        <f aca="false">G6/$B$1</f>
        <v>45.5788860730594</v>
      </c>
      <c r="H20" s="3"/>
      <c r="I20" s="0" t="n">
        <f aca="false">I6/$B$1</f>
        <v>1.06195776255708</v>
      </c>
      <c r="K20" s="0" t="n">
        <f aca="false">K6/$B$1</f>
        <v>0.0185698630136986</v>
      </c>
      <c r="L20" s="3" t="n">
        <f aca="false">L6/$B$1</f>
        <v>0.00976803652968036</v>
      </c>
      <c r="M20" s="0" t="n">
        <f aca="false">M6/$B$1</f>
        <v>0.278038356164384</v>
      </c>
    </row>
    <row r="21" customFormat="false" ht="14.25" hidden="false" customHeight="false" outlineLevel="0" collapsed="false">
      <c r="A21" s="0" t="n">
        <v>2014</v>
      </c>
      <c r="B21" s="6" t="n">
        <f aca="false">B7/$B$1</f>
        <v>8.01994212328767</v>
      </c>
      <c r="C21" s="3"/>
      <c r="D21" s="3"/>
      <c r="E21" s="3" t="n">
        <f aca="false">E7/$B$1</f>
        <v>26.417928652968</v>
      </c>
      <c r="F21" s="6" t="n">
        <f aca="false">F7/$B$1</f>
        <v>8.28434566210046</v>
      </c>
      <c r="G21" s="3" t="n">
        <f aca="false">G7/$B$1</f>
        <v>47.0224520547945</v>
      </c>
      <c r="H21" s="3"/>
      <c r="I21" s="0" t="n">
        <f aca="false">I7/$B$1</f>
        <v>0</v>
      </c>
      <c r="K21" s="0" t="n">
        <f aca="false">K7/$B$1</f>
        <v>0.00392100456621005</v>
      </c>
      <c r="L21" s="3" t="n">
        <f aca="false">L7/$B$1</f>
        <v>0.0101530821917808</v>
      </c>
      <c r="M21" s="0" t="n">
        <f aca="false">M7/$B$1</f>
        <v>0.276135388127854</v>
      </c>
    </row>
    <row r="22" customFormat="false" ht="14.25" hidden="false" customHeight="false" outlineLevel="0" collapsed="false">
      <c r="A22" s="0" t="n">
        <v>2015</v>
      </c>
      <c r="B22" s="6" t="n">
        <f aca="false">B8/$B$1</f>
        <v>8.53887260273973</v>
      </c>
      <c r="C22" s="3"/>
      <c r="D22" s="3"/>
      <c r="E22" s="3" t="n">
        <f aca="false">E8/$B$1</f>
        <v>26.5545703196347</v>
      </c>
      <c r="F22" s="6" t="n">
        <f aca="false">F8/$B$1</f>
        <v>6.5859848173516</v>
      </c>
      <c r="G22" s="3" t="n">
        <f aca="false">G8/$B$1</f>
        <v>43.7548955479452</v>
      </c>
      <c r="H22" s="3"/>
      <c r="I22" s="0" t="n">
        <f aca="false">I8/$B$1</f>
        <v>1.07731563926941</v>
      </c>
      <c r="K22" s="0" t="n">
        <f aca="false">K8/$B$1</f>
        <v>0.00766723744292238</v>
      </c>
      <c r="L22" s="3" t="n">
        <f aca="false">L8/$B$1</f>
        <v>0.0112482876712329</v>
      </c>
      <c r="M22" s="0" t="n">
        <f aca="false">M8/$B$1</f>
        <v>0.272157876712329</v>
      </c>
    </row>
    <row r="23" customFormat="false" ht="14.25" hidden="false" customHeight="false" outlineLevel="0" collapsed="false">
      <c r="A23" s="0" t="n">
        <v>2016</v>
      </c>
      <c r="B23" s="6" t="n">
        <f aca="false">B9/$B$1</f>
        <v>9.34589431038813</v>
      </c>
      <c r="C23" s="3"/>
      <c r="D23" s="3"/>
      <c r="E23" s="3" t="n">
        <f aca="false">E9/$B$1</f>
        <v>33.0864099809361</v>
      </c>
      <c r="F23" s="6" t="n">
        <f aca="false">F9/$B$1</f>
        <v>5.18641043949772</v>
      </c>
      <c r="G23" s="3" t="n">
        <f aca="false">G9/$B$1</f>
        <v>46.5995065140411</v>
      </c>
      <c r="H23" s="3"/>
      <c r="I23" s="0" t="n">
        <f aca="false">I9/$B$1</f>
        <v>1.97491289954338</v>
      </c>
      <c r="K23" s="0" t="n">
        <f aca="false">K9/$B$1</f>
        <v>0.570756335616438</v>
      </c>
      <c r="L23" s="3" t="n">
        <f aca="false">L9/$B$1</f>
        <v>0.744464287574421</v>
      </c>
      <c r="M23" s="0" t="n">
        <f aca="false">M9/$B$1</f>
        <v>0.24639420913242</v>
      </c>
    </row>
    <row r="24" customFormat="false" ht="14.25" hidden="false" customHeight="false" outlineLevel="0" collapsed="false">
      <c r="B24" s="3"/>
      <c r="C24" s="3"/>
      <c r="D24" s="3"/>
      <c r="E24" s="3"/>
      <c r="F24" s="3"/>
      <c r="G24" s="3"/>
      <c r="H24" s="3"/>
      <c r="I24" s="3"/>
      <c r="L24" s="3"/>
    </row>
    <row r="25" customFormat="false" ht="14.25" hidden="false" customHeight="false" outlineLevel="0" collapsed="false">
      <c r="B25" s="3"/>
      <c r="C25" s="3"/>
      <c r="D25" s="3"/>
      <c r="E25" s="3"/>
      <c r="F25" s="3"/>
      <c r="G25" s="3"/>
      <c r="H25" s="3"/>
      <c r="I25" s="3"/>
      <c r="L25" s="3"/>
    </row>
    <row r="26" customFormat="false" ht="14.25" hidden="false" customHeight="false" outlineLevel="0" collapsed="false">
      <c r="B26" s="3"/>
      <c r="C26" s="3"/>
      <c r="D26" s="3"/>
      <c r="E26" s="3"/>
      <c r="F26" s="3"/>
      <c r="G26" s="3"/>
      <c r="H26" s="3"/>
      <c r="I26" s="3"/>
      <c r="L26" s="3"/>
    </row>
    <row r="27" customFormat="false" ht="14.25" hidden="false" customHeight="false" outlineLevel="0" collapsed="false">
      <c r="B27" s="3"/>
      <c r="C27" s="3"/>
      <c r="D27" s="3"/>
      <c r="E27" s="3"/>
      <c r="F27" s="3"/>
      <c r="G27" s="3"/>
      <c r="H27" s="3"/>
      <c r="I27" s="3"/>
      <c r="L27" s="3"/>
    </row>
    <row r="28" customFormat="false" ht="14.25" hidden="false" customHeight="false" outlineLevel="0" collapsed="false">
      <c r="B28" s="3"/>
      <c r="C28" s="3"/>
      <c r="D28" s="3"/>
      <c r="E28" s="3"/>
      <c r="F28" s="3"/>
      <c r="G28" s="3"/>
      <c r="H28" s="3"/>
      <c r="I28" s="3"/>
      <c r="L28" s="3"/>
    </row>
    <row r="29" customFormat="false" ht="14.25" hidden="false" customHeight="false" outlineLevel="0" collapsed="false">
      <c r="A29" s="0" t="s">
        <v>27</v>
      </c>
      <c r="B29" s="3" t="s">
        <v>28</v>
      </c>
      <c r="D29" s="3"/>
      <c r="F29" s="3"/>
      <c r="I29" s="3"/>
    </row>
    <row r="30" customFormat="false" ht="14.25" hidden="false" customHeight="false" outlineLevel="0" collapsed="false">
      <c r="B30" s="3" t="s">
        <v>29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8.86046511627907"/>
  </cols>
  <sheetData>
    <row r="1" customFormat="false" ht="15" hidden="false" customHeight="false" outlineLevel="0" collapsed="false">
      <c r="A1" s="7" t="s">
        <v>30</v>
      </c>
      <c r="B1" s="3" t="s">
        <v>31</v>
      </c>
      <c r="D1" s="3"/>
      <c r="E1" s="3"/>
      <c r="F1" s="3"/>
      <c r="G1" s="3"/>
      <c r="H1" s="3"/>
    </row>
    <row r="2" customFormat="false" ht="14.25" hidden="false" customHeight="false" outlineLevel="0" collapsed="false">
      <c r="B2" s="3" t="s">
        <v>32</v>
      </c>
      <c r="C2" s="3" t="s">
        <v>33</v>
      </c>
      <c r="D2" s="3"/>
      <c r="E2" s="3" t="s">
        <v>34</v>
      </c>
      <c r="F2" s="3"/>
      <c r="G2" s="3"/>
      <c r="H2" s="3"/>
    </row>
    <row r="3" customFormat="false" ht="14.25" hidden="false" customHeight="false" outlineLevel="0" collapsed="false">
      <c r="A3" s="3" t="s">
        <v>4</v>
      </c>
      <c r="B3" s="3"/>
      <c r="C3" s="0" t="n">
        <v>321.39</v>
      </c>
      <c r="D3" s="3"/>
      <c r="E3" s="3"/>
      <c r="F3" s="3"/>
      <c r="G3" s="3"/>
      <c r="H3" s="3"/>
    </row>
    <row r="4" customFormat="false" ht="14.25" hidden="false" customHeight="false" outlineLevel="0" collapsed="false">
      <c r="A4" s="0" t="s">
        <v>7</v>
      </c>
      <c r="B4" s="3" t="n">
        <v>60</v>
      </c>
      <c r="C4" s="3" t="n">
        <v>119.25</v>
      </c>
      <c r="D4" s="3"/>
      <c r="E4" s="3"/>
      <c r="F4" s="3"/>
      <c r="G4" s="3"/>
      <c r="H4" s="3"/>
    </row>
    <row r="5" customFormat="false" ht="14.25" hidden="false" customHeight="false" outlineLevel="0" collapsed="false">
      <c r="A5" s="0" t="s">
        <v>8</v>
      </c>
      <c r="B5" s="3"/>
      <c r="C5" s="3"/>
      <c r="D5" s="3"/>
      <c r="E5" s="3" t="n">
        <v>43400</v>
      </c>
      <c r="F5" s="3" t="s">
        <v>35</v>
      </c>
      <c r="G5" s="3" t="n">
        <f aca="false">E5/110.101</f>
        <v>394.183522402158</v>
      </c>
      <c r="H5" s="3" t="s">
        <v>31</v>
      </c>
    </row>
    <row r="6" customFormat="false" ht="14.25" hidden="false" customHeight="false" outlineLevel="0" collapsed="false">
      <c r="A6" s="0" t="s">
        <v>9</v>
      </c>
      <c r="B6" s="3" t="n">
        <v>101</v>
      </c>
      <c r="C6" s="3" t="n">
        <v>143.07</v>
      </c>
      <c r="D6" s="3" t="s">
        <v>36</v>
      </c>
      <c r="E6" s="3"/>
      <c r="F6" s="3"/>
      <c r="G6" s="3"/>
      <c r="H6" s="3"/>
    </row>
    <row r="7" customFormat="false" ht="14.25" hidden="false" customHeight="false" outlineLevel="0" collapsed="false">
      <c r="A7" s="0" t="s">
        <v>11</v>
      </c>
      <c r="B7" s="3" t="n">
        <v>136</v>
      </c>
      <c r="C7" s="3" t="n">
        <v>112.5</v>
      </c>
      <c r="D7" s="3"/>
      <c r="E7" s="3"/>
      <c r="F7" s="3"/>
      <c r="G7" s="3"/>
      <c r="H7" s="3"/>
    </row>
    <row r="8" customFormat="false" ht="14.25" hidden="false" customHeight="false" outlineLevel="0" collapsed="false">
      <c r="A8" s="0" t="s">
        <v>13</v>
      </c>
      <c r="B8" s="3" t="n">
        <v>62</v>
      </c>
      <c r="C8" s="3" t="n">
        <v>223.38</v>
      </c>
      <c r="D8" s="3" t="s">
        <v>37</v>
      </c>
      <c r="E8" s="3"/>
      <c r="F8" s="3"/>
      <c r="G8" s="3"/>
      <c r="H8" s="3"/>
    </row>
    <row r="9" customFormat="false" ht="14.25" hidden="false" customHeight="false" outlineLevel="0" collapsed="false">
      <c r="A9" s="0" t="s">
        <v>14</v>
      </c>
      <c r="B9" s="3" t="n">
        <v>195</v>
      </c>
      <c r="C9" s="3" t="n">
        <v>290.33</v>
      </c>
      <c r="D9" s="3" t="s">
        <v>38</v>
      </c>
      <c r="E9" s="3"/>
      <c r="F9" s="3"/>
      <c r="G9" s="3"/>
      <c r="H9" s="3"/>
    </row>
    <row r="10" customFormat="false" ht="14.25" hidden="false" customHeight="false" outlineLevel="0" collapsed="false">
      <c r="A10" s="0" t="s">
        <v>15</v>
      </c>
      <c r="B10" s="3" t="n">
        <v>117</v>
      </c>
      <c r="C10" s="3"/>
      <c r="D10" s="3"/>
      <c r="E10" s="3"/>
      <c r="F10" s="3"/>
      <c r="G10" s="3"/>
      <c r="H10" s="3"/>
    </row>
    <row r="11" customFormat="false" ht="14.25" hidden="false" customHeight="false" outlineLevel="0" collapsed="false">
      <c r="A11" s="0" t="s">
        <v>39</v>
      </c>
      <c r="B11" s="3"/>
      <c r="C11" s="3"/>
      <c r="D11" s="3"/>
      <c r="E11" s="3"/>
      <c r="F11" s="3"/>
      <c r="G11" s="3"/>
      <c r="H1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sheetData>
    <row r="1" customFormat="false" ht="14.25" hidden="false" customHeight="false" outlineLevel="0" collapsed="false">
      <c r="A1" s="0" t="s">
        <v>13</v>
      </c>
      <c r="B1" s="0" t="n">
        <v>34.2</v>
      </c>
      <c r="C1" s="0" t="s">
        <v>40</v>
      </c>
      <c r="D1" s="0" t="s">
        <v>41</v>
      </c>
      <c r="F1" s="0" t="s">
        <v>42</v>
      </c>
    </row>
    <row r="2" customFormat="false" ht="14.25" hidden="false" customHeight="false" outlineLevel="0" collapsed="false">
      <c r="A2" s="0" t="s">
        <v>4</v>
      </c>
      <c r="B2" s="0" t="n">
        <v>45.9</v>
      </c>
      <c r="C2" s="0" t="s">
        <v>40</v>
      </c>
      <c r="D2" s="0" t="s">
        <v>41</v>
      </c>
    </row>
    <row r="3" customFormat="false" ht="14.25" hidden="false" customHeight="false" outlineLevel="0" collapsed="false">
      <c r="A3" s="0" t="s">
        <v>15</v>
      </c>
      <c r="B3" s="0" t="n">
        <v>15</v>
      </c>
      <c r="C3" s="0" t="s">
        <v>40</v>
      </c>
      <c r="D3" s="0" t="s">
        <v>43</v>
      </c>
      <c r="F3" s="0" t="s">
        <v>44</v>
      </c>
    </row>
    <row r="4" customFormat="false" ht="14.25" hidden="false" customHeight="false" outlineLevel="0" collapsed="false">
      <c r="A4" s="0" t="s">
        <v>45</v>
      </c>
      <c r="B4" s="0" t="n">
        <v>91.1</v>
      </c>
      <c r="C4" s="0" t="s">
        <v>40</v>
      </c>
      <c r="D4" s="0" t="s">
        <v>43</v>
      </c>
    </row>
    <row r="5" customFormat="false" ht="14.25" hidden="false" customHeight="false" outlineLevel="0" collapsed="false">
      <c r="A5" s="0" t="s">
        <v>46</v>
      </c>
      <c r="B5" s="0" t="n">
        <v>118</v>
      </c>
      <c r="D5" s="0" t="s">
        <v>43</v>
      </c>
      <c r="F5" s="0" t="s">
        <v>47</v>
      </c>
    </row>
    <row r="6" customFormat="false" ht="14.25" hidden="false" customHeight="false" outlineLevel="0" collapsed="false">
      <c r="A6" s="0" t="s">
        <v>11</v>
      </c>
      <c r="B6" s="0" t="n">
        <v>66</v>
      </c>
      <c r="D6" s="0" t="s">
        <v>48</v>
      </c>
      <c r="E6" s="0" t="s">
        <v>49</v>
      </c>
      <c r="F6" s="0" t="s">
        <v>50</v>
      </c>
    </row>
    <row r="7" customFormat="false" ht="14.25" hidden="false" customHeight="false" outlineLevel="0" collapsed="false">
      <c r="A7" s="0" t="s">
        <v>7</v>
      </c>
      <c r="B7" s="0" t="n">
        <v>960</v>
      </c>
      <c r="D7" s="0" t="s">
        <v>49</v>
      </c>
      <c r="F7" s="0" t="s">
        <v>50</v>
      </c>
    </row>
    <row r="8" customFormat="false" ht="14.25" hidden="false" customHeight="false" outlineLevel="0" collapsed="false">
      <c r="A8" s="0" t="s">
        <v>8</v>
      </c>
      <c r="B8" s="0" t="n">
        <v>778</v>
      </c>
      <c r="D8" s="0" t="s">
        <v>49</v>
      </c>
      <c r="F8" s="0" t="s">
        <v>50</v>
      </c>
    </row>
    <row r="9" customFormat="false" ht="14.25" hidden="false" customHeight="false" outlineLevel="0" collapsed="false">
      <c r="A9" s="0" t="s">
        <v>9</v>
      </c>
      <c r="B9" s="0" t="n">
        <v>443</v>
      </c>
      <c r="D9" s="0" t="s">
        <v>49</v>
      </c>
      <c r="F9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25"/>
  <cols>
    <col collapsed="false" hidden="false" max="4" min="1" style="0" width="11.0744186046512"/>
  </cols>
  <sheetData>
    <row r="1" customFormat="false" ht="13.8" hidden="false" customHeight="false" outlineLevel="0" collapsed="false">
      <c r="A1" s="2" t="s">
        <v>51</v>
      </c>
      <c r="B1" s="2" t="s">
        <v>52</v>
      </c>
      <c r="C1" s="2" t="s">
        <v>53</v>
      </c>
      <c r="D1" s="2" t="s">
        <v>54</v>
      </c>
    </row>
    <row r="2" customFormat="false" ht="13.8" hidden="false" customHeight="false" outlineLevel="0" collapsed="false">
      <c r="A2" s="0" t="n">
        <v>882798.01</v>
      </c>
      <c r="B2" s="0" t="n">
        <f aca="false">0.95*A2</f>
        <v>838658.1095</v>
      </c>
      <c r="C2" s="0" t="n">
        <f aca="false">A2-B2</f>
        <v>44139.9005</v>
      </c>
      <c r="D2" s="0" t="n">
        <v>2011</v>
      </c>
    </row>
    <row r="3" customFormat="false" ht="13.8" hidden="false" customHeight="false" outlineLevel="0" collapsed="false">
      <c r="A3" s="0" t="n">
        <v>801932.83</v>
      </c>
      <c r="B3" s="0" t="n">
        <f aca="false">0.95*A3</f>
        <v>761836.1885</v>
      </c>
      <c r="C3" s="0" t="n">
        <f aca="false">A3-B3</f>
        <v>40096.6414999999</v>
      </c>
      <c r="D3" s="0" t="n">
        <v>2012</v>
      </c>
    </row>
    <row r="4" customFormat="false" ht="13.8" hidden="false" customHeight="false" outlineLevel="0" collapsed="false">
      <c r="A4" s="0" t="n">
        <v>822470.363</v>
      </c>
      <c r="B4" s="0" t="n">
        <f aca="false">0.95*A4</f>
        <v>781346.84485</v>
      </c>
      <c r="C4" s="0" t="n">
        <f aca="false">A4-B4</f>
        <v>41123.5181499999</v>
      </c>
      <c r="D4" s="0" t="n">
        <v>2013</v>
      </c>
    </row>
    <row r="5" customFormat="false" ht="13.8" hidden="false" customHeight="false" outlineLevel="0" collapsed="false">
      <c r="A5" s="0" t="n">
        <v>788705.531</v>
      </c>
      <c r="B5" s="0" t="n">
        <f aca="false">0.95*A5</f>
        <v>749270.25445</v>
      </c>
      <c r="C5" s="0" t="n">
        <f aca="false">A5-B5</f>
        <v>39435.27655</v>
      </c>
      <c r="D5" s="0" t="n">
        <v>2014</v>
      </c>
    </row>
    <row r="6" customFormat="false" ht="13.8" hidden="false" customHeight="false" outlineLevel="0" collapsed="false">
      <c r="A6" s="0" t="n">
        <v>760391.76</v>
      </c>
      <c r="B6" s="0" t="n">
        <f aca="false">0.95*A6</f>
        <v>722372.172</v>
      </c>
      <c r="C6" s="0" t="n">
        <f aca="false">A6-B6</f>
        <v>38019.588</v>
      </c>
      <c r="D6" s="0" t="n">
        <v>2015</v>
      </c>
    </row>
    <row r="7" customFormat="false" ht="13.8" hidden="false" customHeight="false" outlineLevel="0" collapsed="false">
      <c r="A7" s="0" t="n">
        <v>856331.601036152</v>
      </c>
      <c r="B7" s="0" t="n">
        <f aca="false">0.95*A7</f>
        <v>813515.020984344</v>
      </c>
      <c r="C7" s="0" t="n">
        <f aca="false">A7-B7</f>
        <v>42816.5800518076</v>
      </c>
      <c r="D7" s="0" t="n">
        <v>2016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2018-04-18T15:09:01Z</dcterms:created>
  <dc:creator>arfc</dc:creator>
  <dc:description/>
  <dc:language>en-US</dc:language>
  <cp:lastModifiedBy/>
  <dcterms:modified xsi:type="dcterms:W3CDTF">2018-07-08T17:36:44Z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aveCode">
    <vt:i4>-2147483648</vt:i4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