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vin Yusnoveri\Desktop\Heavensward\EpicSevenCharacterApp\notes\"/>
    </mc:Choice>
  </mc:AlternateContent>
  <xr:revisionPtr revIDLastSave="0" documentId="13_ncr:1_{0FEB9F96-8548-4AAD-BF09-A3CAD5A94274}" xr6:coauthVersionLast="46" xr6:coauthVersionMax="46" xr10:uidLastSave="{00000000-0000-0000-0000-000000000000}"/>
  <bookViews>
    <workbookView xWindow="-108" yWindow="-108" windowWidth="23256" windowHeight="12576" activeTab="5" xr2:uid="{922F1DA4-FD99-47D4-BB11-970E0B160AFC}"/>
  </bookViews>
  <sheets>
    <sheet name="Luna" sheetId="1" r:id="rId1"/>
    <sheet name="Judge Kise" sheetId="2" r:id="rId2"/>
    <sheet name="Kise" sheetId="6" r:id="rId3"/>
    <sheet name="Challenger Dominiel" sheetId="5" r:id="rId4"/>
    <sheet name="Template" sheetId="4" r:id="rId5"/>
    <sheet name="Target &amp; Notes" sheetId="7" r:id="rId6"/>
    <sheet name="Shop Refresh Conversion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8" i="7" l="1"/>
  <c r="F17" i="8" l="1"/>
  <c r="F18" i="8"/>
  <c r="F19" i="8"/>
  <c r="F20" i="8"/>
  <c r="F21" i="8"/>
  <c r="F22" i="8"/>
  <c r="F23" i="8"/>
  <c r="F16" i="8"/>
  <c r="D26" i="7" l="1"/>
  <c r="D24" i="7" l="1"/>
  <c r="D22" i="7"/>
  <c r="D20" i="7" l="1"/>
  <c r="D18" i="7"/>
  <c r="F14" i="8" l="1"/>
  <c r="F15" i="8"/>
  <c r="H15" i="8"/>
  <c r="I15" i="8"/>
  <c r="H14" i="8"/>
  <c r="I14" i="8" s="1"/>
  <c r="G15" i="8"/>
  <c r="G14" i="8"/>
  <c r="F13" i="8" l="1"/>
  <c r="H13" i="8"/>
  <c r="I13" i="8"/>
  <c r="G13" i="8"/>
  <c r="F11" i="8"/>
  <c r="F12" i="8"/>
  <c r="H12" i="8"/>
  <c r="I12" i="8" s="1"/>
  <c r="G12" i="8"/>
  <c r="H11" i="8"/>
  <c r="I11" i="8"/>
  <c r="G11" i="8"/>
  <c r="F10" i="8"/>
  <c r="H10" i="8"/>
  <c r="I10" i="8"/>
  <c r="G10" i="8"/>
  <c r="F9" i="8" l="1"/>
  <c r="H9" i="8"/>
  <c r="I9" i="8" s="1"/>
  <c r="G9" i="8"/>
  <c r="L10" i="8"/>
  <c r="L9" i="8"/>
  <c r="F8" i="8"/>
  <c r="H8" i="8"/>
  <c r="I8" i="8"/>
  <c r="G8" i="8"/>
  <c r="H7" i="8"/>
  <c r="I7" i="8"/>
  <c r="G7" i="8"/>
  <c r="F7" i="8"/>
  <c r="F6" i="8"/>
  <c r="G6" i="8"/>
  <c r="I6" i="8" s="1"/>
  <c r="H6" i="8"/>
  <c r="F5" i="8"/>
  <c r="G5" i="8"/>
  <c r="I5" i="8" s="1"/>
  <c r="H5" i="8"/>
  <c r="G4" i="8"/>
  <c r="I4" i="8" s="1"/>
  <c r="H4" i="8"/>
  <c r="F4" i="8"/>
  <c r="I3" i="8"/>
  <c r="H3" i="8"/>
  <c r="G3" i="8"/>
  <c r="F3" i="8"/>
  <c r="L11" i="8" l="1"/>
  <c r="L15" i="8" s="1"/>
  <c r="L7" i="8"/>
  <c r="L14" i="8" s="1"/>
  <c r="H8" i="6"/>
  <c r="H9" i="6"/>
  <c r="H8" i="2"/>
  <c r="H8" i="1"/>
  <c r="L13" i="8" l="1"/>
  <c r="H9" i="2"/>
  <c r="H10" i="2"/>
  <c r="H11" i="2"/>
  <c r="H12" i="2"/>
  <c r="H13" i="2"/>
  <c r="H14" i="2"/>
  <c r="H15" i="2"/>
  <c r="H16" i="2"/>
  <c r="H17" i="2"/>
  <c r="H18" i="2"/>
  <c r="H18" i="1"/>
  <c r="A18" i="1"/>
  <c r="A18" i="2"/>
  <c r="H18" i="6"/>
  <c r="A18" i="6"/>
  <c r="H18" i="5"/>
  <c r="A18" i="5"/>
  <c r="H11" i="5"/>
  <c r="A13" i="1"/>
  <c r="H13" i="1"/>
  <c r="A13" i="2"/>
  <c r="A13" i="6"/>
  <c r="H13" i="6"/>
  <c r="A13" i="5"/>
  <c r="H13" i="5"/>
  <c r="H5" i="5"/>
  <c r="H5" i="4"/>
  <c r="A15" i="1"/>
  <c r="H15" i="1"/>
  <c r="A15" i="2"/>
  <c r="A15" i="6"/>
  <c r="H15" i="6"/>
  <c r="A15" i="5"/>
  <c r="H15" i="5"/>
  <c r="H14" i="1"/>
  <c r="H12" i="1"/>
  <c r="H11" i="1"/>
  <c r="H9" i="1"/>
  <c r="H11" i="6"/>
  <c r="H12" i="6"/>
  <c r="H14" i="6"/>
  <c r="A17" i="6"/>
  <c r="A16" i="6"/>
  <c r="A14" i="6"/>
  <c r="A12" i="6"/>
  <c r="A11" i="6"/>
  <c r="A10" i="6"/>
  <c r="A9" i="6"/>
  <c r="A8" i="6"/>
  <c r="A7" i="6"/>
  <c r="A6" i="6"/>
  <c r="A5" i="6"/>
  <c r="A4" i="6"/>
  <c r="A3" i="6"/>
  <c r="A2" i="6"/>
  <c r="A2" i="1"/>
  <c r="A2" i="2"/>
  <c r="A2" i="5"/>
  <c r="A3" i="5"/>
  <c r="H9" i="5"/>
  <c r="H10" i="5"/>
  <c r="H12" i="5"/>
  <c r="H14" i="5"/>
  <c r="H16" i="5"/>
  <c r="H17" i="5"/>
  <c r="A4" i="1"/>
  <c r="A5" i="1"/>
  <c r="A6" i="1"/>
  <c r="A7" i="1"/>
  <c r="A8" i="1"/>
  <c r="A9" i="1"/>
  <c r="A10" i="1"/>
  <c r="A11" i="1"/>
  <c r="A12" i="1"/>
  <c r="A14" i="1"/>
  <c r="A16" i="1"/>
  <c r="A17" i="1"/>
  <c r="A3" i="1"/>
  <c r="A14" i="2"/>
  <c r="A16" i="2"/>
  <c r="A17" i="2"/>
  <c r="A4" i="2"/>
  <c r="A5" i="2"/>
  <c r="A6" i="2"/>
  <c r="A7" i="2"/>
  <c r="A8" i="2"/>
  <c r="A9" i="2"/>
  <c r="A10" i="2"/>
  <c r="A11" i="2"/>
  <c r="A12" i="2"/>
  <c r="A3" i="2"/>
  <c r="A4" i="5"/>
  <c r="A5" i="5"/>
  <c r="A6" i="5"/>
  <c r="A7" i="5"/>
  <c r="A8" i="5"/>
  <c r="A9" i="5"/>
  <c r="A10" i="5"/>
  <c r="A11" i="5"/>
  <c r="A12" i="5"/>
  <c r="A14" i="5"/>
  <c r="A16" i="5"/>
  <c r="A17" i="5"/>
</calcChain>
</file>

<file path=xl/sharedStrings.xml><?xml version="1.0" encoding="utf-8"?>
<sst xmlns="http://schemas.openxmlformats.org/spreadsheetml/2006/main" count="245" uniqueCount="151">
  <si>
    <t>Luna</t>
  </si>
  <si>
    <t>Head</t>
  </si>
  <si>
    <t>Weapon</t>
  </si>
  <si>
    <t>Armor</t>
  </si>
  <si>
    <t>Neck</t>
  </si>
  <si>
    <t>Ring</t>
  </si>
  <si>
    <t>Boots</t>
  </si>
  <si>
    <t>Judge Kise</t>
  </si>
  <si>
    <t>Lv</t>
  </si>
  <si>
    <t>Total</t>
  </si>
  <si>
    <t>Attack</t>
  </si>
  <si>
    <t>Attack %</t>
  </si>
  <si>
    <t>Crit Damage %</t>
  </si>
  <si>
    <t>Crit Chance %</t>
  </si>
  <si>
    <t>Name</t>
  </si>
  <si>
    <t>Colour</t>
  </si>
  <si>
    <t>Set</t>
  </si>
  <si>
    <t>Rank</t>
  </si>
  <si>
    <t>Abyss Drake Bonesword</t>
  </si>
  <si>
    <t>Purple</t>
  </si>
  <si>
    <t>Hit</t>
  </si>
  <si>
    <t>Speed</t>
  </si>
  <si>
    <t>Inventory</t>
  </si>
  <si>
    <t>C. Dominiel</t>
  </si>
  <si>
    <t>Glaidator's Token (S1)</t>
  </si>
  <si>
    <t>Red</t>
  </si>
  <si>
    <t>Health</t>
  </si>
  <si>
    <t>Health %</t>
  </si>
  <si>
    <t>Defense %</t>
  </si>
  <si>
    <t>Effect Resistance %</t>
  </si>
  <si>
    <t>Gladiator's Boots (S2)</t>
  </si>
  <si>
    <t>Gladiator's Amulet (S2)</t>
  </si>
  <si>
    <t>Pegasus Boots</t>
  </si>
  <si>
    <t>Crit</t>
  </si>
  <si>
    <t>Yes</t>
  </si>
  <si>
    <t>Finalised</t>
  </si>
  <si>
    <t>Ruinous Essence Treads</t>
  </si>
  <si>
    <t>Destruction</t>
  </si>
  <si>
    <t>Defense</t>
  </si>
  <si>
    <t>Helm of Sacred Hero</t>
  </si>
  <si>
    <t>Mana Drake Mask</t>
  </si>
  <si>
    <t>Effectiveness %</t>
  </si>
  <si>
    <t>Lifesteal</t>
  </si>
  <si>
    <t>Fire-linquish Helm</t>
  </si>
  <si>
    <t>Fire-linquish Sword</t>
  </si>
  <si>
    <t>Blood Beast Armor</t>
  </si>
  <si>
    <t>Hellish Essence Orb</t>
  </si>
  <si>
    <t>Frost Claw Necklace</t>
  </si>
  <si>
    <t>Blue Dragon Gem</t>
  </si>
  <si>
    <t>Terraria Sword</t>
  </si>
  <si>
    <t>Terraria Armor</t>
  </si>
  <si>
    <t>Notes</t>
  </si>
  <si>
    <t>Find Crit Damage% main stat instead</t>
  </si>
  <si>
    <t>Date</t>
  </si>
  <si>
    <t>Skystone</t>
  </si>
  <si>
    <t>Refresh</t>
  </si>
  <si>
    <t>Bookmark (BM)</t>
  </si>
  <si>
    <t>Mystic Medal (MM)</t>
  </si>
  <si>
    <t>BM Gold</t>
  </si>
  <si>
    <t>MM Gold</t>
  </si>
  <si>
    <t>Reward</t>
  </si>
  <si>
    <t>Cost</t>
  </si>
  <si>
    <t>Total Gold</t>
  </si>
  <si>
    <t>Refresh Cost</t>
  </si>
  <si>
    <t>Bookmark Cost</t>
  </si>
  <si>
    <t>SS</t>
  </si>
  <si>
    <t>Gold</t>
  </si>
  <si>
    <t>Mystic Medal Cost</t>
  </si>
  <si>
    <t>ID</t>
  </si>
  <si>
    <t>Total Gold Cost</t>
  </si>
  <si>
    <t>Total Skystone Cost</t>
  </si>
  <si>
    <t>Total BM</t>
  </si>
  <si>
    <t>Total MM</t>
  </si>
  <si>
    <t>Average BM Cost</t>
  </si>
  <si>
    <t>Average MM Cost</t>
  </si>
  <si>
    <t>Summary of Shop Refresh Statistics</t>
  </si>
  <si>
    <t>Operator Sigret</t>
  </si>
  <si>
    <t>HP</t>
  </si>
  <si>
    <t>C. Damage</t>
  </si>
  <si>
    <t>C. Chance</t>
  </si>
  <si>
    <t>Effectiveness</t>
  </si>
  <si>
    <t>Def</t>
  </si>
  <si>
    <t>Effect Resistance</t>
  </si>
  <si>
    <t>Dual Attack</t>
  </si>
  <si>
    <t>Artifact</t>
  </si>
  <si>
    <t>Cerise</t>
  </si>
  <si>
    <t>Kise</t>
  </si>
  <si>
    <t>Speedtuning</t>
  </si>
  <si>
    <t>Formulas</t>
  </si>
  <si>
    <t>Pusher Speed</t>
  </si>
  <si>
    <t>CR Push</t>
  </si>
  <si>
    <t>Follower Speed</t>
  </si>
  <si>
    <t>Cleaver speed is tied to CDom speed / 1.2 (at 200, 167)</t>
  </si>
  <si>
    <t>CDom speed is tied to Cerise speed / 1.4 for unbreakable followup (at 280, 200)</t>
  </si>
  <si>
    <t>Draco Plate</t>
  </si>
  <si>
    <t>Tagahel</t>
  </si>
  <si>
    <t>Triple Crit</t>
  </si>
  <si>
    <t>Elyha or Wind Rider</t>
  </si>
  <si>
    <t>Portrait or Sashe</t>
  </si>
  <si>
    <t>Rage, Pen</t>
  </si>
  <si>
    <t>Portrait or Sigurd</t>
  </si>
  <si>
    <t>Builds</t>
  </si>
  <si>
    <t>Vivian</t>
  </si>
  <si>
    <t>Bellona</t>
  </si>
  <si>
    <t>Speed, Effectiveness</t>
  </si>
  <si>
    <t>Speedforwarding</t>
  </si>
  <si>
    <t>Previous Speed</t>
  </si>
  <si>
    <t>Speed After Push</t>
  </si>
  <si>
    <t>Yuffine</t>
  </si>
  <si>
    <t>Cecilia</t>
  </si>
  <si>
    <t>Seaside Bellona</t>
  </si>
  <si>
    <t>Destina</t>
  </si>
  <si>
    <t>Tywin</t>
  </si>
  <si>
    <t>Completion</t>
  </si>
  <si>
    <t>Joker</t>
  </si>
  <si>
    <t>Rage</t>
  </si>
  <si>
    <t>Song or Bloom</t>
  </si>
  <si>
    <t>Compass</t>
  </si>
  <si>
    <t xml:space="preserve">- Consider cutting speed to 200 for 3500+ attack
- 3500 att 320 cdmg results in 9k S2 damage for 1k defense
</t>
  </si>
  <si>
    <t>Dizzy</t>
  </si>
  <si>
    <t>Karin</t>
  </si>
  <si>
    <t>Speed, Health</t>
  </si>
  <si>
    <t>Cdamage, Health</t>
  </si>
  <si>
    <t>Adamantium</t>
  </si>
  <si>
    <t>Rosa or Guiding Light</t>
  </si>
  <si>
    <t>Time Matter</t>
  </si>
  <si>
    <t>Cdamage, Crit</t>
  </si>
  <si>
    <t>- Need more speed (currently at 250)</t>
  </si>
  <si>
    <t>- Need to farm rage set and pen set</t>
  </si>
  <si>
    <t>- Need to farm Speed set
- Should consider full damage also 5000 atk, 300% cdmg</t>
  </si>
  <si>
    <t>- Need to farm crit set</t>
  </si>
  <si>
    <t>- Not enough speed and effectiveness</t>
  </si>
  <si>
    <t>- Need more effect resistance and bit more speed</t>
  </si>
  <si>
    <t>- Need 20 more speed</t>
  </si>
  <si>
    <t>Bellona Banshee Spd</t>
  </si>
  <si>
    <t>Nuker Speed (Yuffine)</t>
  </si>
  <si>
    <t>Bellona serves as opener and Banshee + Azimanak def breaker</t>
  </si>
  <si>
    <t>Multiplier</t>
  </si>
  <si>
    <t>Bellona Speed</t>
  </si>
  <si>
    <t>- Need to farm rage set
- yuffine's natural speed is 109 so try not to add too much</t>
  </si>
  <si>
    <t>Vivian Bashee Spd</t>
  </si>
  <si>
    <t>Vivian Speed</t>
  </si>
  <si>
    <t>Vivian serves as cleaver on Banshee + Azimanak</t>
  </si>
  <si>
    <t>- Need defense break EE
- Need to increase speed</t>
  </si>
  <si>
    <t>- Need more health</t>
  </si>
  <si>
    <t>- Need a bit more cdmg
- trade armor to upgraded 8 speed more and sword
- reforge 8 speed armor</t>
  </si>
  <si>
    <t>Sinful Angelica</t>
  </si>
  <si>
    <t>Sinful Angelica Spd</t>
  </si>
  <si>
    <t>Cleaver Speed (SSB)</t>
  </si>
  <si>
    <t>z</t>
  </si>
  <si>
    <t>Azi Cleaver Spd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</si>
</sst>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vertical="center" wrapText="1"/>
    </xf>
    <xf numFmtId="9" fontId="0" fillId="0" borderId="0" xfId="1" applyFont="1" applyAlignment="1">
      <alignment vertical="center" wrapText="1"/>
    </xf>
    <xf numFmtId="0" fontId="0" fillId="4" borderId="0" xfId="0" applyFill="1" applyAlignment="1">
      <alignment vertical="center" wrapText="1"/>
    </xf>
    <xf numFmtId="0" fontId="2" fillId="5" borderId="0" xfId="0" applyFont="1" applyFill="1" applyAlignment="1">
      <alignment vertical="center" wrapText="1"/>
    </xf>
    <xf numFmtId="0" fontId="0" fillId="0" borderId="0" xfId="1" applyNumberFormat="1" applyFont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9" fontId="0" fillId="0" borderId="0" xfId="0" applyNumberFormat="1" applyAlignment="1">
      <alignment vertical="center" wrapText="1"/>
    </xf>
    <xf numFmtId="0" fontId="0" fillId="0" borderId="0" xfId="0" applyFill="1" applyAlignment="1">
      <alignment vertical="center" wrapText="1"/>
    </xf>
    <xf numFmtId="9" fontId="0" fillId="0" borderId="0" xfId="1" applyFont="1" applyFill="1" applyAlignment="1">
      <alignment vertical="center" wrapText="1"/>
    </xf>
    <xf numFmtId="0" fontId="0" fillId="0" borderId="0" xfId="1" applyNumberFormat="1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9" fontId="0" fillId="0" borderId="1" xfId="1" applyNumberFormat="1" applyFont="1" applyFill="1" applyBorder="1" applyAlignment="1">
      <alignment vertical="center" wrapText="1"/>
    </xf>
    <xf numFmtId="9" fontId="0" fillId="0" borderId="0" xfId="1" applyNumberFormat="1" applyFont="1" applyFill="1" applyAlignment="1">
      <alignment vertical="center" wrapText="1"/>
    </xf>
    <xf numFmtId="0" fontId="2" fillId="6" borderId="0" xfId="0" applyFont="1" applyFill="1" applyAlignment="1">
      <alignment vertical="center" wrapText="1"/>
    </xf>
    <xf numFmtId="0" fontId="0" fillId="0" borderId="0" xfId="0" applyNumberFormat="1" applyAlignment="1">
      <alignment vertical="center" wrapText="1"/>
    </xf>
    <xf numFmtId="0" fontId="2" fillId="0" borderId="0" xfId="0" applyNumberFormat="1" applyFont="1" applyFill="1" applyAlignment="1">
      <alignment vertical="center" wrapText="1"/>
    </xf>
    <xf numFmtId="9" fontId="0" fillId="0" borderId="0" xfId="1" applyNumberFormat="1" applyFont="1" applyAlignment="1">
      <alignment vertical="center" wrapText="1"/>
    </xf>
    <xf numFmtId="0" fontId="0" fillId="0" borderId="0" xfId="0" applyBorder="1" applyAlignment="1">
      <alignment vertical="center" wrapText="1"/>
    </xf>
    <xf numFmtId="14" fontId="0" fillId="0" borderId="0" xfId="0" applyNumberFormat="1"/>
    <xf numFmtId="43" fontId="0" fillId="0" borderId="0" xfId="2" applyNumberFormat="1" applyFont="1"/>
    <xf numFmtId="164" fontId="0" fillId="0" borderId="0" xfId="2" applyNumberFormat="1" applyFont="1"/>
    <xf numFmtId="164" fontId="4" fillId="9" borderId="6" xfId="2" applyNumberFormat="1" applyFont="1" applyFill="1" applyBorder="1" applyAlignment="1">
      <alignment horizontal="center" vertical="center"/>
    </xf>
    <xf numFmtId="164" fontId="4" fillId="8" borderId="6" xfId="2" applyNumberFormat="1" applyFont="1" applyFill="1" applyBorder="1" applyAlignment="1">
      <alignment horizontal="center" vertical="center"/>
    </xf>
    <xf numFmtId="164" fontId="4" fillId="7" borderId="6" xfId="2" applyNumberFormat="1" applyFont="1" applyFill="1" applyBorder="1" applyAlignment="1">
      <alignment horizontal="center" vertical="center"/>
    </xf>
    <xf numFmtId="164" fontId="5" fillId="2" borderId="6" xfId="2" applyNumberFormat="1" applyFont="1" applyFill="1" applyBorder="1" applyAlignment="1">
      <alignment horizontal="center" vertical="center"/>
    </xf>
    <xf numFmtId="164" fontId="5" fillId="2" borderId="7" xfId="2" applyNumberFormat="1" applyFont="1" applyFill="1" applyBorder="1" applyAlignment="1">
      <alignment horizontal="center" vertical="center"/>
    </xf>
    <xf numFmtId="9" fontId="0" fillId="0" borderId="0" xfId="1" applyFont="1"/>
    <xf numFmtId="0" fontId="0" fillId="0" borderId="0" xfId="2" applyNumberFormat="1" applyFont="1"/>
    <xf numFmtId="0" fontId="0" fillId="0" borderId="0" xfId="1" applyNumberFormat="1" applyFont="1"/>
    <xf numFmtId="0" fontId="5" fillId="2" borderId="14" xfId="2" applyNumberFormat="1" applyFont="1" applyFill="1" applyBorder="1"/>
    <xf numFmtId="164" fontId="0" fillId="2" borderId="14" xfId="2" applyNumberFormat="1" applyFont="1" applyFill="1" applyBorder="1"/>
    <xf numFmtId="164" fontId="0" fillId="0" borderId="0" xfId="2" applyNumberFormat="1" applyFont="1" applyFill="1"/>
    <xf numFmtId="0" fontId="5" fillId="2" borderId="15" xfId="2" applyNumberFormat="1" applyFont="1" applyFill="1" applyBorder="1"/>
    <xf numFmtId="164" fontId="0" fillId="2" borderId="15" xfId="2" applyNumberFormat="1" applyFont="1" applyFill="1" applyBorder="1"/>
    <xf numFmtId="0" fontId="0" fillId="0" borderId="0" xfId="2" applyNumberFormat="1" applyFont="1" applyAlignment="1">
      <alignment vertical="top" wrapText="1"/>
    </xf>
    <xf numFmtId="164" fontId="0" fillId="0" borderId="0" xfId="2" applyNumberFormat="1" applyFont="1" applyAlignment="1">
      <alignment horizontal="right"/>
    </xf>
    <xf numFmtId="0" fontId="0" fillId="0" borderId="0" xfId="2" quotePrefix="1" applyNumberFormat="1" applyFont="1" applyAlignment="1">
      <alignment vertical="top" wrapText="1"/>
    </xf>
    <xf numFmtId="0" fontId="5" fillId="12" borderId="2" xfId="0" applyFont="1" applyFill="1" applyBorder="1" applyAlignment="1">
      <alignment horizontal="center" vertical="center"/>
    </xf>
    <xf numFmtId="0" fontId="5" fillId="12" borderId="5" xfId="0" applyFont="1" applyFill="1" applyBorder="1" applyAlignment="1">
      <alignment horizontal="center" vertical="center"/>
    </xf>
    <xf numFmtId="164" fontId="5" fillId="12" borderId="8" xfId="2" applyNumberFormat="1" applyFont="1" applyFill="1" applyBorder="1" applyAlignment="1">
      <alignment horizontal="center" vertical="center"/>
    </xf>
    <xf numFmtId="164" fontId="5" fillId="12" borderId="12" xfId="2" applyNumberFormat="1" applyFont="1" applyFill="1" applyBorder="1" applyAlignment="1">
      <alignment horizontal="center" vertical="center"/>
    </xf>
    <xf numFmtId="164" fontId="5" fillId="12" borderId="9" xfId="2" applyNumberFormat="1" applyFont="1" applyFill="1" applyBorder="1" applyAlignment="1">
      <alignment horizontal="center" vertical="center"/>
    </xf>
    <xf numFmtId="164" fontId="5" fillId="12" borderId="10" xfId="2" applyNumberFormat="1" applyFont="1" applyFill="1" applyBorder="1" applyAlignment="1">
      <alignment horizontal="center" vertical="center"/>
    </xf>
    <xf numFmtId="164" fontId="5" fillId="12" borderId="13" xfId="2" applyNumberFormat="1" applyFont="1" applyFill="1" applyBorder="1" applyAlignment="1">
      <alignment horizontal="center" vertical="center"/>
    </xf>
    <xf numFmtId="164" fontId="5" fillId="12" borderId="11" xfId="2" applyNumberFormat="1" applyFont="1" applyFill="1" applyBorder="1" applyAlignment="1">
      <alignment horizontal="center" vertical="center"/>
    </xf>
    <xf numFmtId="164" fontId="4" fillId="11" borderId="3" xfId="2" applyNumberFormat="1" applyFont="1" applyFill="1" applyBorder="1" applyAlignment="1">
      <alignment horizontal="center" vertical="center"/>
    </xf>
    <xf numFmtId="164" fontId="5" fillId="12" borderId="3" xfId="2" applyNumberFormat="1" applyFont="1" applyFill="1" applyBorder="1" applyAlignment="1">
      <alignment horizontal="center" vertical="center"/>
    </xf>
    <xf numFmtId="164" fontId="5" fillId="12" borderId="6" xfId="2" applyNumberFormat="1" applyFont="1" applyFill="1" applyBorder="1" applyAlignment="1">
      <alignment horizontal="center" vertical="center"/>
    </xf>
    <xf numFmtId="0" fontId="5" fillId="12" borderId="3" xfId="0" applyFont="1" applyFill="1" applyBorder="1" applyAlignment="1">
      <alignment horizontal="center" vertical="center"/>
    </xf>
    <xf numFmtId="0" fontId="5" fillId="12" borderId="6" xfId="0" applyFont="1" applyFill="1" applyBorder="1" applyAlignment="1">
      <alignment horizontal="center" vertical="center"/>
    </xf>
    <xf numFmtId="164" fontId="4" fillId="10" borderId="3" xfId="2" applyNumberFormat="1" applyFont="1" applyFill="1" applyBorder="1" applyAlignment="1">
      <alignment horizontal="center" vertical="center"/>
    </xf>
    <xf numFmtId="164" fontId="4" fillId="10" borderId="4" xfId="2" applyNumberFormat="1" applyFont="1" applyFill="1" applyBorder="1" applyAlignment="1">
      <alignment horizontal="center" vertical="center"/>
    </xf>
  </cellXfs>
  <cellStyles count="3">
    <cellStyle name="Comma" xfId="2" builtinId="3"/>
    <cellStyle name="Normal" xfId="0" builtinId="0"/>
    <cellStyle name="Percent" xfId="1" builtinId="5"/>
  </cellStyles>
  <dxfs count="6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9900FF"/>
        </patternFill>
      </fill>
      <alignment horizontal="general" vertical="center" textRotation="0" wrapText="1" indent="0" justifyLastLine="0" shrinkToFit="0" readingOrder="0"/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solid">
          <fgColor theme="8" tint="0.79998168889431442"/>
          <bgColor theme="8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theme="8" tint="0.39997558519241921"/>
        </right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general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6D7E13E-41AB-4DFA-B075-0EA9C2A7EA8A}" name="Table3" displayName="Table3" ref="A1:H19" totalsRowShown="0" headerRowDxfId="61" dataDxfId="60" dataCellStyle="Percent">
  <autoFilter ref="A1:H19" xr:uid="{677D9ABF-986F-45A7-924A-402BBB9CC894}"/>
  <tableColumns count="8">
    <tableColumn id="1" xr3:uid="{3E6148E1-32AA-42CA-8120-D97C76F54F8E}" name="Luna" dataDxfId="59" dataCellStyle="Percent">
      <calculatedColumnFormula>Template!A3</calculatedColumnFormula>
    </tableColumn>
    <tableColumn id="2" xr3:uid="{7C4B6711-9A33-4A95-B774-3C1884820FFF}" name="Weapon" dataDxfId="58" dataCellStyle="Percent"/>
    <tableColumn id="3" xr3:uid="{4FA7038C-C2B4-46FE-B4E8-7E03B9481FE8}" name="Head" dataDxfId="57" dataCellStyle="Percent"/>
    <tableColumn id="4" xr3:uid="{437CF45C-0853-44E8-8957-79F6F55F5690}" name="Armor" dataDxfId="56" dataCellStyle="Percent"/>
    <tableColumn id="5" xr3:uid="{6B0865B5-B141-4767-B76F-7C0949C4E816}" name="Neck" dataDxfId="55" dataCellStyle="Percent"/>
    <tableColumn id="6" xr3:uid="{319E2A13-58A4-4F22-9310-563FC97AB3AD}" name="Ring" dataDxfId="54" dataCellStyle="Percent"/>
    <tableColumn id="7" xr3:uid="{89275336-ED43-424B-9053-147BCBC8B210}" name="Boots" dataDxfId="53" dataCellStyle="Percent"/>
    <tableColumn id="8" xr3:uid="{DE7A240A-2048-43E7-98F4-1796DEB22443}" name="Total" dataDxfId="52" dataCellStyle="Percent">
      <calculatedColumnFormula>SUM($B2:$G2)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F73EFB-2417-4660-B7C6-82FFC6A668F7}" name="Table2" displayName="Table2" ref="A1:H19" totalsRowShown="0" headerRowDxfId="47" dataDxfId="46">
  <autoFilter ref="A1:H19" xr:uid="{6DDBA3F6-8368-4099-8227-DDBC150981D7}"/>
  <tableColumns count="8">
    <tableColumn id="1" xr3:uid="{8175B850-1CDC-4D60-B2AC-48546524FA4B}" name="Judge Kise" dataDxfId="45">
      <calculatedColumnFormula>Template!A3</calculatedColumnFormula>
    </tableColumn>
    <tableColumn id="2" xr3:uid="{BC292E8D-D354-4101-8D7D-06D83330FE88}" name="Weapon" dataDxfId="44"/>
    <tableColumn id="3" xr3:uid="{1060EFB9-52BD-4B6D-BE6B-6BF0708ABFF2}" name="Head" dataDxfId="43"/>
    <tableColumn id="4" xr3:uid="{460A6510-A3E3-4B17-9336-B43D7925DBA3}" name="Armor" dataDxfId="42"/>
    <tableColumn id="5" xr3:uid="{DB87F2FA-04DE-46A4-8D6A-A13E1730319B}" name="Neck" dataDxfId="41"/>
    <tableColumn id="6" xr3:uid="{14A72CEC-B142-4351-A653-74F5E6AE3576}" name="Ring" dataDxfId="40"/>
    <tableColumn id="7" xr3:uid="{6B928427-6EFB-47A2-8F86-6B6E55FDA459}" name="Boots" dataDxfId="39"/>
    <tableColumn id="8" xr3:uid="{EAD34A86-982D-4D55-BBAC-59CA2A118E09}" name="Total" dataDxfId="38" dataCellStyle="Percent">
      <calculatedColumnFormula>SUM($B2:$G2)</calculatedColumnFormula>
    </tableColumn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8E3F0C-0683-4CEF-99EB-141FBB69C94F}" name="Table35" displayName="Table35" ref="A1:H19" totalsRowShown="0" headerRowDxfId="31" dataDxfId="30" dataCellStyle="Percent">
  <autoFilter ref="A1:H19" xr:uid="{677D9ABF-986F-45A7-924A-402BBB9CC894}"/>
  <tableColumns count="8">
    <tableColumn id="1" xr3:uid="{9E030ABC-19A9-4A21-B116-C11016F7911B}" name="Luna" dataDxfId="29" dataCellStyle="Percent">
      <calculatedColumnFormula>Template!A2</calculatedColumnFormula>
    </tableColumn>
    <tableColumn id="2" xr3:uid="{BF325E18-B77F-401C-AA7D-DAC32BA4EF93}" name="Weapon" dataDxfId="28" dataCellStyle="Percent"/>
    <tableColumn id="3" xr3:uid="{E72B1C07-1A2F-490E-A9FA-D9B41D99F131}" name="Head" dataDxfId="27" dataCellStyle="Percent"/>
    <tableColumn id="4" xr3:uid="{4C52FFD6-2CE1-4422-966D-EF70CF90CC01}" name="Armor" dataDxfId="26" dataCellStyle="Percent"/>
    <tableColumn id="5" xr3:uid="{A261662D-CA21-4360-9B26-0101EC65224A}" name="Neck" dataDxfId="25" dataCellStyle="Percent"/>
    <tableColumn id="6" xr3:uid="{18557E1C-8304-449F-A553-2C2D081499D0}" name="Ring" dataDxfId="24" dataCellStyle="Percent"/>
    <tableColumn id="7" xr3:uid="{F5897893-EA19-4060-8B8C-EE3E42E9B477}" name="Boots" dataDxfId="23" dataCellStyle="Percent"/>
    <tableColumn id="8" xr3:uid="{AD431990-EF9A-4B4A-A255-28F284FE8350}" name="Total" dataDxfId="22" dataCellStyle="Percent">
      <calculatedColumnFormula>SUM($B2:$G2)</calculatedColumnFormula>
    </tableColumn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11915E-A92D-45B7-BC45-F29F0DBB535A}" name="Table1" displayName="Table1" ref="A1:H19" totalsRowShown="0" headerRowDxfId="14" dataDxfId="13" dataCellStyle="Percent">
  <autoFilter ref="A1:H19" xr:uid="{5456E821-E7DD-4237-BAE3-82B4DAE1FD89}"/>
  <tableColumns count="8">
    <tableColumn id="1" xr3:uid="{F251F178-197A-4E1D-B454-E20B4787563A}" name="C. Dominiel" dataDxfId="12">
      <calculatedColumnFormula>Template!A3</calculatedColumnFormula>
    </tableColumn>
    <tableColumn id="2" xr3:uid="{2B7DD754-F6ED-4ACB-A40D-CDB1628D9B0B}" name="Weapon" dataDxfId="11" dataCellStyle="Percent"/>
    <tableColumn id="3" xr3:uid="{954358FB-607A-4106-A8E7-F4A45B961BF1}" name="Head" dataDxfId="10" dataCellStyle="Percent"/>
    <tableColumn id="4" xr3:uid="{5FB1005F-4D7E-49FC-9E9E-5F8B55A98101}" name="Armor" dataDxfId="9" dataCellStyle="Percent"/>
    <tableColumn id="5" xr3:uid="{997F7AAB-78CF-4F76-B0F2-0E3DDEE734EB}" name="Neck" dataDxfId="8" dataCellStyle="Percent"/>
    <tableColumn id="6" xr3:uid="{45B19026-C2E2-4767-AC7B-C76F552459B6}" name="Ring" dataDxfId="7" dataCellStyle="Percent"/>
    <tableColumn id="7" xr3:uid="{BA2FE401-8860-483F-99A1-D266A5517A3F}" name="Boots" dataDxfId="6" dataCellStyle="Percent"/>
    <tableColumn id="8" xr3:uid="{5B2DA9A2-01C7-44D9-87DD-B7352C5FC8D4}" name="Total" dataDxfId="5" dataCellStyle="Percent">
      <calculatedColumnFormula>SUM($B2:$G2)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1E2-8AC6-437B-9BD7-CF3BA59CC788}">
  <dimension ref="A1:H19"/>
  <sheetViews>
    <sheetView zoomScale="130" zoomScaleNormal="130" workbookViewId="0">
      <selection activeCell="G19" sqref="A19:G19"/>
    </sheetView>
  </sheetViews>
  <sheetFormatPr defaultColWidth="17.6640625" defaultRowHeight="14.4" x14ac:dyDescent="0.3"/>
  <cols>
    <col min="1" max="16384" width="17.6640625" style="1"/>
  </cols>
  <sheetData>
    <row r="1" spans="1:8" s="8" customFormat="1" x14ac:dyDescent="0.3">
      <c r="A1" s="7" t="s">
        <v>0</v>
      </c>
      <c r="B1" s="7" t="s">
        <v>2</v>
      </c>
      <c r="C1" s="7" t="s">
        <v>1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9</v>
      </c>
    </row>
    <row r="2" spans="1:8" s="13" customFormat="1" x14ac:dyDescent="0.3">
      <c r="A2" s="1" t="str">
        <f>Template!A2</f>
        <v>Finalised</v>
      </c>
      <c r="B2" s="11" t="s">
        <v>34</v>
      </c>
      <c r="C2" s="11" t="s">
        <v>34</v>
      </c>
      <c r="D2" s="11"/>
      <c r="E2" s="11"/>
      <c r="F2" s="11"/>
      <c r="G2" s="11"/>
      <c r="H2" s="15"/>
    </row>
    <row r="3" spans="1:8" x14ac:dyDescent="0.3">
      <c r="A3" s="1" t="str">
        <f>Template!A3</f>
        <v>Name</v>
      </c>
      <c r="B3" s="1" t="s">
        <v>44</v>
      </c>
      <c r="C3" s="1" t="s">
        <v>43</v>
      </c>
      <c r="D3" s="1" t="s">
        <v>45</v>
      </c>
      <c r="G3" s="1" t="s">
        <v>32</v>
      </c>
      <c r="H3" s="9"/>
    </row>
    <row r="4" spans="1:8" x14ac:dyDescent="0.3">
      <c r="A4" s="1" t="str">
        <f>Template!A4</f>
        <v>Colour</v>
      </c>
      <c r="B4" s="1" t="s">
        <v>25</v>
      </c>
      <c r="C4" s="1" t="s">
        <v>25</v>
      </c>
      <c r="D4" s="1" t="s">
        <v>25</v>
      </c>
      <c r="G4" s="1" t="s">
        <v>19</v>
      </c>
      <c r="H4" s="9"/>
    </row>
    <row r="5" spans="1:8" x14ac:dyDescent="0.3">
      <c r="A5" s="1" t="str">
        <f>Template!A5</f>
        <v>Set</v>
      </c>
      <c r="B5" s="1" t="s">
        <v>42</v>
      </c>
      <c r="C5" s="1" t="s">
        <v>42</v>
      </c>
      <c r="D5" s="1" t="s">
        <v>42</v>
      </c>
      <c r="G5" s="1" t="s">
        <v>33</v>
      </c>
      <c r="H5" s="9"/>
    </row>
    <row r="6" spans="1:8" x14ac:dyDescent="0.3">
      <c r="A6" s="1" t="str">
        <f>Template!A6</f>
        <v>Rank</v>
      </c>
      <c r="B6" s="1">
        <v>71</v>
      </c>
      <c r="C6" s="1">
        <v>71</v>
      </c>
      <c r="D6" s="1">
        <v>57</v>
      </c>
      <c r="G6" s="1">
        <v>71</v>
      </c>
      <c r="H6" s="9"/>
    </row>
    <row r="7" spans="1:8" x14ac:dyDescent="0.3">
      <c r="A7" s="1" t="str">
        <f>Template!A7</f>
        <v>Lv</v>
      </c>
      <c r="B7" s="1">
        <v>15</v>
      </c>
      <c r="C7" s="1">
        <v>15</v>
      </c>
      <c r="D7" s="1">
        <v>15</v>
      </c>
      <c r="G7" s="1">
        <v>14</v>
      </c>
      <c r="H7" s="9"/>
    </row>
    <row r="8" spans="1:8" s="17" customFormat="1" x14ac:dyDescent="0.3">
      <c r="A8" s="17" t="str">
        <f>Template!A8</f>
        <v>Attack</v>
      </c>
      <c r="B8" s="17">
        <v>265</v>
      </c>
      <c r="G8" s="17">
        <v>14</v>
      </c>
      <c r="H8" s="5">
        <f t="shared" ref="H8:H14" si="0">SUM($B8:$G8)</f>
        <v>279</v>
      </c>
    </row>
    <row r="9" spans="1:8" s="2" customFormat="1" x14ac:dyDescent="0.3">
      <c r="A9" s="2" t="str">
        <f>Template!A9</f>
        <v>Attack %</v>
      </c>
      <c r="B9" s="2">
        <v>0.25</v>
      </c>
      <c r="C9" s="2">
        <v>0.1</v>
      </c>
      <c r="G9" s="2">
        <v>0.14000000000000001</v>
      </c>
      <c r="H9" s="2">
        <f t="shared" si="0"/>
        <v>0.49</v>
      </c>
    </row>
    <row r="10" spans="1:8" s="2" customFormat="1" x14ac:dyDescent="0.3">
      <c r="A10" s="2" t="str">
        <f>Template!A10</f>
        <v>Crit Damage %</v>
      </c>
    </row>
    <row r="11" spans="1:8" s="2" customFormat="1" x14ac:dyDescent="0.3">
      <c r="A11" s="2" t="str">
        <f>Template!A11</f>
        <v>Crit Chance %</v>
      </c>
      <c r="B11" s="2">
        <v>0.06</v>
      </c>
      <c r="C11" s="2">
        <v>0.12</v>
      </c>
      <c r="D11" s="2">
        <v>0.04</v>
      </c>
      <c r="G11" s="2">
        <v>0.11</v>
      </c>
      <c r="H11" s="2">
        <f t="shared" si="0"/>
        <v>0.33</v>
      </c>
    </row>
    <row r="12" spans="1:8" x14ac:dyDescent="0.3">
      <c r="A12" s="1" t="str">
        <f>Template!A12</f>
        <v>Speed</v>
      </c>
      <c r="B12" s="1">
        <v>3</v>
      </c>
      <c r="C12" s="1">
        <v>6</v>
      </c>
      <c r="D12" s="1">
        <v>6</v>
      </c>
      <c r="G12" s="1">
        <v>29</v>
      </c>
      <c r="H12" s="1">
        <f t="shared" si="0"/>
        <v>44</v>
      </c>
    </row>
    <row r="13" spans="1:8" s="17" customFormat="1" x14ac:dyDescent="0.3">
      <c r="A13" s="17" t="str">
        <f>Template!A13</f>
        <v>Health</v>
      </c>
      <c r="B13" s="5"/>
      <c r="C13" s="5">
        <v>1050</v>
      </c>
      <c r="D13" s="5"/>
      <c r="E13" s="5"/>
      <c r="F13" s="5"/>
      <c r="G13" s="5"/>
      <c r="H13" s="5">
        <f>SUM($B13:$G13)</f>
        <v>1050</v>
      </c>
    </row>
    <row r="14" spans="1:8" s="2" customFormat="1" x14ac:dyDescent="0.3">
      <c r="A14" s="2" t="str">
        <f>Template!A14</f>
        <v>Health %</v>
      </c>
      <c r="B14" s="2">
        <v>0.11</v>
      </c>
      <c r="C14" s="2">
        <v>0.13</v>
      </c>
      <c r="D14" s="2">
        <v>0.16</v>
      </c>
      <c r="G14" s="2">
        <v>0.06</v>
      </c>
      <c r="H14" s="2">
        <f t="shared" si="0"/>
        <v>0.46</v>
      </c>
    </row>
    <row r="15" spans="1:8" s="5" customFormat="1" x14ac:dyDescent="0.3">
      <c r="A15" s="5" t="str">
        <f>Template!A15</f>
        <v>Defense</v>
      </c>
      <c r="D15" s="5">
        <v>85</v>
      </c>
      <c r="H15" s="5">
        <f>SUM($B15:$G15)</f>
        <v>85</v>
      </c>
    </row>
    <row r="16" spans="1:8" s="2" customFormat="1" x14ac:dyDescent="0.3">
      <c r="A16" s="2" t="str">
        <f>Template!A16</f>
        <v>Defense %</v>
      </c>
    </row>
    <row r="17" spans="1:8" s="2" customFormat="1" x14ac:dyDescent="0.3">
      <c r="A17" s="2" t="str">
        <f>Template!A17</f>
        <v>Effect Resistance %</v>
      </c>
    </row>
    <row r="18" spans="1:8" x14ac:dyDescent="0.3">
      <c r="A18" s="2" t="str">
        <f>Template!A18</f>
        <v>Effectiveness %</v>
      </c>
      <c r="B18" s="2"/>
      <c r="C18" s="2"/>
      <c r="D18" s="2">
        <v>0.12</v>
      </c>
      <c r="E18" s="2"/>
      <c r="F18" s="2"/>
      <c r="G18" s="2"/>
      <c r="H18" s="19">
        <f>SUM($B18:$G18)</f>
        <v>0.12</v>
      </c>
    </row>
    <row r="19" spans="1:8" x14ac:dyDescent="0.3">
      <c r="A19" s="2" t="s">
        <v>51</v>
      </c>
      <c r="B19" s="2"/>
      <c r="C19" s="2"/>
      <c r="D19" s="2"/>
      <c r="E19" s="2"/>
      <c r="F19" s="2"/>
      <c r="G19" s="2"/>
      <c r="H19" s="19"/>
    </row>
  </sheetData>
  <conditionalFormatting sqref="B2:G2">
    <cfRule type="containsText" dxfId="63" priority="2" operator="containsText" text="yes">
      <formula>NOT(ISERROR(SEARCH("yes",B2)))</formula>
    </cfRule>
  </conditionalFormatting>
  <conditionalFormatting sqref="B6:G6">
    <cfRule type="cellIs" dxfId="62" priority="1" operator="lessThan">
      <formula>70</formula>
    </cfRule>
  </conditionalFormatting>
  <pageMargins left="0.7" right="0.7" top="0.75" bottom="0.75" header="0.3" footer="0.3"/>
  <ignoredErrors>
    <ignoredError sqref="A16:A17 A14 A2:A12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AB3FA-5687-4FA2-A25E-1BBA40C7B87D}">
  <dimension ref="A1:H19"/>
  <sheetViews>
    <sheetView zoomScale="130" zoomScaleNormal="130" workbookViewId="0">
      <selection activeCell="F19" sqref="F19"/>
    </sheetView>
  </sheetViews>
  <sheetFormatPr defaultColWidth="17.6640625" defaultRowHeight="14.4" x14ac:dyDescent="0.3"/>
  <cols>
    <col min="1" max="16384" width="17.6640625" style="1"/>
  </cols>
  <sheetData>
    <row r="1" spans="1:8" x14ac:dyDescent="0.3">
      <c r="A1" s="6" t="s">
        <v>7</v>
      </c>
      <c r="B1" s="6" t="s">
        <v>2</v>
      </c>
      <c r="C1" s="6" t="s">
        <v>1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9</v>
      </c>
    </row>
    <row r="2" spans="1:8" s="10" customFormat="1" x14ac:dyDescent="0.3">
      <c r="A2" s="1" t="str">
        <f>Template!A2</f>
        <v>Finalised</v>
      </c>
      <c r="B2" s="13" t="s">
        <v>34</v>
      </c>
      <c r="C2" s="13"/>
      <c r="D2" s="13"/>
      <c r="E2" s="13"/>
      <c r="F2" s="13"/>
      <c r="G2" s="13"/>
      <c r="H2" s="14"/>
    </row>
    <row r="3" spans="1:8" ht="28.8" x14ac:dyDescent="0.3">
      <c r="A3" s="1" t="str">
        <f>Template!A3</f>
        <v>Name</v>
      </c>
      <c r="B3" s="1" t="s">
        <v>18</v>
      </c>
      <c r="C3" s="1" t="s">
        <v>40</v>
      </c>
    </row>
    <row r="4" spans="1:8" x14ac:dyDescent="0.3">
      <c r="A4" s="1" t="str">
        <f>Template!A4</f>
        <v>Colour</v>
      </c>
      <c r="B4" s="1" t="s">
        <v>19</v>
      </c>
      <c r="C4" s="1" t="s">
        <v>25</v>
      </c>
    </row>
    <row r="5" spans="1:8" x14ac:dyDescent="0.3">
      <c r="A5" s="1" t="str">
        <f>Template!A5</f>
        <v>Set</v>
      </c>
      <c r="B5" s="1" t="s">
        <v>20</v>
      </c>
      <c r="C5" s="1" t="s">
        <v>21</v>
      </c>
    </row>
    <row r="6" spans="1:8" x14ac:dyDescent="0.3">
      <c r="A6" s="1" t="str">
        <f>Template!A6</f>
        <v>Rank</v>
      </c>
      <c r="B6" s="1">
        <v>85</v>
      </c>
      <c r="C6" s="1">
        <v>70</v>
      </c>
    </row>
    <row r="7" spans="1:8" x14ac:dyDescent="0.3">
      <c r="A7" s="1" t="str">
        <f>Template!A7</f>
        <v>Lv</v>
      </c>
      <c r="B7" s="1">
        <v>15</v>
      </c>
      <c r="C7" s="1">
        <v>9</v>
      </c>
    </row>
    <row r="8" spans="1:8" s="17" customFormat="1" x14ac:dyDescent="0.3">
      <c r="A8" s="17" t="str">
        <f>Template!A8</f>
        <v>Attack</v>
      </c>
      <c r="B8" s="17">
        <v>300</v>
      </c>
      <c r="C8" s="17">
        <v>1050</v>
      </c>
      <c r="H8" s="5">
        <f t="shared" ref="H8:H17" si="0">SUM($B8:$G8)</f>
        <v>1350</v>
      </c>
    </row>
    <row r="9" spans="1:8" x14ac:dyDescent="0.3">
      <c r="A9" s="1" t="str">
        <f>Template!A9</f>
        <v>Attack %</v>
      </c>
      <c r="B9" s="2">
        <v>0.08</v>
      </c>
      <c r="C9" s="2"/>
      <c r="D9" s="2"/>
      <c r="E9" s="2"/>
      <c r="F9" s="2"/>
      <c r="G9" s="2"/>
      <c r="H9" s="2">
        <f t="shared" si="0"/>
        <v>0.08</v>
      </c>
    </row>
    <row r="10" spans="1:8" x14ac:dyDescent="0.3">
      <c r="A10" s="1" t="str">
        <f>Template!A10</f>
        <v>Crit Damage %</v>
      </c>
      <c r="B10" s="2">
        <v>0.16</v>
      </c>
      <c r="C10" s="2">
        <v>0.19</v>
      </c>
      <c r="D10" s="2"/>
      <c r="E10" s="2"/>
      <c r="F10" s="2"/>
      <c r="G10" s="2"/>
      <c r="H10" s="2">
        <f t="shared" si="0"/>
        <v>0.35</v>
      </c>
    </row>
    <row r="11" spans="1:8" x14ac:dyDescent="0.3">
      <c r="A11" s="1" t="str">
        <f>Template!A11</f>
        <v>Crit Chance %</v>
      </c>
      <c r="B11" s="2">
        <v>0.14000000000000001</v>
      </c>
      <c r="C11" s="2"/>
      <c r="D11" s="2"/>
      <c r="E11" s="2"/>
      <c r="F11" s="2"/>
      <c r="G11" s="2"/>
      <c r="H11" s="2">
        <f t="shared" si="0"/>
        <v>0.14000000000000001</v>
      </c>
    </row>
    <row r="12" spans="1:8" x14ac:dyDescent="0.3">
      <c r="A12" s="1" t="str">
        <f>Template!A12</f>
        <v>Speed</v>
      </c>
      <c r="B12" s="1">
        <v>3</v>
      </c>
      <c r="C12" s="1">
        <v>2</v>
      </c>
      <c r="H12" s="1">
        <f t="shared" si="0"/>
        <v>5</v>
      </c>
    </row>
    <row r="13" spans="1:8" x14ac:dyDescent="0.3">
      <c r="A13" s="1" t="str">
        <f>Template!A13</f>
        <v>Health</v>
      </c>
      <c r="H13" s="5">
        <f>SUM($B13:$G13)</f>
        <v>0</v>
      </c>
    </row>
    <row r="14" spans="1:8" x14ac:dyDescent="0.3">
      <c r="A14" s="1" t="str">
        <f>Template!A14</f>
        <v>Health %</v>
      </c>
      <c r="H14" s="2">
        <f t="shared" si="0"/>
        <v>0</v>
      </c>
    </row>
    <row r="15" spans="1:8" x14ac:dyDescent="0.3">
      <c r="A15" s="1" t="str">
        <f>Template!A15</f>
        <v>Defense</v>
      </c>
      <c r="H15" s="5">
        <f>SUM($B15:$G15)</f>
        <v>0</v>
      </c>
    </row>
    <row r="16" spans="1:8" s="2" customFormat="1" x14ac:dyDescent="0.3">
      <c r="A16" s="2" t="str">
        <f>Template!A16</f>
        <v>Defense %</v>
      </c>
      <c r="C16" s="2">
        <v>0.12</v>
      </c>
      <c r="H16" s="2">
        <f t="shared" si="0"/>
        <v>0.12</v>
      </c>
    </row>
    <row r="17" spans="1:8" x14ac:dyDescent="0.3">
      <c r="A17" s="1" t="str">
        <f>Template!A17</f>
        <v>Effect Resistance %</v>
      </c>
      <c r="H17" s="2">
        <f t="shared" si="0"/>
        <v>0</v>
      </c>
    </row>
    <row r="18" spans="1:8" s="2" customFormat="1" x14ac:dyDescent="0.3">
      <c r="A18" s="2" t="str">
        <f>Template!A18</f>
        <v>Effectiveness %</v>
      </c>
      <c r="C18" s="2">
        <v>0.11</v>
      </c>
      <c r="H18" s="2">
        <f>SUM($B18:$G18)</f>
        <v>0.11</v>
      </c>
    </row>
    <row r="19" spans="1:8" x14ac:dyDescent="0.3">
      <c r="A19" s="20" t="s">
        <v>51</v>
      </c>
      <c r="B19" s="20"/>
      <c r="C19" s="20"/>
      <c r="D19" s="20"/>
      <c r="E19" s="20"/>
      <c r="F19" s="20"/>
      <c r="G19" s="20"/>
      <c r="H19" s="20"/>
    </row>
  </sheetData>
  <conditionalFormatting sqref="B2:G2">
    <cfRule type="containsText" dxfId="51" priority="5" operator="containsText" text="Yes">
      <formula>NOT(ISERROR(SEARCH("Yes",B2)))</formula>
    </cfRule>
    <cfRule type="containsText" dxfId="50" priority="6" operator="containsText" text="yes">
      <formula>NOT(ISERROR(SEARCH("yes",B2)))</formula>
    </cfRule>
  </conditionalFormatting>
  <conditionalFormatting sqref="B6:G6">
    <cfRule type="cellIs" dxfId="49" priority="2" operator="lessThan">
      <formula>70</formula>
    </cfRule>
  </conditionalFormatting>
  <conditionalFormatting sqref="H11">
    <cfRule type="cellIs" dxfId="48" priority="1" operator="lessThan">
      <formula>0.35</formula>
    </cfRule>
  </conditionalFormatting>
  <pageMargins left="0.7" right="0.7" top="0.75" bottom="0.75" header="0.3" footer="0.3"/>
  <ignoredErrors>
    <ignoredError sqref="A16:A17 A14 A2:A12" calculatedColum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D8B1A-C130-4707-9751-F40656A06CE0}">
  <dimension ref="A1:H19"/>
  <sheetViews>
    <sheetView topLeftCell="A2" zoomScale="130" zoomScaleNormal="130" workbookViewId="0">
      <selection activeCell="H19" sqref="H19"/>
    </sheetView>
  </sheetViews>
  <sheetFormatPr defaultColWidth="17.6640625" defaultRowHeight="14.4" x14ac:dyDescent="0.3"/>
  <cols>
    <col min="1" max="16384" width="17.6640625" style="1"/>
  </cols>
  <sheetData>
    <row r="1" spans="1:8" s="16" customFormat="1" x14ac:dyDescent="0.3">
      <c r="A1" s="16" t="s">
        <v>0</v>
      </c>
      <c r="B1" s="16" t="s">
        <v>2</v>
      </c>
      <c r="C1" s="16" t="s">
        <v>1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9</v>
      </c>
    </row>
    <row r="2" spans="1:8" s="13" customFormat="1" x14ac:dyDescent="0.3">
      <c r="A2" s="1" t="str">
        <f>Template!A2</f>
        <v>Finalised</v>
      </c>
      <c r="B2" s="13" t="s">
        <v>34</v>
      </c>
      <c r="E2" s="13" t="s">
        <v>34</v>
      </c>
      <c r="H2" s="14"/>
    </row>
    <row r="3" spans="1:8" ht="28.8" x14ac:dyDescent="0.3">
      <c r="A3" s="1" t="str">
        <f>Template!A3</f>
        <v>Name</v>
      </c>
      <c r="B3" s="11" t="s">
        <v>46</v>
      </c>
      <c r="E3" s="1" t="s">
        <v>47</v>
      </c>
      <c r="F3" s="1" t="s">
        <v>48</v>
      </c>
      <c r="G3" s="1" t="s">
        <v>36</v>
      </c>
      <c r="H3" s="9"/>
    </row>
    <row r="4" spans="1:8" x14ac:dyDescent="0.3">
      <c r="A4" s="1" t="str">
        <f>Template!A4</f>
        <v>Colour</v>
      </c>
      <c r="B4" s="1" t="s">
        <v>19</v>
      </c>
      <c r="E4" s="1" t="s">
        <v>25</v>
      </c>
      <c r="F4" s="1" t="s">
        <v>25</v>
      </c>
      <c r="G4" s="1" t="s">
        <v>19</v>
      </c>
      <c r="H4" s="9"/>
    </row>
    <row r="5" spans="1:8" x14ac:dyDescent="0.3">
      <c r="A5" s="1" t="str">
        <f>Template!A5</f>
        <v>Set</v>
      </c>
      <c r="B5" s="1" t="s">
        <v>37</v>
      </c>
      <c r="E5" s="1" t="s">
        <v>33</v>
      </c>
      <c r="F5" s="1" t="s">
        <v>33</v>
      </c>
      <c r="G5" s="1" t="s">
        <v>37</v>
      </c>
      <c r="H5" s="9"/>
    </row>
    <row r="6" spans="1:8" x14ac:dyDescent="0.3">
      <c r="A6" s="1" t="str">
        <f>Template!A6</f>
        <v>Rank</v>
      </c>
      <c r="B6" s="1">
        <v>85</v>
      </c>
      <c r="F6" s="1">
        <v>70</v>
      </c>
      <c r="G6" s="1">
        <v>70</v>
      </c>
      <c r="H6" s="9"/>
    </row>
    <row r="7" spans="1:8" x14ac:dyDescent="0.3">
      <c r="A7" s="1" t="str">
        <f>Template!A7</f>
        <v>Lv</v>
      </c>
      <c r="B7" s="1">
        <v>15</v>
      </c>
      <c r="F7" s="1">
        <v>12</v>
      </c>
      <c r="G7" s="1">
        <v>13</v>
      </c>
      <c r="H7" s="9"/>
    </row>
    <row r="8" spans="1:8" s="17" customFormat="1" x14ac:dyDescent="0.3">
      <c r="A8" s="17" t="str">
        <f>Template!A8</f>
        <v>Attack</v>
      </c>
      <c r="B8" s="17">
        <v>300</v>
      </c>
      <c r="H8" s="5">
        <f t="shared" ref="H8:H14" si="0">SUM($B8:$G8)</f>
        <v>300</v>
      </c>
    </row>
    <row r="9" spans="1:8" s="2" customFormat="1" x14ac:dyDescent="0.3">
      <c r="A9" s="2" t="str">
        <f>Template!A9</f>
        <v>Attack %</v>
      </c>
      <c r="E9" s="2">
        <v>0.26</v>
      </c>
      <c r="G9" s="2">
        <v>0.39</v>
      </c>
      <c r="H9" s="2">
        <f t="shared" si="0"/>
        <v>0.65</v>
      </c>
    </row>
    <row r="10" spans="1:8" s="2" customFormat="1" x14ac:dyDescent="0.3">
      <c r="A10" s="2" t="str">
        <f>Template!A10</f>
        <v>Crit Damage %</v>
      </c>
      <c r="B10" s="2">
        <v>0.06</v>
      </c>
      <c r="E10" s="2">
        <v>0.55000000000000004</v>
      </c>
      <c r="F10" s="2">
        <v>0.36</v>
      </c>
      <c r="G10" s="2">
        <v>0.05</v>
      </c>
    </row>
    <row r="11" spans="1:8" s="2" customFormat="1" x14ac:dyDescent="0.3">
      <c r="A11" s="2" t="str">
        <f>Template!A11</f>
        <v>Crit Chance %</v>
      </c>
      <c r="B11" s="2">
        <v>0.16</v>
      </c>
      <c r="E11" s="2">
        <v>0.06</v>
      </c>
      <c r="F11" s="2">
        <v>0.04</v>
      </c>
      <c r="G11" s="2">
        <v>0.04</v>
      </c>
      <c r="H11" s="2">
        <f t="shared" si="0"/>
        <v>0.3</v>
      </c>
    </row>
    <row r="12" spans="1:8" x14ac:dyDescent="0.3">
      <c r="A12" s="1" t="str">
        <f>Template!A12</f>
        <v>Speed</v>
      </c>
      <c r="B12" s="1">
        <v>6</v>
      </c>
      <c r="F12" s="1">
        <v>7</v>
      </c>
      <c r="G12" s="1">
        <v>5</v>
      </c>
      <c r="H12" s="1">
        <f t="shared" si="0"/>
        <v>18</v>
      </c>
    </row>
    <row r="13" spans="1:8" x14ac:dyDescent="0.3">
      <c r="A13" s="2" t="str">
        <f>Template!A13</f>
        <v>Health</v>
      </c>
      <c r="B13" s="2"/>
      <c r="C13" s="2"/>
      <c r="D13" s="2"/>
      <c r="E13" s="2"/>
      <c r="F13" s="2"/>
      <c r="G13" s="2"/>
      <c r="H13" s="19">
        <f>SUM($B13:$G13)</f>
        <v>0</v>
      </c>
    </row>
    <row r="14" spans="1:8" s="2" customFormat="1" x14ac:dyDescent="0.3">
      <c r="A14" s="2" t="str">
        <f>Template!A14</f>
        <v>Health %</v>
      </c>
      <c r="E14" s="2">
        <v>7.0000000000000007E-2</v>
      </c>
      <c r="F14" s="2">
        <v>0.13</v>
      </c>
      <c r="G14" s="2">
        <v>0.18</v>
      </c>
      <c r="H14" s="2">
        <f t="shared" si="0"/>
        <v>0.38</v>
      </c>
    </row>
    <row r="15" spans="1:8" s="2" customFormat="1" x14ac:dyDescent="0.3">
      <c r="A15" s="2" t="str">
        <f>Template!A15</f>
        <v>Defense</v>
      </c>
      <c r="F15" s="2">
        <v>0.21</v>
      </c>
      <c r="H15" s="19">
        <f>SUM($B15:$G15)</f>
        <v>0.21</v>
      </c>
    </row>
    <row r="16" spans="1:8" s="2" customFormat="1" x14ac:dyDescent="0.3">
      <c r="A16" s="2" t="str">
        <f>Template!A16</f>
        <v>Defense %</v>
      </c>
    </row>
    <row r="17" spans="1:8" s="2" customFormat="1" x14ac:dyDescent="0.3">
      <c r="A17" s="2" t="str">
        <f>Template!A17</f>
        <v>Effect Resistance %</v>
      </c>
    </row>
    <row r="18" spans="1:8" x14ac:dyDescent="0.3">
      <c r="A18" s="2" t="str">
        <f>Template!A18</f>
        <v>Effectiveness %</v>
      </c>
      <c r="B18" s="2">
        <v>7.0000000000000007E-2</v>
      </c>
      <c r="C18" s="2"/>
      <c r="D18" s="2"/>
      <c r="E18" s="2">
        <v>7.0000000000000007E-2</v>
      </c>
      <c r="F18" s="2"/>
      <c r="G18" s="2"/>
      <c r="H18" s="19">
        <f>SUM($B18:$G18)</f>
        <v>0.14000000000000001</v>
      </c>
    </row>
    <row r="19" spans="1:8" x14ac:dyDescent="0.3">
      <c r="A19" s="2" t="s">
        <v>51</v>
      </c>
      <c r="B19" s="2"/>
      <c r="C19" s="2"/>
      <c r="D19" s="2"/>
      <c r="E19" s="2"/>
      <c r="F19" s="2"/>
      <c r="G19" s="2"/>
      <c r="H19" s="19"/>
    </row>
  </sheetData>
  <conditionalFormatting sqref="B3">
    <cfRule type="containsText" dxfId="37" priority="4" operator="containsText" text="yes">
      <formula>NOT(ISERROR(SEARCH("yes",B3)))</formula>
    </cfRule>
    <cfRule type="containsText" dxfId="36" priority="5" operator="containsText" text="yes">
      <formula>NOT(ISERROR(SEARCH("yes",B3)))</formula>
    </cfRule>
    <cfRule type="containsText" dxfId="35" priority="6" operator="containsText" text="yes">
      <formula>NOT(ISERROR(SEARCH("yes",B3)))</formula>
    </cfRule>
  </conditionalFormatting>
  <conditionalFormatting sqref="B6:G6">
    <cfRule type="cellIs" dxfId="34" priority="3" operator="lessThan">
      <formula>70</formula>
    </cfRule>
  </conditionalFormatting>
  <conditionalFormatting sqref="B2:G2">
    <cfRule type="containsText" dxfId="33" priority="1" operator="containsText" text="Yes">
      <formula>NOT(ISERROR(SEARCH("Yes",B2)))</formula>
    </cfRule>
    <cfRule type="containsText" dxfId="32" priority="2" operator="containsText" text="yes">
      <formula>NOT(ISERROR(SEARCH("yes",B2)))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E7084-E1C5-46D9-8036-0B661AB34996}">
  <dimension ref="A1:H19"/>
  <sheetViews>
    <sheetView zoomScale="115" zoomScaleNormal="115" workbookViewId="0">
      <selection activeCell="D19" sqref="D19"/>
    </sheetView>
  </sheetViews>
  <sheetFormatPr defaultColWidth="17.6640625" defaultRowHeight="14.4" x14ac:dyDescent="0.3"/>
  <cols>
    <col min="1" max="16384" width="17.6640625" style="1"/>
  </cols>
  <sheetData>
    <row r="1" spans="1:8" s="4" customFormat="1" x14ac:dyDescent="0.3">
      <c r="A1" s="4" t="s">
        <v>23</v>
      </c>
      <c r="B1" s="4" t="s">
        <v>2</v>
      </c>
      <c r="C1" s="4" t="s">
        <v>1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9</v>
      </c>
    </row>
    <row r="2" spans="1:8" s="18" customFormat="1" x14ac:dyDescent="0.3">
      <c r="A2" s="17" t="str">
        <f>Template!A2</f>
        <v>Finalised</v>
      </c>
      <c r="B2" s="12"/>
      <c r="C2" s="12"/>
      <c r="D2" s="12"/>
      <c r="E2" s="12"/>
      <c r="F2" s="12"/>
      <c r="G2" s="12" t="s">
        <v>34</v>
      </c>
      <c r="H2" s="12"/>
    </row>
    <row r="3" spans="1:8" ht="28.8" x14ac:dyDescent="0.3">
      <c r="A3" s="1" t="str">
        <f>Template!A3</f>
        <v>Name</v>
      </c>
      <c r="B3" s="1" t="s">
        <v>49</v>
      </c>
      <c r="C3" s="1" t="s">
        <v>39</v>
      </c>
      <c r="D3" s="1" t="s">
        <v>50</v>
      </c>
      <c r="E3" s="1" t="s">
        <v>31</v>
      </c>
      <c r="F3" s="1" t="s">
        <v>24</v>
      </c>
      <c r="G3" s="1" t="s">
        <v>30</v>
      </c>
    </row>
    <row r="4" spans="1:8" x14ac:dyDescent="0.3">
      <c r="A4" s="1" t="str">
        <f>Template!A4</f>
        <v>Colour</v>
      </c>
      <c r="B4" s="1" t="s">
        <v>25</v>
      </c>
      <c r="C4" s="1" t="s">
        <v>25</v>
      </c>
      <c r="D4" s="1" t="s">
        <v>25</v>
      </c>
      <c r="E4" s="1" t="s">
        <v>25</v>
      </c>
      <c r="F4" s="1" t="s">
        <v>25</v>
      </c>
      <c r="G4" s="1" t="s">
        <v>25</v>
      </c>
    </row>
    <row r="5" spans="1:8" ht="43.2" x14ac:dyDescent="0.3">
      <c r="A5" s="1" t="str">
        <f>Template!A5</f>
        <v>Set</v>
      </c>
      <c r="B5" s="1" t="s">
        <v>10</v>
      </c>
      <c r="C5" s="1" t="s">
        <v>26</v>
      </c>
      <c r="D5" s="1" t="s">
        <v>10</v>
      </c>
      <c r="E5" s="1" t="s">
        <v>10</v>
      </c>
      <c r="F5" s="1" t="s">
        <v>26</v>
      </c>
      <c r="G5" s="1" t="s">
        <v>10</v>
      </c>
      <c r="H5" s="1" t="str">
        <f>_xlfn.CONCAT(B5," ",C5," ",D5," ",E5," ",F5," ",G5)</f>
        <v>Attack Health Attack Attack Health Attack</v>
      </c>
    </row>
    <row r="6" spans="1:8" x14ac:dyDescent="0.3">
      <c r="A6" s="1" t="str">
        <f>Template!A6</f>
        <v>Rank</v>
      </c>
      <c r="B6" s="1">
        <v>70</v>
      </c>
      <c r="C6" s="1">
        <v>71</v>
      </c>
      <c r="D6" s="1">
        <v>70</v>
      </c>
      <c r="E6" s="1">
        <v>88</v>
      </c>
      <c r="F6" s="1">
        <v>67</v>
      </c>
      <c r="G6" s="1">
        <v>88</v>
      </c>
    </row>
    <row r="7" spans="1:8" x14ac:dyDescent="0.3">
      <c r="A7" s="1" t="str">
        <f>Template!A7</f>
        <v>Lv</v>
      </c>
      <c r="B7" s="1">
        <v>15</v>
      </c>
      <c r="C7" s="1">
        <v>12</v>
      </c>
      <c r="D7" s="1">
        <v>15</v>
      </c>
      <c r="E7" s="1">
        <v>15</v>
      </c>
      <c r="F7" s="1">
        <v>15</v>
      </c>
      <c r="G7" s="1">
        <v>15</v>
      </c>
    </row>
    <row r="8" spans="1:8" x14ac:dyDescent="0.3">
      <c r="A8" s="1" t="str">
        <f>Template!A8</f>
        <v>Attack</v>
      </c>
      <c r="B8" s="1">
        <v>265</v>
      </c>
    </row>
    <row r="9" spans="1:8" s="2" customFormat="1" x14ac:dyDescent="0.3">
      <c r="A9" s="2" t="str">
        <f>Template!A9</f>
        <v>Attack %</v>
      </c>
      <c r="B9" s="2">
        <v>0.19</v>
      </c>
      <c r="D9" s="1"/>
      <c r="F9" s="2">
        <v>0.5</v>
      </c>
      <c r="G9" s="2">
        <v>0.65</v>
      </c>
      <c r="H9" s="2">
        <f t="shared" ref="H9:H17" si="0">SUM($B9:$G9)</f>
        <v>1.3399999999999999</v>
      </c>
    </row>
    <row r="10" spans="1:8" s="2" customFormat="1" x14ac:dyDescent="0.3">
      <c r="A10" s="2" t="str">
        <f>Template!A10</f>
        <v>Crit Damage %</v>
      </c>
      <c r="D10" s="2">
        <v>0.08</v>
      </c>
      <c r="E10" s="2">
        <v>0.15</v>
      </c>
      <c r="G10" s="2">
        <v>0.23</v>
      </c>
      <c r="H10" s="2">
        <f t="shared" si="0"/>
        <v>0.45999999999999996</v>
      </c>
    </row>
    <row r="11" spans="1:8" s="2" customFormat="1" x14ac:dyDescent="0.3">
      <c r="A11" s="2" t="str">
        <f>Template!A11</f>
        <v>Crit Chance %</v>
      </c>
      <c r="B11" s="2">
        <v>0.04</v>
      </c>
      <c r="C11" s="2">
        <v>0.06</v>
      </c>
      <c r="D11" s="2">
        <v>0.06</v>
      </c>
      <c r="E11" s="2">
        <v>0.6</v>
      </c>
      <c r="F11" s="2">
        <v>0.04</v>
      </c>
      <c r="G11" s="2">
        <v>7.0000000000000007E-2</v>
      </c>
      <c r="H11" s="2">
        <f t="shared" si="0"/>
        <v>0.87000000000000011</v>
      </c>
    </row>
    <row r="12" spans="1:8" x14ac:dyDescent="0.3">
      <c r="A12" s="1" t="str">
        <f>Template!A12</f>
        <v>Speed</v>
      </c>
      <c r="B12" s="1">
        <v>9</v>
      </c>
      <c r="D12" s="1">
        <v>9</v>
      </c>
      <c r="E12" s="1">
        <v>7</v>
      </c>
      <c r="H12" s="1">
        <f t="shared" si="0"/>
        <v>25</v>
      </c>
    </row>
    <row r="13" spans="1:8" x14ac:dyDescent="0.3">
      <c r="A13" s="1" t="str">
        <f>Template!A13</f>
        <v>Health</v>
      </c>
      <c r="B13" s="2"/>
      <c r="C13" s="5">
        <v>756</v>
      </c>
      <c r="D13" s="2"/>
      <c r="E13" s="2"/>
      <c r="F13" s="2"/>
      <c r="G13" s="2"/>
      <c r="H13" s="5">
        <f>SUM($B13:$G13)</f>
        <v>756</v>
      </c>
    </row>
    <row r="14" spans="1:8" s="2" customFormat="1" x14ac:dyDescent="0.3">
      <c r="A14" s="2" t="str">
        <f>Template!A14</f>
        <v>Health %</v>
      </c>
      <c r="C14" s="2">
        <v>0.13</v>
      </c>
      <c r="D14" s="2">
        <v>0.05</v>
      </c>
      <c r="E14" s="2">
        <v>0.09</v>
      </c>
      <c r="F14" s="2">
        <v>0.11</v>
      </c>
      <c r="G14" s="2">
        <v>0.12</v>
      </c>
      <c r="H14" s="2">
        <f t="shared" si="0"/>
        <v>0.5</v>
      </c>
    </row>
    <row r="15" spans="1:8" s="5" customFormat="1" x14ac:dyDescent="0.3">
      <c r="A15" s="5" t="str">
        <f>Template!A15</f>
        <v>Defense</v>
      </c>
      <c r="D15" s="5">
        <v>105</v>
      </c>
      <c r="H15" s="5">
        <f>SUM($B15:$G15)</f>
        <v>105</v>
      </c>
    </row>
    <row r="16" spans="1:8" s="2" customFormat="1" x14ac:dyDescent="0.3">
      <c r="A16" s="2" t="str">
        <f>Template!A16</f>
        <v>Defense %</v>
      </c>
      <c r="C16" s="2">
        <v>0.13</v>
      </c>
      <c r="F16" s="2">
        <v>0.09</v>
      </c>
      <c r="H16" s="2">
        <f t="shared" si="0"/>
        <v>0.22</v>
      </c>
    </row>
    <row r="17" spans="1:8" s="2" customFormat="1" x14ac:dyDescent="0.3">
      <c r="A17" s="2" t="str">
        <f>Template!A17</f>
        <v>Effect Resistance %</v>
      </c>
      <c r="C17" s="2">
        <v>0.13</v>
      </c>
      <c r="D17" s="2">
        <v>0.14000000000000001</v>
      </c>
      <c r="E17" s="2">
        <v>0.11</v>
      </c>
      <c r="F17" s="2">
        <v>0.2</v>
      </c>
      <c r="G17" s="2">
        <v>0.05</v>
      </c>
      <c r="H17" s="2">
        <f t="shared" si="0"/>
        <v>0.63000000000000012</v>
      </c>
    </row>
    <row r="18" spans="1:8" s="9" customFormat="1" x14ac:dyDescent="0.3">
      <c r="A18" s="19" t="str">
        <f>Template!A18</f>
        <v>Effectiveness %</v>
      </c>
      <c r="B18" s="19">
        <v>0.12</v>
      </c>
      <c r="C18" s="19"/>
      <c r="D18" s="19"/>
      <c r="E18" s="19"/>
      <c r="F18" s="19"/>
      <c r="G18" s="19"/>
      <c r="H18" s="19">
        <f>SUM($B18:$G18)</f>
        <v>0.12</v>
      </c>
    </row>
    <row r="19" spans="1:8" ht="28.8" x14ac:dyDescent="0.3">
      <c r="A19" s="1" t="s">
        <v>51</v>
      </c>
      <c r="B19" s="2"/>
      <c r="C19" s="2"/>
      <c r="D19" s="2"/>
      <c r="E19" s="2" t="s">
        <v>52</v>
      </c>
      <c r="F19" s="2"/>
      <c r="G19" s="2"/>
      <c r="H19" s="5"/>
    </row>
  </sheetData>
  <conditionalFormatting sqref="B2:H2">
    <cfRule type="cellIs" dxfId="21" priority="8" operator="greaterThan">
      <formula>0</formula>
    </cfRule>
  </conditionalFormatting>
  <conditionalFormatting sqref="B2:G2">
    <cfRule type="containsText" dxfId="20" priority="5" operator="containsText" text="yes">
      <formula>NOT(ISERROR(SEARCH("yes",B2)))</formula>
    </cfRule>
    <cfRule type="containsText" dxfId="19" priority="6" operator="containsText" text="Yes">
      <formula>NOT(ISERROR(SEARCH("Yes",B2)))</formula>
    </cfRule>
    <cfRule type="containsText" dxfId="18" priority="7" operator="containsText" text="Yes">
      <formula>NOT(ISERROR(SEARCH("Yes",B2)))</formula>
    </cfRule>
  </conditionalFormatting>
  <conditionalFormatting sqref="H11">
    <cfRule type="cellIs" dxfId="17" priority="4" operator="lessThan">
      <formula>0.35</formula>
    </cfRule>
  </conditionalFormatting>
  <conditionalFormatting sqref="B6:G6">
    <cfRule type="cellIs" dxfId="16" priority="3" operator="lessThan">
      <formula>70</formula>
    </cfRule>
  </conditionalFormatting>
  <conditionalFormatting sqref="B19:G19">
    <cfRule type="notContainsBlanks" dxfId="15" priority="1">
      <formula>LEN(TRIM(B19))&gt;0</formula>
    </cfRule>
    <cfRule type="notContainsBlanks" priority="2">
      <formula>LEN(TRIM(B19))&gt;0</formula>
    </cfRule>
  </conditionalFormatting>
  <pageMargins left="0.7" right="0.7" top="0.75" bottom="0.75" header="0.3" footer="0.3"/>
  <pageSetup orientation="portrait" horizontalDpi="1200" verticalDpi="1200" r:id="rId1"/>
  <ignoredErrors>
    <ignoredError sqref="E3:H3 A14:A17 A2:A12" calculatedColumn="1"/>
  </ignoredErrors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57BDD-F38D-45D7-8B23-A0F4B403D945}">
  <dimension ref="A1:H19"/>
  <sheetViews>
    <sheetView zoomScale="130" zoomScaleNormal="130" workbookViewId="0">
      <selection activeCell="C21" sqref="C21"/>
    </sheetView>
  </sheetViews>
  <sheetFormatPr defaultColWidth="17.6640625" defaultRowHeight="14.4" x14ac:dyDescent="0.3"/>
  <cols>
    <col min="1" max="16384" width="17.6640625" style="1"/>
  </cols>
  <sheetData>
    <row r="1" spans="1:8" s="3" customFormat="1" x14ac:dyDescent="0.3">
      <c r="A1" s="3" t="s">
        <v>22</v>
      </c>
      <c r="B1" s="3" t="s">
        <v>2</v>
      </c>
      <c r="C1" s="3" t="s">
        <v>1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9</v>
      </c>
    </row>
    <row r="2" spans="1:8" s="10" customFormat="1" x14ac:dyDescent="0.3">
      <c r="A2" s="10" t="s">
        <v>35</v>
      </c>
    </row>
    <row r="3" spans="1:8" x14ac:dyDescent="0.3">
      <c r="A3" s="1" t="s">
        <v>14</v>
      </c>
    </row>
    <row r="4" spans="1:8" x14ac:dyDescent="0.3">
      <c r="A4" s="1" t="s">
        <v>15</v>
      </c>
    </row>
    <row r="5" spans="1:8" x14ac:dyDescent="0.3">
      <c r="A5" s="1" t="s">
        <v>16</v>
      </c>
      <c r="H5" s="1" t="str">
        <f>_xlfn.CONCAT(B5," ",C5," ",D5," ",E5," ",F5," ",G5)</f>
        <v xml:space="preserve">     </v>
      </c>
    </row>
    <row r="6" spans="1:8" x14ac:dyDescent="0.3">
      <c r="A6" s="1" t="s">
        <v>17</v>
      </c>
    </row>
    <row r="7" spans="1:8" x14ac:dyDescent="0.3">
      <c r="A7" s="1" t="s">
        <v>8</v>
      </c>
    </row>
    <row r="8" spans="1:8" x14ac:dyDescent="0.3">
      <c r="A8" s="1" t="s">
        <v>10</v>
      </c>
    </row>
    <row r="9" spans="1:8" x14ac:dyDescent="0.3">
      <c r="A9" s="1" t="s">
        <v>11</v>
      </c>
      <c r="B9" s="2"/>
      <c r="C9" s="2"/>
      <c r="D9" s="2"/>
      <c r="E9" s="2"/>
      <c r="F9" s="2"/>
      <c r="G9" s="2"/>
    </row>
    <row r="10" spans="1:8" x14ac:dyDescent="0.3">
      <c r="A10" s="1" t="s">
        <v>12</v>
      </c>
      <c r="B10" s="2"/>
      <c r="C10" s="2"/>
      <c r="D10" s="2"/>
      <c r="E10" s="2"/>
      <c r="F10" s="2"/>
      <c r="G10" s="2"/>
    </row>
    <row r="11" spans="1:8" x14ac:dyDescent="0.3">
      <c r="A11" s="1" t="s">
        <v>13</v>
      </c>
      <c r="B11" s="2"/>
      <c r="C11" s="2"/>
      <c r="D11" s="2"/>
      <c r="E11" s="2"/>
      <c r="F11" s="2"/>
      <c r="G11" s="2"/>
    </row>
    <row r="12" spans="1:8" x14ac:dyDescent="0.3">
      <c r="A12" s="1" t="s">
        <v>21</v>
      </c>
    </row>
    <row r="13" spans="1:8" x14ac:dyDescent="0.3">
      <c r="A13" s="1" t="s">
        <v>26</v>
      </c>
    </row>
    <row r="14" spans="1:8" s="2" customFormat="1" x14ac:dyDescent="0.3">
      <c r="A14" s="2" t="s">
        <v>27</v>
      </c>
      <c r="H14" s="1"/>
    </row>
    <row r="15" spans="1:8" s="2" customFormat="1" x14ac:dyDescent="0.3">
      <c r="A15" s="2" t="s">
        <v>38</v>
      </c>
      <c r="H15" s="1"/>
    </row>
    <row r="16" spans="1:8" s="2" customFormat="1" x14ac:dyDescent="0.3">
      <c r="A16" s="2" t="s">
        <v>28</v>
      </c>
      <c r="H16" s="1"/>
    </row>
    <row r="17" spans="1:8" s="2" customFormat="1" x14ac:dyDescent="0.3">
      <c r="A17" s="2" t="s">
        <v>29</v>
      </c>
      <c r="H17" s="1"/>
    </row>
    <row r="18" spans="1:8" x14ac:dyDescent="0.3">
      <c r="A18" s="1" t="s">
        <v>41</v>
      </c>
    </row>
    <row r="19" spans="1:8" x14ac:dyDescent="0.3">
      <c r="A19" s="1" t="s">
        <v>51</v>
      </c>
    </row>
  </sheetData>
  <conditionalFormatting sqref="B2:G2">
    <cfRule type="containsText" dxfId="4" priority="1" operator="containsText" text="Yes">
      <formula>NOT(ISERROR(SEARCH("Yes",B2)))</formula>
    </cfRule>
    <cfRule type="expression" dxfId="3" priority="2">
      <formula>"Yes"</formula>
    </cfRule>
    <cfRule type="cellIs" dxfId="2" priority="3" operator="equal">
      <formula>"Yes"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C7205-23A9-4CD3-83CC-A47EDBFD7C19}">
  <dimension ref="A1:Q28"/>
  <sheetViews>
    <sheetView tabSelected="1" topLeftCell="A13" zoomScale="115" zoomScaleNormal="115" workbookViewId="0">
      <pane xSplit="1" topLeftCell="B1" activePane="topRight" state="frozen"/>
      <selection pane="topRight" activeCell="C25" sqref="C25"/>
    </sheetView>
  </sheetViews>
  <sheetFormatPr defaultColWidth="17.6640625" defaultRowHeight="14.4" x14ac:dyDescent="0.3"/>
  <cols>
    <col min="1" max="1" width="17.6640625" style="30"/>
    <col min="2" max="2" width="19" style="23" customWidth="1"/>
    <col min="3" max="4" width="17.6640625" style="23"/>
    <col min="5" max="5" width="18.109375" style="23" customWidth="1"/>
    <col min="6" max="6" width="18" style="23" customWidth="1"/>
    <col min="7" max="10" width="17.6640625" style="23"/>
    <col min="11" max="11" width="18" style="23" customWidth="1"/>
    <col min="12" max="12" width="19.44140625" style="23" customWidth="1"/>
    <col min="13" max="13" width="17.6640625" style="23"/>
    <col min="14" max="14" width="18" style="23" customWidth="1"/>
    <col min="15" max="15" width="18.33203125" style="23" customWidth="1"/>
    <col min="16" max="16384" width="17.6640625" style="23"/>
  </cols>
  <sheetData>
    <row r="1" spans="1:17" s="33" customFormat="1" x14ac:dyDescent="0.3">
      <c r="A1" s="32" t="s">
        <v>101</v>
      </c>
      <c r="B1" s="33" t="s">
        <v>7</v>
      </c>
      <c r="C1" s="33" t="s">
        <v>23</v>
      </c>
      <c r="D1" s="33" t="s">
        <v>76</v>
      </c>
      <c r="E1" s="33" t="s">
        <v>85</v>
      </c>
      <c r="F1" s="33" t="s">
        <v>86</v>
      </c>
      <c r="G1" s="33" t="s">
        <v>0</v>
      </c>
      <c r="H1" s="33" t="s">
        <v>102</v>
      </c>
      <c r="I1" s="33" t="s">
        <v>103</v>
      </c>
      <c r="J1" s="33" t="s">
        <v>108</v>
      </c>
      <c r="K1" s="33" t="s">
        <v>109</v>
      </c>
      <c r="L1" s="33" t="s">
        <v>110</v>
      </c>
      <c r="M1" s="33" t="s">
        <v>111</v>
      </c>
      <c r="N1" s="33" t="s">
        <v>112</v>
      </c>
      <c r="O1" s="33" t="s">
        <v>119</v>
      </c>
      <c r="P1" s="33" t="s">
        <v>120</v>
      </c>
      <c r="Q1" s="33" t="s">
        <v>146</v>
      </c>
    </row>
    <row r="2" spans="1:17" x14ac:dyDescent="0.3">
      <c r="A2" s="30" t="s">
        <v>10</v>
      </c>
      <c r="B2" s="23">
        <v>3300</v>
      </c>
      <c r="C2" s="23">
        <v>4000</v>
      </c>
      <c r="D2" s="23">
        <v>4000</v>
      </c>
      <c r="E2" s="23">
        <v>2500</v>
      </c>
      <c r="F2" s="23">
        <v>5000</v>
      </c>
      <c r="G2" s="23">
        <v>5000</v>
      </c>
      <c r="H2" s="23">
        <v>3500</v>
      </c>
      <c r="I2" s="23">
        <v>2000</v>
      </c>
      <c r="J2" s="23">
        <v>5000</v>
      </c>
      <c r="L2" s="23">
        <v>4200</v>
      </c>
      <c r="O2" s="23">
        <v>2000</v>
      </c>
      <c r="P2" s="23">
        <v>4200</v>
      </c>
    </row>
    <row r="3" spans="1:17" s="29" customFormat="1" x14ac:dyDescent="0.3">
      <c r="A3" s="31" t="s">
        <v>78</v>
      </c>
      <c r="B3" s="29">
        <v>3.2</v>
      </c>
      <c r="C3" s="29">
        <v>3</v>
      </c>
      <c r="D3" s="29">
        <v>3</v>
      </c>
      <c r="E3" s="29">
        <v>1.75</v>
      </c>
      <c r="F3" s="29">
        <v>3</v>
      </c>
      <c r="G3" s="29">
        <v>3</v>
      </c>
      <c r="H3" s="29">
        <v>2.5</v>
      </c>
      <c r="I3" s="29">
        <v>1.5</v>
      </c>
      <c r="J3" s="29">
        <v>3</v>
      </c>
      <c r="L3" s="29">
        <v>3.2</v>
      </c>
      <c r="P3" s="29">
        <v>3.2</v>
      </c>
    </row>
    <row r="4" spans="1:17" s="29" customFormat="1" x14ac:dyDescent="0.3">
      <c r="A4" s="31" t="s">
        <v>79</v>
      </c>
      <c r="B4" s="29">
        <v>0.85</v>
      </c>
      <c r="C4" s="29">
        <v>0.5</v>
      </c>
      <c r="D4" s="29">
        <v>0.85</v>
      </c>
      <c r="E4" s="29">
        <v>1</v>
      </c>
      <c r="F4" s="29">
        <v>1</v>
      </c>
      <c r="G4" s="29">
        <v>0.5</v>
      </c>
      <c r="H4" s="29">
        <v>0.85</v>
      </c>
      <c r="I4" s="29">
        <v>0.3</v>
      </c>
      <c r="J4" s="29">
        <v>0.85</v>
      </c>
      <c r="L4" s="29">
        <v>0.85</v>
      </c>
      <c r="P4" s="29">
        <v>0.85</v>
      </c>
    </row>
    <row r="5" spans="1:17" x14ac:dyDescent="0.3">
      <c r="A5" s="30" t="s">
        <v>21</v>
      </c>
      <c r="B5" s="23">
        <v>200</v>
      </c>
      <c r="C5" s="23">
        <v>200</v>
      </c>
      <c r="D5" s="23">
        <v>210</v>
      </c>
      <c r="E5" s="23">
        <v>280</v>
      </c>
      <c r="F5" s="23">
        <v>170</v>
      </c>
      <c r="G5" s="23">
        <v>160</v>
      </c>
      <c r="H5" s="38">
        <v>183</v>
      </c>
      <c r="I5" s="23">
        <v>248</v>
      </c>
      <c r="J5" s="23">
        <v>120</v>
      </c>
      <c r="K5" s="23">
        <v>240</v>
      </c>
      <c r="L5" s="23">
        <v>180</v>
      </c>
      <c r="M5" s="23">
        <v>220</v>
      </c>
      <c r="N5" s="23">
        <v>220</v>
      </c>
      <c r="O5" s="23">
        <v>240</v>
      </c>
      <c r="P5" s="23">
        <v>160</v>
      </c>
      <c r="Q5" s="23">
        <v>200</v>
      </c>
    </row>
    <row r="6" spans="1:17" s="29" customFormat="1" x14ac:dyDescent="0.3">
      <c r="A6" s="31" t="s">
        <v>80</v>
      </c>
      <c r="B6" s="29">
        <v>0.5</v>
      </c>
      <c r="D6" s="29">
        <v>0.5</v>
      </c>
      <c r="E6" s="29">
        <v>1.5</v>
      </c>
      <c r="F6" s="29">
        <v>0.5</v>
      </c>
      <c r="G6" s="29">
        <v>0.5</v>
      </c>
      <c r="I6" s="29">
        <v>1.5</v>
      </c>
      <c r="K6" s="29">
        <v>1.5</v>
      </c>
      <c r="L6" s="29">
        <v>0.65</v>
      </c>
      <c r="N6" s="29">
        <v>1.5</v>
      </c>
      <c r="O6" s="29">
        <v>1.5</v>
      </c>
      <c r="P6" s="29">
        <v>0.65</v>
      </c>
    </row>
    <row r="7" spans="1:17" x14ac:dyDescent="0.3">
      <c r="A7" s="30" t="s">
        <v>77</v>
      </c>
      <c r="B7" s="23">
        <v>10000</v>
      </c>
      <c r="C7" s="23">
        <v>15000</v>
      </c>
      <c r="D7" s="23">
        <v>10000</v>
      </c>
      <c r="E7" s="23">
        <v>12500</v>
      </c>
      <c r="K7" s="23">
        <v>20000</v>
      </c>
      <c r="L7" s="23">
        <v>15000</v>
      </c>
      <c r="M7" s="23">
        <v>20000</v>
      </c>
      <c r="N7" s="23">
        <v>20000</v>
      </c>
      <c r="O7" s="23">
        <v>15000</v>
      </c>
    </row>
    <row r="8" spans="1:17" x14ac:dyDescent="0.3">
      <c r="A8" s="30" t="s">
        <v>81</v>
      </c>
      <c r="K8" s="23">
        <v>1000</v>
      </c>
    </row>
    <row r="9" spans="1:17" s="29" customFormat="1" x14ac:dyDescent="0.3">
      <c r="A9" s="31" t="s">
        <v>82</v>
      </c>
      <c r="K9" s="29">
        <v>0.5</v>
      </c>
      <c r="M9" s="29">
        <v>1</v>
      </c>
      <c r="Q9" s="29">
        <v>2</v>
      </c>
    </row>
    <row r="10" spans="1:17" x14ac:dyDescent="0.3">
      <c r="A10" s="30" t="s">
        <v>83</v>
      </c>
    </row>
    <row r="11" spans="1:17" x14ac:dyDescent="0.3">
      <c r="A11" s="30" t="s">
        <v>84</v>
      </c>
      <c r="B11" s="23" t="s">
        <v>94</v>
      </c>
      <c r="C11" s="23" t="s">
        <v>95</v>
      </c>
      <c r="D11" s="23" t="s">
        <v>98</v>
      </c>
      <c r="E11" s="23" t="s">
        <v>117</v>
      </c>
      <c r="F11" s="23" t="s">
        <v>97</v>
      </c>
      <c r="G11" s="23" t="s">
        <v>100</v>
      </c>
      <c r="H11" s="23" t="s">
        <v>125</v>
      </c>
      <c r="I11" s="23" t="s">
        <v>116</v>
      </c>
      <c r="J11" s="23" t="s">
        <v>114</v>
      </c>
      <c r="K11" s="23" t="s">
        <v>123</v>
      </c>
      <c r="L11" s="23" t="s">
        <v>124</v>
      </c>
    </row>
    <row r="12" spans="1:17" x14ac:dyDescent="0.3">
      <c r="A12" s="30" t="s">
        <v>16</v>
      </c>
      <c r="B12" s="23" t="s">
        <v>104</v>
      </c>
      <c r="C12" s="23" t="s">
        <v>121</v>
      </c>
      <c r="D12" s="23" t="s">
        <v>104</v>
      </c>
      <c r="E12" s="23" t="s">
        <v>104</v>
      </c>
      <c r="F12" s="23" t="s">
        <v>96</v>
      </c>
      <c r="G12" s="23" t="s">
        <v>99</v>
      </c>
      <c r="H12" s="23" t="s">
        <v>126</v>
      </c>
      <c r="I12" s="23" t="s">
        <v>21</v>
      </c>
      <c r="J12" s="23" t="s">
        <v>115</v>
      </c>
      <c r="K12" s="23" t="s">
        <v>104</v>
      </c>
      <c r="L12" s="23" t="s">
        <v>122</v>
      </c>
      <c r="M12" s="23" t="s">
        <v>121</v>
      </c>
      <c r="N12" s="23" t="s">
        <v>104</v>
      </c>
      <c r="O12" s="23" t="s">
        <v>104</v>
      </c>
    </row>
    <row r="13" spans="1:17" x14ac:dyDescent="0.3">
      <c r="A13" s="30" t="s">
        <v>113</v>
      </c>
      <c r="B13" s="23" t="b">
        <v>0</v>
      </c>
      <c r="C13" s="23" t="b">
        <v>0</v>
      </c>
      <c r="D13" s="23" t="b">
        <v>0</v>
      </c>
      <c r="E13" s="23" t="b">
        <v>0</v>
      </c>
      <c r="F13" s="23" t="b">
        <v>0</v>
      </c>
      <c r="G13" s="23" t="b">
        <v>0</v>
      </c>
      <c r="H13" s="23" t="b">
        <v>0</v>
      </c>
      <c r="I13" s="23" t="b">
        <v>0</v>
      </c>
      <c r="J13" s="23" t="b">
        <v>0</v>
      </c>
      <c r="K13" s="23" t="b">
        <v>0</v>
      </c>
      <c r="L13" s="23" t="b">
        <v>0</v>
      </c>
      <c r="M13" s="23" t="b">
        <v>0</v>
      </c>
      <c r="O13" s="23" t="b">
        <v>0</v>
      </c>
    </row>
    <row r="14" spans="1:17" s="37" customFormat="1" ht="103.8" customHeight="1" x14ac:dyDescent="0.3">
      <c r="A14" s="37" t="s">
        <v>51</v>
      </c>
      <c r="B14" s="39" t="s">
        <v>118</v>
      </c>
      <c r="C14" s="39"/>
      <c r="D14" s="39" t="s">
        <v>129</v>
      </c>
      <c r="E14" s="39" t="s">
        <v>127</v>
      </c>
      <c r="F14" s="39" t="s">
        <v>130</v>
      </c>
      <c r="G14" s="39" t="s">
        <v>128</v>
      </c>
      <c r="H14" s="39" t="s">
        <v>145</v>
      </c>
      <c r="I14" s="39" t="s">
        <v>143</v>
      </c>
      <c r="J14" s="39" t="s">
        <v>139</v>
      </c>
      <c r="K14" s="39" t="s">
        <v>131</v>
      </c>
      <c r="L14" s="39" t="s">
        <v>144</v>
      </c>
      <c r="M14" s="39" t="s">
        <v>132</v>
      </c>
      <c r="O14" s="39" t="s">
        <v>133</v>
      </c>
    </row>
    <row r="16" spans="1:17" s="34" customFormat="1" ht="15" thickBot="1" x14ac:dyDescent="0.35">
      <c r="A16" s="35" t="s">
        <v>88</v>
      </c>
      <c r="B16" s="36"/>
      <c r="C16" s="36"/>
      <c r="D16" s="36"/>
      <c r="F16" s="35" t="s">
        <v>51</v>
      </c>
      <c r="G16" s="36"/>
      <c r="H16" s="36"/>
      <c r="I16" s="36"/>
      <c r="J16" s="36"/>
    </row>
    <row r="17" spans="1:6" x14ac:dyDescent="0.3">
      <c r="B17" s="23" t="s">
        <v>89</v>
      </c>
      <c r="C17" s="23" t="s">
        <v>90</v>
      </c>
      <c r="D17" s="23" t="s">
        <v>91</v>
      </c>
    </row>
    <row r="18" spans="1:6" x14ac:dyDescent="0.3">
      <c r="A18" s="30" t="s">
        <v>87</v>
      </c>
      <c r="B18" s="23">
        <v>280</v>
      </c>
      <c r="C18" s="29">
        <v>0.4</v>
      </c>
      <c r="D18" s="22">
        <f>B18/(1+C18)</f>
        <v>200</v>
      </c>
      <c r="F18" s="23" t="s">
        <v>93</v>
      </c>
    </row>
    <row r="19" spans="1:6" x14ac:dyDescent="0.3">
      <c r="B19" s="23" t="s">
        <v>106</v>
      </c>
      <c r="C19" s="23" t="s">
        <v>90</v>
      </c>
      <c r="D19" s="23" t="s">
        <v>107</v>
      </c>
    </row>
    <row r="20" spans="1:6" x14ac:dyDescent="0.3">
      <c r="A20" s="30" t="s">
        <v>105</v>
      </c>
      <c r="B20" s="23">
        <v>160</v>
      </c>
      <c r="C20" s="29">
        <v>0.2</v>
      </c>
      <c r="D20" s="22">
        <f>B20*(1+C20)</f>
        <v>192</v>
      </c>
      <c r="F20" s="23" t="s">
        <v>92</v>
      </c>
    </row>
    <row r="21" spans="1:6" x14ac:dyDescent="0.3">
      <c r="B21" s="23" t="s">
        <v>135</v>
      </c>
      <c r="C21" s="23" t="s">
        <v>137</v>
      </c>
      <c r="D21" s="23" t="s">
        <v>138</v>
      </c>
    </row>
    <row r="22" spans="1:6" x14ac:dyDescent="0.3">
      <c r="A22" s="30" t="s">
        <v>134</v>
      </c>
      <c r="B22" s="23">
        <v>118</v>
      </c>
      <c r="C22" s="22">
        <v>2.0499999999999998</v>
      </c>
      <c r="D22" s="23">
        <f>B22*C22</f>
        <v>241.89999999999998</v>
      </c>
      <c r="F22" s="23" t="s">
        <v>136</v>
      </c>
    </row>
    <row r="23" spans="1:6" x14ac:dyDescent="0.3">
      <c r="B23" s="23" t="s">
        <v>135</v>
      </c>
      <c r="C23" s="23" t="s">
        <v>137</v>
      </c>
      <c r="D23" s="23" t="s">
        <v>141</v>
      </c>
    </row>
    <row r="24" spans="1:6" x14ac:dyDescent="0.3">
      <c r="A24" s="30" t="s">
        <v>140</v>
      </c>
      <c r="B24" s="23">
        <v>118</v>
      </c>
      <c r="C24" s="22">
        <v>1.55</v>
      </c>
      <c r="D24" s="23">
        <f>B24*C24</f>
        <v>182.9</v>
      </c>
      <c r="F24" s="23" t="s">
        <v>142</v>
      </c>
    </row>
    <row r="25" spans="1:6" x14ac:dyDescent="0.3">
      <c r="B25" s="23" t="s">
        <v>148</v>
      </c>
      <c r="C25" s="23" t="s">
        <v>137</v>
      </c>
      <c r="D25" s="30" t="s">
        <v>147</v>
      </c>
    </row>
    <row r="26" spans="1:6" x14ac:dyDescent="0.3">
      <c r="A26" s="30" t="s">
        <v>147</v>
      </c>
      <c r="B26" s="23">
        <v>180</v>
      </c>
      <c r="C26" s="22">
        <v>1.05</v>
      </c>
      <c r="D26" s="23">
        <f>B26*C26</f>
        <v>189</v>
      </c>
    </row>
    <row r="27" spans="1:6" x14ac:dyDescent="0.3">
      <c r="B27" s="23" t="s">
        <v>135</v>
      </c>
      <c r="C27" s="23" t="s">
        <v>137</v>
      </c>
      <c r="D27" s="30" t="s">
        <v>150</v>
      </c>
    </row>
    <row r="28" spans="1:6" x14ac:dyDescent="0.3">
      <c r="A28" s="30" t="s">
        <v>150</v>
      </c>
      <c r="B28" s="23">
        <v>118</v>
      </c>
      <c r="C28" s="22">
        <v>1.05</v>
      </c>
      <c r="D28" s="23">
        <f>B28*C28</f>
        <v>123.9</v>
      </c>
    </row>
  </sheetData>
  <conditionalFormatting sqref="A13:XFD13">
    <cfRule type="containsText" dxfId="1" priority="1" operator="containsText" text="FALSE">
      <formula>NOT(ISERROR(SEARCH("FALSE",A13)))</formula>
    </cfRule>
    <cfRule type="containsText" dxfId="0" priority="2" operator="containsText" text="TRUE">
      <formula>NOT(ISERROR(SEARCH("TRUE",A13)))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8DFB3-2A37-4564-A3D4-54D186110AC6}">
  <dimension ref="A1:M23"/>
  <sheetViews>
    <sheetView workbookViewId="0">
      <pane ySplit="2" topLeftCell="A3" activePane="bottomLeft" state="frozen"/>
      <selection pane="bottomLeft" activeCell="K18" sqref="K18"/>
    </sheetView>
  </sheetViews>
  <sheetFormatPr defaultRowHeight="14.4" x14ac:dyDescent="0.3"/>
  <cols>
    <col min="2" max="2" width="10.5546875" bestFit="1" customWidth="1"/>
    <col min="3" max="3" width="8.88671875" style="23"/>
    <col min="4" max="8" width="17.77734375" style="23" customWidth="1"/>
    <col min="9" max="9" width="17.6640625" style="23" customWidth="1"/>
    <col min="10" max="10" width="8.88671875" style="23"/>
    <col min="11" max="12" width="17.77734375" style="23" customWidth="1"/>
    <col min="13" max="13" width="8.88671875" customWidth="1"/>
  </cols>
  <sheetData>
    <row r="1" spans="1:13" x14ac:dyDescent="0.3">
      <c r="A1" s="40" t="s">
        <v>68</v>
      </c>
      <c r="B1" s="51" t="s">
        <v>53</v>
      </c>
      <c r="C1" s="49" t="s">
        <v>55</v>
      </c>
      <c r="D1" s="48" t="s">
        <v>60</v>
      </c>
      <c r="E1" s="48"/>
      <c r="F1" s="53" t="s">
        <v>61</v>
      </c>
      <c r="G1" s="53"/>
      <c r="H1" s="53"/>
      <c r="I1" s="54"/>
      <c r="K1" s="42" t="s">
        <v>75</v>
      </c>
      <c r="L1" s="43"/>
      <c r="M1" s="44"/>
    </row>
    <row r="2" spans="1:13" ht="15" thickBot="1" x14ac:dyDescent="0.35">
      <c r="A2" s="41"/>
      <c r="B2" s="52"/>
      <c r="C2" s="50"/>
      <c r="D2" s="25" t="s">
        <v>56</v>
      </c>
      <c r="E2" s="24" t="s">
        <v>57</v>
      </c>
      <c r="F2" s="26" t="s">
        <v>54</v>
      </c>
      <c r="G2" s="27" t="s">
        <v>58</v>
      </c>
      <c r="H2" s="27" t="s">
        <v>59</v>
      </c>
      <c r="I2" s="28" t="s">
        <v>62</v>
      </c>
      <c r="K2" s="45"/>
      <c r="L2" s="46"/>
      <c r="M2" s="47"/>
    </row>
    <row r="3" spans="1:13" x14ac:dyDescent="0.3">
      <c r="A3">
        <v>1</v>
      </c>
      <c r="B3" s="21">
        <v>44041</v>
      </c>
      <c r="C3" s="23">
        <v>333</v>
      </c>
      <c r="D3" s="23">
        <v>20</v>
      </c>
      <c r="E3" s="23">
        <v>5</v>
      </c>
      <c r="F3" s="23">
        <f t="shared" ref="F3:F23" si="0">C3*$L$3</f>
        <v>999</v>
      </c>
      <c r="G3" s="23">
        <f t="shared" ref="G3:G15" si="1">D3*$L$4</f>
        <v>3680000</v>
      </c>
      <c r="H3" s="23">
        <f t="shared" ref="H3:H15" si="2">E3*$L$5</f>
        <v>1400000</v>
      </c>
      <c r="I3" s="23">
        <f t="shared" ref="I3:I15" si="3">G3+H3</f>
        <v>5080000</v>
      </c>
      <c r="K3" s="23" t="s">
        <v>63</v>
      </c>
      <c r="L3" s="23">
        <v>3</v>
      </c>
      <c r="M3" t="s">
        <v>65</v>
      </c>
    </row>
    <row r="4" spans="1:13" x14ac:dyDescent="0.3">
      <c r="A4">
        <v>2</v>
      </c>
      <c r="B4" s="21">
        <v>44041</v>
      </c>
      <c r="C4" s="23">
        <v>333</v>
      </c>
      <c r="D4" s="23">
        <v>15</v>
      </c>
      <c r="E4" s="23">
        <v>4</v>
      </c>
      <c r="F4" s="23">
        <f t="shared" si="0"/>
        <v>999</v>
      </c>
      <c r="G4" s="23">
        <f t="shared" si="1"/>
        <v>2760000</v>
      </c>
      <c r="H4" s="23">
        <f t="shared" si="2"/>
        <v>1120000</v>
      </c>
      <c r="I4" s="23">
        <f t="shared" si="3"/>
        <v>3880000</v>
      </c>
      <c r="K4" s="23" t="s">
        <v>64</v>
      </c>
      <c r="L4" s="23">
        <v>184000</v>
      </c>
      <c r="M4" t="s">
        <v>66</v>
      </c>
    </row>
    <row r="5" spans="1:13" x14ac:dyDescent="0.3">
      <c r="A5">
        <v>3</v>
      </c>
      <c r="B5" s="21">
        <v>44041</v>
      </c>
      <c r="C5" s="23">
        <v>333</v>
      </c>
      <c r="D5" s="23">
        <v>14</v>
      </c>
      <c r="E5" s="23">
        <v>6</v>
      </c>
      <c r="F5" s="23">
        <f t="shared" si="0"/>
        <v>999</v>
      </c>
      <c r="G5" s="23">
        <f t="shared" si="1"/>
        <v>2576000</v>
      </c>
      <c r="H5" s="23">
        <f t="shared" si="2"/>
        <v>1680000</v>
      </c>
      <c r="I5" s="23">
        <f t="shared" si="3"/>
        <v>4256000</v>
      </c>
      <c r="K5" s="23" t="s">
        <v>67</v>
      </c>
      <c r="L5" s="23">
        <v>280000</v>
      </c>
      <c r="M5" t="s">
        <v>66</v>
      </c>
    </row>
    <row r="6" spans="1:13" x14ac:dyDescent="0.3">
      <c r="A6">
        <v>4</v>
      </c>
      <c r="B6" s="21">
        <v>44041</v>
      </c>
      <c r="C6" s="23">
        <v>333</v>
      </c>
      <c r="D6" s="23">
        <v>10</v>
      </c>
      <c r="E6" s="23">
        <v>2</v>
      </c>
      <c r="F6" s="23">
        <f t="shared" si="0"/>
        <v>999</v>
      </c>
      <c r="G6" s="23">
        <f t="shared" si="1"/>
        <v>1840000</v>
      </c>
      <c r="H6" s="23">
        <f t="shared" si="2"/>
        <v>560000</v>
      </c>
      <c r="I6" s="23">
        <f t="shared" si="3"/>
        <v>2400000</v>
      </c>
    </row>
    <row r="7" spans="1:13" x14ac:dyDescent="0.3">
      <c r="A7">
        <v>5</v>
      </c>
      <c r="B7" s="21">
        <v>44041</v>
      </c>
      <c r="C7" s="23">
        <v>333</v>
      </c>
      <c r="D7" s="23">
        <v>16</v>
      </c>
      <c r="E7" s="23">
        <v>2</v>
      </c>
      <c r="F7" s="23">
        <f t="shared" si="0"/>
        <v>999</v>
      </c>
      <c r="G7" s="23">
        <f t="shared" si="1"/>
        <v>2944000</v>
      </c>
      <c r="H7" s="23">
        <f t="shared" si="2"/>
        <v>560000</v>
      </c>
      <c r="I7" s="23">
        <f t="shared" si="3"/>
        <v>3504000</v>
      </c>
      <c r="K7" s="23" t="s">
        <v>70</v>
      </c>
      <c r="L7" s="23">
        <f>SUM(F3:F26)</f>
        <v>20979</v>
      </c>
      <c r="M7" t="s">
        <v>65</v>
      </c>
    </row>
    <row r="8" spans="1:13" x14ac:dyDescent="0.3">
      <c r="A8">
        <v>6</v>
      </c>
      <c r="B8" s="21">
        <v>44041</v>
      </c>
      <c r="C8" s="23">
        <v>333</v>
      </c>
      <c r="D8" s="23">
        <v>14</v>
      </c>
      <c r="E8" s="23">
        <v>2</v>
      </c>
      <c r="F8" s="23">
        <f t="shared" si="0"/>
        <v>999</v>
      </c>
      <c r="G8" s="23">
        <f t="shared" si="1"/>
        <v>2576000</v>
      </c>
      <c r="H8" s="23">
        <f t="shared" si="2"/>
        <v>560000</v>
      </c>
      <c r="I8" s="23">
        <f t="shared" si="3"/>
        <v>3136000</v>
      </c>
    </row>
    <row r="9" spans="1:13" x14ac:dyDescent="0.3">
      <c r="A9">
        <v>7</v>
      </c>
      <c r="B9" s="21">
        <v>44041</v>
      </c>
      <c r="C9" s="23">
        <v>333</v>
      </c>
      <c r="D9" s="23">
        <v>14</v>
      </c>
      <c r="E9" s="23">
        <v>3</v>
      </c>
      <c r="F9" s="23">
        <f t="shared" si="0"/>
        <v>999</v>
      </c>
      <c r="G9" s="23">
        <f t="shared" si="1"/>
        <v>2576000</v>
      </c>
      <c r="H9" s="23">
        <f t="shared" si="2"/>
        <v>840000</v>
      </c>
      <c r="I9" s="23">
        <f t="shared" si="3"/>
        <v>3416000</v>
      </c>
      <c r="K9" s="23" t="s">
        <v>71</v>
      </c>
      <c r="L9" s="23">
        <f>SUM(D3:D25)</f>
        <v>183</v>
      </c>
    </row>
    <row r="10" spans="1:13" x14ac:dyDescent="0.3">
      <c r="A10">
        <v>8</v>
      </c>
      <c r="B10" s="21">
        <v>44079</v>
      </c>
      <c r="C10" s="23">
        <v>333</v>
      </c>
      <c r="D10" s="23">
        <v>12</v>
      </c>
      <c r="E10" s="23">
        <v>2</v>
      </c>
      <c r="F10" s="23">
        <f t="shared" si="0"/>
        <v>999</v>
      </c>
      <c r="G10" s="23">
        <f t="shared" si="1"/>
        <v>2208000</v>
      </c>
      <c r="H10" s="23">
        <f t="shared" si="2"/>
        <v>560000</v>
      </c>
      <c r="I10" s="23">
        <f t="shared" si="3"/>
        <v>2768000</v>
      </c>
      <c r="K10" s="23" t="s">
        <v>72</v>
      </c>
      <c r="L10" s="23">
        <f>SUM(E3:E25)</f>
        <v>41</v>
      </c>
    </row>
    <row r="11" spans="1:13" x14ac:dyDescent="0.3">
      <c r="A11">
        <v>9</v>
      </c>
      <c r="B11" s="21">
        <v>44079</v>
      </c>
      <c r="C11" s="23">
        <v>333</v>
      </c>
      <c r="D11" s="23">
        <v>9</v>
      </c>
      <c r="E11" s="23">
        <v>2</v>
      </c>
      <c r="F11" s="23">
        <f t="shared" si="0"/>
        <v>999</v>
      </c>
      <c r="G11" s="23">
        <f t="shared" si="1"/>
        <v>1656000</v>
      </c>
      <c r="H11" s="23">
        <f t="shared" si="2"/>
        <v>560000</v>
      </c>
      <c r="I11" s="23">
        <f t="shared" si="3"/>
        <v>2216000</v>
      </c>
      <c r="K11" s="23" t="s">
        <v>69</v>
      </c>
      <c r="L11" s="23">
        <f>SUM(I3:I20)</f>
        <v>45152000</v>
      </c>
      <c r="M11" t="s">
        <v>66</v>
      </c>
    </row>
    <row r="12" spans="1:13" x14ac:dyDescent="0.3">
      <c r="A12">
        <v>10</v>
      </c>
      <c r="B12" s="21">
        <v>44079</v>
      </c>
      <c r="C12" s="23">
        <v>333</v>
      </c>
      <c r="D12" s="23">
        <v>17</v>
      </c>
      <c r="E12" s="23">
        <v>3</v>
      </c>
      <c r="F12" s="23">
        <f t="shared" si="0"/>
        <v>999</v>
      </c>
      <c r="G12" s="23">
        <f t="shared" si="1"/>
        <v>3128000</v>
      </c>
      <c r="H12" s="23">
        <f t="shared" si="2"/>
        <v>840000</v>
      </c>
      <c r="I12" s="23">
        <f t="shared" si="3"/>
        <v>3968000</v>
      </c>
    </row>
    <row r="13" spans="1:13" x14ac:dyDescent="0.3">
      <c r="A13">
        <v>11</v>
      </c>
      <c r="B13" s="21">
        <v>44079</v>
      </c>
      <c r="C13" s="23">
        <v>333</v>
      </c>
      <c r="D13" s="23">
        <v>11</v>
      </c>
      <c r="E13" s="23">
        <v>5</v>
      </c>
      <c r="F13" s="23">
        <f t="shared" si="0"/>
        <v>999</v>
      </c>
      <c r="G13" s="23">
        <f t="shared" si="1"/>
        <v>2024000</v>
      </c>
      <c r="H13" s="23">
        <f t="shared" si="2"/>
        <v>1400000</v>
      </c>
      <c r="I13" s="23">
        <f t="shared" si="3"/>
        <v>3424000</v>
      </c>
      <c r="K13" s="23" t="s">
        <v>73</v>
      </c>
      <c r="L13" s="22">
        <f>$L$7/L9</f>
        <v>114.63934426229508</v>
      </c>
      <c r="M13" t="s">
        <v>65</v>
      </c>
    </row>
    <row r="14" spans="1:13" x14ac:dyDescent="0.3">
      <c r="A14">
        <v>12</v>
      </c>
      <c r="B14" s="21">
        <v>44146</v>
      </c>
      <c r="C14" s="23">
        <v>333</v>
      </c>
      <c r="D14" s="23">
        <v>18</v>
      </c>
      <c r="E14" s="23">
        <v>3</v>
      </c>
      <c r="F14" s="23">
        <f t="shared" si="0"/>
        <v>999</v>
      </c>
      <c r="G14" s="23">
        <f t="shared" si="1"/>
        <v>3312000</v>
      </c>
      <c r="H14" s="23">
        <f t="shared" si="2"/>
        <v>840000</v>
      </c>
      <c r="I14" s="23">
        <f t="shared" si="3"/>
        <v>4152000</v>
      </c>
      <c r="K14" s="23" t="s">
        <v>74</v>
      </c>
      <c r="L14" s="22">
        <f>$L$7/L10</f>
        <v>511.6829268292683</v>
      </c>
      <c r="M14" t="s">
        <v>65</v>
      </c>
    </row>
    <row r="15" spans="1:13" x14ac:dyDescent="0.3">
      <c r="A15">
        <v>13</v>
      </c>
      <c r="B15" s="21">
        <v>44147</v>
      </c>
      <c r="C15" s="23">
        <v>333</v>
      </c>
      <c r="D15" s="23">
        <v>13</v>
      </c>
      <c r="E15" s="23">
        <v>2</v>
      </c>
      <c r="F15" s="23">
        <f t="shared" si="0"/>
        <v>999</v>
      </c>
      <c r="G15" s="23">
        <f t="shared" si="1"/>
        <v>2392000</v>
      </c>
      <c r="H15" s="23">
        <f t="shared" si="2"/>
        <v>560000</v>
      </c>
      <c r="I15" s="23">
        <f t="shared" si="3"/>
        <v>2952000</v>
      </c>
      <c r="K15" s="23" t="s">
        <v>74</v>
      </c>
      <c r="L15" s="23">
        <f>L11/MAX(A3:A26)</f>
        <v>2150095.2380952379</v>
      </c>
      <c r="M15" t="s">
        <v>66</v>
      </c>
    </row>
    <row r="16" spans="1:13" x14ac:dyDescent="0.3">
      <c r="A16">
        <v>14</v>
      </c>
      <c r="B16" s="21">
        <v>44190</v>
      </c>
      <c r="C16" s="23">
        <v>333</v>
      </c>
      <c r="F16" s="23">
        <f t="shared" si="0"/>
        <v>999</v>
      </c>
    </row>
    <row r="17" spans="1:7" x14ac:dyDescent="0.3">
      <c r="A17">
        <v>15</v>
      </c>
      <c r="B17" s="21">
        <v>44190</v>
      </c>
      <c r="C17" s="23">
        <v>333</v>
      </c>
      <c r="F17" s="23">
        <f t="shared" si="0"/>
        <v>999</v>
      </c>
    </row>
    <row r="18" spans="1:7" x14ac:dyDescent="0.3">
      <c r="A18">
        <v>16</v>
      </c>
      <c r="B18" s="21">
        <v>44190</v>
      </c>
      <c r="C18" s="23">
        <v>333</v>
      </c>
      <c r="F18" s="23">
        <f t="shared" si="0"/>
        <v>999</v>
      </c>
      <c r="G18" s="23" t="s">
        <v>149</v>
      </c>
    </row>
    <row r="19" spans="1:7" x14ac:dyDescent="0.3">
      <c r="A19">
        <v>17</v>
      </c>
      <c r="B19" s="21">
        <v>44190</v>
      </c>
      <c r="C19" s="23">
        <v>333</v>
      </c>
      <c r="F19" s="23">
        <f t="shared" si="0"/>
        <v>999</v>
      </c>
    </row>
    <row r="20" spans="1:7" x14ac:dyDescent="0.3">
      <c r="A20">
        <v>18</v>
      </c>
      <c r="B20" s="21">
        <v>44190</v>
      </c>
      <c r="C20" s="23">
        <v>333</v>
      </c>
      <c r="F20" s="23">
        <f t="shared" si="0"/>
        <v>999</v>
      </c>
    </row>
    <row r="21" spans="1:7" x14ac:dyDescent="0.3">
      <c r="A21">
        <v>19</v>
      </c>
      <c r="B21" s="21">
        <v>44190</v>
      </c>
      <c r="C21" s="23">
        <v>333</v>
      </c>
      <c r="F21" s="23">
        <f t="shared" si="0"/>
        <v>999</v>
      </c>
    </row>
    <row r="22" spans="1:7" x14ac:dyDescent="0.3">
      <c r="A22">
        <v>20</v>
      </c>
      <c r="B22" s="21">
        <v>44190</v>
      </c>
      <c r="C22" s="23">
        <v>333</v>
      </c>
      <c r="F22" s="23">
        <f t="shared" si="0"/>
        <v>999</v>
      </c>
    </row>
    <row r="23" spans="1:7" x14ac:dyDescent="0.3">
      <c r="A23">
        <v>21</v>
      </c>
      <c r="B23" s="21">
        <v>44190</v>
      </c>
      <c r="C23" s="23">
        <v>333</v>
      </c>
      <c r="F23" s="23">
        <f t="shared" si="0"/>
        <v>999</v>
      </c>
    </row>
  </sheetData>
  <mergeCells count="6">
    <mergeCell ref="A1:A2"/>
    <mergeCell ref="K1:M2"/>
    <mergeCell ref="D1:E1"/>
    <mergeCell ref="C1:C2"/>
    <mergeCell ref="B1:B2"/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Luna</vt:lpstr>
      <vt:lpstr>Judge Kise</vt:lpstr>
      <vt:lpstr>Kise</vt:lpstr>
      <vt:lpstr>Challenger Dominiel</vt:lpstr>
      <vt:lpstr>Template</vt:lpstr>
      <vt:lpstr>Target &amp; Notes</vt:lpstr>
      <vt:lpstr>Shop Refresh Conversion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 Yusnoveri</dc:creator>
  <cp:lastModifiedBy>Calvin Yusnoveri</cp:lastModifiedBy>
  <dcterms:created xsi:type="dcterms:W3CDTF">2019-06-08T14:48:50Z</dcterms:created>
  <dcterms:modified xsi:type="dcterms:W3CDTF">2021-01-11T14:25:06Z</dcterms:modified>
</cp:coreProperties>
</file>