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0" yWindow="70" windowWidth="22060" windowHeight="9160"/>
  </bookViews>
  <sheets>
    <sheet name="彙總" sheetId="2" r:id="rId1"/>
    <sheet name="主機板" sheetId="5" r:id="rId2"/>
    <sheet name="字句表" sheetId="1" r:id="rId3"/>
    <sheet name="CPU" sheetId="4" r:id="rId4"/>
    <sheet name="GPU" sheetId="3" r:id="rId5"/>
    <sheet name="Sheet2" sheetId="7" r:id="rId6"/>
    <sheet name="Sheet1" sheetId="6" r:id="rId7"/>
    <sheet name="Sheet3" sheetId="8" r:id="rId8"/>
    <sheet name="Sheet4" sheetId="9" r:id="rId9"/>
  </sheets>
  <calcPr calcId="125725"/>
</workbook>
</file>

<file path=xl/calcChain.xml><?xml version="1.0" encoding="utf-8"?>
<calcChain xmlns="http://schemas.openxmlformats.org/spreadsheetml/2006/main">
  <c r="O4" i="2"/>
  <c r="H21" i="4"/>
  <c r="J14" i="2"/>
  <c r="J11"/>
  <c r="J4"/>
  <c r="L11"/>
  <c r="L4"/>
  <c r="G21" i="4"/>
  <c r="G20"/>
  <c r="J20" s="1"/>
  <c r="W6"/>
  <c r="W12"/>
  <c r="W16"/>
  <c r="W10"/>
  <c r="W11"/>
  <c r="W13"/>
  <c r="W14"/>
  <c r="W15"/>
  <c r="J6"/>
  <c r="J12"/>
  <c r="J17"/>
  <c r="L40"/>
  <c r="L41"/>
  <c r="L42"/>
  <c r="L43"/>
  <c r="L44"/>
  <c r="G40"/>
  <c r="G41"/>
  <c r="G42"/>
  <c r="G43"/>
  <c r="G44"/>
  <c r="L35"/>
  <c r="L37"/>
  <c r="L45"/>
  <c r="G45"/>
  <c r="M15"/>
  <c r="J15"/>
  <c r="G15"/>
  <c r="V15" s="1"/>
  <c r="X15" s="1"/>
  <c r="M14"/>
  <c r="J14"/>
  <c r="G14"/>
  <c r="L14" s="1"/>
  <c r="M6"/>
  <c r="M17"/>
  <c r="M13"/>
  <c r="M11"/>
  <c r="M10"/>
  <c r="M16"/>
  <c r="M12"/>
  <c r="J13"/>
  <c r="G6"/>
  <c r="H6" s="1"/>
  <c r="G17"/>
  <c r="L17" s="1"/>
  <c r="G13"/>
  <c r="G11"/>
  <c r="H11" s="1"/>
  <c r="G10"/>
  <c r="V10" s="1"/>
  <c r="X10" s="1"/>
  <c r="G16"/>
  <c r="L16" s="1"/>
  <c r="G12"/>
  <c r="J16"/>
  <c r="J10"/>
  <c r="J11"/>
  <c r="J26" i="2"/>
  <c r="B14"/>
  <c r="A46"/>
  <c r="H11"/>
  <c r="H14" s="1"/>
  <c r="B43"/>
  <c r="A43"/>
  <c r="G5" i="3"/>
  <c r="G32" i="2"/>
  <c r="A40"/>
  <c r="A37"/>
  <c r="A33"/>
  <c r="F31"/>
  <c r="P26"/>
  <c r="B39"/>
  <c r="E26"/>
  <c r="E25"/>
  <c r="D25"/>
  <c r="D26" s="1"/>
  <c r="D23"/>
  <c r="D18"/>
  <c r="P15" i="1"/>
  <c r="M15"/>
  <c r="J15"/>
  <c r="G15"/>
  <c r="O19"/>
  <c r="R8"/>
  <c r="O4"/>
  <c r="P1"/>
  <c r="M1"/>
  <c r="D21"/>
  <c r="P4"/>
  <c r="D4"/>
  <c r="D20"/>
  <c r="D19"/>
  <c r="D18"/>
  <c r="D17"/>
  <c r="J1"/>
  <c r="G1"/>
  <c r="D12"/>
  <c r="M12"/>
  <c r="J4"/>
  <c r="M4"/>
  <c r="G4"/>
  <c r="G12"/>
  <c r="J12" s="1"/>
  <c r="K6" i="4" l="1"/>
  <c r="K11"/>
  <c r="I21"/>
  <c r="J21" s="1"/>
  <c r="J22" s="1"/>
  <c r="H17"/>
  <c r="V16"/>
  <c r="X16" s="1"/>
  <c r="N12"/>
  <c r="O12" s="1"/>
  <c r="N13"/>
  <c r="O13" s="1"/>
  <c r="V14"/>
  <c r="X14" s="1"/>
  <c r="V11"/>
  <c r="X11" s="1"/>
  <c r="H13"/>
  <c r="K13" s="1"/>
  <c r="H12"/>
  <c r="K12" s="1"/>
  <c r="L15"/>
  <c r="L10"/>
  <c r="V6"/>
  <c r="X6" s="1"/>
  <c r="H14"/>
  <c r="K14" s="1"/>
  <c r="H16"/>
  <c r="K16" s="1"/>
  <c r="L11"/>
  <c r="L6"/>
  <c r="V13"/>
  <c r="X13" s="1"/>
  <c r="V12"/>
  <c r="X12" s="1"/>
  <c r="H15"/>
  <c r="K15" s="1"/>
  <c r="H10"/>
  <c r="K10" s="1"/>
  <c r="L13"/>
  <c r="L12"/>
  <c r="P13"/>
  <c r="N15"/>
  <c r="O15" s="1"/>
  <c r="N14"/>
  <c r="O14" s="1"/>
  <c r="N16"/>
  <c r="O16" s="1"/>
  <c r="N11"/>
  <c r="O11" s="1"/>
  <c r="N17"/>
  <c r="O17" s="1"/>
  <c r="N10"/>
  <c r="O10" s="1"/>
  <c r="N6"/>
  <c r="O6" s="1"/>
  <c r="P12" i="1"/>
  <c r="P13" s="1"/>
  <c r="E21" s="1"/>
  <c r="G13"/>
  <c r="D13"/>
  <c r="M13"/>
  <c r="J13"/>
  <c r="X18" i="4" l="1"/>
  <c r="Q13"/>
  <c r="J14" i="1"/>
  <c r="E19"/>
  <c r="P14"/>
  <c r="M14"/>
  <c r="E20"/>
  <c r="D14"/>
  <c r="E17"/>
  <c r="G14"/>
  <c r="E18"/>
  <c r="M16" l="1"/>
  <c r="P16"/>
  <c r="J16"/>
  <c r="O11" i="2"/>
  <c r="O14"/>
  <c r="E1"/>
  <c r="L14"/>
  <c r="L31"/>
  <c r="O31" s="1"/>
  <c r="O32" s="1"/>
</calcChain>
</file>

<file path=xl/comments1.xml><?xml version="1.0" encoding="utf-8"?>
<comments xmlns="http://schemas.openxmlformats.org/spreadsheetml/2006/main">
  <authors>
    <author>ts32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ts32: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國泰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ts32: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ts32:</t>
        </r>
        <r>
          <rPr>
            <sz val="9"/>
            <color indexed="81"/>
            <rFont val="Tahoma"/>
            <family val="2"/>
          </rPr>
          <t xml:space="preserve">
13770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ts32:</t>
        </r>
        <r>
          <rPr>
            <sz val="9"/>
            <color indexed="81"/>
            <rFont val="Tahoma"/>
            <family val="2"/>
          </rPr>
          <t xml:space="preserve">
be quiet850W</t>
        </r>
        <r>
          <rPr>
            <sz val="9"/>
            <color indexed="81"/>
            <rFont val="細明體"/>
            <family val="3"/>
            <charset val="136"/>
          </rPr>
          <t>四路</t>
        </r>
        <r>
          <rPr>
            <sz val="9"/>
            <color indexed="81"/>
            <rFont val="Tahoma"/>
            <family val="2"/>
          </rPr>
          <t xml:space="preserve">
3100</t>
        </r>
        <r>
          <rPr>
            <sz val="9"/>
            <color indexed="81"/>
            <rFont val="細明體"/>
            <family val="3"/>
            <charset val="136"/>
          </rPr>
          <t>無保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ts32:</t>
        </r>
        <r>
          <rPr>
            <sz val="9"/>
            <color indexed="81"/>
            <rFont val="Tahoma"/>
            <family val="2"/>
          </rPr>
          <t xml:space="preserve">
8/14</t>
        </r>
        <r>
          <rPr>
            <sz val="9"/>
            <color indexed="81"/>
            <rFont val="細明體"/>
            <family val="3"/>
            <charset val="136"/>
          </rPr>
          <t>蝦皮國泰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ts32: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次低價</t>
        </r>
        <r>
          <rPr>
            <sz val="9"/>
            <color indexed="81"/>
            <rFont val="Tahoma"/>
            <family val="2"/>
          </rPr>
          <t>1990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ts32:</t>
        </r>
        <r>
          <rPr>
            <sz val="9"/>
            <color indexed="81"/>
            <rFont val="Tahoma"/>
            <family val="2"/>
          </rPr>
          <t xml:space="preserve">
be quiet850W</t>
        </r>
        <r>
          <rPr>
            <sz val="9"/>
            <color indexed="81"/>
            <rFont val="細明體"/>
            <family val="3"/>
            <charset val="136"/>
          </rPr>
          <t>四路</t>
        </r>
        <r>
          <rPr>
            <sz val="9"/>
            <color indexed="81"/>
            <rFont val="Tahoma"/>
            <family val="2"/>
          </rPr>
          <t xml:space="preserve">
3100</t>
        </r>
        <r>
          <rPr>
            <sz val="9"/>
            <color indexed="81"/>
            <rFont val="細明體"/>
            <family val="3"/>
            <charset val="136"/>
          </rPr>
          <t>無保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ts32:</t>
        </r>
        <r>
          <rPr>
            <sz val="9"/>
            <color indexed="81"/>
            <rFont val="Tahoma"/>
            <family val="2"/>
          </rPr>
          <t xml:space="preserve">
13770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ts32:</t>
        </r>
        <r>
          <rPr>
            <sz val="9"/>
            <color indexed="81"/>
            <rFont val="Tahoma"/>
            <family val="2"/>
          </rPr>
          <t xml:space="preserve">
44L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ts32:</t>
        </r>
        <r>
          <rPr>
            <sz val="9"/>
            <color indexed="81"/>
            <rFont val="Tahoma"/>
            <family val="2"/>
          </rPr>
          <t xml:space="preserve">
44L
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ts32:</t>
        </r>
        <r>
          <rPr>
            <sz val="9"/>
            <color indexed="81"/>
            <rFont val="Tahoma"/>
            <family val="2"/>
          </rPr>
          <t xml:space="preserve">
44L</t>
        </r>
      </text>
    </comment>
  </commentList>
</comments>
</file>

<file path=xl/comments2.xml><?xml version="1.0" encoding="utf-8"?>
<comments xmlns="http://schemas.openxmlformats.org/spreadsheetml/2006/main">
  <authors>
    <author>ts32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ts32:</t>
        </r>
        <r>
          <rPr>
            <sz val="9"/>
            <color indexed="81"/>
            <rFont val="Tahoma"/>
            <family val="2"/>
          </rPr>
          <t xml:space="preserve">
EVGA 06G-P4-1267-KR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ts32: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華碩</t>
        </r>
        <r>
          <rPr>
            <sz val="9"/>
            <color indexed="81"/>
            <rFont val="Tahoma"/>
            <family val="2"/>
          </rPr>
          <t xml:space="preserve"> ROG-STRIX-GTX1650-O4G-GAMING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ts32:</t>
        </r>
        <r>
          <rPr>
            <sz val="9"/>
            <color indexed="81"/>
            <rFont val="Tahoma"/>
            <family val="2"/>
          </rPr>
          <t xml:space="preserve">
EVGA GeForce GTX 1080 Ti FTW3 GAMING
</t>
        </r>
      </text>
    </comment>
  </commentList>
</comments>
</file>

<file path=xl/sharedStrings.xml><?xml version="1.0" encoding="utf-8"?>
<sst xmlns="http://schemas.openxmlformats.org/spreadsheetml/2006/main" count="307" uniqueCount="231">
  <si>
    <t>主機板</t>
    <phoneticPr fontId="18" type="noConversion"/>
  </si>
  <si>
    <t>GPU</t>
    <phoneticPr fontId="18" type="noConversion"/>
  </si>
  <si>
    <t>NVME</t>
    <phoneticPr fontId="18" type="noConversion"/>
  </si>
  <si>
    <t>RAM</t>
    <phoneticPr fontId="18" type="noConversion"/>
  </si>
  <si>
    <t>電源</t>
    <phoneticPr fontId="18" type="noConversion"/>
  </si>
  <si>
    <t>機殼</t>
    <phoneticPr fontId="18" type="noConversion"/>
  </si>
  <si>
    <t>CPU</t>
    <phoneticPr fontId="18" type="noConversion"/>
  </si>
  <si>
    <t>9940X</t>
    <phoneticPr fontId="18" type="noConversion"/>
  </si>
  <si>
    <t>ASUS R6E</t>
    <phoneticPr fontId="18" type="noConversion"/>
  </si>
  <si>
    <t>1000W</t>
    <phoneticPr fontId="18" type="noConversion"/>
  </si>
  <si>
    <t>EEB</t>
    <phoneticPr fontId="18" type="noConversion"/>
  </si>
  <si>
    <t>鐮刀</t>
    <phoneticPr fontId="18" type="noConversion"/>
  </si>
  <si>
    <t>C/P</t>
    <phoneticPr fontId="18" type="noConversion"/>
  </si>
  <si>
    <t>ROG Dominus Extreme</t>
  </si>
  <si>
    <t>9980X</t>
    <phoneticPr fontId="18" type="noConversion"/>
  </si>
  <si>
    <t>X11DPH-i</t>
  </si>
  <si>
    <t>7920X</t>
    <phoneticPr fontId="18" type="noConversion"/>
  </si>
  <si>
    <t>16G*2</t>
    <phoneticPr fontId="18" type="noConversion"/>
  </si>
  <si>
    <t>16-18-18-38 1.35V</t>
    <phoneticPr fontId="18" type="noConversion"/>
  </si>
  <si>
    <t>F4-3200C16D-32GVK</t>
  </si>
  <si>
    <t>2080TI 創始版</t>
    <phoneticPr fontId="18" type="noConversion"/>
  </si>
  <si>
    <t>散熱器3647</t>
    <phoneticPr fontId="18" type="noConversion"/>
  </si>
  <si>
    <t>2933 超微專用32G/pcs</t>
    <phoneticPr fontId="18" type="noConversion"/>
  </si>
  <si>
    <t>32G ECC 2933</t>
    <phoneticPr fontId="18" type="noConversion"/>
  </si>
  <si>
    <t>INTEL 760 512 M.2</t>
    <phoneticPr fontId="18" type="noConversion"/>
  </si>
  <si>
    <t>16G*2</t>
    <phoneticPr fontId="18" type="noConversion"/>
  </si>
  <si>
    <t>HX2933</t>
    <phoneticPr fontId="18" type="noConversion"/>
  </si>
  <si>
    <t>32G/pcs</t>
    <phoneticPr fontId="18" type="noConversion"/>
  </si>
  <si>
    <t>2666美光</t>
    <phoneticPr fontId="18" type="noConversion"/>
  </si>
  <si>
    <t>F4-3200C16D-32GTZR</t>
    <phoneticPr fontId="18" type="noConversion"/>
  </si>
  <si>
    <t>GTX 2G</t>
    <phoneticPr fontId="18" type="noConversion"/>
  </si>
  <si>
    <t>F4-3200C16D-32GTZR</t>
  </si>
  <si>
    <t>技嘉GEN4 512GB</t>
    <phoneticPr fontId="18" type="noConversion"/>
  </si>
  <si>
    <t>贈品</t>
    <phoneticPr fontId="18" type="noConversion"/>
  </si>
  <si>
    <t>7820X</t>
    <phoneticPr fontId="18" type="noConversion"/>
  </si>
  <si>
    <t>型號</t>
    <phoneticPr fontId="18" type="noConversion"/>
  </si>
  <si>
    <t>價格</t>
    <phoneticPr fontId="18" type="noConversion"/>
  </si>
  <si>
    <t>G.SKILL</t>
    <phoneticPr fontId="18" type="noConversion"/>
  </si>
  <si>
    <t>支持PCIe 4.0</t>
    <phoneticPr fontId="18" type="noConversion"/>
  </si>
  <si>
    <t>顯示卡</t>
    <phoneticPr fontId="18" type="noConversion"/>
  </si>
  <si>
    <t>總計</t>
    <phoneticPr fontId="18" type="noConversion"/>
  </si>
  <si>
    <t>105W</t>
    <phoneticPr fontId="18" type="noConversion"/>
  </si>
  <si>
    <t>ASUS RX5700 8G 1625H</t>
    <phoneticPr fontId="18" type="noConversion"/>
  </si>
  <si>
    <t>ASUS RX5700XT 8G 1755H</t>
    <phoneticPr fontId="18" type="noConversion"/>
  </si>
  <si>
    <t>14-14-14-34</t>
  </si>
  <si>
    <t>RAM</t>
    <phoneticPr fontId="18" type="noConversion"/>
  </si>
  <si>
    <t>主機板</t>
    <phoneticPr fontId="18" type="noConversion"/>
  </si>
  <si>
    <t>促銷</t>
    <phoneticPr fontId="18" type="noConversion"/>
  </si>
  <si>
    <t>X570 AORUS XTREME</t>
    <phoneticPr fontId="18" type="noConversion"/>
  </si>
  <si>
    <t>AORUS XTREME+ NVME 500G</t>
    <phoneticPr fontId="18" type="noConversion"/>
  </si>
  <si>
    <t>PCIe相同</t>
    <phoneticPr fontId="18" type="noConversion"/>
  </si>
  <si>
    <t>雙通道</t>
    <phoneticPr fontId="18" type="noConversion"/>
  </si>
  <si>
    <t>參考資料</t>
    <phoneticPr fontId="18" type="noConversion"/>
  </si>
  <si>
    <t>美光</t>
    <phoneticPr fontId="18" type="noConversion"/>
  </si>
  <si>
    <t>16G*2 雙通道</t>
  </si>
  <si>
    <t>SCYTHE 1800風扇</t>
    <phoneticPr fontId="18" type="noConversion"/>
  </si>
  <si>
    <t>其他</t>
    <phoneticPr fontId="18" type="noConversion"/>
  </si>
  <si>
    <t>F4-3200C14D-32GTZ</t>
  </si>
  <si>
    <t>電源＆機殼</t>
    <phoneticPr fontId="18" type="noConversion"/>
  </si>
  <si>
    <t>3230/1625</t>
    <phoneticPr fontId="18" type="noConversion"/>
  </si>
  <si>
    <t>X570 AORUS PRO WIFI</t>
  </si>
  <si>
    <t>GTX1080TI 11G效能91%</t>
    <phoneticPr fontId="18" type="noConversion"/>
  </si>
  <si>
    <t>GTX1080TI+水冷</t>
    <phoneticPr fontId="18" type="noConversion"/>
  </si>
  <si>
    <t>EVGA GTX 970 SSC ACX 2.0 4G</t>
    <phoneticPr fontId="18" type="noConversion"/>
  </si>
  <si>
    <t>GTX1080TI 11G</t>
    <phoneticPr fontId="18" type="noConversion"/>
  </si>
  <si>
    <t>NVME</t>
    <phoneticPr fontId="18" type="noConversion"/>
  </si>
  <si>
    <t>顯示卡</t>
    <phoneticPr fontId="18" type="noConversion"/>
  </si>
  <si>
    <t>酷碼MSPRO</t>
    <phoneticPr fontId="18" type="noConversion"/>
  </si>
  <si>
    <t>原價6990</t>
    <phoneticPr fontId="18" type="noConversion"/>
  </si>
  <si>
    <t>英特爾 760P 512G</t>
    <phoneticPr fontId="18" type="noConversion"/>
  </si>
  <si>
    <t>9800X</t>
    <phoneticPr fontId="18" type="noConversion"/>
  </si>
  <si>
    <t>10G主機板</t>
    <phoneticPr fontId="18" type="noConversion"/>
  </si>
  <si>
    <t>CPU風扇</t>
    <phoneticPr fontId="18" type="noConversion"/>
  </si>
  <si>
    <t>9820X</t>
    <phoneticPr fontId="18" type="noConversion"/>
  </si>
  <si>
    <t>全新2666四44L kabylake refresh</t>
    <phoneticPr fontId="18" type="noConversion"/>
  </si>
  <si>
    <t>GTX1060-6G-1280</t>
    <phoneticPr fontId="18" type="noConversion"/>
  </si>
  <si>
    <t>Friday-200</t>
    <phoneticPr fontId="18" type="noConversion"/>
  </si>
  <si>
    <t>原價屋1470</t>
    <phoneticPr fontId="18" type="noConversion"/>
  </si>
  <si>
    <t>F4-3200C14D-16GTZSK</t>
  </si>
  <si>
    <t>X570 X299 Z390可用</t>
    <phoneticPr fontId="18" type="noConversion"/>
  </si>
  <si>
    <t>芝奇 三叉戟 8G*2 雙通道DDR4-3200 CL14</t>
    <phoneticPr fontId="18" type="noConversion"/>
  </si>
  <si>
    <t>F4-3200C14Q-32GTRZ</t>
  </si>
  <si>
    <t>芝奇 G Skill 幻光戟 DDR4 3200MHz CL14 8GBx4</t>
  </si>
  <si>
    <t>技嘉NVME 1T</t>
    <phoneticPr fontId="18" type="noConversion"/>
  </si>
  <si>
    <t>原價7690</t>
    <phoneticPr fontId="18" type="noConversion"/>
  </si>
  <si>
    <t>500G：5000/2500</t>
    <phoneticPr fontId="18" type="noConversion"/>
  </si>
  <si>
    <t>酷碼V1200單路</t>
    <phoneticPr fontId="18" type="noConversion"/>
  </si>
  <si>
    <t>RTX2060 SUPER</t>
    <phoneticPr fontId="18" type="noConversion"/>
  </si>
  <si>
    <t>bit</t>
    <phoneticPr fontId="18" type="noConversion"/>
  </si>
  <si>
    <t>G</t>
    <phoneticPr fontId="18" type="noConversion"/>
  </si>
  <si>
    <t>BOOST</t>
    <phoneticPr fontId="18" type="noConversion"/>
  </si>
  <si>
    <t>CUDA</t>
    <phoneticPr fontId="18" type="noConversion"/>
  </si>
  <si>
    <t>RTX2080 SUPER</t>
    <phoneticPr fontId="18" type="noConversion"/>
  </si>
  <si>
    <t>RTX2070 SUPER</t>
    <phoneticPr fontId="18" type="noConversion"/>
  </si>
  <si>
    <t>RTX2060</t>
    <phoneticPr fontId="18" type="noConversion"/>
  </si>
  <si>
    <t>BW</t>
    <phoneticPr fontId="18" type="noConversion"/>
  </si>
  <si>
    <t>GTX1650</t>
    <phoneticPr fontId="18" type="noConversion"/>
  </si>
  <si>
    <t>RTX2080TI 11G</t>
    <phoneticPr fontId="18" type="noConversion"/>
  </si>
  <si>
    <t>GTX1660TI</t>
    <phoneticPr fontId="18" type="noConversion"/>
  </si>
  <si>
    <t>RX5700</t>
    <phoneticPr fontId="18" type="noConversion"/>
  </si>
  <si>
    <t>RX5700XT</t>
    <phoneticPr fontId="18" type="noConversion"/>
  </si>
  <si>
    <t>TESLA K40</t>
  </si>
  <si>
    <t>7900XQS+主機板</t>
    <phoneticPr fontId="18" type="noConversion"/>
  </si>
  <si>
    <t>ROG STRIX-GTX1060-O6G-GAMING</t>
  </si>
  <si>
    <t>ROG STRIX RTX 2060 O6G Gaming</t>
  </si>
  <si>
    <t>FRIDAY-500</t>
    <phoneticPr fontId="18" type="noConversion"/>
  </si>
  <si>
    <t>二手</t>
    <phoneticPr fontId="18" type="noConversion"/>
  </si>
  <si>
    <t>ROG STRIX GTX 1070 8G</t>
  </si>
  <si>
    <t>ROG-STRIX-GTX1080TI</t>
  </si>
  <si>
    <t>11G-P4-6593-KR/28900</t>
    <phoneticPr fontId="18" type="noConversion"/>
  </si>
  <si>
    <t>11G-P4-6696-KR/29900</t>
    <phoneticPr fontId="18" type="noConversion"/>
  </si>
  <si>
    <t>NVIDIA Quadro 2000</t>
  </si>
  <si>
    <t>STRIX-GTX960-DC2OC-2GD5</t>
  </si>
  <si>
    <t>4G:2300</t>
    <phoneticPr fontId="18" type="noConversion"/>
  </si>
  <si>
    <t>EVGA：3500</t>
    <phoneticPr fontId="18" type="noConversion"/>
  </si>
  <si>
    <t>技嘉：3949</t>
    <phoneticPr fontId="18" type="noConversion"/>
  </si>
  <si>
    <t>EVGA GTX780TI 3G</t>
    <phoneticPr fontId="18" type="noConversion"/>
  </si>
  <si>
    <t>EVGA GTX780TI 3G</t>
    <phoneticPr fontId="18" type="noConversion"/>
  </si>
  <si>
    <t>9920X</t>
    <phoneticPr fontId="18" type="noConversion"/>
  </si>
  <si>
    <t>9900X</t>
    <phoneticPr fontId="18" type="noConversion"/>
  </si>
  <si>
    <t>分數：31839</t>
    <phoneticPr fontId="18" type="noConversion"/>
  </si>
  <si>
    <t>ASUS ROG CROSSHAIR VIII HERO</t>
  </si>
  <si>
    <t>MEG X570 GODLIKE</t>
    <phoneticPr fontId="18" type="noConversion"/>
  </si>
  <si>
    <t>4條PCIE 4.0</t>
    <phoneticPr fontId="18" type="noConversion"/>
  </si>
  <si>
    <t>2.5G LAN</t>
    <phoneticPr fontId="18" type="noConversion"/>
  </si>
  <si>
    <t>UDN-800</t>
    <phoneticPr fontId="18" type="noConversion"/>
  </si>
  <si>
    <t>3500/2300</t>
    <phoneticPr fontId="18" type="noConversion"/>
  </si>
  <si>
    <t>威剛 XPG SX8200Pro 512G</t>
  </si>
  <si>
    <t xml:space="preserve">WD 500 </t>
    <phoneticPr fontId="18" type="noConversion"/>
  </si>
  <si>
    <t>3470/2600</t>
    <phoneticPr fontId="18" type="noConversion"/>
  </si>
  <si>
    <t>X299 AORUS MASTER</t>
  </si>
  <si>
    <t>16*2 8*2</t>
    <phoneticPr fontId="18" type="noConversion"/>
  </si>
  <si>
    <t>7820X:28</t>
    <phoneticPr fontId="18" type="noConversion"/>
  </si>
  <si>
    <t>9920X:25360</t>
    <phoneticPr fontId="18" type="noConversion"/>
  </si>
  <si>
    <t>9900X:23010</t>
    <phoneticPr fontId="18" type="noConversion"/>
  </si>
  <si>
    <t>7920X:22341</t>
    <phoneticPr fontId="18" type="noConversion"/>
  </si>
  <si>
    <t>9980XE:29829</t>
    <phoneticPr fontId="18" type="noConversion"/>
  </si>
  <si>
    <t>7980XE:27736</t>
    <phoneticPr fontId="18" type="noConversion"/>
  </si>
  <si>
    <t>BXTS13X</t>
  </si>
  <si>
    <t>BXTS13A</t>
  </si>
  <si>
    <t>prime x299-a</t>
  </si>
  <si>
    <t>16/16/8</t>
    <phoneticPr fontId="18" type="noConversion"/>
  </si>
  <si>
    <t>WS X299 SAGE</t>
    <phoneticPr fontId="18" type="noConversion"/>
  </si>
  <si>
    <t>16/16/16/16</t>
    <phoneticPr fontId="18" type="noConversion"/>
  </si>
  <si>
    <t>TUF X299 MARK 2</t>
  </si>
  <si>
    <t>R6E</t>
    <phoneticPr fontId="18" type="noConversion"/>
  </si>
  <si>
    <t>ROG STRIX X299-E GAMING</t>
  </si>
  <si>
    <t>16/0/16/8</t>
    <phoneticPr fontId="18" type="noConversion"/>
  </si>
  <si>
    <t>Core i5-7640X (4.0G,112W,L3:6M,4C,rev:B0)</t>
  </si>
  <si>
    <t>Core i7-7740X (4.3G,112W,L3:8M,4C,rev:B0)</t>
  </si>
  <si>
    <t>Core i7-7800X (3.5G,140W,L3:8.25M,6C,rev:M0)</t>
  </si>
  <si>
    <t>Core i7-7820X (3.6G,140W,L3:11M,8C,rev:U0)</t>
  </si>
  <si>
    <t>Core I7-9800X (3.8G,165W,L3:16.5M,8C)</t>
  </si>
  <si>
    <t>Core i9-7900X (3.3G,140W,L3:13.75M,10C,rev:U0)</t>
  </si>
  <si>
    <t>Core i9-7920X (2.9G,140W,L3:16.5M,12C,rev:M0)</t>
  </si>
  <si>
    <t>Core i9-7940X (3.1G,165W,L3:19.25M,14C)</t>
  </si>
  <si>
    <t>Core i9-7960X (2.8G,165W,L3:22M,16C)</t>
  </si>
  <si>
    <t>Core i9-7980XE (2.6G,165W,L3:24.75M,18C)</t>
  </si>
  <si>
    <t>Core I9-9820X (3.3G,165W,L3:16.5M,10C)</t>
  </si>
  <si>
    <t>Core I9-9900X(3.5G,165W,L3:19.25M,10C)</t>
  </si>
  <si>
    <t>Core I9-9920X (3.5G,165W,L3:19.25M,12C)</t>
  </si>
  <si>
    <t>Core I9-9940X (3.3G,165W,L3:19.25M,14C)</t>
  </si>
  <si>
    <t>Core I9-9960X (3.1G,165W,L3:22M,16C)</t>
  </si>
  <si>
    <t>Core I9-9980XE (3.0G,165W,L3:24.75M,18C)</t>
  </si>
  <si>
    <t>CPU</t>
  </si>
  <si>
    <t>備註</t>
  </si>
  <si>
    <t>Kabylake-X</t>
  </si>
  <si>
    <t>Skylake-X</t>
  </si>
  <si>
    <t>效能</t>
    <phoneticPr fontId="18" type="noConversion"/>
  </si>
  <si>
    <t>費用</t>
    <phoneticPr fontId="18" type="noConversion"/>
  </si>
  <si>
    <t>蝦皮</t>
    <phoneticPr fontId="18" type="noConversion"/>
  </si>
  <si>
    <t>露天</t>
    <phoneticPr fontId="18" type="noConversion"/>
  </si>
  <si>
    <t>奇摩</t>
    <phoneticPr fontId="18" type="noConversion"/>
  </si>
  <si>
    <t>PRIME X299-DELUXE</t>
    <phoneticPr fontId="18" type="noConversion"/>
  </si>
  <si>
    <t>主機板</t>
    <phoneticPr fontId="18" type="noConversion"/>
  </si>
  <si>
    <t>32GTZR</t>
    <phoneticPr fontId="18" type="noConversion"/>
  </si>
  <si>
    <t>華碩 ASUS PRIME X299-A</t>
    <phoneticPr fontId="18" type="noConversion"/>
  </si>
  <si>
    <t xml:space="preserve">3 x PCIe 3.0/2.0 x16 (x16, x16/x16, x16/x16/x8) </t>
  </si>
  <si>
    <t xml:space="preserve">    V</t>
    <phoneticPr fontId="18" type="noConversion"/>
  </si>
  <si>
    <t>雙 M.2、支援 Intel VROC</t>
  </si>
  <si>
    <t>GLANX1</t>
    <phoneticPr fontId="18" type="noConversion"/>
  </si>
  <si>
    <t>ATX</t>
    <phoneticPr fontId="18" type="noConversion"/>
  </si>
  <si>
    <t>7 x PCIe 3.0/2.0 x16 (single x16 or dual x16/x16 or triple x16/x16/x16 or quad x16/x16/x16/x16 or seven x16/x8/x8/x8/x8/x8/x8)</t>
  </si>
  <si>
    <t>分數</t>
    <phoneticPr fontId="18" type="noConversion"/>
  </si>
  <si>
    <t>760P 512G</t>
    <phoneticPr fontId="18" type="noConversion"/>
  </si>
  <si>
    <t>3230/1625</t>
    <phoneticPr fontId="18" type="noConversion"/>
  </si>
  <si>
    <t>拍賣</t>
    <phoneticPr fontId="18" type="noConversion"/>
  </si>
  <si>
    <t>Core</t>
  </si>
  <si>
    <t>(4.0G</t>
  </si>
  <si>
    <t>,112W</t>
  </si>
  <si>
    <t>,L3:6M,4C,rev:B0)</t>
  </si>
  <si>
    <t>(4.3G</t>
  </si>
  <si>
    <t>,L3:8M,4C,rev:B0)</t>
  </si>
  <si>
    <t>(3.5G</t>
  </si>
  <si>
    <t>,140W</t>
  </si>
  <si>
    <t>,L3:8.25M,6C,rev:M0)</t>
  </si>
  <si>
    <t>(3.6G</t>
  </si>
  <si>
    <t>,L3:11M,8C,rev:U0)</t>
  </si>
  <si>
    <t>(3.8G</t>
  </si>
  <si>
    <t>,165W</t>
  </si>
  <si>
    <t>,L3:16.5M,8C)</t>
  </si>
  <si>
    <t>(3.3G</t>
  </si>
  <si>
    <t>,L3:13.75M,10C,rev:U0)</t>
  </si>
  <si>
    <t>(2.9G</t>
  </si>
  <si>
    <t>,L3:16.5M,12C,rev:M0)</t>
  </si>
  <si>
    <t>(3.1G</t>
  </si>
  <si>
    <t>,L3:19.25M,14C)</t>
  </si>
  <si>
    <t>(2.8G</t>
  </si>
  <si>
    <t>,L3:22M,16C)</t>
  </si>
  <si>
    <t>(2.6</t>
  </si>
  <si>
    <t>G,165</t>
  </si>
  <si>
    <t>W,L3:24.75M,18C)</t>
  </si>
  <si>
    <t>,L3:16.5M,10C)</t>
  </si>
  <si>
    <t>3.5G,</t>
  </si>
  <si>
    <t>165W,</t>
  </si>
  <si>
    <t>L3:19.25M,10C)</t>
  </si>
  <si>
    <t>,L3:19.25M,12C)</t>
  </si>
  <si>
    <t>(3.0</t>
  </si>
  <si>
    <t>平均</t>
    <phoneticPr fontId="18" type="noConversion"/>
  </si>
  <si>
    <t>標9900X</t>
    <phoneticPr fontId="18" type="noConversion"/>
  </si>
  <si>
    <t>MA410P散熱器</t>
    <phoneticPr fontId="18" type="noConversion"/>
  </si>
  <si>
    <t>RAM</t>
    <phoneticPr fontId="18" type="noConversion"/>
  </si>
  <si>
    <t>BUYEE</t>
    <phoneticPr fontId="18" type="noConversion"/>
  </si>
  <si>
    <t>日幣</t>
    <phoneticPr fontId="18" type="noConversion"/>
  </si>
  <si>
    <t>台幣</t>
    <phoneticPr fontId="18" type="noConversion"/>
  </si>
  <si>
    <t>CPU BENCHMARK</t>
  </si>
  <si>
    <t>軟體</t>
    <phoneticPr fontId="18" type="noConversion"/>
  </si>
  <si>
    <t>自然輸入法</t>
    <phoneticPr fontId="18" type="noConversion"/>
  </si>
  <si>
    <t>ESET</t>
    <phoneticPr fontId="18" type="noConversion"/>
  </si>
  <si>
    <t>OFFICE2019</t>
    <phoneticPr fontId="18" type="noConversion"/>
  </si>
  <si>
    <t>K40：8300</t>
    <phoneticPr fontId="18" type="noConversion"/>
  </si>
</sst>
</file>

<file path=xl/styles.xml><?xml version="1.0" encoding="utf-8"?>
<styleSheet xmlns="http://schemas.openxmlformats.org/spreadsheetml/2006/main">
  <numFmts count="7">
    <numFmt numFmtId="176" formatCode="#,##0_ "/>
    <numFmt numFmtId="177" formatCode="#,##0_);[Red]\(#,##0\)"/>
    <numFmt numFmtId="178" formatCode="&quot;$&quot;#,##0"/>
    <numFmt numFmtId="179" formatCode="0.00_ "/>
    <numFmt numFmtId="180" formatCode="&quot;$&quot;#,##0.00"/>
    <numFmt numFmtId="181" formatCode="0.0%"/>
    <numFmt numFmtId="182" formatCode="#,##0.0_);[Red]\(#,##0.0\)"/>
  </numFmts>
  <fonts count="5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rgb="FFC00000"/>
      <name val="新細明體"/>
      <family val="2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theme="9" tint="-0.499984740745262"/>
      <name val="新細明體"/>
      <family val="2"/>
      <charset val="136"/>
      <scheme val="minor"/>
    </font>
    <font>
      <sz val="12"/>
      <color rgb="FF7030A0"/>
      <name val="新細明體"/>
      <family val="2"/>
      <charset val="136"/>
      <scheme val="minor"/>
    </font>
    <font>
      <b/>
      <sz val="12"/>
      <color rgb="FF00B0F0"/>
      <name val="新細明體"/>
      <family val="1"/>
      <charset val="136"/>
      <scheme val="minor"/>
    </font>
    <font>
      <i/>
      <sz val="12"/>
      <color theme="1"/>
      <name val="新細明體"/>
      <family val="1"/>
      <charset val="136"/>
      <scheme val="minor"/>
    </font>
    <font>
      <sz val="12"/>
      <color theme="5"/>
      <name val="新細明體"/>
      <family val="2"/>
      <charset val="136"/>
      <scheme val="minor"/>
    </font>
    <font>
      <sz val="12"/>
      <color theme="8"/>
      <name val="新細明體"/>
      <family val="2"/>
      <charset val="136"/>
      <scheme val="minor"/>
    </font>
    <font>
      <sz val="12"/>
      <color theme="8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rgb="FF00B050"/>
      <name val="新細明體"/>
      <family val="2"/>
      <charset val="136"/>
      <scheme val="minor"/>
    </font>
    <font>
      <b/>
      <i/>
      <sz val="12"/>
      <color theme="1"/>
      <name val="新細明體"/>
      <family val="1"/>
      <charset val="136"/>
      <scheme val="minor"/>
    </font>
    <font>
      <i/>
      <sz val="12"/>
      <color rgb="FF92D050"/>
      <name val="新細明體"/>
      <family val="1"/>
      <charset val="136"/>
      <scheme val="minor"/>
    </font>
    <font>
      <i/>
      <u/>
      <sz val="12"/>
      <color theme="10"/>
      <name val="新細明體"/>
      <family val="1"/>
      <charset val="136"/>
    </font>
    <font>
      <i/>
      <sz val="12"/>
      <color rgb="FFFF0000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sz val="12"/>
      <color rgb="FF7030A0"/>
      <name val="新細明體"/>
      <family val="1"/>
      <charset val="136"/>
      <scheme val="minor"/>
    </font>
    <font>
      <b/>
      <sz val="12"/>
      <color rgb="FF7030A0"/>
      <name val="新細明體"/>
      <family val="1"/>
      <charset val="136"/>
      <scheme val="minor"/>
    </font>
    <font>
      <sz val="12"/>
      <color theme="9" tint="-0.499984740745262"/>
      <name val="新細明體"/>
      <family val="1"/>
      <charset val="136"/>
      <scheme val="minor"/>
    </font>
    <font>
      <b/>
      <sz val="12"/>
      <color theme="9" tint="-0.499984740745262"/>
      <name val="新細明體"/>
      <family val="1"/>
      <charset val="136"/>
      <scheme val="minor"/>
    </font>
    <font>
      <sz val="12"/>
      <color rgb="FF00B0F0"/>
      <name val="新細明體"/>
      <family val="2"/>
      <charset val="136"/>
      <scheme val="minor"/>
    </font>
    <font>
      <sz val="12"/>
      <color rgb="FF00B0F0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b/>
      <sz val="12"/>
      <color rgb="FFC00000"/>
      <name val="新細明體"/>
      <family val="1"/>
      <charset val="136"/>
      <scheme val="minor"/>
    </font>
    <font>
      <b/>
      <u/>
      <sz val="12"/>
      <color theme="10"/>
      <name val="新細明體"/>
      <family val="1"/>
      <charset val="136"/>
    </font>
    <font>
      <b/>
      <sz val="12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u/>
      <sz val="12"/>
      <color rgb="FFFF0000"/>
      <name val="新細明體"/>
      <family val="1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double">
        <color auto="1"/>
      </left>
      <right/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</cellStyleXfs>
  <cellXfs count="129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9" fillId="0" borderId="0" xfId="0" applyNumberFormat="1" applyFont="1">
      <alignment vertical="center"/>
    </xf>
    <xf numFmtId="176" fontId="20" fillId="0" borderId="0" xfId="0" applyNumberFormat="1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176" fontId="14" fillId="0" borderId="0" xfId="0" applyNumberFormat="1" applyFont="1">
      <alignment vertical="center"/>
    </xf>
    <xf numFmtId="0" fontId="24" fillId="0" borderId="0" xfId="42" applyAlignment="1" applyProtection="1">
      <alignment vertical="center"/>
    </xf>
    <xf numFmtId="9" fontId="0" fillId="0" borderId="0" xfId="0" applyNumberFormat="1">
      <alignment vertical="center"/>
    </xf>
    <xf numFmtId="0" fontId="25" fillId="0" borderId="0" xfId="0" applyFont="1">
      <alignment vertical="center"/>
    </xf>
    <xf numFmtId="0" fontId="14" fillId="0" borderId="0" xfId="0" applyFont="1">
      <alignment vertical="center"/>
    </xf>
    <xf numFmtId="0" fontId="26" fillId="0" borderId="0" xfId="0" applyFont="1">
      <alignment vertical="center"/>
    </xf>
    <xf numFmtId="176" fontId="26" fillId="0" borderId="0" xfId="0" applyNumberFormat="1" applyFont="1">
      <alignment vertical="center"/>
    </xf>
    <xf numFmtId="176" fontId="27" fillId="0" borderId="0" xfId="0" applyNumberFormat="1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176" fontId="31" fillId="0" borderId="0" xfId="0" applyNumberFormat="1" applyFont="1">
      <alignment vertical="center"/>
    </xf>
    <xf numFmtId="0" fontId="31" fillId="0" borderId="0" xfId="0" applyFont="1">
      <alignment vertical="center"/>
    </xf>
    <xf numFmtId="0" fontId="0" fillId="0" borderId="0" xfId="0" applyBorder="1">
      <alignment vertical="center"/>
    </xf>
    <xf numFmtId="0" fontId="19" fillId="0" borderId="0" xfId="0" applyFont="1" applyBorder="1">
      <alignment vertical="center"/>
    </xf>
    <xf numFmtId="0" fontId="19" fillId="0" borderId="0" xfId="0" applyFont="1">
      <alignment vertical="center"/>
    </xf>
    <xf numFmtId="0" fontId="24" fillId="0" borderId="0" xfId="42" applyBorder="1" applyAlignment="1" applyProtection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19" fillId="0" borderId="10" xfId="0" applyNumberFormat="1" applyFont="1" applyBorder="1">
      <alignment vertical="center"/>
    </xf>
    <xf numFmtId="177" fontId="0" fillId="0" borderId="10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0" xfId="0" applyFill="1" applyBorder="1">
      <alignment vertical="center"/>
    </xf>
    <xf numFmtId="177" fontId="24" fillId="0" borderId="10" xfId="42" applyNumberFormat="1" applyBorder="1" applyAlignment="1" applyProtection="1">
      <alignment vertical="center"/>
    </xf>
    <xf numFmtId="177" fontId="35" fillId="0" borderId="10" xfId="0" applyNumberFormat="1" applyFont="1" applyBorder="1">
      <alignment vertical="center"/>
    </xf>
    <xf numFmtId="0" fontId="29" fillId="0" borderId="0" xfId="0" applyFont="1" applyBorder="1">
      <alignment vertical="center"/>
    </xf>
    <xf numFmtId="177" fontId="29" fillId="0" borderId="10" xfId="0" applyNumberFormat="1" applyFont="1" applyBorder="1">
      <alignment vertical="center"/>
    </xf>
    <xf numFmtId="0" fontId="0" fillId="0" borderId="11" xfId="0" applyBorder="1">
      <alignment vertical="center"/>
    </xf>
    <xf numFmtId="0" fontId="19" fillId="0" borderId="11" xfId="0" applyFont="1" applyBorder="1">
      <alignment vertical="center"/>
    </xf>
    <xf numFmtId="177" fontId="24" fillId="0" borderId="0" xfId="42" applyNumberFormat="1" applyAlignment="1" applyProtection="1">
      <alignment vertical="center"/>
    </xf>
    <xf numFmtId="177" fontId="19" fillId="0" borderId="0" xfId="0" applyNumberFormat="1" applyFont="1" applyBorder="1">
      <alignment vertical="center"/>
    </xf>
    <xf numFmtId="177" fontId="19" fillId="0" borderId="0" xfId="0" applyNumberFormat="1" applyFont="1">
      <alignment vertical="center"/>
    </xf>
    <xf numFmtId="177" fontId="14" fillId="0" borderId="0" xfId="0" applyNumberFormat="1" applyFont="1" applyBorder="1">
      <alignment vertical="center"/>
    </xf>
    <xf numFmtId="177" fontId="0" fillId="0" borderId="11" xfId="0" applyNumberFormat="1" applyBorder="1">
      <alignment vertical="center"/>
    </xf>
    <xf numFmtId="0" fontId="28" fillId="0" borderId="0" xfId="0" applyFont="1" applyBorder="1">
      <alignment vertical="center"/>
    </xf>
    <xf numFmtId="177" fontId="28" fillId="0" borderId="0" xfId="0" applyNumberFormat="1" applyFont="1" applyBorder="1">
      <alignment vertical="center"/>
    </xf>
    <xf numFmtId="0" fontId="36" fillId="0" borderId="0" xfId="0" applyFont="1" applyBorder="1">
      <alignment vertical="center"/>
    </xf>
    <xf numFmtId="177" fontId="36" fillId="0" borderId="10" xfId="0" applyNumberFormat="1" applyFont="1" applyBorder="1">
      <alignment vertical="center"/>
    </xf>
    <xf numFmtId="177" fontId="28" fillId="0" borderId="10" xfId="0" applyNumberFormat="1" applyFont="1" applyBorder="1">
      <alignment vertical="center"/>
    </xf>
    <xf numFmtId="176" fontId="37" fillId="0" borderId="0" xfId="0" applyNumberFormat="1" applyFont="1" applyBorder="1">
      <alignment vertical="center"/>
    </xf>
    <xf numFmtId="177" fontId="37" fillId="0" borderId="10" xfId="0" applyNumberFormat="1" applyFont="1" applyBorder="1">
      <alignment vertical="center"/>
    </xf>
    <xf numFmtId="0" fontId="38" fillId="0" borderId="0" xfId="42" applyFont="1" applyFill="1" applyBorder="1" applyAlignment="1" applyProtection="1">
      <alignment vertical="center"/>
    </xf>
    <xf numFmtId="0" fontId="37" fillId="0" borderId="0" xfId="0" applyFont="1" applyBorder="1">
      <alignment vertical="center"/>
    </xf>
    <xf numFmtId="0" fontId="38" fillId="0" borderId="0" xfId="42" applyFont="1" applyBorder="1" applyAlignment="1" applyProtection="1">
      <alignment vertical="center"/>
    </xf>
    <xf numFmtId="0" fontId="39" fillId="0" borderId="0" xfId="0" applyFont="1" applyBorder="1">
      <alignment vertical="center"/>
    </xf>
    <xf numFmtId="10" fontId="0" fillId="0" borderId="0" xfId="0" applyNumberFormat="1">
      <alignment vertical="center"/>
    </xf>
    <xf numFmtId="177" fontId="24" fillId="0" borderId="0" xfId="42" applyNumberFormat="1" applyBorder="1" applyAlignment="1" applyProtection="1">
      <alignment vertical="center"/>
    </xf>
    <xf numFmtId="177" fontId="35" fillId="0" borderId="0" xfId="0" applyNumberFormat="1" applyFont="1" applyFill="1" applyBorder="1">
      <alignment vertical="center"/>
    </xf>
    <xf numFmtId="0" fontId="0" fillId="0" borderId="12" xfId="0" applyBorder="1">
      <alignment vertical="center"/>
    </xf>
    <xf numFmtId="0" fontId="24" fillId="0" borderId="12" xfId="42" applyBorder="1" applyAlignment="1" applyProtection="1">
      <alignment vertical="center"/>
    </xf>
    <xf numFmtId="0" fontId="19" fillId="0" borderId="12" xfId="0" applyFont="1" applyBorder="1">
      <alignment vertical="center"/>
    </xf>
    <xf numFmtId="177" fontId="0" fillId="0" borderId="12" xfId="0" applyNumberFormat="1" applyBorder="1">
      <alignment vertical="center"/>
    </xf>
    <xf numFmtId="176" fontId="14" fillId="0" borderId="12" xfId="0" applyNumberFormat="1" applyFont="1" applyBorder="1">
      <alignment vertical="center"/>
    </xf>
    <xf numFmtId="0" fontId="24" fillId="0" borderId="12" xfId="42" applyFill="1" applyBorder="1" applyAlignment="1" applyProtection="1">
      <alignment vertical="center"/>
    </xf>
    <xf numFmtId="0" fontId="0" fillId="0" borderId="12" xfId="0" applyFill="1" applyBorder="1">
      <alignment vertical="center"/>
    </xf>
    <xf numFmtId="178" fontId="0" fillId="0" borderId="0" xfId="0" applyNumberFormat="1">
      <alignment vertical="center"/>
    </xf>
    <xf numFmtId="178" fontId="19" fillId="0" borderId="0" xfId="0" applyNumberFormat="1" applyFont="1">
      <alignment vertical="center"/>
    </xf>
    <xf numFmtId="178" fontId="14" fillId="0" borderId="0" xfId="0" applyNumberFormat="1" applyFont="1">
      <alignment vertical="center"/>
    </xf>
    <xf numFmtId="0" fontId="35" fillId="0" borderId="0" xfId="0" applyFont="1">
      <alignment vertical="center"/>
    </xf>
    <xf numFmtId="178" fontId="40" fillId="0" borderId="0" xfId="0" applyNumberFormat="1" applyFont="1">
      <alignment vertical="center"/>
    </xf>
    <xf numFmtId="178" fontId="24" fillId="0" borderId="0" xfId="42" applyNumberFormat="1" applyAlignment="1" applyProtection="1">
      <alignment vertical="center"/>
    </xf>
    <xf numFmtId="178" fontId="41" fillId="0" borderId="0" xfId="0" applyNumberFormat="1" applyFont="1">
      <alignment vertical="center"/>
    </xf>
    <xf numFmtId="177" fontId="14" fillId="0" borderId="0" xfId="0" applyNumberFormat="1" applyFont="1" applyFill="1" applyBorder="1">
      <alignment vertical="center"/>
    </xf>
    <xf numFmtId="0" fontId="25" fillId="0" borderId="0" xfId="0" applyFont="1" applyBorder="1">
      <alignment vertical="center"/>
    </xf>
    <xf numFmtId="177" fontId="43" fillId="0" borderId="10" xfId="0" applyNumberFormat="1" applyFont="1" applyBorder="1">
      <alignment vertical="center"/>
    </xf>
    <xf numFmtId="0" fontId="43" fillId="0" borderId="0" xfId="0" applyFont="1" applyBorder="1">
      <alignment vertical="center"/>
    </xf>
    <xf numFmtId="177" fontId="43" fillId="0" borderId="0" xfId="0" applyNumberFormat="1" applyFont="1">
      <alignment vertical="center"/>
    </xf>
    <xf numFmtId="0" fontId="14" fillId="0" borderId="0" xfId="0" applyFont="1" applyBorder="1">
      <alignment vertical="center"/>
    </xf>
    <xf numFmtId="0" fontId="44" fillId="0" borderId="0" xfId="0" applyFont="1">
      <alignment vertical="center"/>
    </xf>
    <xf numFmtId="177" fontId="44" fillId="0" borderId="10" xfId="0" applyNumberFormat="1" applyFont="1" applyBorder="1">
      <alignment vertical="center"/>
    </xf>
    <xf numFmtId="177" fontId="44" fillId="0" borderId="0" xfId="0" applyNumberFormat="1" applyFont="1" applyBorder="1">
      <alignment vertical="center"/>
    </xf>
    <xf numFmtId="0" fontId="0" fillId="0" borderId="0" xfId="0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45" fillId="0" borderId="0" xfId="0" applyFont="1" applyAlignment="1">
      <alignment vertical="center" wrapText="1"/>
    </xf>
    <xf numFmtId="0" fontId="46" fillId="0" borderId="0" xfId="0" applyFont="1">
      <alignment vertical="center"/>
    </xf>
    <xf numFmtId="0" fontId="26" fillId="0" borderId="0" xfId="0" applyFont="1" applyAlignment="1">
      <alignment vertical="center" wrapText="1"/>
    </xf>
    <xf numFmtId="0" fontId="41" fillId="0" borderId="0" xfId="0" applyFont="1">
      <alignment vertical="center"/>
    </xf>
    <xf numFmtId="0" fontId="22" fillId="0" borderId="0" xfId="0" applyFont="1" applyAlignment="1">
      <alignment vertical="center" wrapText="1"/>
    </xf>
    <xf numFmtId="0" fontId="47" fillId="0" borderId="0" xfId="0" applyFont="1">
      <alignment vertical="center"/>
    </xf>
    <xf numFmtId="178" fontId="46" fillId="0" borderId="0" xfId="0" applyNumberFormat="1" applyFont="1">
      <alignment vertical="center"/>
    </xf>
    <xf numFmtId="178" fontId="47" fillId="0" borderId="0" xfId="0" applyNumberFormat="1" applyFont="1">
      <alignment vertical="center"/>
    </xf>
    <xf numFmtId="178" fontId="42" fillId="0" borderId="0" xfId="0" applyNumberFormat="1" applyFont="1">
      <alignment vertical="center"/>
    </xf>
    <xf numFmtId="178" fontId="48" fillId="0" borderId="0" xfId="0" applyNumberFormat="1" applyFont="1">
      <alignment vertical="center"/>
    </xf>
    <xf numFmtId="177" fontId="46" fillId="0" borderId="0" xfId="0" applyNumberFormat="1" applyFont="1">
      <alignment vertical="center"/>
    </xf>
    <xf numFmtId="9" fontId="46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46" fillId="0" borderId="0" xfId="0" applyNumberFormat="1" applyFont="1">
      <alignment vertical="center"/>
    </xf>
    <xf numFmtId="178" fontId="49" fillId="0" borderId="0" xfId="42" applyNumberFormat="1" applyFont="1" applyAlignment="1" applyProtection="1">
      <alignment vertical="center"/>
    </xf>
    <xf numFmtId="9" fontId="41" fillId="0" borderId="0" xfId="0" applyNumberFormat="1" applyFont="1">
      <alignment vertical="center"/>
    </xf>
    <xf numFmtId="177" fontId="14" fillId="0" borderId="10" xfId="0" applyNumberFormat="1" applyFont="1" applyBorder="1">
      <alignment vertical="center"/>
    </xf>
    <xf numFmtId="180" fontId="46" fillId="0" borderId="0" xfId="0" applyNumberFormat="1" applyFont="1">
      <alignment vertical="center"/>
    </xf>
    <xf numFmtId="9" fontId="48" fillId="0" borderId="0" xfId="0" applyNumberFormat="1" applyFont="1">
      <alignment vertical="center"/>
    </xf>
    <xf numFmtId="179" fontId="41" fillId="0" borderId="0" xfId="0" applyNumberFormat="1" applyFont="1">
      <alignment vertical="center"/>
    </xf>
    <xf numFmtId="179" fontId="42" fillId="0" borderId="0" xfId="0" applyNumberFormat="1" applyFont="1">
      <alignment vertical="center"/>
    </xf>
    <xf numFmtId="9" fontId="42" fillId="0" borderId="0" xfId="0" applyNumberFormat="1" applyFont="1">
      <alignment vertical="center"/>
    </xf>
    <xf numFmtId="181" fontId="0" fillId="0" borderId="0" xfId="0" applyNumberFormat="1">
      <alignment vertical="center"/>
    </xf>
    <xf numFmtId="181" fontId="14" fillId="0" borderId="0" xfId="0" applyNumberFormat="1" applyFont="1">
      <alignment vertical="center"/>
    </xf>
    <xf numFmtId="177" fontId="19" fillId="0" borderId="0" xfId="0" applyNumberFormat="1" applyFont="1" applyAlignment="1">
      <alignment horizontal="center" vertical="center" wrapText="1"/>
    </xf>
    <xf numFmtId="179" fontId="21" fillId="0" borderId="0" xfId="0" applyNumberFormat="1" applyFont="1">
      <alignment vertical="center"/>
    </xf>
    <xf numFmtId="181" fontId="21" fillId="0" borderId="0" xfId="0" applyNumberFormat="1" applyFont="1">
      <alignment vertical="center"/>
    </xf>
    <xf numFmtId="181" fontId="50" fillId="0" borderId="0" xfId="0" applyNumberFormat="1" applyFont="1">
      <alignment vertical="center"/>
    </xf>
    <xf numFmtId="9" fontId="19" fillId="0" borderId="0" xfId="0" applyNumberFormat="1" applyFont="1">
      <alignment vertical="center"/>
    </xf>
    <xf numFmtId="180" fontId="27" fillId="0" borderId="0" xfId="0" applyNumberFormat="1" applyFont="1">
      <alignment vertical="center"/>
    </xf>
    <xf numFmtId="182" fontId="19" fillId="0" borderId="0" xfId="0" applyNumberFormat="1" applyFont="1" applyAlignment="1">
      <alignment horizontal="center" vertical="center" wrapText="1"/>
    </xf>
    <xf numFmtId="182" fontId="46" fillId="0" borderId="0" xfId="0" applyNumberFormat="1" applyFont="1">
      <alignment vertical="center"/>
    </xf>
    <xf numFmtId="182" fontId="0" fillId="0" borderId="0" xfId="0" applyNumberFormat="1">
      <alignment vertical="center"/>
    </xf>
    <xf numFmtId="178" fontId="51" fillId="0" borderId="0" xfId="0" applyNumberFormat="1" applyFont="1">
      <alignment vertical="center"/>
    </xf>
    <xf numFmtId="178" fontId="20" fillId="0" borderId="0" xfId="0" applyNumberFormat="1" applyFont="1">
      <alignment vertical="center"/>
    </xf>
    <xf numFmtId="177" fontId="36" fillId="0" borderId="0" xfId="0" applyNumberFormat="1" applyFont="1" applyBorder="1">
      <alignment vertical="center"/>
    </xf>
    <xf numFmtId="177" fontId="37" fillId="0" borderId="0" xfId="0" applyNumberFormat="1" applyFont="1" applyBorder="1">
      <alignment vertical="center"/>
    </xf>
    <xf numFmtId="177" fontId="52" fillId="0" borderId="10" xfId="0" applyNumberFormat="1" applyFont="1" applyBorder="1">
      <alignment vertical="center"/>
    </xf>
    <xf numFmtId="0" fontId="53" fillId="0" borderId="0" xfId="42" applyFont="1" applyBorder="1" applyAlignment="1" applyProtection="1">
      <alignment vertical="center"/>
    </xf>
    <xf numFmtId="0" fontId="52" fillId="0" borderId="11" xfId="0" applyFont="1" applyBorder="1">
      <alignment vertical="center"/>
    </xf>
    <xf numFmtId="177" fontId="52" fillId="0" borderId="0" xfId="0" applyNumberFormat="1" applyFont="1" applyBorder="1">
      <alignment vertical="center"/>
    </xf>
    <xf numFmtId="0" fontId="53" fillId="0" borderId="12" xfId="42" applyFont="1" applyBorder="1" applyAlignment="1" applyProtection="1">
      <alignment vertical="center"/>
    </xf>
    <xf numFmtId="177" fontId="39" fillId="0" borderId="10" xfId="0" applyNumberFormat="1" applyFont="1" applyBorder="1">
      <alignment vertical="center"/>
    </xf>
    <xf numFmtId="177" fontId="39" fillId="0" borderId="0" xfId="0" applyNumberFormat="1" applyFont="1" applyBorder="1">
      <alignment vertical="center"/>
    </xf>
    <xf numFmtId="177" fontId="52" fillId="0" borderId="0" xfId="0" applyNumberFormat="1" applyFont="1">
      <alignment vertical="center"/>
    </xf>
    <xf numFmtId="0" fontId="52" fillId="0" borderId="0" xfId="0" applyFont="1">
      <alignment vertical="center"/>
    </xf>
    <xf numFmtId="0" fontId="53" fillId="0" borderId="0" xfId="42" applyFont="1" applyAlignment="1" applyProtection="1">
      <alignment vertical="center"/>
    </xf>
    <xf numFmtId="0" fontId="51" fillId="0" borderId="0" xfId="0" applyFont="1">
      <alignment vertical="center"/>
    </xf>
    <xf numFmtId="178" fontId="53" fillId="0" borderId="0" xfId="42" applyNumberFormat="1" applyFont="1" applyAlignment="1" applyProtection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超連結" xfId="42" builtinId="8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rendline>
            <c:trendlineType val="linear"/>
          </c:trendline>
          <c:xVal>
            <c:numRef>
              <c:f>字句表!$D$17:$D$21</c:f>
              <c:numCache>
                <c:formatCode>General</c:formatCode>
                <c:ptCount val="5"/>
                <c:pt idx="0">
                  <c:v>18493</c:v>
                </c:pt>
                <c:pt idx="1">
                  <c:v>23354</c:v>
                </c:pt>
                <c:pt idx="2">
                  <c:v>25379</c:v>
                </c:pt>
                <c:pt idx="3">
                  <c:v>29788</c:v>
                </c:pt>
                <c:pt idx="4">
                  <c:v>35000</c:v>
                </c:pt>
              </c:numCache>
            </c:numRef>
          </c:xVal>
          <c:yVal>
            <c:numRef>
              <c:f>字句表!$E$17:$E$21</c:f>
              <c:numCache>
                <c:formatCode>#,##0_ </c:formatCode>
                <c:ptCount val="5"/>
                <c:pt idx="0">
                  <c:v>31700</c:v>
                </c:pt>
                <c:pt idx="1">
                  <c:v>47580</c:v>
                </c:pt>
                <c:pt idx="2">
                  <c:v>64580</c:v>
                </c:pt>
                <c:pt idx="3">
                  <c:v>94610</c:v>
                </c:pt>
                <c:pt idx="4">
                  <c:v>65968</c:v>
                </c:pt>
              </c:numCache>
            </c:numRef>
          </c:yVal>
          <c:smooth val="1"/>
        </c:ser>
        <c:axId val="149002880"/>
        <c:axId val="149021056"/>
      </c:scatterChart>
      <c:valAx>
        <c:axId val="149002880"/>
        <c:scaling>
          <c:orientation val="minMax"/>
          <c:min val="10000"/>
        </c:scaling>
        <c:axPos val="b"/>
        <c:numFmt formatCode="General" sourceLinked="1"/>
        <c:tickLblPos val="nextTo"/>
        <c:crossAx val="149021056"/>
        <c:crosses val="autoZero"/>
        <c:crossBetween val="midCat"/>
      </c:valAx>
      <c:valAx>
        <c:axId val="149021056"/>
        <c:scaling>
          <c:orientation val="minMax"/>
          <c:min val="40000"/>
        </c:scaling>
        <c:axPos val="l"/>
        <c:majorGridlines/>
        <c:numFmt formatCode="#,##0_ " sourceLinked="1"/>
        <c:tickLblPos val="nextTo"/>
        <c:crossAx val="149002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CPU!$M$6:$M$17</c:f>
              <c:numCache>
                <c:formatCode>0%</c:formatCode>
                <c:ptCount val="12"/>
                <c:pt idx="0">
                  <c:v>1</c:v>
                </c:pt>
                <c:pt idx="4">
                  <c:v>1.0929868028517975</c:v>
                </c:pt>
                <c:pt idx="5">
                  <c:v>1.1634727208373363</c:v>
                </c:pt>
                <c:pt idx="6">
                  <c:v>1.1803104616473681</c:v>
                </c:pt>
                <c:pt idx="7">
                  <c:v>1.2850786266875664</c:v>
                </c:pt>
                <c:pt idx="8">
                  <c:v>1.3719472114071902</c:v>
                </c:pt>
                <c:pt idx="9">
                  <c:v>1.4258987712999949</c:v>
                </c:pt>
                <c:pt idx="10">
                  <c:v>1.4024371744956263</c:v>
                </c:pt>
                <c:pt idx="11">
                  <c:v>1.5103908580674521</c:v>
                </c:pt>
              </c:numCache>
            </c:numRef>
          </c:xVal>
          <c:yVal>
            <c:numRef>
              <c:f>CPU!$N$6:$N$17</c:f>
              <c:numCache>
                <c:formatCode>0%</c:formatCode>
                <c:ptCount val="12"/>
                <c:pt idx="0">
                  <c:v>1</c:v>
                </c:pt>
                <c:pt idx="4">
                  <c:v>1.2634408602150538</c:v>
                </c:pt>
                <c:pt idx="5">
                  <c:v>1.0724731182795699</c:v>
                </c:pt>
                <c:pt idx="6">
                  <c:v>1.6397849462365592</c:v>
                </c:pt>
                <c:pt idx="7">
                  <c:v>1.6989247311827957</c:v>
                </c:pt>
                <c:pt idx="8">
                  <c:v>1.881720430107527</c:v>
                </c:pt>
                <c:pt idx="9">
                  <c:v>2.327956989247312</c:v>
                </c:pt>
                <c:pt idx="10">
                  <c:v>2.043010752688172</c:v>
                </c:pt>
                <c:pt idx="11">
                  <c:v>2.7419354838709675</c:v>
                </c:pt>
              </c:numCache>
            </c:numRef>
          </c:yVal>
        </c:ser>
        <c:axId val="150967040"/>
        <c:axId val="150968576"/>
      </c:scatterChart>
      <c:valAx>
        <c:axId val="150967040"/>
        <c:scaling>
          <c:orientation val="minMax"/>
          <c:min val="1"/>
        </c:scaling>
        <c:axPos val="b"/>
        <c:numFmt formatCode="0%" sourceLinked="1"/>
        <c:tickLblPos val="nextTo"/>
        <c:crossAx val="150968576"/>
        <c:crosses val="autoZero"/>
        <c:crossBetween val="midCat"/>
      </c:valAx>
      <c:valAx>
        <c:axId val="150968576"/>
        <c:scaling>
          <c:orientation val="minMax"/>
        </c:scaling>
        <c:axPos val="l"/>
        <c:majorGridlines/>
        <c:numFmt formatCode="0%" sourceLinked="1"/>
        <c:tickLblPos val="nextTo"/>
        <c:crossAx val="150967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16</xdr:row>
      <xdr:rowOff>167640</xdr:rowOff>
    </xdr:from>
    <xdr:to>
      <xdr:col>13</xdr:col>
      <xdr:colOff>251460</xdr:colOff>
      <xdr:row>30</xdr:row>
      <xdr:rowOff>30480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</xdr:colOff>
      <xdr:row>0</xdr:row>
      <xdr:rowOff>45720</xdr:rowOff>
    </xdr:from>
    <xdr:to>
      <xdr:col>22</xdr:col>
      <xdr:colOff>335280</xdr:colOff>
      <xdr:row>10</xdr:row>
      <xdr:rowOff>121920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0</xdr:colOff>
      <xdr:row>40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630400" cy="822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0</xdr:colOff>
      <xdr:row>40</xdr:row>
      <xdr:rowOff>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630400" cy="822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0</xdr:colOff>
      <xdr:row>40</xdr:row>
      <xdr:rowOff>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630400" cy="822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0</xdr:colOff>
      <xdr:row>40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630400" cy="822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sn.com/zh-tw/money/other/%E7%99%BD%E7%9A%99%E7%94%B1%E5%85%A7%E8%80%8C%E5%A4%96%EF%BC%8C%E8%B6%85%E9%A0%BB%E6%80%A7%E4%B8%8D%E4%BD%8E%E7%9A%84-micron-ballistix-sport-lt-ddr4-3200-8gb-x-2-16gb-%E9%9B%99%E9%80%9A%E9%81%93%E6%A8%A1%E7%B5%84%E6%25B" TargetMode="External"/><Relationship Id="rId13" Type="http://schemas.openxmlformats.org/officeDocument/2006/relationships/hyperlink" Target="https://biggo.com.tw/s/EVGA+GTX+970/?sort=lp&amp;view=list" TargetMode="External"/><Relationship Id="rId18" Type="http://schemas.openxmlformats.org/officeDocument/2006/relationships/hyperlink" Target="https://shopee.tw/Intel-Core-i9-9820X-i.7534076.1859668323" TargetMode="External"/><Relationship Id="rId26" Type="http://schemas.openxmlformats.org/officeDocument/2006/relationships/hyperlink" Target="https://goods.ruten.com.tw/item/show?21921506098317" TargetMode="External"/><Relationship Id="rId3" Type="http://schemas.openxmlformats.org/officeDocument/2006/relationships/hyperlink" Target="http://www.pcdiy.com.tw/detail/13544" TargetMode="External"/><Relationship Id="rId21" Type="http://schemas.openxmlformats.org/officeDocument/2006/relationships/hyperlink" Target="https://goods.ruten.com.tw/item/show?21932411187414" TargetMode="External"/><Relationship Id="rId7" Type="http://schemas.openxmlformats.org/officeDocument/2006/relationships/hyperlink" Target="https://kknews.cc/zh-tw/digital/ne8z42.html" TargetMode="External"/><Relationship Id="rId12" Type="http://schemas.openxmlformats.org/officeDocument/2006/relationships/hyperlink" Target="https://forum.gamer.com.tw/C.php?bsn=60030&amp;snA=518511" TargetMode="External"/><Relationship Id="rId17" Type="http://schemas.openxmlformats.org/officeDocument/2006/relationships/hyperlink" Target="https://shopee.tw/Intel-Intel-Core-X-i7-9800X(LGA2066-%E7%84%A1%E9%A2%A8%E6%89%87)-i.19905416.2263729310" TargetMode="External"/><Relationship Id="rId25" Type="http://schemas.openxmlformats.org/officeDocument/2006/relationships/hyperlink" Target="https://goods.ruten.com.tw/item/show?21921522031402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www.hkepc.com/forum/viewthread.php?fid=61&amp;tid=2512644" TargetMode="External"/><Relationship Id="rId16" Type="http://schemas.openxmlformats.org/officeDocument/2006/relationships/hyperlink" Target="https://tw.carousell.com/p/205455032/" TargetMode="External"/><Relationship Id="rId20" Type="http://schemas.openxmlformats.org/officeDocument/2006/relationships/hyperlink" Target="https://goods.ruten.com.tw/item/show?21932411187414" TargetMode="External"/><Relationship Id="rId29" Type="http://schemas.openxmlformats.org/officeDocument/2006/relationships/hyperlink" Target="https://shopee.tw/Cooler-Master-V%E5%85%A8%E6%A8%A1%E7%B5%84%E5%8C%9680Plus%E9%87%91%E7%89%8C1000W-%E9%9B%BB%E6%BA%90%E4%BE%9B%E6%87%89%E5%99%A8-i.3171115.2070019849" TargetMode="External"/><Relationship Id="rId1" Type="http://schemas.openxmlformats.org/officeDocument/2006/relationships/hyperlink" Target="https://www.sinya.com.tw/prod/136074" TargetMode="External"/><Relationship Id="rId6" Type="http://schemas.openxmlformats.org/officeDocument/2006/relationships/hyperlink" Target="https://www.sinya.com.tw/show/?keyword=%E6%8A%80%E5%98%89%20GIGABYTE%20AORUS%20NVMe%20Gen4" TargetMode="External"/><Relationship Id="rId11" Type="http://schemas.openxmlformats.org/officeDocument/2006/relationships/hyperlink" Target="https://shopee.tw/63122326-i.63122326.1436856662?deep_and_deferred=1&amp;pid=partnerize_int&amp;af_click_lookback=7d&amp;is_retargeting=true&amp;af_reengagement_window=7d&amp;af_installpostback=false&amp;af_sub3=VFiKmWwBYoHJWpStAGV1&amp;af_sub2=SHOPEE&amp;clickid=1011l6teIG4e&amp;af_siteid=" TargetMode="External"/><Relationship Id="rId24" Type="http://schemas.openxmlformats.org/officeDocument/2006/relationships/hyperlink" Target="https://goods.ruten.com.tw/item/show?21819992912722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biggo.com.tw/s/X570+AORUS+XTREME/?sort=lp" TargetMode="External"/><Relationship Id="rId15" Type="http://schemas.openxmlformats.org/officeDocument/2006/relationships/hyperlink" Target="https://goods.ruten.com.tw/item/show?21901444272905" TargetMode="External"/><Relationship Id="rId23" Type="http://schemas.openxmlformats.org/officeDocument/2006/relationships/hyperlink" Target="https://shopee.tw/&#30495;10&#26680;i9-7900X-X299-&#20027;&#27231;&#26495;-&#33775;&#25806;-X299-m-Extreme-4-&#38750;i9-9900K-&#33021;&#27604;-i.35015426.2674690053" TargetMode="External"/><Relationship Id="rId28" Type="http://schemas.openxmlformats.org/officeDocument/2006/relationships/hyperlink" Target="https://goods.ruten.com.tw/item/show?21934555117643" TargetMode="External"/><Relationship Id="rId10" Type="http://schemas.openxmlformats.org/officeDocument/2006/relationships/hyperlink" Target="https://www.pcstore.com.tw/adm/psearch.htm?pql_word=IR8MUPu..NOKLgyPp6zcnxyBpHLKgiXIRNZmPx_WdHzK4xwuh-fNE05SSSF745dWSq3kQ0Xc.&amp;stpa=_3__GraphWord_all_____2" TargetMode="External"/><Relationship Id="rId19" Type="http://schemas.openxmlformats.org/officeDocument/2006/relationships/hyperlink" Target="https://shopping.friday.tw/ec2/product?pid=6808293&amp;cid=31254&amp;sid=1&amp;mid=1&amp;WT.me_id=findprice_AB88758D980569B9E846537B8D5BD867&amp;utm_source=findprice&amp;utm_medium=cps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techbang.com/posts/71797-amd-ryzen-3000-series-desktop-processor-with-gigabyte-x570-chipset-board-how-to-choose" TargetMode="External"/><Relationship Id="rId9" Type="http://schemas.openxmlformats.org/officeDocument/2006/relationships/hyperlink" Target="https://shopee.tw/AMD-Ryzen%E2%84%A2-9-3900X-i.9008159.2643564171" TargetMode="External"/><Relationship Id="rId14" Type="http://schemas.openxmlformats.org/officeDocument/2006/relationships/hyperlink" Target="https://shopee.tw/%E5%BE%AE%E6%98%9F-MSI-GTX1080Ti-GAMING-X-11G-%E9%A1%AF%E7%A4%BA%E5%8D%A1RTX-2080-2070-Bitspower-%E6%B0%B4%E5%86%B7%E9%A0%AD-i.5356423.2648537586" TargetMode="External"/><Relationship Id="rId22" Type="http://schemas.openxmlformats.org/officeDocument/2006/relationships/hyperlink" Target="http://www.gskill.com/qvl/165/166/1536560629/F4-3200C14Q-32GTZR-Qvl" TargetMode="External"/><Relationship Id="rId27" Type="http://schemas.openxmlformats.org/officeDocument/2006/relationships/hyperlink" Target="https://shopee.tw/%E4%B8%BB%E6%A9%9F%E6%9D%BF-ASUS-PRIME-X299-DELUXE-%E9%99%84%E6%AA%94%E6%9D%BF-i.1407041.2405485254" TargetMode="External"/><Relationship Id="rId30" Type="http://schemas.openxmlformats.org/officeDocument/2006/relationships/hyperlink" Target="https://apac.coolermaster.com/tw/powersupply/modular-v-series/v100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hopee.tw/&#20027;&#27231;&#26495;-ASUS-PRIME-X299-DELUXE-&#38468;&#27284;&#26495;-i.1407041.2405485254" TargetMode="External"/><Relationship Id="rId1" Type="http://schemas.openxmlformats.org/officeDocument/2006/relationships/hyperlink" Target="https://goods.ruten.com.tw/item/show?2193455511764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tw/5596257-i.5596257.2588009954?deep_and_deferred=1&amp;pid=partnerize_int&amp;af_click_lookback=7d&amp;is_retargeting=true&amp;af_reengagement_window=7d&amp;af_installpostback=false&amp;af_sub3=D1bjhWwBYoHJWpStJw6u&amp;af_sub2=SHOPEE&amp;clickid=1011l6sR9wXA&amp;af_siteid=11" TargetMode="External"/><Relationship Id="rId2" Type="http://schemas.openxmlformats.org/officeDocument/2006/relationships/hyperlink" Target="https://goods.ruten.com.tw/item/show?21925782750211&amp;utm_source=findprice&amp;utm_medium=cpc&amp;utm_campaign=findprice" TargetMode="External"/><Relationship Id="rId1" Type="http://schemas.openxmlformats.org/officeDocument/2006/relationships/hyperlink" Target="https://www.sinya.com.tw/prod/136074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oods.ruten.com.tw/item/show?2192150609831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tw/Intel-Core-i9-extreme-7980XE%E8%99%95%E7%90%86%E5%99%A8-i.35706682.2279002426" TargetMode="External"/><Relationship Id="rId3" Type="http://schemas.openxmlformats.org/officeDocument/2006/relationships/hyperlink" Target="mailto:+@MIN(F6:H6)" TargetMode="External"/><Relationship Id="rId7" Type="http://schemas.openxmlformats.org/officeDocument/2006/relationships/hyperlink" Target="mailto:+@MIN(F6:H6)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mailto:+@MIN(F6:H6)" TargetMode="External"/><Relationship Id="rId1" Type="http://schemas.openxmlformats.org/officeDocument/2006/relationships/hyperlink" Target="mailto:+@MIN(F6:H6)" TargetMode="External"/><Relationship Id="rId6" Type="http://schemas.openxmlformats.org/officeDocument/2006/relationships/hyperlink" Target="mailto:+@MIN(F6:H6)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+@MIN(F6:H6)" TargetMode="External"/><Relationship Id="rId10" Type="http://schemas.openxmlformats.org/officeDocument/2006/relationships/hyperlink" Target="mailto:+@MIN(F6:H6)" TargetMode="External"/><Relationship Id="rId4" Type="http://schemas.openxmlformats.org/officeDocument/2006/relationships/hyperlink" Target="mailto:+@MIN(F6:H6)" TargetMode="External"/><Relationship Id="rId9" Type="http://schemas.openxmlformats.org/officeDocument/2006/relationships/hyperlink" Target="mailto:+@MIN(F6:H6)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tw/3273172-i.3273172.2160189881?deep_and_deferred=1&amp;pid=partnerize_int&amp;af_click_lookback=7d&amp;is_retargeting=true&amp;af_reengagement_window=7d&amp;af_installpostback=false&amp;af_sub3=Cc1XxGwBlT4q-yXXCEPK&amp;af_sub2=SHOPEE&amp;clickid=1011l6tWVU2A&amp;af_siteid=11" TargetMode="External"/><Relationship Id="rId13" Type="http://schemas.openxmlformats.org/officeDocument/2006/relationships/comments" Target="../comments2.xml"/><Relationship Id="rId3" Type="http://schemas.openxmlformats.org/officeDocument/2006/relationships/hyperlink" Target="https://goods.ruten.com.tw/item/show?21921522031402" TargetMode="External"/><Relationship Id="rId7" Type="http://schemas.openxmlformats.org/officeDocument/2006/relationships/hyperlink" Target="https://tw.bid.yahoo.com/item/%E5%94%AE-%E8%8F%AF%E7%A2%A9-STRIX-GTX960-DC2OC-2GD5%E3%80%80-2GB-128BIT-GTX96-100465410720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https://johnpam11.pixnet.net/blog/post/119831211-%E6%9C%80%E4%BD%B3rx-5700%E8%87%AA%E8%A3%BD%E5%8D%A1%E5%BE%AE%E6%98%9Fradeon-rx-5700-xt-evoke-oc%E9%A1%AF%E5%8D%A1" TargetMode="External"/><Relationship Id="rId1" Type="http://schemas.openxmlformats.org/officeDocument/2006/relationships/hyperlink" Target="https://www.momoshop.com.tw/goods/GoodsDetail.jsp?i_code=6625051&amp;str_category_code=1906800056" TargetMode="External"/><Relationship Id="rId6" Type="http://schemas.openxmlformats.org/officeDocument/2006/relationships/hyperlink" Target="https://shopee.tw/ASUS-ROG-STRIX-RTX-2060-O6G(VEGA%E3%80%81RX5700%E3%80%811660TI%E3%80%811070%E3%80%811080%E5%8F%AF%E5%8F%83%E8%80%83)-i.136374344.270203416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www.price.com.hk/news.php?id=12669" TargetMode="External"/><Relationship Id="rId10" Type="http://schemas.openxmlformats.org/officeDocument/2006/relationships/hyperlink" Target="https://tw.evga.com/articles/00795/" TargetMode="External"/><Relationship Id="rId4" Type="http://schemas.openxmlformats.org/officeDocument/2006/relationships/hyperlink" Target="https://shopee.tw/%E2%97%8E%E5%B0%8F%E8%B7%A9%E4%BE%BF%E5%88%A9%E5%BA%97%E2%97%8EPH-GTX1660TI-O6G-i.10302730.2554024026" TargetMode="External"/><Relationship Id="rId9" Type="http://schemas.openxmlformats.org/officeDocument/2006/relationships/hyperlink" Target="https://shopee.tw/%E6%8A%80%E5%98%89GTX780Ti-3G%E8%A8%98%E6%86%B6%E9%AB%94-%E4%B8%89%E9%A2%A8%E6%89%87%E9%A1%AF%E5%8D%A1-%E6%8A%80%E5%98%89%E6%8B%86%E6%A9%9F%E9%AB%98%E7%AB%AF%E6%B8%B8%E6%88%B2%E9%A1%AF%E5%8D%A1-i.142652426.229050344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9"/>
  <sheetViews>
    <sheetView tabSelected="1" workbookViewId="0">
      <selection activeCell="G5" sqref="G5"/>
    </sheetView>
  </sheetViews>
  <sheetFormatPr defaultRowHeight="17"/>
  <cols>
    <col min="1" max="1" width="12.453125" style="25" customWidth="1"/>
    <col min="2" max="2" width="12.453125" style="27" customWidth="1"/>
    <col min="3" max="3" width="12.453125" style="20" customWidth="1"/>
    <col min="4" max="4" width="12.453125" style="27" customWidth="1"/>
    <col min="5" max="5" width="16.36328125" style="34" customWidth="1"/>
    <col min="6" max="6" width="8.54296875" style="27" customWidth="1"/>
    <col min="7" max="7" width="15.81640625" style="20" customWidth="1"/>
    <col min="8" max="8" width="13.08984375" style="25" customWidth="1"/>
    <col min="9" max="9" width="24.1796875" style="55" customWidth="1"/>
    <col min="10" max="10" width="14.1796875" style="27" customWidth="1"/>
    <col min="11" max="11" width="11.81640625" style="41" customWidth="1"/>
    <col min="12" max="12" width="9.453125" style="45" customWidth="1"/>
    <col min="13" max="14" width="9.453125" style="42" customWidth="1"/>
    <col min="15" max="15" width="8.90625" style="28"/>
  </cols>
  <sheetData>
    <row r="1" spans="1:16" s="20" customFormat="1">
      <c r="A1" s="25"/>
      <c r="B1" s="25"/>
      <c r="D1" s="25"/>
      <c r="E1" s="34">
        <f>SUM(E4:L4)</f>
        <v>18455</v>
      </c>
      <c r="F1" s="25"/>
      <c r="H1" s="25"/>
      <c r="I1" s="55"/>
      <c r="J1" s="25"/>
      <c r="K1" s="41"/>
      <c r="L1" s="42"/>
      <c r="M1" s="42"/>
      <c r="N1" s="42"/>
      <c r="O1" s="25"/>
    </row>
    <row r="2" spans="1:16" s="22" customFormat="1">
      <c r="A2" s="53" t="s">
        <v>6</v>
      </c>
      <c r="B2" s="26"/>
      <c r="C2" s="8" t="s">
        <v>46</v>
      </c>
      <c r="D2" s="26"/>
      <c r="E2" s="35" t="s">
        <v>2</v>
      </c>
      <c r="F2" s="26"/>
      <c r="G2" s="21" t="s">
        <v>39</v>
      </c>
      <c r="H2" s="37"/>
      <c r="I2" s="56" t="s">
        <v>45</v>
      </c>
      <c r="J2" s="26"/>
      <c r="K2" s="43" t="s">
        <v>5</v>
      </c>
      <c r="L2" s="44"/>
      <c r="M2" s="115"/>
      <c r="N2" s="115"/>
      <c r="O2" s="38" t="s">
        <v>40</v>
      </c>
    </row>
    <row r="3" spans="1:16">
      <c r="A3" s="25" t="s">
        <v>35</v>
      </c>
      <c r="B3" s="27" t="s">
        <v>36</v>
      </c>
      <c r="C3" s="20" t="s">
        <v>35</v>
      </c>
      <c r="D3" s="27" t="s">
        <v>36</v>
      </c>
      <c r="E3" s="34" t="s">
        <v>35</v>
      </c>
      <c r="F3" s="27" t="s">
        <v>36</v>
      </c>
      <c r="G3" s="20" t="s">
        <v>35</v>
      </c>
      <c r="H3" s="25" t="s">
        <v>36</v>
      </c>
      <c r="I3" s="55" t="s">
        <v>35</v>
      </c>
      <c r="J3" s="27" t="s">
        <v>36</v>
      </c>
      <c r="K3" s="41" t="s">
        <v>35</v>
      </c>
      <c r="L3" s="45" t="s">
        <v>36</v>
      </c>
      <c r="M3" s="42" t="s">
        <v>226</v>
      </c>
    </row>
    <row r="4" spans="1:16" s="125" customFormat="1">
      <c r="A4" s="39" t="s">
        <v>119</v>
      </c>
      <c r="B4" s="117">
        <v>19948</v>
      </c>
      <c r="C4" s="118" t="s">
        <v>173</v>
      </c>
      <c r="D4" s="117">
        <v>6400</v>
      </c>
      <c r="E4" s="119" t="s">
        <v>184</v>
      </c>
      <c r="F4" s="117">
        <v>2060</v>
      </c>
      <c r="G4" s="118" t="s">
        <v>39</v>
      </c>
      <c r="H4" s="120">
        <v>3500</v>
      </c>
      <c r="I4" s="121" t="s">
        <v>81</v>
      </c>
      <c r="J4" s="117">
        <f>SUM(J5:J6)</f>
        <v>8100</v>
      </c>
      <c r="K4" s="51"/>
      <c r="L4" s="122">
        <f>SUM(L5:L9)</f>
        <v>4795</v>
      </c>
      <c r="M4" s="123" t="s">
        <v>228</v>
      </c>
      <c r="N4" s="123">
        <v>232</v>
      </c>
      <c r="O4" s="124">
        <f>SUM(B4:N4)</f>
        <v>45035</v>
      </c>
    </row>
    <row r="5" spans="1:16">
      <c r="C5" s="23"/>
      <c r="D5" s="96"/>
      <c r="E5" s="34" t="s">
        <v>185</v>
      </c>
      <c r="F5" s="96"/>
      <c r="G5" s="23" t="s">
        <v>230</v>
      </c>
      <c r="I5" s="55" t="s">
        <v>44</v>
      </c>
      <c r="J5" s="31">
        <v>8000</v>
      </c>
      <c r="K5" s="41" t="s">
        <v>220</v>
      </c>
      <c r="L5" s="45">
        <v>900</v>
      </c>
    </row>
    <row r="6" spans="1:16">
      <c r="I6" s="57" t="s">
        <v>82</v>
      </c>
      <c r="J6" s="27">
        <v>100</v>
      </c>
      <c r="K6" s="41" t="s">
        <v>58</v>
      </c>
      <c r="L6" s="45">
        <v>1485</v>
      </c>
      <c r="M6" s="42" t="s">
        <v>227</v>
      </c>
      <c r="N6" s="42">
        <v>599</v>
      </c>
    </row>
    <row r="7" spans="1:16">
      <c r="G7" s="23"/>
      <c r="I7" s="58" t="s">
        <v>79</v>
      </c>
      <c r="K7" s="50" t="s">
        <v>86</v>
      </c>
    </row>
    <row r="8" spans="1:16">
      <c r="G8" s="23"/>
      <c r="K8" s="50" t="s">
        <v>68</v>
      </c>
      <c r="L8" s="45">
        <v>2060</v>
      </c>
      <c r="M8" s="42" t="s">
        <v>229</v>
      </c>
      <c r="N8" s="42">
        <v>449</v>
      </c>
    </row>
    <row r="9" spans="1:16">
      <c r="G9" s="23"/>
      <c r="K9" s="49" t="s">
        <v>55</v>
      </c>
      <c r="L9" s="47">
        <v>350</v>
      </c>
      <c r="M9" s="116"/>
      <c r="N9" s="116"/>
    </row>
    <row r="10" spans="1:16">
      <c r="A10" s="37">
        <v>31839</v>
      </c>
      <c r="C10" s="23" t="s">
        <v>48</v>
      </c>
      <c r="D10" s="27">
        <v>22990</v>
      </c>
      <c r="E10" s="34" t="s">
        <v>83</v>
      </c>
      <c r="G10" s="15" t="s">
        <v>61</v>
      </c>
    </row>
    <row r="11" spans="1:16" s="1" customFormat="1">
      <c r="A11" s="25"/>
      <c r="B11" s="30">
        <v>18000</v>
      </c>
      <c r="C11" s="1" t="s">
        <v>84</v>
      </c>
      <c r="D11" s="28">
        <v>15340</v>
      </c>
      <c r="E11" s="34"/>
      <c r="F11" s="36">
        <v>4090</v>
      </c>
      <c r="G11" s="20" t="s">
        <v>117</v>
      </c>
      <c r="H11" s="25">
        <f>SUM(H12:H13)</f>
        <v>3630</v>
      </c>
      <c r="I11" s="1" t="s">
        <v>221</v>
      </c>
      <c r="J11" s="27">
        <f>+J4</f>
        <v>8100</v>
      </c>
      <c r="K11" s="46" t="s">
        <v>56</v>
      </c>
      <c r="L11" s="47">
        <f>+L4</f>
        <v>4795</v>
      </c>
      <c r="M11" s="116"/>
      <c r="N11" s="116"/>
      <c r="O11" s="38">
        <f>SUM(B11:L11)</f>
        <v>53955</v>
      </c>
    </row>
    <row r="12" spans="1:16">
      <c r="A12" s="25" t="s">
        <v>41</v>
      </c>
      <c r="C12" s="20">
        <v>-1440</v>
      </c>
      <c r="E12" s="34" t="s">
        <v>85</v>
      </c>
      <c r="F12" s="27">
        <v>3190</v>
      </c>
      <c r="H12" s="25">
        <v>3500</v>
      </c>
      <c r="K12" s="48" t="s">
        <v>67</v>
      </c>
      <c r="L12" s="47"/>
      <c r="M12" s="116"/>
      <c r="N12" s="116"/>
    </row>
    <row r="13" spans="1:16">
      <c r="A13" s="54" t="s">
        <v>51</v>
      </c>
      <c r="H13" s="39">
        <v>130</v>
      </c>
      <c r="I13" s="57"/>
      <c r="K13" s="48"/>
      <c r="L13" s="47"/>
      <c r="M13" s="116"/>
      <c r="N13" s="116"/>
      <c r="P13" s="52"/>
    </row>
    <row r="14" spans="1:16">
      <c r="A14" s="69" t="s">
        <v>120</v>
      </c>
      <c r="B14" s="27">
        <f>+B11</f>
        <v>18000</v>
      </c>
      <c r="C14" s="29" t="s">
        <v>121</v>
      </c>
      <c r="D14" s="30">
        <v>9990</v>
      </c>
      <c r="F14" s="27">
        <v>2060</v>
      </c>
      <c r="H14" s="39">
        <f>+H11</f>
        <v>3630</v>
      </c>
      <c r="I14" s="57"/>
      <c r="J14" s="27">
        <f>+J4</f>
        <v>8100</v>
      </c>
      <c r="K14" s="48"/>
      <c r="L14" s="47">
        <f>+L11</f>
        <v>4795</v>
      </c>
      <c r="M14" s="116"/>
      <c r="N14" s="116"/>
      <c r="O14" s="28">
        <f>SUM(B14:L14)</f>
        <v>46575</v>
      </c>
      <c r="P14" s="52"/>
    </row>
    <row r="15" spans="1:16">
      <c r="C15" s="8" t="s">
        <v>47</v>
      </c>
      <c r="E15" s="34" t="s">
        <v>128</v>
      </c>
      <c r="G15" s="20" t="s">
        <v>38</v>
      </c>
      <c r="H15" s="25">
        <v>13590</v>
      </c>
      <c r="I15" s="59"/>
      <c r="J15" s="30"/>
    </row>
    <row r="16" spans="1:16">
      <c r="C16" s="20" t="s">
        <v>49</v>
      </c>
      <c r="D16" s="27">
        <v>29790</v>
      </c>
      <c r="E16" s="34" t="s">
        <v>129</v>
      </c>
      <c r="F16" s="27">
        <v>3150</v>
      </c>
      <c r="G16" s="20" t="s">
        <v>43</v>
      </c>
      <c r="I16" s="56"/>
    </row>
    <row r="17" spans="1:16">
      <c r="C17" t="s">
        <v>60</v>
      </c>
      <c r="D17" s="27">
        <v>15340</v>
      </c>
      <c r="E17" s="34" t="s">
        <v>127</v>
      </c>
      <c r="F17" s="27">
        <v>2090</v>
      </c>
      <c r="G17" s="20" t="s">
        <v>42</v>
      </c>
      <c r="H17" s="25">
        <v>11990</v>
      </c>
      <c r="I17" s="59"/>
      <c r="J17" s="30"/>
      <c r="K17" s="50"/>
    </row>
    <row r="18" spans="1:16">
      <c r="C18" s="29" t="s">
        <v>50</v>
      </c>
      <c r="D18" s="27">
        <f>+D17-D16</f>
        <v>-14450</v>
      </c>
      <c r="E18" s="34" t="s">
        <v>126</v>
      </c>
      <c r="I18" s="55" t="s">
        <v>57</v>
      </c>
      <c r="K18" s="50"/>
    </row>
    <row r="19" spans="1:16">
      <c r="A19" s="27"/>
      <c r="G19" s="23" t="s">
        <v>62</v>
      </c>
      <c r="H19" s="25">
        <v>18500</v>
      </c>
      <c r="I19" s="56" t="s">
        <v>54</v>
      </c>
      <c r="J19" s="27">
        <v>10060</v>
      </c>
      <c r="O19" s="38"/>
    </row>
    <row r="20" spans="1:16">
      <c r="G20" s="24"/>
      <c r="I20" s="55" t="s">
        <v>44</v>
      </c>
      <c r="O20" s="39"/>
    </row>
    <row r="21" spans="1:16">
      <c r="A21" s="27"/>
      <c r="B21" s="30"/>
      <c r="I21" s="55" t="s">
        <v>37</v>
      </c>
    </row>
    <row r="22" spans="1:16">
      <c r="A22" s="77" t="s">
        <v>139</v>
      </c>
      <c r="B22" s="76">
        <v>700</v>
      </c>
      <c r="G22" s="23" t="s">
        <v>64</v>
      </c>
      <c r="H22" s="25">
        <v>16000</v>
      </c>
      <c r="I22" s="56"/>
    </row>
    <row r="23" spans="1:16">
      <c r="A23" s="75" t="s">
        <v>138</v>
      </c>
      <c r="B23" s="76">
        <v>2700</v>
      </c>
      <c r="C23" s="32">
        <v>12000</v>
      </c>
      <c r="D23" s="33">
        <f>SUM(A23:C23)</f>
        <v>14700</v>
      </c>
      <c r="E23" s="8" t="s">
        <v>69</v>
      </c>
      <c r="F23" s="27">
        <v>2041</v>
      </c>
      <c r="I23" s="56"/>
    </row>
    <row r="24" spans="1:16">
      <c r="A24" s="42" t="s">
        <v>135</v>
      </c>
      <c r="B24" s="45">
        <v>28500</v>
      </c>
      <c r="E24" s="34" t="s">
        <v>59</v>
      </c>
      <c r="I24" s="59"/>
    </row>
    <row r="25" spans="1:16">
      <c r="A25" s="42" t="s">
        <v>137</v>
      </c>
      <c r="B25" s="45">
        <v>38000</v>
      </c>
      <c r="C25" s="32">
        <v>12000</v>
      </c>
      <c r="D25" s="27">
        <f>SUM(A25:C25)</f>
        <v>50000</v>
      </c>
      <c r="E25" s="34">
        <f>18*12</f>
        <v>216</v>
      </c>
      <c r="G25" s="23" t="s">
        <v>63</v>
      </c>
      <c r="H25" s="25">
        <v>2700</v>
      </c>
    </row>
    <row r="26" spans="1:16">
      <c r="A26" s="42" t="s">
        <v>134</v>
      </c>
      <c r="B26" s="45">
        <v>28500</v>
      </c>
      <c r="D26" s="27">
        <f>+D25-D17</f>
        <v>34660</v>
      </c>
      <c r="E26" s="34">
        <f>1800*31</f>
        <v>55800</v>
      </c>
      <c r="G26" s="23" t="s">
        <v>75</v>
      </c>
      <c r="H26" s="39">
        <v>5290</v>
      </c>
      <c r="I26" s="51" t="s">
        <v>76</v>
      </c>
      <c r="J26" s="27">
        <f>20090*0.95</f>
        <v>19085.5</v>
      </c>
      <c r="P26" s="52">
        <f>200/5290</f>
        <v>3.780718336483932E-2</v>
      </c>
    </row>
    <row r="27" spans="1:16">
      <c r="A27" s="42" t="s">
        <v>133</v>
      </c>
      <c r="B27" s="45">
        <v>31600</v>
      </c>
      <c r="C27" s="70" t="s">
        <v>122</v>
      </c>
      <c r="D27" s="71"/>
      <c r="I27" s="60" t="s">
        <v>52</v>
      </c>
    </row>
    <row r="28" spans="1:16">
      <c r="A28" s="42" t="s">
        <v>136</v>
      </c>
      <c r="B28" s="45">
        <v>52000</v>
      </c>
      <c r="C28" s="72" t="s">
        <v>123</v>
      </c>
      <c r="D28" s="71"/>
      <c r="I28" s="56" t="s">
        <v>53</v>
      </c>
    </row>
    <row r="29" spans="1:16">
      <c r="C29" s="72" t="s">
        <v>124</v>
      </c>
      <c r="D29" s="71"/>
      <c r="E29" s="34" t="s">
        <v>65</v>
      </c>
      <c r="H29" s="20" t="s">
        <v>66</v>
      </c>
      <c r="I29" s="55" t="s">
        <v>44</v>
      </c>
      <c r="K29" s="20" t="s">
        <v>72</v>
      </c>
    </row>
    <row r="30" spans="1:16">
      <c r="A30" s="25" t="s">
        <v>74</v>
      </c>
      <c r="C30" s="72" t="s">
        <v>71</v>
      </c>
      <c r="D30" s="71">
        <v>23790</v>
      </c>
      <c r="I30" s="56" t="s">
        <v>82</v>
      </c>
      <c r="K30" s="20"/>
    </row>
    <row r="31" spans="1:16" s="28" customFormat="1">
      <c r="A31" s="36" t="s">
        <v>102</v>
      </c>
      <c r="B31" s="28">
        <v>17500</v>
      </c>
      <c r="C31" s="73" t="s">
        <v>125</v>
      </c>
      <c r="D31" s="72">
        <v>0</v>
      </c>
      <c r="E31" s="40" t="s">
        <v>77</v>
      </c>
      <c r="F31" s="27">
        <f>1470*2</f>
        <v>2940</v>
      </c>
      <c r="H31" s="25">
        <v>9690</v>
      </c>
      <c r="I31" s="56" t="s">
        <v>81</v>
      </c>
      <c r="J31" s="27">
        <v>8100</v>
      </c>
      <c r="K31" s="25">
        <v>990</v>
      </c>
      <c r="L31" s="45">
        <f>+L11</f>
        <v>4795</v>
      </c>
      <c r="M31" s="42"/>
      <c r="N31" s="42"/>
      <c r="O31" s="28">
        <f>SUM(B31:L31)</f>
        <v>44015</v>
      </c>
    </row>
    <row r="32" spans="1:16">
      <c r="A32" s="25">
        <v>21850</v>
      </c>
      <c r="G32" s="25">
        <f>+G31+H31</f>
        <v>9690</v>
      </c>
      <c r="I32" s="58" t="s">
        <v>79</v>
      </c>
      <c r="J32" s="30"/>
      <c r="O32" s="28">
        <f>+O31-O11</f>
        <v>-9940</v>
      </c>
    </row>
    <row r="33" spans="1:10">
      <c r="A33" s="25">
        <f>+A32-A10</f>
        <v>-9989</v>
      </c>
      <c r="C33" s="74" t="s">
        <v>130</v>
      </c>
      <c r="D33" s="27">
        <v>13890</v>
      </c>
      <c r="I33" s="61"/>
    </row>
    <row r="34" spans="1:10">
      <c r="C34" s="20" t="s">
        <v>131</v>
      </c>
      <c r="D34"/>
    </row>
    <row r="35" spans="1:10">
      <c r="A35" s="53" t="s">
        <v>70</v>
      </c>
      <c r="B35" s="27">
        <v>18600</v>
      </c>
      <c r="D35" s="27">
        <v>8000</v>
      </c>
    </row>
    <row r="36" spans="1:10">
      <c r="A36" s="25">
        <v>19772</v>
      </c>
      <c r="I36" s="55" t="s">
        <v>78</v>
      </c>
    </row>
    <row r="37" spans="1:10">
      <c r="A37" s="25">
        <f>+A36-A10</f>
        <v>-12067</v>
      </c>
      <c r="C37" s="32" t="s">
        <v>142</v>
      </c>
      <c r="D37" s="27">
        <v>16890</v>
      </c>
      <c r="E37" s="34" t="s">
        <v>143</v>
      </c>
      <c r="I37" s="58" t="s">
        <v>80</v>
      </c>
      <c r="J37" s="27">
        <v>5540</v>
      </c>
    </row>
    <row r="38" spans="1:10">
      <c r="A38" s="53" t="s">
        <v>73</v>
      </c>
      <c r="B38" s="27">
        <v>23000</v>
      </c>
      <c r="C38" s="20" t="s">
        <v>140</v>
      </c>
      <c r="D38" s="27">
        <v>8000</v>
      </c>
      <c r="E38" s="34" t="s">
        <v>141</v>
      </c>
    </row>
    <row r="39" spans="1:10">
      <c r="A39" s="25">
        <v>21560</v>
      </c>
      <c r="B39" s="27">
        <f>+B38-B35</f>
        <v>4400</v>
      </c>
      <c r="C39" s="23" t="s">
        <v>173</v>
      </c>
      <c r="D39" s="27">
        <v>6800</v>
      </c>
      <c r="E39" s="34" t="s">
        <v>141</v>
      </c>
    </row>
    <row r="40" spans="1:10">
      <c r="A40" s="25">
        <f>+A39-A10</f>
        <v>-10279</v>
      </c>
      <c r="B40" s="30"/>
      <c r="C40" s="20" t="s">
        <v>144</v>
      </c>
      <c r="E40" s="34" t="s">
        <v>141</v>
      </c>
    </row>
    <row r="41" spans="1:10">
      <c r="A41" s="53" t="s">
        <v>16</v>
      </c>
      <c r="C41" s="20" t="s">
        <v>146</v>
      </c>
      <c r="E41" s="34" t="s">
        <v>141</v>
      </c>
    </row>
    <row r="42" spans="1:10">
      <c r="A42" s="25">
        <v>23354</v>
      </c>
      <c r="B42" s="27">
        <v>32000</v>
      </c>
      <c r="C42" s="29" t="s">
        <v>145</v>
      </c>
      <c r="E42" s="34" t="s">
        <v>147</v>
      </c>
    </row>
    <row r="43" spans="1:10">
      <c r="A43" s="25">
        <f>+A42-A10</f>
        <v>-8485</v>
      </c>
      <c r="B43" s="27">
        <f>+B42-17000-15340</f>
        <v>-340</v>
      </c>
    </row>
    <row r="44" spans="1:10">
      <c r="A44" s="25" t="s">
        <v>118</v>
      </c>
      <c r="B44" s="27">
        <v>32000</v>
      </c>
    </row>
    <row r="45" spans="1:10">
      <c r="A45" s="25">
        <v>25360</v>
      </c>
    </row>
    <row r="46" spans="1:10">
      <c r="A46" s="25">
        <f>+A45-A10</f>
        <v>-6479</v>
      </c>
    </row>
    <row r="47" spans="1:10">
      <c r="A47" s="25" t="s">
        <v>119</v>
      </c>
      <c r="B47" s="27">
        <v>28500</v>
      </c>
    </row>
    <row r="49" spans="1:2">
      <c r="A49" s="53" t="s">
        <v>132</v>
      </c>
      <c r="B49" s="27">
        <v>15000</v>
      </c>
    </row>
  </sheetData>
  <phoneticPr fontId="18" type="noConversion"/>
  <hyperlinks>
    <hyperlink ref="F11" r:id="rId1" display="https://www.sinya.com.tw/prod/136074"/>
    <hyperlink ref="I2" r:id="rId2"/>
    <hyperlink ref="A2" r:id="rId3" display="主機板"/>
    <hyperlink ref="C2" r:id="rId4"/>
    <hyperlink ref="C10" r:id="rId5" display="X570 AORUS MASTER"/>
    <hyperlink ref="C15" r:id="rId6"/>
    <hyperlink ref="I27" r:id="rId7"/>
    <hyperlink ref="I28" r:id="rId8"/>
    <hyperlink ref="B11" r:id="rId9" display="https://shopee.tw/AMD-Ryzen%E2%84%A2-9-3900X-i.9008159.2643564171"/>
    <hyperlink ref="I19" r:id="rId10"/>
    <hyperlink ref="E23" r:id="rId11"/>
    <hyperlink ref="G4" r:id="rId12"/>
    <hyperlink ref="G25" r:id="rId13"/>
    <hyperlink ref="G19" r:id="rId14"/>
    <hyperlink ref="G22" r:id="rId15"/>
    <hyperlink ref="K12" r:id="rId16"/>
    <hyperlink ref="A35" r:id="rId17"/>
    <hyperlink ref="A38" r:id="rId18"/>
    <hyperlink ref="G26" r:id="rId19" display="GTX1060-6G"/>
    <hyperlink ref="I31" r:id="rId20"/>
    <hyperlink ref="I4" r:id="rId21"/>
    <hyperlink ref="I30" r:id="rId22"/>
    <hyperlink ref="A31" r:id="rId23" display="7900XQS"/>
    <hyperlink ref="D14" r:id="rId24" display="https://goods.ruten.com.tw/item/show?21819992912722"/>
    <hyperlink ref="G5" r:id="rId25" location="qa&amp;p=1" display="K40：9188"/>
    <hyperlink ref="A49" r:id="rId26" display="7820X"/>
    <hyperlink ref="C39" r:id="rId27" display="PRIME X299-DELUXE II"/>
    <hyperlink ref="C4" r:id="rId28"/>
    <hyperlink ref="K7" r:id="rId29" display="酷碼1000W"/>
    <hyperlink ref="K8" r:id="rId30" display="原價5990"/>
  </hyperlinks>
  <pageMargins left="0.7" right="0.7" top="0.75" bottom="0.75" header="0.3" footer="0.3"/>
  <pageSetup paperSize="9" orientation="portrait" horizontalDpi="300" verticalDpi="300" r:id="rId31"/>
  <legacyDrawing r:id="rId32"/>
</worksheet>
</file>

<file path=xl/worksheets/sheet2.xml><?xml version="1.0" encoding="utf-8"?>
<worksheet xmlns="http://schemas.openxmlformats.org/spreadsheetml/2006/main" xmlns:r="http://schemas.openxmlformats.org/officeDocument/2006/relationships">
  <dimension ref="B3:K7"/>
  <sheetViews>
    <sheetView workbookViewId="0">
      <selection activeCell="D7" sqref="D7"/>
    </sheetView>
  </sheetViews>
  <sheetFormatPr defaultRowHeight="17"/>
  <cols>
    <col min="2" max="2" width="25.453125" customWidth="1"/>
    <col min="4" max="4" width="43" customWidth="1"/>
  </cols>
  <sheetData>
    <row r="3" spans="2:11">
      <c r="E3" t="s">
        <v>175</v>
      </c>
    </row>
    <row r="4" spans="2:11">
      <c r="B4" t="s">
        <v>0</v>
      </c>
    </row>
    <row r="5" spans="2:11">
      <c r="B5" s="8" t="s">
        <v>174</v>
      </c>
      <c r="C5">
        <v>6800</v>
      </c>
    </row>
    <row r="6" spans="2:11">
      <c r="B6" s="8" t="s">
        <v>176</v>
      </c>
      <c r="C6">
        <v>6300</v>
      </c>
      <c r="D6" t="s">
        <v>177</v>
      </c>
      <c r="E6" t="s">
        <v>178</v>
      </c>
      <c r="F6">
        <v>4133</v>
      </c>
      <c r="G6" t="s">
        <v>179</v>
      </c>
      <c r="J6" t="s">
        <v>180</v>
      </c>
      <c r="K6" t="s">
        <v>181</v>
      </c>
    </row>
    <row r="7" spans="2:11">
      <c r="B7" t="s">
        <v>142</v>
      </c>
      <c r="C7">
        <v>10000</v>
      </c>
      <c r="D7" t="s">
        <v>182</v>
      </c>
      <c r="E7" t="s">
        <v>178</v>
      </c>
    </row>
  </sheetData>
  <phoneticPr fontId="18" type="noConversion"/>
  <hyperlinks>
    <hyperlink ref="B6" r:id="rId1" display="主機板"/>
    <hyperlink ref="B5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1"/>
  <sheetViews>
    <sheetView workbookViewId="0">
      <selection activeCell="A3" sqref="A3"/>
    </sheetView>
  </sheetViews>
  <sheetFormatPr defaultRowHeight="17"/>
  <cols>
    <col min="2" max="2" width="15.6328125" customWidth="1"/>
    <col min="5" max="5" width="10.453125" customWidth="1"/>
  </cols>
  <sheetData>
    <row r="1" spans="1:20">
      <c r="G1" s="9">
        <f>+G2/D2-1</f>
        <v>0.26285621586546259</v>
      </c>
      <c r="J1" s="9">
        <f>+J2/D2-1</f>
        <v>0.37235710809495481</v>
      </c>
      <c r="M1" s="9">
        <f>+M2/G2-1</f>
        <v>0.27549884388113388</v>
      </c>
      <c r="P1" s="9">
        <f>+P2/D2-1</f>
        <v>0.89260801384307586</v>
      </c>
    </row>
    <row r="2" spans="1:20">
      <c r="D2">
        <v>18493</v>
      </c>
      <c r="G2">
        <v>23354</v>
      </c>
      <c r="J2" s="10">
        <v>25379</v>
      </c>
      <c r="M2">
        <v>29788</v>
      </c>
      <c r="N2" s="16">
        <v>8260</v>
      </c>
      <c r="O2" s="16">
        <v>27681</v>
      </c>
      <c r="P2" s="10">
        <v>35000</v>
      </c>
    </row>
    <row r="3" spans="1:20">
      <c r="A3" s="4" t="s">
        <v>6</v>
      </c>
      <c r="B3" s="8" t="s">
        <v>34</v>
      </c>
      <c r="C3" s="3">
        <v>15000</v>
      </c>
      <c r="E3" s="6" t="s">
        <v>16</v>
      </c>
      <c r="F3" s="3">
        <v>20000</v>
      </c>
      <c r="H3" s="6" t="s">
        <v>7</v>
      </c>
      <c r="I3" s="1">
        <v>37000</v>
      </c>
      <c r="K3" s="6" t="s">
        <v>14</v>
      </c>
      <c r="L3">
        <v>51000</v>
      </c>
      <c r="N3" s="6">
        <v>8180</v>
      </c>
      <c r="O3" s="1">
        <v>14000</v>
      </c>
    </row>
    <row r="4" spans="1:20">
      <c r="A4" s="4" t="s">
        <v>0</v>
      </c>
      <c r="B4" s="5" t="s">
        <v>33</v>
      </c>
      <c r="C4" s="3">
        <v>0</v>
      </c>
      <c r="D4" s="1">
        <f>SUM(C3:C4)</f>
        <v>15000</v>
      </c>
      <c r="E4" s="5" t="s">
        <v>8</v>
      </c>
      <c r="F4" s="3">
        <v>12000</v>
      </c>
      <c r="G4" s="1">
        <f>SUM(F3:F4)</f>
        <v>32000</v>
      </c>
      <c r="I4" s="1">
        <v>12000</v>
      </c>
      <c r="J4" s="1">
        <f>SUM(I3:I4)</f>
        <v>49000</v>
      </c>
      <c r="K4" s="5" t="s">
        <v>13</v>
      </c>
      <c r="L4">
        <v>12000</v>
      </c>
      <c r="M4">
        <f>SUM(L3:L4)</f>
        <v>63000</v>
      </c>
      <c r="N4" t="s">
        <v>15</v>
      </c>
      <c r="O4" s="1">
        <f>606*31</f>
        <v>18786</v>
      </c>
      <c r="P4">
        <f>SUM(O3:O4)</f>
        <v>32786</v>
      </c>
    </row>
    <row r="5" spans="1:20">
      <c r="A5" t="s">
        <v>1</v>
      </c>
      <c r="C5" s="1">
        <v>1000</v>
      </c>
      <c r="E5" s="15" t="s">
        <v>30</v>
      </c>
      <c r="F5" s="1">
        <v>1000</v>
      </c>
      <c r="L5" s="1">
        <v>18000</v>
      </c>
      <c r="O5" s="2">
        <v>20000</v>
      </c>
      <c r="P5" t="s">
        <v>20</v>
      </c>
    </row>
    <row r="6" spans="1:20">
      <c r="C6" s="1"/>
      <c r="E6" s="15"/>
      <c r="F6" s="1"/>
      <c r="L6" s="1"/>
      <c r="O6" s="2"/>
    </row>
    <row r="7" spans="1:20">
      <c r="A7" t="s">
        <v>2</v>
      </c>
      <c r="B7" s="12" t="s">
        <v>24</v>
      </c>
      <c r="C7" s="13">
        <v>3000</v>
      </c>
      <c r="E7" s="8" t="s">
        <v>24</v>
      </c>
      <c r="F7" s="13">
        <v>3000</v>
      </c>
      <c r="G7" t="s">
        <v>32</v>
      </c>
      <c r="H7" s="8">
        <v>5700</v>
      </c>
      <c r="L7" s="13">
        <v>2000</v>
      </c>
      <c r="O7" s="13">
        <v>2000</v>
      </c>
    </row>
    <row r="8" spans="1:20">
      <c r="A8" t="s">
        <v>3</v>
      </c>
      <c r="B8" s="11" t="s">
        <v>18</v>
      </c>
      <c r="C8" s="1">
        <v>6000</v>
      </c>
      <c r="D8" s="11" t="s">
        <v>29</v>
      </c>
      <c r="E8" t="s">
        <v>17</v>
      </c>
      <c r="F8" s="1">
        <v>5980</v>
      </c>
      <c r="L8" s="1">
        <v>6010</v>
      </c>
      <c r="N8" t="s">
        <v>26</v>
      </c>
      <c r="O8" s="2">
        <v>5582</v>
      </c>
      <c r="P8" s="11" t="s">
        <v>25</v>
      </c>
      <c r="R8" s="14">
        <f>176*31</f>
        <v>5456</v>
      </c>
      <c r="S8" t="s">
        <v>22</v>
      </c>
    </row>
    <row r="9" spans="1:20">
      <c r="B9" s="8" t="s">
        <v>31</v>
      </c>
      <c r="C9" s="1"/>
      <c r="D9" s="11" t="s">
        <v>19</v>
      </c>
      <c r="F9" s="1"/>
      <c r="L9" s="1"/>
      <c r="O9" s="1"/>
      <c r="R9" s="14">
        <v>7310</v>
      </c>
      <c r="S9" t="s">
        <v>23</v>
      </c>
    </row>
    <row r="10" spans="1:20" s="17" customFormat="1">
      <c r="A10" s="17" t="s">
        <v>4</v>
      </c>
      <c r="C10" s="18">
        <v>3100</v>
      </c>
      <c r="E10" s="17" t="s">
        <v>9</v>
      </c>
      <c r="F10" s="18">
        <v>2000</v>
      </c>
      <c r="L10" s="18">
        <v>2000</v>
      </c>
      <c r="O10" s="18">
        <v>2000</v>
      </c>
      <c r="R10" s="19">
        <v>3000</v>
      </c>
      <c r="S10" s="17" t="s">
        <v>27</v>
      </c>
      <c r="T10" s="17" t="s">
        <v>28</v>
      </c>
    </row>
    <row r="11" spans="1:20" s="17" customFormat="1">
      <c r="A11" s="17" t="s">
        <v>5</v>
      </c>
      <c r="C11" s="18">
        <v>2700</v>
      </c>
      <c r="E11" s="17" t="s">
        <v>10</v>
      </c>
      <c r="F11" s="18">
        <v>2700</v>
      </c>
      <c r="L11" s="18">
        <v>2700</v>
      </c>
      <c r="O11" s="18">
        <v>2700</v>
      </c>
    </row>
    <row r="12" spans="1:20">
      <c r="A12" t="s">
        <v>21</v>
      </c>
      <c r="C12" s="1">
        <v>900</v>
      </c>
      <c r="D12" s="1">
        <f>SUM(C5:C12)</f>
        <v>16700</v>
      </c>
      <c r="E12" t="s">
        <v>11</v>
      </c>
      <c r="F12" s="1">
        <v>900</v>
      </c>
      <c r="G12" s="1">
        <f>SUM(F5:F12)</f>
        <v>15580</v>
      </c>
      <c r="H12" s="1"/>
      <c r="I12" s="1"/>
      <c r="J12" s="1">
        <f>+G12</f>
        <v>15580</v>
      </c>
      <c r="L12" s="7">
        <v>900</v>
      </c>
      <c r="M12" s="1">
        <f>SUM(L5:L12)</f>
        <v>31610</v>
      </c>
      <c r="N12" s="8"/>
      <c r="O12" s="7">
        <v>900</v>
      </c>
      <c r="P12" s="1">
        <f>SUM(O5:O12)</f>
        <v>33182</v>
      </c>
    </row>
    <row r="13" spans="1:20">
      <c r="D13" s="2">
        <f>SUM(D12,D4)</f>
        <v>31700</v>
      </c>
      <c r="G13" s="2">
        <f>SUM(G12,G4)</f>
        <v>47580</v>
      </c>
      <c r="H13" s="2"/>
      <c r="I13" s="2"/>
      <c r="J13" s="2">
        <f>SUM(J4,J12)</f>
        <v>64580</v>
      </c>
      <c r="M13" s="1">
        <f>SUM(M4,M12)</f>
        <v>94610</v>
      </c>
      <c r="P13" s="2">
        <f>SUM(P4,P12)</f>
        <v>65968</v>
      </c>
    </row>
    <row r="14" spans="1:20">
      <c r="C14" t="s">
        <v>12</v>
      </c>
      <c r="D14">
        <f>+D13/D2</f>
        <v>1.7141621153950144</v>
      </c>
      <c r="F14" t="s">
        <v>12</v>
      </c>
      <c r="G14">
        <f>+G13/G2</f>
        <v>2.0373383574548258</v>
      </c>
      <c r="I14" t="s">
        <v>12</v>
      </c>
      <c r="J14">
        <f>+J13/J2</f>
        <v>2.5446235076244137</v>
      </c>
      <c r="L14" t="s">
        <v>12</v>
      </c>
      <c r="M14">
        <f>+M13/M2</f>
        <v>3.1761111857123674</v>
      </c>
      <c r="O14" t="s">
        <v>12</v>
      </c>
      <c r="P14">
        <f>+P13/P2</f>
        <v>1.8848</v>
      </c>
    </row>
    <row r="15" spans="1:20">
      <c r="G15" s="9">
        <f>+G14/$D$14-1</f>
        <v>0.18853306764706912</v>
      </c>
      <c r="J15" s="9">
        <f>+J14/$D$14-1</f>
        <v>0.48447074216082897</v>
      </c>
      <c r="M15" s="9">
        <f>+M14/$D$14-1</f>
        <v>0.85286511537472576</v>
      </c>
      <c r="P15" s="9">
        <f>+P14/$D$14-1</f>
        <v>9.9545943217665522E-2</v>
      </c>
    </row>
    <row r="16" spans="1:20">
      <c r="J16" s="9">
        <f>+J14/D14</f>
        <v>1.484470742160829</v>
      </c>
      <c r="M16" s="9">
        <f>+M14/D14</f>
        <v>1.8528651153747258</v>
      </c>
      <c r="P16" s="9">
        <f>+P14/G14</f>
        <v>0.9251286086591004</v>
      </c>
    </row>
    <row r="17" spans="4:15">
      <c r="D17">
        <f>+D2</f>
        <v>18493</v>
      </c>
      <c r="E17" s="1">
        <f>+D13</f>
        <v>31700</v>
      </c>
    </row>
    <row r="18" spans="4:15">
      <c r="D18">
        <f>+G2</f>
        <v>23354</v>
      </c>
      <c r="E18" s="1">
        <f>+G13</f>
        <v>47580</v>
      </c>
    </row>
    <row r="19" spans="4:15">
      <c r="D19">
        <f>+J2</f>
        <v>25379</v>
      </c>
      <c r="E19" s="1">
        <f>+J13</f>
        <v>64580</v>
      </c>
      <c r="O19">
        <f>174*31</f>
        <v>5394</v>
      </c>
    </row>
    <row r="20" spans="4:15">
      <c r="D20">
        <f>+M2</f>
        <v>29788</v>
      </c>
      <c r="E20" s="1">
        <f>+M13</f>
        <v>94610</v>
      </c>
    </row>
    <row r="21" spans="4:15">
      <c r="D21">
        <f>+P2</f>
        <v>35000</v>
      </c>
      <c r="E21" s="1">
        <f>+P13</f>
        <v>65968</v>
      </c>
    </row>
  </sheetData>
  <phoneticPr fontId="18" type="noConversion"/>
  <hyperlinks>
    <hyperlink ref="H7" r:id="rId1" display="https://www.sinya.com.tw/prod/136074"/>
    <hyperlink ref="E7" r:id="rId2" display="INTEL 760 256 M.2"/>
    <hyperlink ref="B9" r:id="rId3"/>
    <hyperlink ref="B3" r:id="rId4" display="7820X QS"/>
  </hyperlinks>
  <pageMargins left="0.7" right="0.7" top="0.75" bottom="0.75" header="0.3" footer="0.3"/>
  <pageSetup paperSize="9" orientation="portrait" verticalDpi="30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6"/>
  <sheetViews>
    <sheetView topLeftCell="A4" workbookViewId="0">
      <selection activeCell="F11" sqref="F11"/>
    </sheetView>
  </sheetViews>
  <sheetFormatPr defaultRowHeight="17"/>
  <cols>
    <col min="1" max="1" width="45" customWidth="1"/>
    <col min="2" max="2" width="5.08984375" customWidth="1"/>
    <col min="3" max="3" width="5.1796875" customWidth="1"/>
    <col min="4" max="4" width="10.54296875" style="62" customWidth="1"/>
    <col min="5" max="5" width="10.08984375" style="62" customWidth="1"/>
    <col min="6" max="6" width="10.81640625" style="62" customWidth="1"/>
    <col min="7" max="7" width="13.1796875" style="62" customWidth="1"/>
    <col min="8" max="8" width="8.90625" style="62" customWidth="1"/>
    <col min="9" max="9" width="8.90625" style="28"/>
    <col min="10" max="10" width="10.36328125" style="9" bestFit="1" customWidth="1"/>
    <col min="11" max="11" width="8.90625" style="105"/>
    <col min="13" max="14" width="8.90625" style="9"/>
    <col min="15" max="15" width="8.90625" style="92"/>
    <col min="22" max="22" width="8.1796875" customWidth="1"/>
    <col min="23" max="23" width="9" style="28" customWidth="1"/>
    <col min="24" max="24" width="9" style="112" customWidth="1"/>
  </cols>
  <sheetData>
    <row r="1" spans="1:24" ht="31.75" customHeight="1">
      <c r="A1" s="79" t="s">
        <v>164</v>
      </c>
      <c r="B1" s="79" t="s">
        <v>165</v>
      </c>
      <c r="D1" s="62" t="s">
        <v>170</v>
      </c>
      <c r="E1" s="62" t="s">
        <v>171</v>
      </c>
      <c r="F1" s="62" t="s">
        <v>172</v>
      </c>
      <c r="I1" s="28" t="s">
        <v>183</v>
      </c>
      <c r="M1" s="9" t="s">
        <v>168</v>
      </c>
      <c r="N1" s="9" t="s">
        <v>169</v>
      </c>
      <c r="V1" s="79" t="s">
        <v>186</v>
      </c>
      <c r="W1" s="104"/>
      <c r="X1" s="110"/>
    </row>
    <row r="2" spans="1:24" s="81" customFormat="1">
      <c r="A2" s="80" t="s">
        <v>148</v>
      </c>
      <c r="B2" s="81" t="s">
        <v>166</v>
      </c>
      <c r="D2" s="86"/>
      <c r="E2" s="86"/>
      <c r="F2" s="86"/>
      <c r="G2" s="86"/>
      <c r="H2" s="86"/>
      <c r="I2" s="90" t="s">
        <v>225</v>
      </c>
      <c r="J2" s="91"/>
      <c r="K2" s="105"/>
      <c r="M2" s="91"/>
      <c r="N2" s="91"/>
      <c r="O2" s="93"/>
      <c r="W2" s="90"/>
      <c r="X2" s="111"/>
    </row>
    <row r="3" spans="1:24" s="81" customFormat="1">
      <c r="A3" s="80" t="s">
        <v>149</v>
      </c>
      <c r="B3" s="81" t="s">
        <v>166</v>
      </c>
      <c r="D3" s="86"/>
      <c r="E3" s="86"/>
      <c r="F3" s="86"/>
      <c r="G3" s="86"/>
      <c r="H3" s="86"/>
      <c r="I3" s="90"/>
      <c r="J3" s="91"/>
      <c r="K3" s="105"/>
      <c r="M3" s="91"/>
      <c r="N3" s="91"/>
      <c r="O3" s="93"/>
      <c r="W3" s="90"/>
      <c r="X3" s="111"/>
    </row>
    <row r="4" spans="1:24">
      <c r="A4" s="78" t="s">
        <v>150</v>
      </c>
      <c r="B4" t="s">
        <v>167</v>
      </c>
      <c r="C4">
        <v>28</v>
      </c>
    </row>
    <row r="5" spans="1:24">
      <c r="A5" s="78" t="s">
        <v>151</v>
      </c>
      <c r="C5">
        <v>28</v>
      </c>
    </row>
    <row r="6" spans="1:24" s="85" customFormat="1">
      <c r="A6" s="84" t="s">
        <v>152</v>
      </c>
      <c r="B6" t="s">
        <v>167</v>
      </c>
      <c r="C6" s="85">
        <v>44</v>
      </c>
      <c r="D6" s="89">
        <v>18600</v>
      </c>
      <c r="E6" s="87">
        <v>19800</v>
      </c>
      <c r="F6" s="87">
        <v>19701</v>
      </c>
      <c r="G6" s="67">
        <f>MIN(D6:F6)</f>
        <v>18600</v>
      </c>
      <c r="H6" s="108">
        <f>+G6/$G$18</f>
        <v>0.36470588235294116</v>
      </c>
      <c r="I6" s="90">
        <v>19777</v>
      </c>
      <c r="J6" s="91">
        <f>+I6/$I$17</f>
        <v>0.6620802785310167</v>
      </c>
      <c r="K6" s="105">
        <f>+(1-H6)/(1-J6)</f>
        <v>1.8800149185887947</v>
      </c>
      <c r="L6" s="97">
        <f>+I6/G6</f>
        <v>1.0632795698924731</v>
      </c>
      <c r="M6" s="95">
        <f>+I6/$I$6</f>
        <v>1</v>
      </c>
      <c r="N6" s="95">
        <f>+G6/$G$6</f>
        <v>1</v>
      </c>
      <c r="O6" s="99">
        <f>+M6/N6</f>
        <v>1</v>
      </c>
      <c r="V6" s="62">
        <f>+G6-$G$18</f>
        <v>-32400</v>
      </c>
      <c r="W6" s="28">
        <f>+I6-$I$18</f>
        <v>-10094</v>
      </c>
      <c r="X6" s="112">
        <f>+V6/W6</f>
        <v>3.2098276203685359</v>
      </c>
    </row>
    <row r="7" spans="1:24">
      <c r="A7" s="78" t="s">
        <v>153</v>
      </c>
      <c r="C7">
        <v>44</v>
      </c>
      <c r="D7" s="62">
        <v>25000</v>
      </c>
      <c r="I7" s="90"/>
      <c r="J7" s="91"/>
    </row>
    <row r="8" spans="1:24">
      <c r="A8" s="78" t="s">
        <v>155</v>
      </c>
      <c r="B8" s="78"/>
      <c r="C8">
        <v>44</v>
      </c>
      <c r="D8" s="62">
        <v>42300</v>
      </c>
      <c r="E8" s="62">
        <v>42300</v>
      </c>
      <c r="F8" s="62">
        <v>42200</v>
      </c>
      <c r="I8" s="90"/>
      <c r="J8" s="91"/>
      <c r="L8" s="81"/>
      <c r="V8" s="62"/>
    </row>
    <row r="9" spans="1:24">
      <c r="A9" s="78" t="s">
        <v>156</v>
      </c>
      <c r="B9" s="78"/>
      <c r="C9">
        <v>44</v>
      </c>
      <c r="E9" s="62">
        <v>54600</v>
      </c>
      <c r="F9" s="62">
        <v>52600</v>
      </c>
      <c r="I9" s="90"/>
      <c r="J9" s="91"/>
      <c r="L9" s="81"/>
    </row>
    <row r="10" spans="1:24" s="85" customFormat="1">
      <c r="A10" s="84" t="s">
        <v>158</v>
      </c>
      <c r="B10" s="85" t="s">
        <v>167</v>
      </c>
      <c r="C10" s="85">
        <v>44</v>
      </c>
      <c r="D10" s="87">
        <v>26800</v>
      </c>
      <c r="E10" s="87">
        <v>26000</v>
      </c>
      <c r="F10" s="114">
        <v>23500</v>
      </c>
      <c r="G10" s="67">
        <f t="shared" ref="G10:G17" si="0">+MIN(D10:F10)</f>
        <v>23500</v>
      </c>
      <c r="H10" s="108">
        <f t="shared" ref="H10:H15" si="1">+G10/$G$18</f>
        <v>0.46078431372549017</v>
      </c>
      <c r="I10" s="90">
        <v>21616</v>
      </c>
      <c r="J10" s="91">
        <f t="shared" ref="J10:J17" si="2">+I10/$I$17</f>
        <v>0.72364500686284361</v>
      </c>
      <c r="K10" s="105">
        <f t="shared" ref="K10:K15" si="3">+(1-H10)/(1-J10)</f>
        <v>1.9511704136530452</v>
      </c>
      <c r="L10" s="97">
        <f t="shared" ref="L10:L17" si="4">+I10/G10</f>
        <v>0.91982978723404252</v>
      </c>
      <c r="M10" s="95">
        <f t="shared" ref="M10:M17" si="5">+I10/$I$6</f>
        <v>1.0929868028517975</v>
      </c>
      <c r="N10" s="95">
        <f t="shared" ref="N10:N17" si="6">+G10/$G$6</f>
        <v>1.2634408602150538</v>
      </c>
      <c r="O10" s="100">
        <f t="shared" ref="O10:O17" si="7">+M10/N10</f>
        <v>0.86508742693801843</v>
      </c>
      <c r="V10" s="62">
        <f t="shared" ref="V10:V16" si="8">+G10-$G$18</f>
        <v>-27500</v>
      </c>
      <c r="W10" s="28">
        <f t="shared" ref="W10:W16" si="9">+I10-$I$18</f>
        <v>-8255</v>
      </c>
      <c r="X10" s="112">
        <f t="shared" ref="X10:X16" si="10">+V10/W10</f>
        <v>3.3313143549364024</v>
      </c>
    </row>
    <row r="11" spans="1:24" s="83" customFormat="1">
      <c r="A11" s="82" t="s">
        <v>159</v>
      </c>
      <c r="B11" t="s">
        <v>167</v>
      </c>
      <c r="C11" s="83">
        <v>44</v>
      </c>
      <c r="D11" s="68">
        <v>29600</v>
      </c>
      <c r="E11" s="88">
        <v>28500</v>
      </c>
      <c r="F11" s="113">
        <v>19948</v>
      </c>
      <c r="G11" s="67">
        <f t="shared" si="0"/>
        <v>19948</v>
      </c>
      <c r="H11" s="9">
        <f t="shared" si="1"/>
        <v>0.39113725490196077</v>
      </c>
      <c r="I11" s="90">
        <v>23010</v>
      </c>
      <c r="J11" s="91">
        <f t="shared" si="2"/>
        <v>0.77031234307522345</v>
      </c>
      <c r="K11" s="105">
        <f t="shared" si="3"/>
        <v>2.6508291879935184</v>
      </c>
      <c r="L11" s="97">
        <f t="shared" si="4"/>
        <v>1.1534990976539001</v>
      </c>
      <c r="M11" s="95">
        <f t="shared" si="5"/>
        <v>1.1634727208373363</v>
      </c>
      <c r="N11" s="95">
        <f t="shared" si="6"/>
        <v>1.0724731182795699</v>
      </c>
      <c r="O11" s="99">
        <f t="shared" si="7"/>
        <v>1.0848502410053367</v>
      </c>
      <c r="V11" s="62">
        <f t="shared" si="8"/>
        <v>-31052</v>
      </c>
      <c r="W11" s="28">
        <f t="shared" si="9"/>
        <v>-6861</v>
      </c>
      <c r="X11" s="112">
        <f t="shared" si="10"/>
        <v>4.525870864305495</v>
      </c>
    </row>
    <row r="12" spans="1:24" s="83" customFormat="1">
      <c r="A12" s="82" t="s">
        <v>154</v>
      </c>
      <c r="B12" t="s">
        <v>167</v>
      </c>
      <c r="C12" s="83">
        <v>44</v>
      </c>
      <c r="D12" s="68">
        <v>31650</v>
      </c>
      <c r="E12" s="68">
        <v>36000</v>
      </c>
      <c r="F12" s="68">
        <v>30500</v>
      </c>
      <c r="G12" s="67">
        <f t="shared" si="0"/>
        <v>30500</v>
      </c>
      <c r="H12" s="9">
        <f>+G12/$G$18</f>
        <v>0.59803921568627449</v>
      </c>
      <c r="I12" s="90">
        <v>23343</v>
      </c>
      <c r="J12" s="91">
        <f t="shared" si="2"/>
        <v>0.78146027920056238</v>
      </c>
      <c r="K12" s="105">
        <f>+(1-H12)/(1-J12)</f>
        <v>1.8393030925605534</v>
      </c>
      <c r="L12" s="97">
        <f t="shared" si="4"/>
        <v>0.76534426229508201</v>
      </c>
      <c r="M12" s="95">
        <f t="shared" si="5"/>
        <v>1.1803104616473681</v>
      </c>
      <c r="N12" s="95">
        <f t="shared" si="6"/>
        <v>1.6397849462365592</v>
      </c>
      <c r="O12" s="99">
        <f t="shared" si="7"/>
        <v>0.71979588808659167</v>
      </c>
      <c r="V12" s="62">
        <f t="shared" si="8"/>
        <v>-20500</v>
      </c>
      <c r="W12" s="28">
        <f t="shared" si="9"/>
        <v>-6528</v>
      </c>
      <c r="X12" s="112">
        <f t="shared" si="10"/>
        <v>3.1403186274509802</v>
      </c>
    </row>
    <row r="13" spans="1:24">
      <c r="A13" s="78" t="s">
        <v>160</v>
      </c>
      <c r="B13" s="78"/>
      <c r="C13">
        <v>44</v>
      </c>
      <c r="D13" s="62">
        <v>31600</v>
      </c>
      <c r="E13" s="62">
        <v>34599</v>
      </c>
      <c r="F13" s="62">
        <v>32000</v>
      </c>
      <c r="G13" s="67">
        <f t="shared" si="0"/>
        <v>31600</v>
      </c>
      <c r="H13" s="9">
        <f t="shared" si="1"/>
        <v>0.61960784313725492</v>
      </c>
      <c r="I13" s="28">
        <v>25415</v>
      </c>
      <c r="J13" s="98">
        <f t="shared" si="2"/>
        <v>0.85082521509156039</v>
      </c>
      <c r="K13" s="105">
        <f t="shared" si="3"/>
        <v>2.5499762382511353</v>
      </c>
      <c r="L13" s="97">
        <f t="shared" si="4"/>
        <v>0.80427215189873413</v>
      </c>
      <c r="M13" s="101">
        <f t="shared" si="5"/>
        <v>1.2850786266875664</v>
      </c>
      <c r="N13" s="101">
        <f t="shared" si="6"/>
        <v>1.6989247311827957</v>
      </c>
      <c r="O13" s="100">
        <f t="shared" si="7"/>
        <v>0.75640703975913715</v>
      </c>
      <c r="P13">
        <f>+M13*M11</f>
        <v>1.4951539262820905</v>
      </c>
      <c r="Q13">
        <f>+N13*N11</f>
        <v>1.8220511041738929</v>
      </c>
      <c r="V13" s="62">
        <f t="shared" si="8"/>
        <v>-19400</v>
      </c>
      <c r="W13" s="28">
        <f t="shared" si="9"/>
        <v>-4456</v>
      </c>
      <c r="X13" s="112">
        <f t="shared" si="10"/>
        <v>4.353680430879713</v>
      </c>
    </row>
    <row r="14" spans="1:24">
      <c r="A14" s="78" t="s">
        <v>161</v>
      </c>
      <c r="B14" s="78"/>
      <c r="C14">
        <v>44</v>
      </c>
      <c r="D14" s="62">
        <v>35000</v>
      </c>
      <c r="E14" s="62">
        <v>40000</v>
      </c>
      <c r="F14" s="62">
        <v>37000</v>
      </c>
      <c r="G14" s="67">
        <f t="shared" si="0"/>
        <v>35000</v>
      </c>
      <c r="H14" s="9">
        <f t="shared" si="1"/>
        <v>0.68627450980392157</v>
      </c>
      <c r="I14" s="28">
        <v>27133</v>
      </c>
      <c r="J14" s="98">
        <f t="shared" si="2"/>
        <v>0.90833919185832412</v>
      </c>
      <c r="K14" s="105">
        <f t="shared" si="3"/>
        <v>3.4226786404846816</v>
      </c>
      <c r="L14" s="97">
        <f t="shared" si="4"/>
        <v>0.77522857142857138</v>
      </c>
      <c r="M14" s="101">
        <f t="shared" si="5"/>
        <v>1.3719472114071902</v>
      </c>
      <c r="N14" s="101">
        <f t="shared" si="6"/>
        <v>1.881720430107527</v>
      </c>
      <c r="O14" s="100">
        <f t="shared" si="7"/>
        <v>0.72909194663353538</v>
      </c>
      <c r="V14" s="62">
        <f t="shared" si="8"/>
        <v>-16000</v>
      </c>
      <c r="W14" s="28">
        <f t="shared" si="9"/>
        <v>-2738</v>
      </c>
      <c r="X14" s="112">
        <f t="shared" si="10"/>
        <v>5.8436815193571947</v>
      </c>
    </row>
    <row r="15" spans="1:24">
      <c r="A15" s="78" t="s">
        <v>162</v>
      </c>
      <c r="B15" s="78"/>
      <c r="C15">
        <v>44</v>
      </c>
      <c r="D15" s="62">
        <v>43300</v>
      </c>
      <c r="E15" s="62">
        <v>47399</v>
      </c>
      <c r="F15" s="62">
        <v>49500</v>
      </c>
      <c r="G15" s="67">
        <f t="shared" si="0"/>
        <v>43300</v>
      </c>
      <c r="H15" s="9">
        <f t="shared" si="1"/>
        <v>0.84901960784313724</v>
      </c>
      <c r="I15" s="28">
        <v>28200</v>
      </c>
      <c r="J15" s="98">
        <f t="shared" si="2"/>
        <v>0.94405945565933513</v>
      </c>
      <c r="K15" s="105">
        <f t="shared" si="3"/>
        <v>2.6989439222726794</v>
      </c>
      <c r="L15" s="109">
        <f t="shared" si="4"/>
        <v>0.65127020785219403</v>
      </c>
      <c r="M15" s="101">
        <f t="shared" si="5"/>
        <v>1.4258987712999949</v>
      </c>
      <c r="N15" s="101">
        <f t="shared" si="6"/>
        <v>2.327956989247312</v>
      </c>
      <c r="O15" s="100">
        <f t="shared" si="7"/>
        <v>0.61251078859537877</v>
      </c>
      <c r="V15" s="62">
        <f t="shared" si="8"/>
        <v>-7700</v>
      </c>
      <c r="W15" s="28">
        <f t="shared" si="9"/>
        <v>-1671</v>
      </c>
      <c r="X15" s="112">
        <f t="shared" si="10"/>
        <v>4.6080191502094552</v>
      </c>
    </row>
    <row r="16" spans="1:24">
      <c r="A16" s="78" t="s">
        <v>157</v>
      </c>
      <c r="B16" s="78"/>
      <c r="C16">
        <v>44</v>
      </c>
      <c r="D16" s="67">
        <v>38000</v>
      </c>
      <c r="E16" s="62">
        <v>51000</v>
      </c>
      <c r="F16" s="62">
        <v>60990</v>
      </c>
      <c r="G16" s="67">
        <f t="shared" si="0"/>
        <v>38000</v>
      </c>
      <c r="H16" s="9">
        <f>+G16/$G$18</f>
        <v>0.74509803921568629</v>
      </c>
      <c r="I16" s="90">
        <v>27736</v>
      </c>
      <c r="J16" s="91">
        <f t="shared" si="2"/>
        <v>0.92852599511231626</v>
      </c>
      <c r="K16" s="105">
        <f>+(1-H16)/(1-J16)</f>
        <v>3.5663590026174385</v>
      </c>
      <c r="L16" s="109">
        <f t="shared" si="4"/>
        <v>0.72989473684210526</v>
      </c>
      <c r="M16" s="95">
        <f t="shared" si="5"/>
        <v>1.4024371744956263</v>
      </c>
      <c r="N16" s="95">
        <f t="shared" si="6"/>
        <v>2.043010752688172</v>
      </c>
      <c r="O16" s="99">
        <f t="shared" si="7"/>
        <v>0.68645609067417501</v>
      </c>
      <c r="V16" s="62">
        <f t="shared" si="8"/>
        <v>-13000</v>
      </c>
      <c r="W16" s="28">
        <f t="shared" si="9"/>
        <v>-2135</v>
      </c>
      <c r="X16" s="112">
        <f t="shared" si="10"/>
        <v>6.0889929742388755</v>
      </c>
    </row>
    <row r="17" spans="1:24">
      <c r="A17" s="78" t="s">
        <v>163</v>
      </c>
      <c r="B17" s="78"/>
      <c r="C17">
        <v>44</v>
      </c>
      <c r="D17" s="62">
        <v>57700</v>
      </c>
      <c r="E17" s="62">
        <v>56000</v>
      </c>
      <c r="F17" s="62">
        <v>51000</v>
      </c>
      <c r="G17" s="94">
        <f t="shared" si="0"/>
        <v>51000</v>
      </c>
      <c r="H17" s="9">
        <f>+G17/$G$18</f>
        <v>1</v>
      </c>
      <c r="I17" s="38">
        <v>29871</v>
      </c>
      <c r="J17" s="98">
        <f t="shared" si="2"/>
        <v>1</v>
      </c>
      <c r="K17" s="105">
        <v>0</v>
      </c>
      <c r="L17" s="109">
        <f t="shared" si="4"/>
        <v>0.58570588235294119</v>
      </c>
      <c r="M17" s="95">
        <f t="shared" si="5"/>
        <v>1.5103908580674521</v>
      </c>
      <c r="N17" s="95">
        <f t="shared" si="6"/>
        <v>2.7419354838709675</v>
      </c>
      <c r="O17" s="99">
        <f t="shared" si="7"/>
        <v>0.5508484305893061</v>
      </c>
      <c r="V17" s="62"/>
    </row>
    <row r="18" spans="1:24">
      <c r="G18" s="62">
        <v>51000</v>
      </c>
      <c r="I18" s="38">
        <v>29871</v>
      </c>
      <c r="W18" s="28" t="s">
        <v>218</v>
      </c>
      <c r="X18" s="112">
        <f>+AVERAGE(X10:X16)</f>
        <v>4.555982560196874</v>
      </c>
    </row>
    <row r="19" spans="1:24">
      <c r="D19" s="63" t="s">
        <v>222</v>
      </c>
      <c r="E19" s="62" t="s">
        <v>219</v>
      </c>
      <c r="H19" s="28"/>
      <c r="I19" s="9"/>
      <c r="J19" s="105"/>
    </row>
    <row r="20" spans="1:24">
      <c r="D20" s="62" t="s">
        <v>223</v>
      </c>
      <c r="E20" s="28">
        <v>60480</v>
      </c>
      <c r="F20" s="28">
        <v>700</v>
      </c>
      <c r="G20" s="28">
        <f>+E20+F20</f>
        <v>61180</v>
      </c>
      <c r="H20" s="28">
        <v>2100</v>
      </c>
      <c r="I20" s="28">
        <v>1400</v>
      </c>
      <c r="J20" s="28">
        <f>+G20+H20+I20</f>
        <v>64680</v>
      </c>
    </row>
    <row r="21" spans="1:24">
      <c r="D21" s="62" t="s">
        <v>224</v>
      </c>
      <c r="E21" s="28">
        <v>18644</v>
      </c>
      <c r="F21" s="28">
        <v>218</v>
      </c>
      <c r="G21" s="28">
        <f>+E21+F21</f>
        <v>18862</v>
      </c>
      <c r="H21" s="28">
        <f>+H20*F21/F20</f>
        <v>654</v>
      </c>
      <c r="I21" s="28">
        <f>+I20*G21/G20</f>
        <v>431.62471395881005</v>
      </c>
      <c r="J21" s="28">
        <f>+G21+H21+I21</f>
        <v>19947.624713958809</v>
      </c>
    </row>
    <row r="22" spans="1:24">
      <c r="J22" s="9">
        <f>+J21/E21</f>
        <v>1.0699219434648577</v>
      </c>
    </row>
    <row r="31" spans="1:24">
      <c r="A31" s="80" t="s">
        <v>187</v>
      </c>
      <c r="B31" t="s">
        <v>188</v>
      </c>
      <c r="C31" t="s">
        <v>189</v>
      </c>
      <c r="L31" s="102"/>
      <c r="V31" t="s">
        <v>190</v>
      </c>
    </row>
    <row r="32" spans="1:24">
      <c r="A32" s="80" t="s">
        <v>187</v>
      </c>
      <c r="B32" t="s">
        <v>191</v>
      </c>
      <c r="C32" t="s">
        <v>189</v>
      </c>
      <c r="L32" s="102"/>
      <c r="V32" t="s">
        <v>192</v>
      </c>
    </row>
    <row r="33" spans="1:22">
      <c r="A33" s="78" t="s">
        <v>187</v>
      </c>
      <c r="B33" t="s">
        <v>193</v>
      </c>
      <c r="C33" t="s">
        <v>194</v>
      </c>
      <c r="L33" s="102"/>
      <c r="V33" t="s">
        <v>195</v>
      </c>
    </row>
    <row r="34" spans="1:22">
      <c r="A34" s="78" t="s">
        <v>187</v>
      </c>
      <c r="B34" t="s">
        <v>196</v>
      </c>
      <c r="C34" t="s">
        <v>194</v>
      </c>
      <c r="L34" s="102"/>
      <c r="V34" t="s">
        <v>197</v>
      </c>
    </row>
    <row r="35" spans="1:22">
      <c r="A35" s="84" t="s">
        <v>187</v>
      </c>
      <c r="B35" t="s">
        <v>198</v>
      </c>
      <c r="C35" t="s">
        <v>199</v>
      </c>
      <c r="F35" s="102">
        <v>0.36470588235294116</v>
      </c>
      <c r="G35" s="102"/>
      <c r="H35" s="102"/>
      <c r="J35" s="102"/>
      <c r="K35" s="106">
        <v>0.66301250460960814</v>
      </c>
      <c r="L35" s="102">
        <f>K35-1</f>
        <v>-0.33698749539039186</v>
      </c>
      <c r="V35" t="s">
        <v>200</v>
      </c>
    </row>
    <row r="36" spans="1:22">
      <c r="A36" s="78" t="s">
        <v>187</v>
      </c>
      <c r="B36" t="s">
        <v>201</v>
      </c>
      <c r="C36" t="s">
        <v>194</v>
      </c>
      <c r="F36" s="102"/>
      <c r="G36" s="102"/>
      <c r="H36" s="102"/>
      <c r="J36" s="102"/>
      <c r="K36" s="106"/>
      <c r="L36" s="102"/>
      <c r="V36" t="s">
        <v>202</v>
      </c>
    </row>
    <row r="37" spans="1:22">
      <c r="A37" s="82" t="s">
        <v>187</v>
      </c>
      <c r="B37" t="s">
        <v>203</v>
      </c>
      <c r="C37" t="s">
        <v>194</v>
      </c>
      <c r="F37" s="102">
        <v>0.59803921568627449</v>
      </c>
      <c r="G37" s="102"/>
      <c r="H37" s="102"/>
      <c r="J37" s="102"/>
      <c r="K37" s="106">
        <v>0.78256059539374434</v>
      </c>
      <c r="L37" s="102">
        <f>K37-1</f>
        <v>-0.21743940460625566</v>
      </c>
      <c r="V37" t="s">
        <v>204</v>
      </c>
    </row>
    <row r="38" spans="1:22">
      <c r="A38" s="78" t="s">
        <v>187</v>
      </c>
      <c r="B38" t="s">
        <v>205</v>
      </c>
      <c r="C38" t="s">
        <v>199</v>
      </c>
      <c r="F38" s="102"/>
      <c r="G38" s="102"/>
      <c r="H38" s="102"/>
      <c r="J38" s="102"/>
      <c r="K38" s="106"/>
      <c r="L38" s="102"/>
      <c r="V38" t="s">
        <v>206</v>
      </c>
    </row>
    <row r="39" spans="1:22">
      <c r="A39" s="78" t="s">
        <v>187</v>
      </c>
      <c r="B39" t="s">
        <v>207</v>
      </c>
      <c r="C39" t="s">
        <v>199</v>
      </c>
      <c r="F39" s="102"/>
      <c r="G39" s="102"/>
      <c r="H39" s="102"/>
      <c r="J39" s="102"/>
      <c r="K39" s="106"/>
      <c r="L39" s="102"/>
      <c r="V39" t="s">
        <v>208</v>
      </c>
    </row>
    <row r="40" spans="1:22">
      <c r="A40" s="78" t="s">
        <v>187</v>
      </c>
      <c r="B40" t="s">
        <v>209</v>
      </c>
      <c r="C40" t="s">
        <v>210</v>
      </c>
      <c r="F40" s="102">
        <v>0.74509803921568629</v>
      </c>
      <c r="G40" s="102">
        <f>+F40-1</f>
        <v>-0.25490196078431371</v>
      </c>
      <c r="H40" s="102"/>
      <c r="I40" s="102"/>
      <c r="J40" s="102"/>
      <c r="K40" s="106">
        <v>0.92983338361996715</v>
      </c>
      <c r="L40" s="102">
        <f>+K40-1</f>
        <v>-7.0166616380032854E-2</v>
      </c>
      <c r="M40" s="102"/>
      <c r="N40" s="102"/>
      <c r="V40" t="s">
        <v>211</v>
      </c>
    </row>
    <row r="41" spans="1:22">
      <c r="A41" s="84" t="s">
        <v>187</v>
      </c>
      <c r="B41" t="s">
        <v>201</v>
      </c>
      <c r="C41" t="s">
        <v>199</v>
      </c>
      <c r="F41" s="103">
        <v>0.46078431372549017</v>
      </c>
      <c r="G41" s="102">
        <f>+F41-1</f>
        <v>-0.53921568627450989</v>
      </c>
      <c r="H41" s="102"/>
      <c r="I41" s="102"/>
      <c r="J41" s="102"/>
      <c r="K41" s="106">
        <v>0.72610546783331653</v>
      </c>
      <c r="L41" s="102">
        <f>+K41-1</f>
        <v>-0.27389453216668347</v>
      </c>
      <c r="M41" s="102"/>
      <c r="N41" s="102"/>
      <c r="V41" t="s">
        <v>212</v>
      </c>
    </row>
    <row r="42" spans="1:22">
      <c r="A42" s="82" t="s">
        <v>187</v>
      </c>
      <c r="B42" t="s">
        <v>213</v>
      </c>
      <c r="C42" t="s">
        <v>214</v>
      </c>
      <c r="F42" s="102">
        <v>0.55882352941176472</v>
      </c>
      <c r="G42" s="102">
        <f>+F42-1</f>
        <v>-0.44117647058823528</v>
      </c>
      <c r="H42" s="102"/>
      <c r="I42" s="102"/>
      <c r="J42" s="102"/>
      <c r="K42" s="106">
        <v>0.77139696268731772</v>
      </c>
      <c r="L42" s="102">
        <f>+K42-1</f>
        <v>-0.22860303731268228</v>
      </c>
      <c r="M42" s="102"/>
      <c r="N42" s="102"/>
      <c r="V42" t="s">
        <v>215</v>
      </c>
    </row>
    <row r="43" spans="1:22">
      <c r="A43" s="78" t="s">
        <v>187</v>
      </c>
      <c r="B43" t="s">
        <v>193</v>
      </c>
      <c r="C43" t="s">
        <v>199</v>
      </c>
      <c r="F43" s="102">
        <v>0.61960784313725492</v>
      </c>
      <c r="G43" s="102">
        <f>+F43-1</f>
        <v>-0.38039215686274508</v>
      </c>
      <c r="H43" s="102"/>
      <c r="I43" s="102"/>
      <c r="J43" s="102"/>
      <c r="K43" s="107">
        <v>0.85017935566059877</v>
      </c>
      <c r="L43" s="102">
        <f>+K43-1</f>
        <v>-0.14982064433940123</v>
      </c>
      <c r="M43" s="102"/>
      <c r="N43" s="102"/>
      <c r="V43" t="s">
        <v>216</v>
      </c>
    </row>
    <row r="44" spans="1:22">
      <c r="A44" s="78" t="s">
        <v>187</v>
      </c>
      <c r="B44" t="s">
        <v>201</v>
      </c>
      <c r="C44" t="s">
        <v>199</v>
      </c>
      <c r="F44" s="102">
        <v>0.68627450980392157</v>
      </c>
      <c r="G44" s="102">
        <f>+F44-1</f>
        <v>-0.31372549019607843</v>
      </c>
      <c r="H44" s="102"/>
      <c r="I44" s="102"/>
      <c r="J44" s="102"/>
      <c r="K44" s="107">
        <v>0.90961815682724867</v>
      </c>
      <c r="L44" s="102">
        <f>+K44-1</f>
        <v>-9.0381843172751331E-2</v>
      </c>
      <c r="M44" s="102"/>
      <c r="N44" s="102"/>
      <c r="V44" t="s">
        <v>206</v>
      </c>
    </row>
    <row r="45" spans="1:22">
      <c r="A45" s="78" t="s">
        <v>187</v>
      </c>
      <c r="B45" t="s">
        <v>205</v>
      </c>
      <c r="C45" t="s">
        <v>199</v>
      </c>
      <c r="F45" s="102">
        <v>0.84901960784313724</v>
      </c>
      <c r="G45" s="102">
        <f>F45-1</f>
        <v>-0.15098039215686276</v>
      </c>
      <c r="H45" s="102"/>
      <c r="I45" s="102"/>
      <c r="J45" s="102"/>
      <c r="K45" s="107">
        <v>0.94227094438298298</v>
      </c>
      <c r="L45" s="102">
        <f>K45-1</f>
        <v>-5.7729055617017022E-2</v>
      </c>
      <c r="V45" t="s">
        <v>208</v>
      </c>
    </row>
    <row r="46" spans="1:22">
      <c r="A46" s="78" t="s">
        <v>187</v>
      </c>
      <c r="B46" t="s">
        <v>217</v>
      </c>
      <c r="C46" t="s">
        <v>210</v>
      </c>
      <c r="V46" t="s">
        <v>211</v>
      </c>
    </row>
  </sheetData>
  <phoneticPr fontId="18" type="noConversion"/>
  <hyperlinks>
    <hyperlink ref="G6" r:id="rId1" display="+@MIN(F6:H6)"/>
    <hyperlink ref="G12" r:id="rId2" display="+@MIN(F6:H6)"/>
    <hyperlink ref="G16" r:id="rId3" display="+@MIN(F6:H6)"/>
    <hyperlink ref="G10" r:id="rId4" display="+@MIN(F6:H6)"/>
    <hyperlink ref="G11" r:id="rId5" display="+@MIN(F6:H6)"/>
    <hyperlink ref="G13" r:id="rId6" display="+@MIN(F6:H6)"/>
    <hyperlink ref="G17" r:id="rId7" display="+@MIN(F6:H6)"/>
    <hyperlink ref="D16" r:id="rId8" display="https://shopee.tw/Intel-Core-i9-extreme-7980XE%E8%99%95%E7%90%86%E5%99%A8-i.35706682.2279002426"/>
    <hyperlink ref="G14" r:id="rId9" display="+@MIN(F6:H6)"/>
    <hyperlink ref="G15" r:id="rId10" display="+@MIN(F6:H6)"/>
  </hyperlink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1"/>
  <ignoredErrors>
    <ignoredError sqref="G6 G17 G13 G8:G11" formulaRange="1"/>
  </ignoredErrors>
  <drawing r:id="rId12"/>
</worksheet>
</file>

<file path=xl/worksheets/sheet5.xml><?xml version="1.0" encoding="utf-8"?>
<worksheet xmlns="http://schemas.openxmlformats.org/spreadsheetml/2006/main" xmlns:r="http://schemas.openxmlformats.org/officeDocument/2006/relationships">
  <dimension ref="A2:N21"/>
  <sheetViews>
    <sheetView topLeftCell="A7" workbookViewId="0">
      <selection activeCell="H21" sqref="H21"/>
    </sheetView>
  </sheetViews>
  <sheetFormatPr defaultRowHeight="17"/>
  <cols>
    <col min="1" max="1" width="24" customWidth="1"/>
    <col min="7" max="7" width="15" style="62" customWidth="1"/>
    <col min="14" max="14" width="8.90625" style="62"/>
  </cols>
  <sheetData>
    <row r="2" spans="1:14">
      <c r="B2" t="s">
        <v>91</v>
      </c>
      <c r="C2" t="s">
        <v>90</v>
      </c>
      <c r="D2" t="s">
        <v>95</v>
      </c>
      <c r="E2" t="s">
        <v>89</v>
      </c>
      <c r="F2" t="s">
        <v>88</v>
      </c>
      <c r="I2" t="s">
        <v>91</v>
      </c>
      <c r="J2" t="s">
        <v>90</v>
      </c>
      <c r="K2" t="s">
        <v>95</v>
      </c>
      <c r="L2" t="s">
        <v>89</v>
      </c>
      <c r="M2" t="s">
        <v>88</v>
      </c>
    </row>
    <row r="3" spans="1:14">
      <c r="A3" t="s">
        <v>99</v>
      </c>
      <c r="B3">
        <v>2304</v>
      </c>
      <c r="C3">
        <v>1750</v>
      </c>
      <c r="D3">
        <v>448</v>
      </c>
      <c r="E3">
        <v>8</v>
      </c>
      <c r="F3">
        <v>256</v>
      </c>
      <c r="G3" s="62">
        <v>9990</v>
      </c>
    </row>
    <row r="4" spans="1:14">
      <c r="A4" s="65" t="s">
        <v>100</v>
      </c>
      <c r="B4" s="65">
        <v>2560</v>
      </c>
      <c r="C4" s="65">
        <v>1905</v>
      </c>
      <c r="D4" s="8">
        <v>448</v>
      </c>
      <c r="E4" s="65">
        <v>8</v>
      </c>
      <c r="F4" s="65">
        <v>256</v>
      </c>
      <c r="G4" s="66">
        <v>13590</v>
      </c>
    </row>
    <row r="5" spans="1:14">
      <c r="A5" s="8" t="s">
        <v>98</v>
      </c>
      <c r="B5">
        <v>1536</v>
      </c>
      <c r="C5">
        <v>1860</v>
      </c>
      <c r="D5" s="22">
        <v>288</v>
      </c>
      <c r="E5">
        <v>6</v>
      </c>
      <c r="F5">
        <v>192</v>
      </c>
      <c r="G5" s="67">
        <f>8110+150</f>
        <v>8260</v>
      </c>
    </row>
    <row r="6" spans="1:14">
      <c r="A6" t="s">
        <v>96</v>
      </c>
      <c r="B6">
        <v>896</v>
      </c>
      <c r="C6">
        <v>1860</v>
      </c>
      <c r="D6">
        <v>128</v>
      </c>
      <c r="E6">
        <v>4</v>
      </c>
      <c r="F6">
        <v>128</v>
      </c>
      <c r="G6" s="64">
        <v>5190</v>
      </c>
    </row>
    <row r="7" spans="1:14">
      <c r="A7" t="s">
        <v>87</v>
      </c>
      <c r="B7">
        <v>2176</v>
      </c>
      <c r="C7">
        <v>1695</v>
      </c>
      <c r="D7">
        <v>448</v>
      </c>
      <c r="E7">
        <v>8</v>
      </c>
      <c r="F7">
        <v>256</v>
      </c>
      <c r="G7" s="62">
        <v>13990</v>
      </c>
      <c r="H7" s="22" t="s">
        <v>94</v>
      </c>
      <c r="I7" s="22">
        <v>1920</v>
      </c>
      <c r="J7" s="22">
        <v>1775</v>
      </c>
      <c r="K7" s="22">
        <v>336</v>
      </c>
      <c r="L7" s="22">
        <v>6</v>
      </c>
      <c r="M7" s="22">
        <v>192</v>
      </c>
      <c r="N7" s="63">
        <v>9990</v>
      </c>
    </row>
    <row r="8" spans="1:14">
      <c r="A8" t="s">
        <v>93</v>
      </c>
      <c r="B8">
        <v>2560</v>
      </c>
      <c r="C8">
        <v>1770</v>
      </c>
      <c r="D8">
        <v>448</v>
      </c>
      <c r="E8">
        <v>8</v>
      </c>
      <c r="F8">
        <v>256</v>
      </c>
      <c r="G8" s="62">
        <v>17990</v>
      </c>
    </row>
    <row r="9" spans="1:14">
      <c r="A9" t="s">
        <v>92</v>
      </c>
      <c r="B9">
        <v>3072</v>
      </c>
      <c r="C9">
        <v>1830</v>
      </c>
      <c r="D9">
        <v>616</v>
      </c>
      <c r="E9">
        <v>8</v>
      </c>
      <c r="F9">
        <v>256</v>
      </c>
      <c r="G9" s="62">
        <v>25990</v>
      </c>
    </row>
    <row r="10" spans="1:14">
      <c r="A10" t="s">
        <v>97</v>
      </c>
      <c r="B10">
        <v>4352</v>
      </c>
      <c r="C10">
        <v>1775</v>
      </c>
      <c r="D10">
        <v>616</v>
      </c>
      <c r="E10">
        <v>11</v>
      </c>
      <c r="F10">
        <v>352</v>
      </c>
      <c r="G10" s="62">
        <v>44990</v>
      </c>
    </row>
    <row r="11" spans="1:14">
      <c r="A11" s="8" t="s">
        <v>101</v>
      </c>
      <c r="B11">
        <v>2880</v>
      </c>
      <c r="D11">
        <v>288</v>
      </c>
      <c r="E11">
        <v>12</v>
      </c>
      <c r="G11" s="62">
        <v>9688</v>
      </c>
    </row>
    <row r="12" spans="1:14">
      <c r="A12" t="s">
        <v>103</v>
      </c>
      <c r="B12">
        <v>1280</v>
      </c>
      <c r="C12">
        <v>1873</v>
      </c>
      <c r="D12">
        <v>192</v>
      </c>
      <c r="E12">
        <v>6</v>
      </c>
      <c r="F12">
        <v>192</v>
      </c>
    </row>
    <row r="13" spans="1:14">
      <c r="A13" s="22" t="s">
        <v>104</v>
      </c>
      <c r="B13">
        <v>1920</v>
      </c>
      <c r="C13">
        <v>1860</v>
      </c>
      <c r="D13" s="8">
        <v>336</v>
      </c>
      <c r="E13">
        <v>6</v>
      </c>
      <c r="F13">
        <v>192</v>
      </c>
      <c r="G13" s="62">
        <v>12990</v>
      </c>
      <c r="H13" s="11" t="s">
        <v>105</v>
      </c>
    </row>
    <row r="14" spans="1:14">
      <c r="F14" t="s">
        <v>106</v>
      </c>
      <c r="G14" s="67">
        <v>10000</v>
      </c>
    </row>
    <row r="15" spans="1:14">
      <c r="A15" t="s">
        <v>107</v>
      </c>
      <c r="B15">
        <v>1920</v>
      </c>
      <c r="C15">
        <v>1822</v>
      </c>
      <c r="E15">
        <v>8</v>
      </c>
      <c r="F15">
        <v>256</v>
      </c>
      <c r="G15" s="62">
        <v>7999</v>
      </c>
    </row>
    <row r="16" spans="1:14">
      <c r="A16" s="12" t="s">
        <v>108</v>
      </c>
      <c r="B16" s="12">
        <v>3584</v>
      </c>
      <c r="C16" s="12">
        <v>1683</v>
      </c>
      <c r="D16" s="12"/>
      <c r="E16" s="12">
        <v>11</v>
      </c>
      <c r="F16" s="12">
        <v>352</v>
      </c>
      <c r="G16" s="68">
        <v>15990</v>
      </c>
    </row>
    <row r="17" spans="1:9">
      <c r="A17" s="12" t="s">
        <v>109</v>
      </c>
      <c r="B17" s="12"/>
      <c r="C17" s="12">
        <v>1670</v>
      </c>
      <c r="D17" s="12"/>
      <c r="E17" s="12"/>
      <c r="F17" s="12"/>
      <c r="G17" s="68">
        <v>15500</v>
      </c>
    </row>
    <row r="18" spans="1:9">
      <c r="A18" s="12" t="s">
        <v>110</v>
      </c>
      <c r="B18" s="12"/>
      <c r="C18" s="12"/>
      <c r="D18" s="12"/>
      <c r="E18" s="12"/>
      <c r="F18" s="12"/>
      <c r="G18" s="68">
        <v>20000</v>
      </c>
    </row>
    <row r="19" spans="1:9">
      <c r="A19" t="s">
        <v>111</v>
      </c>
      <c r="B19">
        <v>192</v>
      </c>
      <c r="E19">
        <v>1</v>
      </c>
      <c r="F19">
        <v>128</v>
      </c>
      <c r="G19" s="62">
        <v>1000</v>
      </c>
    </row>
    <row r="20" spans="1:9">
      <c r="A20" t="s">
        <v>112</v>
      </c>
      <c r="B20" s="12">
        <v>1024</v>
      </c>
      <c r="C20" s="12">
        <v>1317</v>
      </c>
      <c r="E20" s="12">
        <v>2</v>
      </c>
      <c r="F20" s="12">
        <v>128</v>
      </c>
      <c r="G20" s="67">
        <v>1700</v>
      </c>
      <c r="H20" s="12" t="s">
        <v>113</v>
      </c>
    </row>
    <row r="21" spans="1:9">
      <c r="A21" s="126" t="s">
        <v>116</v>
      </c>
      <c r="B21" s="127">
        <v>2880</v>
      </c>
      <c r="C21" s="125">
        <v>1072</v>
      </c>
      <c r="D21" s="127">
        <v>336</v>
      </c>
      <c r="E21" s="125">
        <v>3</v>
      </c>
      <c r="F21" s="127">
        <v>384</v>
      </c>
      <c r="G21" s="128" t="s">
        <v>114</v>
      </c>
      <c r="H21" s="126" t="s">
        <v>115</v>
      </c>
      <c r="I21" s="125"/>
    </row>
  </sheetData>
  <phoneticPr fontId="18" type="noConversion"/>
  <hyperlinks>
    <hyperlink ref="A5" r:id="rId1"/>
    <hyperlink ref="D4" r:id="rId2" display="https://johnpam11.pixnet.net/blog/post/119831211-%E6%9C%80%E4%BD%B3rx-5700%E8%87%AA%E8%A3%BD%E5%8D%A1%E5%BE%AE%E6%98%9Fradeon-rx-5700-xt-evoke-oc%E9%A1%AF%E5%8D%A1"/>
    <hyperlink ref="A11" r:id="rId3"/>
    <hyperlink ref="G5" r:id="rId4" display="https://shopee.tw/%E2%97%8E%E5%B0%8F%E8%B7%A9%E4%BE%BF%E5%88%A9%E5%BA%97%E2%97%8EPH-GTX1660TI-O6G-i.10302730.2554024026"/>
    <hyperlink ref="D13" r:id="rId5" display="https://www.price.com.hk/news.php?id=12669"/>
    <hyperlink ref="G14" r:id="rId6" display="https://shopee.tw/ASUS-ROG-STRIX-RTX-2060-O6G(VEGA%E3%80%81RX5700%E3%80%811660TI%E3%80%811070%E3%80%811080%E5%8F%AF%E5%8F%83%E8%80%83)-i.136374344.2702034163"/>
    <hyperlink ref="G20" r:id="rId7" display="https://tw.bid.yahoo.com/item/%E5%94%AE-%E8%8F%AF%E7%A2%A9-STRIX-GTX960-DC2OC-2GD5%E3%80%80-2GB-128BIT-GTX96-100465410720"/>
    <hyperlink ref="G21" r:id="rId8"/>
    <hyperlink ref="H21" r:id="rId9"/>
    <hyperlink ref="A21" r:id="rId10"/>
  </hyperlinks>
  <pageMargins left="0.7" right="0.7" top="0.75" bottom="0.75" header="0.3" footer="0.3"/>
  <pageSetup paperSize="9" orientation="portrait" horizontalDpi="300" verticalDpi="300" r:id="rId11"/>
  <legacyDrawing r:id="rId1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/>
  </sheetViews>
  <sheetFormatPr defaultRowHeight="17"/>
  <sheetData/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13" workbookViewId="0"/>
  </sheetViews>
  <sheetFormatPr defaultRowHeight="17"/>
  <sheetData/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A16" workbookViewId="0"/>
  </sheetViews>
  <sheetFormatPr defaultRowHeight="17"/>
  <sheetData/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16" workbookViewId="0"/>
  </sheetViews>
  <sheetFormatPr defaultRowHeight="17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彙總</vt:lpstr>
      <vt:lpstr>主機板</vt:lpstr>
      <vt:lpstr>字句表</vt:lpstr>
      <vt:lpstr>CPU</vt:lpstr>
      <vt:lpstr>GPU</vt:lpstr>
      <vt:lpstr>Sheet2</vt:lpstr>
      <vt:lpstr>Sheet1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ts32</dc:creator>
  <cp:lastModifiedBy>ts32</cp:lastModifiedBy>
  <cp:lastPrinted>2019-09-07T02:09:18Z</cp:lastPrinted>
  <dcterms:created xsi:type="dcterms:W3CDTF">2019-07-30T23:53:03Z</dcterms:created>
  <dcterms:modified xsi:type="dcterms:W3CDTF">2019-10-01T12:09:27Z</dcterms:modified>
</cp:coreProperties>
</file>