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ERICS-AIR-2\ehaas\Documents\FHIR\Argo-R4\source\source_spreadsheets\"/>
    </mc:Choice>
  </mc:AlternateContent>
  <xr:revisionPtr revIDLastSave="0" documentId="13_ncr:1_{F5425BF7-E969-4CE7-A6AC-09EF9F5C0712}" xr6:coauthVersionLast="41" xr6:coauthVersionMax="41" xr10:uidLastSave="{00000000-0000-0000-0000-000000000000}"/>
  <bookViews>
    <workbookView xWindow="-28920" yWindow="-465" windowWidth="29040" windowHeight="15840" xr2:uid="{00000000-000D-0000-FFFF-FFFF00000000}"/>
  </bookViews>
  <sheets>
    <sheet name="meta" sheetId="1" r:id="rId1"/>
    <sheet name="igs" sheetId="10" r:id="rId2"/>
    <sheet name="profiles" sheetId="2" r:id="rId3"/>
    <sheet name="resources" sheetId="4" r:id="rId4"/>
    <sheet name="ops" sheetId="5" r:id="rId5"/>
    <sheet name="interactions" sheetId="6" r:id="rId6"/>
    <sheet name="rest_interactions" sheetId="11" r:id="rId7"/>
    <sheet name="sps" sheetId="7" r:id="rId8"/>
    <sheet name="sp_combos" sheetId="8" r:id="rId9"/>
  </sheets>
  <definedNames>
    <definedName name="_xlnm._FilterDatabase" localSheetId="8" hidden="1">sp_combos!$B$1:$B$113</definedName>
    <definedName name="_xlnm._FilterDatabase" localSheetId="7" hidden="1">sps!$A$1:$AB$94</definedName>
  </definedNames>
  <calcPr calcId="191029" refMode="R1C1"/>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J122" i="8" l="1"/>
  <c r="I122" i="8"/>
  <c r="H122" i="8"/>
  <c r="J121" i="8"/>
  <c r="I121" i="8"/>
  <c r="H121" i="8"/>
  <c r="I126" i="8"/>
  <c r="I125" i="8"/>
  <c r="I124" i="8"/>
  <c r="I123" i="8"/>
  <c r="I120" i="8"/>
  <c r="I119" i="8"/>
  <c r="I118" i="8"/>
  <c r="I117" i="8"/>
  <c r="I115" i="8"/>
  <c r="I114" i="8"/>
  <c r="I107" i="8"/>
  <c r="I106" i="8"/>
  <c r="I100" i="8"/>
  <c r="I99" i="8"/>
  <c r="I97" i="8"/>
  <c r="I96" i="8"/>
  <c r="I94" i="8"/>
  <c r="I93" i="8"/>
  <c r="I88" i="8"/>
  <c r="I87" i="8"/>
  <c r="I80" i="8"/>
  <c r="I79" i="8"/>
  <c r="I73" i="8"/>
  <c r="I72" i="8"/>
  <c r="I67" i="8"/>
  <c r="I66" i="8"/>
  <c r="I63" i="8"/>
  <c r="I62" i="8"/>
  <c r="I56" i="8"/>
  <c r="I55" i="8"/>
  <c r="I49" i="8"/>
  <c r="I48" i="8"/>
  <c r="I42" i="8"/>
  <c r="I41" i="8"/>
  <c r="I36" i="8"/>
  <c r="I35" i="8"/>
  <c r="I21" i="8"/>
  <c r="I20" i="8"/>
  <c r="J126" i="8" l="1"/>
  <c r="H126" i="8"/>
  <c r="J125" i="8"/>
  <c r="H125" i="8"/>
  <c r="J124" i="8"/>
  <c r="H124" i="8"/>
  <c r="J123" i="8"/>
  <c r="H123" i="8"/>
  <c r="J120" i="8"/>
  <c r="H120" i="8"/>
  <c r="J119" i="8"/>
  <c r="H119" i="8"/>
  <c r="J56" i="8"/>
  <c r="H56" i="8"/>
  <c r="J55" i="8"/>
  <c r="H55" i="8"/>
  <c r="J100" i="8"/>
  <c r="H100" i="8"/>
  <c r="J99" i="8"/>
  <c r="H99" i="8"/>
  <c r="J115" i="8"/>
  <c r="H115" i="8"/>
  <c r="C115" i="8"/>
  <c r="J114" i="8"/>
  <c r="H114" i="8"/>
  <c r="C114" i="8"/>
  <c r="J107" i="8"/>
  <c r="H107" i="8"/>
  <c r="J106" i="8"/>
  <c r="H106" i="8"/>
  <c r="J88" i="8"/>
  <c r="H88" i="8"/>
  <c r="J87" i="8"/>
  <c r="H87" i="8"/>
  <c r="J80" i="8"/>
  <c r="H80" i="8"/>
  <c r="C80" i="8"/>
  <c r="J79" i="8"/>
  <c r="H79" i="8"/>
  <c r="C79" i="8"/>
  <c r="J73" i="8"/>
  <c r="H73" i="8"/>
  <c r="C73" i="8"/>
  <c r="J72" i="8"/>
  <c r="H72" i="8"/>
  <c r="C72" i="8"/>
  <c r="J49" i="8"/>
  <c r="H49" i="8"/>
  <c r="C49" i="8"/>
  <c r="J48" i="8"/>
  <c r="H48" i="8"/>
  <c r="C48" i="8"/>
  <c r="J36" i="8"/>
  <c r="H36" i="8"/>
  <c r="C36" i="8"/>
  <c r="J35" i="8"/>
  <c r="H35" i="8"/>
  <c r="C35" i="8"/>
  <c r="J67" i="8"/>
  <c r="H67" i="8"/>
  <c r="C67" i="8"/>
  <c r="J66" i="8"/>
  <c r="H66" i="8"/>
  <c r="C66" i="8"/>
  <c r="J21" i="8"/>
  <c r="H21" i="8"/>
  <c r="C21" i="8"/>
  <c r="J20" i="8"/>
  <c r="H20" i="8"/>
  <c r="C20" i="8"/>
  <c r="J63" i="8"/>
  <c r="H63" i="8"/>
  <c r="J62" i="8"/>
  <c r="H62" i="8"/>
  <c r="J118" i="8"/>
  <c r="H118" i="8"/>
  <c r="J117" i="8"/>
  <c r="H117" i="8"/>
  <c r="J42" i="8"/>
  <c r="H42" i="8"/>
  <c r="C42" i="8"/>
  <c r="J41" i="8"/>
  <c r="H41" i="8"/>
  <c r="C41" i="8"/>
  <c r="J97" i="8"/>
  <c r="H97" i="8"/>
  <c r="C97" i="8"/>
  <c r="J96" i="8"/>
  <c r="H96" i="8"/>
  <c r="C96" i="8"/>
  <c r="J94" i="8"/>
  <c r="J93" i="8"/>
  <c r="H94" i="8"/>
  <c r="H93" i="8"/>
  <c r="C94" i="8"/>
  <c r="C93" i="8"/>
  <c r="F113" i="7"/>
  <c r="F112" i="7"/>
  <c r="F111" i="7"/>
  <c r="F110" i="7"/>
  <c r="F109" i="7"/>
  <c r="F108" i="7"/>
  <c r="F107" i="7"/>
  <c r="F106" i="7"/>
  <c r="F105" i="7"/>
  <c r="F104" i="7"/>
  <c r="F103" i="7"/>
  <c r="F102" i="7"/>
  <c r="F101" i="7"/>
  <c r="F100" i="7"/>
  <c r="F99" i="7"/>
  <c r="F98" i="7"/>
  <c r="F97" i="7"/>
  <c r="F96" i="7"/>
  <c r="C45" i="8"/>
  <c r="C44" i="8"/>
  <c r="F95" i="7"/>
  <c r="AB80" i="7" l="1"/>
  <c r="AB79" i="7"/>
  <c r="F80" i="7"/>
  <c r="F79" i="7"/>
  <c r="F94" i="7" l="1"/>
  <c r="F93" i="7"/>
  <c r="F92" i="7"/>
  <c r="F91" i="7"/>
  <c r="F90" i="7"/>
  <c r="F89" i="7"/>
  <c r="F88" i="7"/>
  <c r="F87" i="7"/>
  <c r="F86" i="7"/>
  <c r="F85" i="7"/>
  <c r="F84" i="7"/>
  <c r="F83" i="7"/>
  <c r="F82" i="7"/>
  <c r="F81" i="7"/>
  <c r="F78" i="7"/>
  <c r="F77" i="7"/>
  <c r="F76" i="7"/>
  <c r="F75" i="7"/>
  <c r="F74" i="7"/>
  <c r="F73" i="7"/>
  <c r="F72" i="7"/>
  <c r="F71" i="7"/>
  <c r="F70" i="7"/>
  <c r="F69" i="7"/>
  <c r="F68" i="7"/>
  <c r="F67" i="7"/>
  <c r="F66" i="7"/>
  <c r="F65" i="7"/>
  <c r="F64" i="7"/>
  <c r="F63" i="7"/>
  <c r="F62" i="7"/>
  <c r="F61" i="7"/>
  <c r="F60" i="7"/>
  <c r="F59" i="7"/>
  <c r="F58" i="7"/>
  <c r="F57" i="7"/>
  <c r="F56" i="7"/>
  <c r="F55" i="7"/>
  <c r="F54" i="7"/>
  <c r="F53" i="7"/>
  <c r="F52" i="7"/>
  <c r="F51" i="7"/>
  <c r="F50" i="7"/>
  <c r="F49" i="7"/>
  <c r="F48" i="7"/>
  <c r="F47" i="7"/>
  <c r="F46" i="7"/>
  <c r="F45" i="7"/>
  <c r="F44" i="7"/>
  <c r="F43" i="7"/>
  <c r="F42" i="7"/>
  <c r="F41" i="7"/>
  <c r="F40" i="7"/>
  <c r="F39" i="7"/>
  <c r="F38" i="7"/>
  <c r="F37" i="7"/>
  <c r="F36" i="7"/>
  <c r="F35" i="7"/>
  <c r="F34" i="7"/>
  <c r="F33" i="7"/>
  <c r="F32" i="7"/>
  <c r="F31" i="7"/>
  <c r="F30" i="7"/>
  <c r="F29" i="7"/>
  <c r="F28" i="7"/>
  <c r="F27" i="7"/>
  <c r="F26" i="7"/>
  <c r="F25" i="7"/>
  <c r="F24" i="7"/>
  <c r="F23" i="7"/>
  <c r="F22" i="7"/>
  <c r="F21" i="7"/>
  <c r="F20" i="7"/>
  <c r="F19" i="7"/>
  <c r="F18" i="7"/>
  <c r="F17" i="7"/>
  <c r="F16" i="7"/>
  <c r="F15" i="7"/>
  <c r="F14" i="7"/>
  <c r="F13" i="7"/>
  <c r="F12" i="7"/>
  <c r="F11" i="7"/>
  <c r="F10" i="7"/>
  <c r="F9" i="7"/>
  <c r="F8" i="7"/>
  <c r="F7" i="7"/>
  <c r="F6" i="7"/>
  <c r="F5" i="7"/>
  <c r="F4" i="7"/>
  <c r="F3" i="7"/>
  <c r="F2" i="7"/>
  <c r="AB58" i="7" l="1"/>
  <c r="J58" i="7"/>
  <c r="C69" i="8"/>
  <c r="C70" i="8"/>
  <c r="C71" i="8"/>
  <c r="C74" i="8"/>
  <c r="J74" i="8"/>
  <c r="AB56" i="7"/>
  <c r="J56" i="7"/>
  <c r="J80" i="7" l="1"/>
  <c r="J83" i="8" l="1"/>
  <c r="J103" i="8"/>
  <c r="C23" i="8" l="1"/>
  <c r="J30" i="8"/>
  <c r="J29" i="8"/>
  <c r="J28" i="8"/>
  <c r="J27" i="8"/>
  <c r="J26" i="8"/>
  <c r="J25" i="8"/>
  <c r="J24" i="8"/>
  <c r="J23" i="8"/>
  <c r="J22" i="8"/>
  <c r="J19" i="8"/>
  <c r="J18" i="8"/>
  <c r="J17" i="8"/>
  <c r="J16" i="8"/>
  <c r="J15" i="8"/>
  <c r="J14" i="8"/>
  <c r="J13" i="8"/>
  <c r="J12" i="8"/>
  <c r="J11" i="8"/>
  <c r="J10" i="8"/>
  <c r="J9" i="8"/>
  <c r="J8" i="8"/>
  <c r="J7" i="8"/>
  <c r="J6" i="8"/>
  <c r="J5" i="8"/>
  <c r="J4" i="8"/>
  <c r="J3" i="8"/>
  <c r="J2" i="8"/>
  <c r="J109" i="8"/>
  <c r="J113" i="8"/>
  <c r="J108" i="8"/>
  <c r="C109" i="8"/>
  <c r="AB46" i="7"/>
  <c r="C113" i="8"/>
  <c r="C111" i="8"/>
  <c r="C112" i="8"/>
  <c r="C110" i="8"/>
  <c r="C108" i="8"/>
  <c r="AA42" i="7" l="1"/>
  <c r="J40" i="7"/>
  <c r="AB40" i="7" l="1"/>
  <c r="AB45" i="7"/>
  <c r="J45" i="7"/>
  <c r="AB44" i="7"/>
  <c r="J44" i="7"/>
  <c r="AB43" i="7"/>
  <c r="J43" i="7"/>
  <c r="J105" i="8"/>
  <c r="J104" i="8"/>
  <c r="J102" i="8"/>
  <c r="J86" i="8"/>
  <c r="J101" i="8"/>
  <c r="J98" i="8"/>
  <c r="AA94" i="7"/>
  <c r="AB94" i="7"/>
  <c r="J94" i="7"/>
  <c r="AA93" i="7"/>
  <c r="AB93" i="7"/>
  <c r="J93" i="7"/>
  <c r="AB92" i="7"/>
  <c r="AA92" i="7"/>
  <c r="J92" i="7"/>
  <c r="AB91" i="7"/>
  <c r="AA91" i="7"/>
  <c r="J91" i="7"/>
  <c r="AB90" i="7"/>
  <c r="AA90" i="7"/>
  <c r="J90" i="7"/>
  <c r="AB89" i="7"/>
  <c r="AA89" i="7"/>
  <c r="J89" i="7"/>
  <c r="AB88" i="7"/>
  <c r="AA88" i="7"/>
  <c r="J88" i="7"/>
  <c r="AB87" i="7"/>
  <c r="AA87" i="7"/>
  <c r="J87" i="7"/>
  <c r="AB86" i="7"/>
  <c r="AA86" i="7"/>
  <c r="J86" i="7"/>
  <c r="AA85" i="7"/>
  <c r="AA84" i="7"/>
  <c r="AA83" i="7"/>
  <c r="AA82" i="7"/>
  <c r="AA81" i="7"/>
  <c r="J85" i="7"/>
  <c r="AB85" i="7"/>
  <c r="J84" i="7"/>
  <c r="AB84" i="7"/>
  <c r="J83" i="7"/>
  <c r="AB83" i="7"/>
  <c r="J82" i="7"/>
  <c r="AB82" i="7"/>
  <c r="J81" i="7"/>
  <c r="AB81" i="7"/>
  <c r="Y79" i="7"/>
  <c r="AA79" i="7"/>
  <c r="Z79" i="7"/>
  <c r="J79" i="7"/>
  <c r="C95" i="8"/>
  <c r="AB78" i="7"/>
  <c r="J78" i="7"/>
  <c r="AB77" i="7"/>
  <c r="AA77" i="7"/>
  <c r="Z77" i="7"/>
  <c r="Y77" i="7"/>
  <c r="J77" i="7"/>
  <c r="J89" i="8"/>
  <c r="AB76" i="7"/>
  <c r="J76" i="7"/>
  <c r="AB6" i="7"/>
  <c r="J6" i="7"/>
  <c r="AB75" i="7"/>
  <c r="AA75" i="7"/>
  <c r="Z75" i="7"/>
  <c r="Y75" i="7"/>
  <c r="J75" i="7"/>
  <c r="AB74" i="7"/>
  <c r="J74" i="7"/>
  <c r="AB73" i="7"/>
  <c r="J73" i="7"/>
  <c r="AB72" i="7"/>
  <c r="J72" i="7"/>
  <c r="C75" i="8"/>
  <c r="AB62" i="7"/>
  <c r="J62" i="7"/>
  <c r="AB59" i="7"/>
  <c r="J59" i="7"/>
  <c r="J78" i="8"/>
  <c r="C78" i="8"/>
  <c r="AB66" i="7"/>
  <c r="J66" i="7"/>
  <c r="J85" i="8"/>
  <c r="J61" i="8"/>
  <c r="J54" i="8"/>
  <c r="J82" i="8"/>
  <c r="J84" i="8"/>
  <c r="AA61" i="7"/>
  <c r="AB71" i="7"/>
  <c r="AA71" i="7"/>
  <c r="Z71" i="7"/>
  <c r="Y71" i="7"/>
  <c r="J71" i="7"/>
  <c r="AB70" i="7"/>
  <c r="J70" i="7"/>
  <c r="AB69" i="7"/>
  <c r="J69" i="7"/>
  <c r="AB68" i="7"/>
  <c r="J68" i="7"/>
  <c r="J2" i="7"/>
  <c r="AB2" i="7"/>
  <c r="J3" i="7"/>
  <c r="AB3" i="7"/>
  <c r="J4" i="7"/>
  <c r="AB4" i="7"/>
  <c r="J77" i="8"/>
  <c r="C77" i="8"/>
  <c r="AB65" i="7"/>
  <c r="J65" i="7"/>
  <c r="J65" i="8"/>
  <c r="C65" i="8"/>
  <c r="AB54" i="7"/>
  <c r="J54" i="7"/>
  <c r="J60" i="8"/>
  <c r="J59" i="8"/>
  <c r="J52" i="8"/>
  <c r="J58" i="8"/>
  <c r="J53" i="8"/>
  <c r="J51" i="8"/>
  <c r="J57" i="8"/>
  <c r="AB51" i="7"/>
  <c r="J51" i="7"/>
  <c r="AB50" i="7"/>
  <c r="J50" i="7"/>
  <c r="AB49" i="7"/>
  <c r="J49" i="7"/>
  <c r="AB64" i="7"/>
  <c r="AA64" i="7"/>
  <c r="Y64" i="7"/>
  <c r="J64" i="7"/>
  <c r="J67" i="7"/>
  <c r="AB67" i="7"/>
  <c r="AB61" i="7"/>
  <c r="J61" i="7"/>
  <c r="AB57" i="7"/>
  <c r="J57" i="7"/>
  <c r="AB53" i="7"/>
  <c r="AA53" i="7"/>
  <c r="Z53" i="7"/>
  <c r="Y53" i="7"/>
  <c r="J53" i="7"/>
  <c r="AB48" i="7"/>
  <c r="AA48" i="7"/>
  <c r="Z48" i="7"/>
  <c r="Y48" i="7"/>
  <c r="J48" i="7"/>
  <c r="AB42" i="7"/>
  <c r="Z42" i="7"/>
  <c r="Y42" i="7"/>
  <c r="J42" i="7"/>
  <c r="AB47" i="7"/>
  <c r="J47" i="7"/>
  <c r="C76" i="8"/>
  <c r="C68" i="8"/>
  <c r="C64" i="8"/>
  <c r="C47" i="8"/>
  <c r="C46" i="8"/>
  <c r="C43" i="8"/>
  <c r="C40" i="8"/>
  <c r="C39" i="8"/>
  <c r="C38" i="8"/>
  <c r="C37" i="8"/>
  <c r="C34" i="8"/>
  <c r="C33" i="8"/>
  <c r="C32" i="8"/>
  <c r="C31" i="8"/>
  <c r="C30" i="8"/>
  <c r="C29" i="8"/>
  <c r="C28" i="8"/>
  <c r="C27" i="8"/>
  <c r="C26" i="8"/>
  <c r="C25" i="8"/>
  <c r="C24" i="8"/>
  <c r="C22" i="8"/>
  <c r="C19" i="8"/>
  <c r="C18" i="8"/>
  <c r="C17" i="8"/>
  <c r="C16" i="8"/>
  <c r="C15" i="8"/>
  <c r="C14" i="8"/>
  <c r="C13" i="8"/>
  <c r="C12" i="8"/>
  <c r="C11" i="8"/>
  <c r="C10" i="8"/>
  <c r="C9" i="8"/>
  <c r="C8" i="8"/>
  <c r="C7" i="8"/>
  <c r="C5" i="8"/>
  <c r="C4" i="8"/>
  <c r="C3" i="8"/>
  <c r="C2" i="8"/>
  <c r="C6" i="8"/>
  <c r="J76" i="8"/>
  <c r="J64" i="8"/>
  <c r="J50" i="8"/>
  <c r="AB63" i="7"/>
  <c r="J63" i="7"/>
  <c r="AB60" i="7"/>
  <c r="J60" i="7"/>
  <c r="AB55" i="7"/>
  <c r="J55" i="7"/>
  <c r="AB52" i="7"/>
  <c r="J52" i="7"/>
  <c r="AB41" i="7"/>
  <c r="J41" i="7"/>
  <c r="AB37" i="7"/>
  <c r="AB27" i="7"/>
  <c r="AB26" i="7"/>
  <c r="AB18" i="7"/>
  <c r="AB17" i="7"/>
  <c r="AB14" i="7"/>
  <c r="AB13" i="7"/>
  <c r="AB10" i="7"/>
  <c r="AB21" i="7"/>
  <c r="AA17" i="7"/>
  <c r="AA26" i="7"/>
  <c r="AA27" i="7"/>
  <c r="J34" i="8"/>
  <c r="J33" i="8"/>
  <c r="J32" i="8"/>
  <c r="J31" i="8"/>
  <c r="J47" i="8"/>
  <c r="J46" i="8"/>
  <c r="AB5" i="7" l="1"/>
  <c r="AA5" i="7"/>
  <c r="Z5" i="7"/>
  <c r="Y5" i="7"/>
  <c r="J5" i="7"/>
  <c r="AB39" i="7"/>
  <c r="AB38" i="7"/>
  <c r="AB36" i="7"/>
  <c r="AB35" i="7"/>
  <c r="AB34" i="7"/>
  <c r="AB33" i="7"/>
  <c r="AB32" i="7"/>
  <c r="AB31" i="7"/>
  <c r="AB30" i="7"/>
  <c r="AB29" i="7"/>
  <c r="AB28" i="7"/>
  <c r="AB25" i="7"/>
  <c r="AB24" i="7"/>
  <c r="AB23" i="7"/>
  <c r="AB22" i="7"/>
  <c r="AB20" i="7"/>
  <c r="AB19" i="7"/>
  <c r="AB16" i="7"/>
  <c r="AB15" i="7"/>
  <c r="AB12" i="7"/>
  <c r="AB11" i="7"/>
  <c r="AB9" i="7"/>
  <c r="AB8" i="7"/>
  <c r="AB7" i="7"/>
  <c r="Y37" i="7"/>
  <c r="J39" i="7"/>
  <c r="J38" i="7"/>
  <c r="AA37" i="7"/>
  <c r="Z37" i="7"/>
  <c r="J37" i="7"/>
  <c r="J36" i="7"/>
  <c r="J35" i="7"/>
  <c r="AA18" i="7"/>
  <c r="AA10" i="7"/>
  <c r="AA13" i="7"/>
  <c r="Z18" i="7"/>
  <c r="Z10" i="7"/>
  <c r="Z13" i="7"/>
  <c r="J9" i="7"/>
  <c r="J11" i="7"/>
  <c r="J12" i="7"/>
  <c r="J13" i="7"/>
  <c r="J20" i="7"/>
  <c r="J15" i="7"/>
  <c r="J19" i="7"/>
  <c r="J17" i="7"/>
  <c r="J16" i="7"/>
  <c r="J18" i="7"/>
  <c r="J14" i="7"/>
  <c r="J8" i="7"/>
  <c r="J7" i="7"/>
  <c r="J24" i="7"/>
  <c r="J22" i="7"/>
  <c r="J27" i="7"/>
  <c r="J26" i="7"/>
  <c r="J21" i="7"/>
  <c r="J10" i="7"/>
  <c r="J29" i="7"/>
  <c r="J34" i="7"/>
  <c r="J30" i="7"/>
  <c r="J32" i="7"/>
  <c r="J31" i="7"/>
  <c r="J33" i="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A25" authorId="0" shapeId="0" xr:uid="{7539690C-2454-403F-887E-95F9D9F8EF10}">
      <text>
        <r>
          <rPr>
            <b/>
            <sz val="9"/>
            <color indexed="81"/>
            <rFont val="Tahoma"/>
            <family val="2"/>
          </rPr>
          <t>User:</t>
        </r>
        <r>
          <rPr>
            <sz val="9"/>
            <color indexed="81"/>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X1" authorId="0" shapeId="0" xr:uid="{CAFAF164-B5B4-4280-B703-1E7EE7F64AEA}">
      <text>
        <r>
          <rPr>
            <b/>
            <sz val="9"/>
            <color indexed="81"/>
            <rFont val="Tahoma"/>
            <family val="2"/>
          </rPr>
          <t>User:</t>
        </r>
        <r>
          <rPr>
            <sz val="9"/>
            <color indexed="81"/>
            <rFont val="Tahoma"/>
            <family val="2"/>
          </rPr>
          <t xml:space="preserve">
not used -for algorithmic generation of combos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X1" authorId="0" shapeId="0" xr:uid="{B8B118CB-23C6-4556-9470-64A59EB595D7}">
      <text>
        <r>
          <rPr>
            <b/>
            <sz val="9"/>
            <color indexed="81"/>
            <rFont val="Tahoma"/>
            <family val="2"/>
          </rPr>
          <t>User:</t>
        </r>
        <r>
          <rPr>
            <sz val="9"/>
            <color indexed="81"/>
            <rFont val="Tahoma"/>
            <family val="2"/>
          </rPr>
          <t xml:space="preserve">
not being used since enumerating for US Core</t>
        </r>
      </text>
    </comment>
  </commentList>
</comments>
</file>

<file path=xl/sharedStrings.xml><?xml version="1.0" encoding="utf-8"?>
<sst xmlns="http://schemas.openxmlformats.org/spreadsheetml/2006/main" count="2288" uniqueCount="528">
  <si>
    <t>Element</t>
  </si>
  <si>
    <t>Value</t>
  </si>
  <si>
    <t>id</t>
  </si>
  <si>
    <t>description</t>
  </si>
  <si>
    <t>ig</t>
  </si>
  <si>
    <t>mode</t>
  </si>
  <si>
    <t>server</t>
  </si>
  <si>
    <t>documentation</t>
  </si>
  <si>
    <t>security</t>
  </si>
  <si>
    <t>Profile</t>
  </si>
  <si>
    <t>Name</t>
  </si>
  <si>
    <t>Conformance</t>
  </si>
  <si>
    <t>Type</t>
  </si>
  <si>
    <t>SHALL</t>
  </si>
  <si>
    <t>type</t>
  </si>
  <si>
    <t>conformance</t>
  </si>
  <si>
    <t>versioning</t>
  </si>
  <si>
    <t>readHistory</t>
  </si>
  <si>
    <t>updateCreate</t>
  </si>
  <si>
    <t>referencePolicy</t>
  </si>
  <si>
    <t>forbidden_s_combos</t>
  </si>
  <si>
    <t>resolves</t>
  </si>
  <si>
    <t>status|title</t>
  </si>
  <si>
    <t>AllergyIntolerance</t>
  </si>
  <si>
    <t>Patient</t>
  </si>
  <si>
    <t>Encounter</t>
  </si>
  <si>
    <t>given|gender,given|birthdate,gender|birthdate</t>
  </si>
  <si>
    <t>name</t>
  </si>
  <si>
    <t>definition</t>
  </si>
  <si>
    <t>conf</t>
  </si>
  <si>
    <t>code</t>
  </si>
  <si>
    <t>create</t>
  </si>
  <si>
    <t>search-type</t>
  </si>
  <si>
    <t>read</t>
  </si>
  <si>
    <t>MAY</t>
  </si>
  <si>
    <t>vread</t>
  </si>
  <si>
    <t>update</t>
  </si>
  <si>
    <t>patch</t>
  </si>
  <si>
    <t>delete</t>
  </si>
  <si>
    <t>history-instance</t>
  </si>
  <si>
    <t>history-type</t>
  </si>
  <si>
    <t>base</t>
  </si>
  <si>
    <t>base_conf</t>
  </si>
  <si>
    <t>profile</t>
  </si>
  <si>
    <t>display</t>
  </si>
  <si>
    <t>exists</t>
  </si>
  <si>
    <t>expression</t>
  </si>
  <si>
    <t>multipleOr</t>
  </si>
  <si>
    <t>multipleOr_conf</t>
  </si>
  <si>
    <t>multipleAnd</t>
  </si>
  <si>
    <t>multipleAnd_conf</t>
  </si>
  <si>
    <t>shall_modifier</t>
  </si>
  <si>
    <t>should_modifier</t>
  </si>
  <si>
    <t>shall_comparator</t>
  </si>
  <si>
    <t>should_comparator</t>
  </si>
  <si>
    <t>shall_chain</t>
  </si>
  <si>
    <t>should_chain</t>
  </si>
  <si>
    <t>references</t>
  </si>
  <si>
    <t>combo_pairs</t>
  </si>
  <si>
    <t>example</t>
  </si>
  <si>
    <t>imp_note</t>
  </si>
  <si>
    <t>_id</t>
  </si>
  <si>
    <t>Y</t>
  </si>
  <si>
    <t>token</t>
  </si>
  <si>
    <t>Questionnaire.id</t>
  </si>
  <si>
    <t>N</t>
  </si>
  <si>
    <t>url</t>
  </si>
  <si>
    <t>uri</t>
  </si>
  <si>
    <t>status</t>
  </si>
  <si>
    <t>title,publisher,version,context-type-value</t>
  </si>
  <si>
    <t>title</t>
  </si>
  <si>
    <t>string</t>
  </si>
  <si>
    <t>foo,bar2</t>
  </si>
  <si>
    <t>contains,foo,bar</t>
  </si>
  <si>
    <t>version</t>
  </si>
  <si>
    <t>publisher</t>
  </si>
  <si>
    <t>contains</t>
  </si>
  <si>
    <t>context-type-value,version</t>
  </si>
  <si>
    <t>SHOULD</t>
  </si>
  <si>
    <t>context-type-value</t>
  </si>
  <si>
    <t>composite</t>
  </si>
  <si>
    <t>http://hl7.org/fhir/us/core/StructureDefinition/us-core-allergyintolerance</t>
  </si>
  <si>
    <t>support searching for all allergies for a patient</t>
  </si>
  <si>
    <t>http://hl7.org/fhir/us/core/StructureDefinition/us-core-patient</t>
  </si>
  <si>
    <t>support fetching a Patient</t>
  </si>
  <si>
    <t>identifier</t>
  </si>
  <si>
    <t>gender,birthdate</t>
  </si>
  <si>
    <t>birthdate</t>
  </si>
  <si>
    <t>date</t>
  </si>
  <si>
    <t>family</t>
  </si>
  <si>
    <t>gender</t>
  </si>
  <si>
    <t>Patient.name.family</t>
  </si>
  <si>
    <t>given</t>
  </si>
  <si>
    <t>Patient.name.given</t>
  </si>
  <si>
    <t>!Patient</t>
  </si>
  <si>
    <t>address</t>
  </si>
  <si>
    <t>GET [base]/Organization?address=1183 Mountain View C</t>
  </si>
  <si>
    <t>telecom</t>
  </si>
  <si>
    <t>GET [base]/Organization?telecom=(707)555-5555</t>
  </si>
  <si>
    <t>patient</t>
  </si>
  <si>
    <t>reference</t>
  </si>
  <si>
    <t>date,class,type,status</t>
  </si>
  <si>
    <t>support searching for all encounters for a patient</t>
  </si>
  <si>
    <t>gt,lt,ge,le</t>
  </si>
  <si>
    <t>class,type</t>
  </si>
  <si>
    <t>class</t>
  </si>
  <si>
    <t>combo</t>
  </si>
  <si>
    <t>combo_conf</t>
  </si>
  <si>
    <t>types</t>
  </si>
  <si>
    <t>class,date</t>
  </si>
  <si>
    <t>date,token</t>
  </si>
  <si>
    <t>class,date,patient</t>
  </si>
  <si>
    <t>date,reference,token</t>
  </si>
  <si>
    <t>class,date,patient,type</t>
  </si>
  <si>
    <t>class,date,type</t>
  </si>
  <si>
    <t>class,patient</t>
  </si>
  <si>
    <t>reference,token</t>
  </si>
  <si>
    <t>class,patient,status</t>
  </si>
  <si>
    <t>class,patient,status,type</t>
  </si>
  <si>
    <t>class,patient,type</t>
  </si>
  <si>
    <t>class,status</t>
  </si>
  <si>
    <t>class,status,type</t>
  </si>
  <si>
    <t>date,patient</t>
  </si>
  <si>
    <t>date,reference</t>
  </si>
  <si>
    <t>date,patient,type</t>
  </si>
  <si>
    <t>date,type</t>
  </si>
  <si>
    <t>patient,status</t>
  </si>
  <si>
    <t>patient,status,type</t>
  </si>
  <si>
    <t>patient,type</t>
  </si>
  <si>
    <t>status,type</t>
  </si>
  <si>
    <t>context-type-value,publisher</t>
  </si>
  <si>
    <t>composite,string</t>
  </si>
  <si>
    <t>context-type-value,publisher,status</t>
  </si>
  <si>
    <t>composite,string,token</t>
  </si>
  <si>
    <t>context-type-value,status</t>
  </si>
  <si>
    <t>composite,token</t>
  </si>
  <si>
    <t>publisher,status</t>
  </si>
  <si>
    <t>string,token</t>
  </si>
  <si>
    <t>publisher,status,version</t>
  </si>
  <si>
    <t>publisher,version</t>
  </si>
  <si>
    <t>status,title,version</t>
  </si>
  <si>
    <t>status,version</t>
  </si>
  <si>
    <t>title,version</t>
  </si>
  <si>
    <t>birthdate,family</t>
  </si>
  <si>
    <t>date,string</t>
  </si>
  <si>
    <t>birthdate,name</t>
  </si>
  <si>
    <t>family,gender</t>
  </si>
  <si>
    <t>gender,name</t>
  </si>
  <si>
    <t>Condition</t>
  </si>
  <si>
    <t>clinical-status</t>
  </si>
  <si>
    <t>category</t>
  </si>
  <si>
    <t>Index</t>
  </si>
  <si>
    <t>support searching for all conditions including problems, health concerns, and encounter diagnosis for a patient</t>
  </si>
  <si>
    <t>index</t>
  </si>
  <si>
    <t>patient,clinical-status</t>
  </si>
  <si>
    <t>patient,category</t>
  </si>
  <si>
    <t>Fetches a bundle of all Condition resources for the specified patient and category.</t>
  </si>
  <si>
    <t>patient,code</t>
  </si>
  <si>
    <t>patient,onset-date</t>
  </si>
  <si>
    <t>reference,date</t>
  </si>
  <si>
    <t>support searching for all problems or health concerns or encounter diagnosis for a patient</t>
  </si>
  <si>
    <t>support searching for a particular condition for a patient</t>
  </si>
  <si>
    <t>Fetches a bundle of all Condition resources for the specified patient and code.</t>
  </si>
  <si>
    <t>support searching for all conditions for a patient for a specified time period</t>
  </si>
  <si>
    <t>GET [base]Condition?patient=555580&amp;date=ge2018-01-14</t>
  </si>
  <si>
    <t>onset-date</t>
  </si>
  <si>
    <t>support searching for all *active* conditions for a patient</t>
  </si>
  <si>
    <t xml:space="preserve">Fetches a bundle of all Condition resources for the specified patient and date. </t>
  </si>
  <si>
    <t>!Encounter</t>
  </si>
  <si>
    <t>!Questionnaire</t>
  </si>
  <si>
    <t>GET [base]/Patient?identifier=http://hospital.smarthealthit.org\|1032702</t>
  </si>
  <si>
    <t>GET [base]/Encounter?identifier=http://hospital.smarthealthit.org\|1032702</t>
  </si>
  <si>
    <t>Immunization</t>
  </si>
  <si>
    <t>support searching for all *active*  or *inactive* allergies for a patient</t>
  </si>
  <si>
    <t>GET [base]/Immunization?patient=1137192&amp;status=completed</t>
  </si>
  <si>
    <t>GET [base]/Immunization?patient=1137192&amp;date=ge2019-01-14</t>
  </si>
  <si>
    <t>patient,date</t>
  </si>
  <si>
    <t>rel_url</t>
  </si>
  <si>
    <t>!EXAMPLE PATIENT SEARCH</t>
  </si>
  <si>
    <t>support searching for all immunizations for a patient for a specified time period</t>
  </si>
  <si>
    <t>support searching for a patient by birthdate and family name</t>
  </si>
  <si>
    <t>support searching for a patient by birthdate and a string match of any part of name</t>
  </si>
  <si>
    <t>support searching for a patient by family name and gender</t>
  </si>
  <si>
    <t>Fetches a single Encounter</t>
  </si>
  <si>
    <t>support searching for a patient by a string match of any part of name and gender</t>
  </si>
  <si>
    <t>support searching for a patient by a string match of any part of name</t>
  </si>
  <si>
    <t>GET [base]/Patient?name=Shaw</t>
  </si>
  <si>
    <t>GET [base]/Patient?name=Shaw&amp;birthdate=2007-03-20</t>
  </si>
  <si>
    <t>GET [base]/Patient?name=Shaw&amp;gender=female</t>
  </si>
  <si>
    <t>GET [base]/Patient?family=Shaw&amp;gender=female</t>
  </si>
  <si>
    <t>GET [base]/Patient?family=Shaw&amp;birthdate=2007-03-20</t>
  </si>
  <si>
    <t>DocumentReference</t>
  </si>
  <si>
    <t>DiagnosticReport</t>
  </si>
  <si>
    <t>Goal</t>
  </si>
  <si>
    <t>MedicationRequest</t>
  </si>
  <si>
    <t>Procedure</t>
  </si>
  <si>
    <t>Observation</t>
  </si>
  <si>
    <t>MedicationStatement</t>
  </si>
  <si>
    <t>GET [base]/DiagnosticReport?patient=1137192&amp;status=completed</t>
  </si>
  <si>
    <t>support searching for all prescriptions for a patient for a given status (for example all active prescriptions)</t>
  </si>
  <si>
    <t>support searching for all goals for a patient for a given status (for example active goals)</t>
  </si>
  <si>
    <t>support searching for all medications for a patient for a given status (for example all active medications)</t>
  </si>
  <si>
    <t>http://hl7.org/fhir/us/core/StructureDefinition/us-core-diagnosticreport-lab</t>
  </si>
  <si>
    <t>http://hl7.org/fhir/us/core/StructureDefinition/us-core-diagnosticreport-note</t>
  </si>
  <si>
    <t>!EXAMPLE CATEGORY SEARCH</t>
  </si>
  <si>
    <t>!EXAMPLE CODE SEARCH</t>
  </si>
  <si>
    <t>!EXAMPLE DATE SEARCH</t>
  </si>
  <si>
    <t>support searching for all laboratory reports</t>
  </si>
  <si>
    <t>patient,category,date</t>
  </si>
  <si>
    <t>support searching for all laboratory reports by date</t>
  </si>
  <si>
    <t>GET [base]/DiagnosticReport?patient=f201&amp;category=http://terminology.hl7.org/CodeSystem/v2-0074\|LAB</t>
  </si>
  <si>
    <t>GET [base]/DiagnosticReport?patient=f201&amp;category=http://terminology.hl7.org/CodeSystem/v2-0074\|LAB&amp;date=ge2010-01-14</t>
  </si>
  <si>
    <t>GET [base]/DiagnosticReport?patient=1032702&amp;code=http://loinc.org\|24323-8</t>
  </si>
  <si>
    <t>support searching for all reports by category codes specified in US Core DiagnosticReport Category Codes</t>
  </si>
  <si>
    <t>support searching for all  reports by code</t>
  </si>
  <si>
    <t>support searching for all laboratory reports for a patient for a given status (for example completed reports )</t>
  </si>
  <si>
    <t>support searching for all  reports by category codes specified in US Core DiagnosticReport Category Codes and date</t>
  </si>
  <si>
    <t>GET [base]/DiagnosticReport?patient=f201&amp;category=http://loinc.org\|LP29684-5</t>
  </si>
  <si>
    <t>GET [base]/DiagnosticReport?patient=f201&amp;category=http://loinc.org\|LP29684-5&amp;date=ge2010-01-14</t>
  </si>
  <si>
    <t>GET [base]/Procedure?patient=1137192&amp;status=completed</t>
  </si>
  <si>
    <t>support searching for all procedures for a patient for a given status (for example all completed procedures)</t>
  </si>
  <si>
    <t>GET [base]/Observation?patient=1137192&amp;status=final</t>
  </si>
  <si>
    <t>support searching for all observations for a patient for a given status (for example all observations marked as final)</t>
  </si>
  <si>
    <t>support searching for all goals for a patient by date</t>
  </si>
  <si>
    <t>MedicationRequest:medication</t>
  </si>
  <si>
    <t>support searching a patient based on text address</t>
  </si>
  <si>
    <t>support searching a patient based on contact information such as phone number or email address</t>
  </si>
  <si>
    <t>support fetching an encounter</t>
  </si>
  <si>
    <t>support searching for an encounter by an identifier</t>
  </si>
  <si>
    <t>support searching a patient by an identifier such as a MPI</t>
  </si>
  <si>
    <t>support searching for all medication statements for a patient. The server application represents the medication using either an inline code or a contained or external reference to the Medication resource.</t>
  </si>
  <si>
    <t>GET [base]/Procedure?patient=1291938</t>
  </si>
  <si>
    <t>support searching for all procedures for a patient by date</t>
  </si>
  <si>
    <t>GET [base]/Procedure?patient=1137192&amp;date=ge2019-01-14</t>
  </si>
  <si>
    <t>reference,token,date</t>
  </si>
  <si>
    <t>patient,code,date</t>
  </si>
  <si>
    <t>support searching for reports by code and date</t>
  </si>
  <si>
    <t>GET [base]/DiagnosticReport?patient=f201&amp;code=http://loinc.org\|24323-8&amp;date=ge2019-01-14</t>
  </si>
  <si>
    <t>support searching for all laboratory results</t>
  </si>
  <si>
    <t>GET [base]Observation?patient=555580&amp;code=http://loinc.org\|2339-0&amp;date=ge2019</t>
  </si>
  <si>
    <t>support searching for all laboratory reports by code  (for example, search for all metabolic panel reports for a patient, or search for all cbcs, metabolic panels, and urinalysis panels for a patient)</t>
  </si>
  <si>
    <t>support searching laboratory results by code and date (for example, search for all blood glucose lab results since 2019 for a patient)</t>
  </si>
  <si>
    <t>support searching for all laboratory results by code (for example, search for all blood glucose lab results for a patient,  or search for all  blood glucose, urine glucose and urine ketones for a patient)</t>
  </si>
  <si>
    <t>support searching for all laboratory results by date (for example, find all the laboratory results after 2018-03-14.)</t>
  </si>
  <si>
    <t>support searching for laboratory reports by code and date (for example, search for all metabolic panel reports since 2019 for a patient)</t>
  </si>
  <si>
    <t xml:space="preserve">support searching for procedures for a patient by code and date </t>
  </si>
  <si>
    <t>GET [base]/Procedure?patient=1137192&amp;date=ge2019-01-14&amp;code=http://snomed.info/sct\|35637008</t>
  </si>
  <si>
    <t>effective</t>
  </si>
  <si>
    <t>authoredon</t>
  </si>
  <si>
    <t>support searching for all prescriptions for a patient by date</t>
  </si>
  <si>
    <t>support searching for all medications for a patient by date</t>
  </si>
  <si>
    <t>patient,effective</t>
  </si>
  <si>
    <t>Fetches a bundle of all MedicationStatement resources for the specified patient and date</t>
  </si>
  <si>
    <t>CarePlan</t>
  </si>
  <si>
    <t>!EXAMPLE STATUS SEARCH</t>
  </si>
  <si>
    <t>http://hl7.org/fhir/us/core/StructureDefinition/us-core-careplan</t>
  </si>
  <si>
    <t>patient,category,status</t>
  </si>
  <si>
    <t>patient,category,status,date</t>
  </si>
  <si>
    <t>support searching for all *active* assessment and plan of treatment for a patient</t>
  </si>
  <si>
    <t>support searching for all *active* assessment and plan of treatment for a patient within a time period</t>
  </si>
  <si>
    <t>support searching for all assessment and plan of treatment for a patient within a time period</t>
  </si>
  <si>
    <t>support searching for all patient assessments and plans of treatment for a patient</t>
  </si>
  <si>
    <t>GET [base]/CarePlan?patient=1137192&amp;category=http://hl7.org/fhir/us/core/CodeSystem/careplan-category\|assess-plan</t>
  </si>
  <si>
    <t>GET [base]/CarePlan?patient=1137192&amp;category=http://hl7.org/fhir/us/core/CodeSystem/careplan-category\|assess-plan&amp;status=active</t>
  </si>
  <si>
    <t>Fetches a bundle of all CarePlan resources for the specified patient and category=`assess-plan` and date</t>
  </si>
  <si>
    <t>Fetches a bundle of all CarePlan resources for the specified patient and category=`assess-plan` and status=`active`</t>
  </si>
  <si>
    <t>Fetches a bundle of all CarePlan resources for the specified patient and category=`assess-plan` and status=`active` and date</t>
  </si>
  <si>
    <t>CareTeam</t>
  </si>
  <si>
    <t>support searching for all current care team members for a patient.</t>
  </si>
  <si>
    <t>GET [base]/CareTeam?patient=1137192&amp;status=active</t>
  </si>
  <si>
    <t>Fetches a bundle of all CareTeam resources for the specified patient and status =`active`</t>
  </si>
  <si>
    <t>Device</t>
  </si>
  <si>
    <t>Location</t>
  </si>
  <si>
    <t>address-city</t>
  </si>
  <si>
    <t>adress-state</t>
  </si>
  <si>
    <t>address-postalcode</t>
  </si>
  <si>
    <t>support searching by location name</t>
  </si>
  <si>
    <t>support searching location based on text address</t>
  </si>
  <si>
    <t>support searching location by city</t>
  </si>
  <si>
    <t>support searching location by state</t>
  </si>
  <si>
    <t>support searching location by ZIP code</t>
  </si>
  <si>
    <t>GET [base]/Location?name=Health</t>
  </si>
  <si>
    <t>GET [base]/Location?address=Arbor</t>
  </si>
  <si>
    <t>GET [base]/Location?address-postalcode=48104</t>
  </si>
  <si>
    <t>GET [base]/Location?address-state=MI</t>
  </si>
  <si>
    <t>GET [base]/Location?address-city=Ann Arbor</t>
  </si>
  <si>
    <t>Organization</t>
  </si>
  <si>
    <t>support searching by organization name</t>
  </si>
  <si>
    <t>support searching organization based on text address</t>
  </si>
  <si>
    <t>support searching organization by city</t>
  </si>
  <si>
    <t>support searching organization by state</t>
  </si>
  <si>
    <t>support searching organization by ZIP code</t>
  </si>
  <si>
    <t>!Organization</t>
  </si>
  <si>
    <t>Practitioner</t>
  </si>
  <si>
    <t>support searching for a practitioner by a string match of any part of name</t>
  </si>
  <si>
    <t>GET [base]/Practitioner?name=Smith</t>
  </si>
  <si>
    <t>PractitionerRole</t>
  </si>
  <si>
    <t>specialty</t>
  </si>
  <si>
    <t>practitioner</t>
  </si>
  <si>
    <t>identifier,name</t>
  </si>
  <si>
    <t>PractitionerRole:endpoint,PractitionerRole:practitioner</t>
  </si>
  <si>
    <t>support searching practitioner role by practitioner name and identifier using chained parameters</t>
  </si>
  <si>
    <t>http://hl7.org/fhir/us/core/StructureDefinition/us-core-smokingstatus</t>
  </si>
  <si>
    <t>GET [base]/Observation?patient=1032702&amp;code=http://loinc.org\|72166-2</t>
  </si>
  <si>
    <t>support searching based on smoking status LOINC = 72166-2 *Tobacco smoking status NHIS*</t>
  </si>
  <si>
    <t>support searching for all vital sign observations</t>
  </si>
  <si>
    <t>support searching for all vital sign observations for a patient for a given status (for example all observations marked as final)</t>
  </si>
  <si>
    <t>support searching for all laboratory results for a patient for a given status (for example all observations marked as final)</t>
  </si>
  <si>
    <t>support searching for all vital sign observations by code (for example, search for all heart rate, respiratory rate and blood pressure observations for a patient)</t>
  </si>
  <si>
    <t>GET [base]/Observation?patient=1186747&amp;code=http://loinc.org\|8867-4,http://loinc.org\|9279-1,http://loinc.org\|85354-9</t>
  </si>
  <si>
    <t>GET [base]/Observation?patient=1186747&amp;code=http://loinc.org\|8867-4,http://loinc.org\|9279-1,http://loinc.org\|85354-9&amp;date=ge2019</t>
  </si>
  <si>
    <t>support searching for all vital sign observations by date (for example, find all the vital sign observations for 2019)</t>
  </si>
  <si>
    <t>support searching vital sign observations by code and date (for example, search for allsearch for all heart rate, respiratory rate and blood pressure observations since 2019 for a patient)</t>
  </si>
  <si>
    <t>period</t>
  </si>
  <si>
    <t>support fetching a DocumentReference</t>
  </si>
  <si>
    <t>Fetches a single DocumentReference. The document itself is represented as a base64 encoded binary data element or retrieved using the link provided by the resource. If the document is a  relative link to a [Binary] resource like a resource reference, it can be subsequently retrieved using: `GET [base]/Binary/[id]`.</t>
  </si>
  <si>
    <t>DocumentReference.context.period</t>
  </si>
  <si>
    <t>patient,period</t>
  </si>
  <si>
    <t>!DocumentReference</t>
  </si>
  <si>
    <t>support searching for all documents for a patient for a given status (for example completed reports )</t>
  </si>
  <si>
    <t>GET [base]/DocumentReference?patient=1235541&amp;category=http://hl7.org/fhir/us/core/CodeSystem/us-core-documentreference-category\|clinical-note</t>
  </si>
  <si>
    <t>GET [base]/DocumentReference?patient=1235541</t>
  </si>
  <si>
    <t>Fetches a bundle of all DocumentReference resources for the specified patient and category = `clinical-note`.  See the implementation notes above for how to access the actual document.</t>
  </si>
  <si>
    <t>support searching for all clinical notes for a given patient</t>
  </si>
  <si>
    <t>GET [base]/DocumentReference?patient=1235541&amp;category=http://hl7.org/fhir/us/core/CodeSystem/us-core-documentreference-category\|clinical-note&amp;date=ge2019</t>
  </si>
  <si>
    <t>support searching for all clinical notes for a given patient by date (for example, since 2019)</t>
  </si>
  <si>
    <t>Fetches a bundle of all DocumentReference resources for the specified patient and type. See the implementation notes above for how to access the actual document.</t>
  </si>
  <si>
    <t>Fetches a bundle of all DocumentReference resources for the specified patient and category = `clinical=note` and date. See the implementation notes above for how to access the actual document.</t>
  </si>
  <si>
    <t>patient,type,period</t>
  </si>
  <si>
    <t>support searching for a specific note type for a patient</t>
  </si>
  <si>
    <t>support searching for a document for a patient by type and a clinically relevent date</t>
  </si>
  <si>
    <t>fixed_kv</t>
  </si>
  <si>
    <t>support searching for all reports for a patient for a given status (for example completed reports )</t>
  </si>
  <si>
    <t>support searching for all encounters for a patient by date</t>
  </si>
  <si>
    <t>support searching for all encounter for a patient by encounter type</t>
  </si>
  <si>
    <t>support searching for all encounter for a patient by encounter class</t>
  </si>
  <si>
    <t>GET [base]/Encounter?patient=example1&amp;class= http://terminology.hl7.org/CodeSystem/v3-ActCode code\|AMB</t>
  </si>
  <si>
    <t>GET [base]/Encounter?patient=example1&amp;date=ge2019</t>
  </si>
  <si>
    <t>GET [base]/Encounter?patient=1137192&amp;type=http://www.ama-assn.org/go/cpt code\|99201</t>
  </si>
  <si>
    <t>GET [base]/Encounter?patient=example1&amp;status=finished</t>
  </si>
  <si>
    <t>support searching for all encounter for a patient by status (for example, all finished encounters)</t>
  </si>
  <si>
    <t>status=active</t>
  </si>
  <si>
    <t>support searching for all administered immunizations for a patient</t>
  </si>
  <si>
    <t>lifecycle-status</t>
  </si>
  <si>
    <t>!CarePlan</t>
  </si>
  <si>
    <t>address-state</t>
  </si>
  <si>
    <t>patient,lifecycle-status</t>
  </si>
  <si>
    <t>GET [base]/Goal?patient=1137192&amp;lifecycle-status=active</t>
  </si>
  <si>
    <t>shall_include</t>
  </si>
  <si>
    <t>should_include</t>
  </si>
  <si>
    <t>http://hl7.org/fhir/us/core/StructureDefinition/us-core-vitalsigns</t>
  </si>
  <si>
    <t>!Observation</t>
  </si>
  <si>
    <t>Fetches a bundle of all Observation resources for the specified patient and category = `laboratory` and status</t>
  </si>
  <si>
    <t>Fetches a bundle of all Condition resources for the specified patient and all "active" statuses (active,relapse,remission). This will not return any "entered in error" resources because of the conditional presence of the clinicalStatus element.</t>
  </si>
  <si>
    <t>support searching a practitioner by an identifier such as an NPI</t>
  </si>
  <si>
    <t>support searching practitioner role by specialty</t>
  </si>
  <si>
    <t>GET [base]/AllergyIntolerance?patient=[id]&amp;clinical-status=http://terminology.hl7.org/CodeSystem/allergyintolerance-clinical\|active</t>
  </si>
  <si>
    <t>category=http://terminology.hl7.org/CodeSystem/v2-0074|LAB</t>
  </si>
  <si>
    <t>category=http://hl7.org/fhir/us/core/CodeSystem/careplan-category|assess-plan</t>
  </si>
  <si>
    <t>code=http://loinc.org|72166-2</t>
  </si>
  <si>
    <t>category=http://hl7.org/fhir/us/core/CodeSystem/us-core-documentreference-category|clinical-note</t>
  </si>
  <si>
    <t>clinical-status=http://terminology.hl7.org/CodeSystem/condition-clinical|active,http://terminology.hl7.org/CodeSystem/condition-clinical|recurrance,http://terminology.hl7.org/CodeSystem/condition-clinical|remission</t>
  </si>
  <si>
    <t>GET [base/Condition?patient=1032702&amp;clinical-status=http://terminology.hl7.org/CodeSystem/condition-clinical\|active,http://terminology.hl7.org/CodeSystem/condition-clinical\|recurrance,http://terminology.hl7.org/CodeSystem/condition-clinical\|remission</t>
  </si>
  <si>
    <t>GET [base]/Condition?patient=1032702&amp;code=[http://snomed.info/sct\|442311008]</t>
  </si>
  <si>
    <t>GET [base]/Observation?patient=1134281&amp;code=http://loinc.org\|2339-0~GET [base]/Observation?patient=1134281&amp;code=http://loinc.org\|2339-0,http://loinc.org\|25428-4,2514-8</t>
  </si>
  <si>
    <t>GET [base]/Condition?patient=1032702&amp;category=http://terminology.hl7.org/CodeSystem/condition-category\|problem~GET [base]/Condition?patient=1032702&amp;category=http://terminology.hl7.org/CodeSystem/condition-category\|health-concern~GET [base]/Condition?patient=1032702&amp;category=http://terminology.hl7.org/CodeSystem/condition-category\|encounter-diagnosis</t>
  </si>
  <si>
    <t>GET [base]/Encounter/12354~GET [base]/Encounter?_id=12354</t>
  </si>
  <si>
    <t>GET [base]/Patient/1032702~GET [base]/Patient?_id=1032702</t>
  </si>
  <si>
    <t>GET [base]/DocumentReference/2169591~GET [base]/DocumentReference?_id=2169591</t>
  </si>
  <si>
    <t>GET [base]/MedicationStatement?patient=14676~GET [base]/MedicationStatement?patient=14676&amp;_include=MedicationStatement:medication</t>
  </si>
  <si>
    <t>GET [base]/PractitionerRole?practitioner.identifier=http://hl7.org/fhir/sid/us-npi\|97860456&amp;_include=PractitionerRole:practitioner&amp;_include=PractitionerRole?endpoint~GET [base]/PractitionerRole?practitioner.name=Henry&amp;_include=PractitionerRole:practitioner&amp;_include=PractitionerRole?endpoint</t>
  </si>
  <si>
    <t>GET [base]/PractitionerRole?specialty=http://nucc.org/provider-taxonomy\|208D0000X</t>
  </si>
  <si>
    <t>GET [base]/Practitioner?identifier=http://hl7.org/fhir/sid/us-npi\|97860456</t>
  </si>
  <si>
    <t>http://hl7.org/fhir/us/core/StructureDefinition/us-core-careteam</t>
  </si>
  <si>
    <t>US Core CareTeam Profile</t>
  </si>
  <si>
    <t>http://hl7.org/fhir/us/core/StructureDefinition/us-core-medicationstatement</t>
  </si>
  <si>
    <t>US Core MedicationStatement Profile</t>
  </si>
  <si>
    <t>http://hl7.org/fhir/us/core/StructureDefinition/us-core-practitioner</t>
  </si>
  <si>
    <t>US Core Practitioner Profile</t>
  </si>
  <si>
    <t>http://hl7.org/fhir/us/core/StructureDefinition/us-core-immunization</t>
  </si>
  <si>
    <t>US Core Immunization Profile</t>
  </si>
  <si>
    <t>US Core Smoking Status Observation Profile</t>
  </si>
  <si>
    <t>http://hl7.org/fhir/us/core/StructureDefinition/us-core-documentreference</t>
  </si>
  <si>
    <t>US Core DocumentReference Profile</t>
  </si>
  <si>
    <t>http://hl7.org/fhir/us/core/StructureDefinition/us-core-medicationrequest</t>
  </si>
  <si>
    <t>US Core MedicationRequest Profile</t>
  </si>
  <si>
    <t>http://hl7.org/fhir/us/core/StructureDefinition/us-core-condition</t>
  </si>
  <si>
    <t>US Core Condition Profile</t>
  </si>
  <si>
    <t>http://hl7.org/fhir/us/core/StructureDefinition/us-core-encounter</t>
  </si>
  <si>
    <t>http://hl7.org/fhir/us/core/StructureDefinition/us-core-organization</t>
  </si>
  <si>
    <t>US Core Organization Profile</t>
  </si>
  <si>
    <t>http://hl7.org/fhir/us/core/StructureDefinition/us-core-procedure</t>
  </si>
  <si>
    <t>US Core Procedure Profile</t>
  </si>
  <si>
    <t>http://hl7.org/fhir/us/core/StructureDefinition/us-core-medication</t>
  </si>
  <si>
    <t>US Core Medication Profile</t>
  </si>
  <si>
    <t>Medication</t>
  </si>
  <si>
    <t>US Core DiagnosticReport Profile for Report and Note exchange</t>
  </si>
  <si>
    <t>http://hl7.org/fhir/us/core/StructureDefinition/us-core-practitionerrole</t>
  </si>
  <si>
    <t>US Core PractitionerRole Profile</t>
  </si>
  <si>
    <t>US Core CarePlan Profile</t>
  </si>
  <si>
    <t>http://hl7.org/fhir/us/core/StructureDefinition/us-core-goal</t>
  </si>
  <si>
    <t>US Core Goal Profile</t>
  </si>
  <si>
    <t>http://hl7.org/fhir/us/core/StructureDefinition/us-core-location</t>
  </si>
  <si>
    <t>US Core Location Profile</t>
  </si>
  <si>
    <t>US Core DiagnosticReport Profile for Laboratory Results Reporting</t>
  </si>
  <si>
    <t>US Core Patient Profile</t>
  </si>
  <si>
    <t>US Core Encounter Profile</t>
  </si>
  <si>
    <t>US Core AllergyIntolerance Profile</t>
  </si>
  <si>
    <t>docref</t>
  </si>
  <si>
    <t>conf_AllergyIntolerance</t>
  </si>
  <si>
    <t>conf_CarePlan</t>
  </si>
  <si>
    <t>conf_CareTeam</t>
  </si>
  <si>
    <t>conf_Condition</t>
  </si>
  <si>
    <t>conf_Device</t>
  </si>
  <si>
    <t>conf_DiagnosticReport</t>
  </si>
  <si>
    <t>conf_DocumentReference</t>
  </si>
  <si>
    <t>conf_Encounter</t>
  </si>
  <si>
    <t>conf_Goal</t>
  </si>
  <si>
    <t>conf_Immunization</t>
  </si>
  <si>
    <t>conf_Location</t>
  </si>
  <si>
    <t>conf_Medication</t>
  </si>
  <si>
    <t>conf_MedicationRequest</t>
  </si>
  <si>
    <t>conf_MedicationStatement</t>
  </si>
  <si>
    <t>conf_Observation</t>
  </si>
  <si>
    <t>conf_Organization</t>
  </si>
  <si>
    <t>conf_Patient</t>
  </si>
  <si>
    <t>conf_Practitioner</t>
  </si>
  <si>
    <t>conf_PractitionerRole</t>
  </si>
  <si>
    <t>conf_Procedure</t>
  </si>
  <si>
    <t>http://hl7.org/fhir/us/core/OperationDefinition/docref</t>
  </si>
  <si>
    <t>support searching for a specific device type for a patient (for example, implantable devices)</t>
  </si>
  <si>
    <t>GET [base]/DocumentReference?patient=2169591&amp;type=http://loinc.org \|34133-9&amp;period=ge2019</t>
  </si>
  <si>
    <t>GET [base]/DocumentReference?patient=1316024&amp;type=http://loinc.org\|18842-5</t>
  </si>
  <si>
    <t>GET [base]/Device?patient=1316024&amp;type=http://snomed.info/sct\|468063009</t>
  </si>
  <si>
    <t xml:space="preserve">Fetches a bundle of all Device resources for the specified patient and type. </t>
  </si>
  <si>
    <t>conditionalCreate</t>
  </si>
  <si>
    <t>conditionalRead</t>
  </si>
  <si>
    <t>shall_revinclude</t>
  </si>
  <si>
    <t>should_revinclude</t>
  </si>
  <si>
    <t>MedicationStatement:medication</t>
  </si>
  <si>
    <t>conditionalUpdate</t>
  </si>
  <si>
    <t>conditionalDelete</t>
  </si>
  <si>
    <t>This Section describes the expected capabilities of the US Core Server actor which is responsible for providing responses to the queries submitted by the US Core Requestors. The complete list of FHIR profiles, RESTful operations, and search parameters supported by US Core Servers are defined. Systems implementing this capability statement should meet the ONC 2015 Common Clinical Data Set (CCDS) access requirement for Patient Selection 170.315(g)(7) and Application Access - Data Category Request 170.315(g)(8) and and the latest proposed ONC [U.S. Core Data for Interoperability (USCDI)].  US Core Clients have the option of choosing from this list to access necessary data based on their local use cases and other contextual requirements.</t>
  </si>
  <si>
    <t>The MedicationStatement and MedicationRequest resources can represent a medication, using an external reference to a Medication resource. If an external Medication Resource is used in a MedicationStatement or a MedicationRequest, then the READ and SEARCH Criteria  **SHALL**  be supported.</t>
  </si>
  <si>
    <t>us-core-server</t>
  </si>
  <si>
    <t>versioning_conf</t>
  </si>
  <si>
    <t>readHistory_conf</t>
  </si>
  <si>
    <t>updateCreate_conf</t>
  </si>
  <si>
    <t>conditionalCreate_conf</t>
  </si>
  <si>
    <t>conditionalRead_conf</t>
  </si>
  <si>
    <t>conditionalUpdate_conf</t>
  </si>
  <si>
    <t>conditionalDelete_conf</t>
  </si>
  <si>
    <t>referencePolicy_conf</t>
  </si>
  <si>
    <t>GET [base]/MedicationRequest?patient=1137192&amp;status=active~GET [base]/MedicationRequest?patient=1137192&amp;status=active&amp;_include=MedicationRequest:medication</t>
  </si>
  <si>
    <t>GET [base]/MedicationStatement?patient=1137192&amp;status=active~GET [base]/MedicationStatement?patient=1137192&amp;status=active&amp;_include=MedicationStatement:medication</t>
  </si>
  <si>
    <t>GET [base]/MedicationRequest?patient=1137192&amp;effective=ge2019~GET [base]/MedicationStatement?patient=1137192&amp;effective=ge2019&amp;_include=MedicationRequest:medication</t>
  </si>
  <si>
    <t>GET [base]/MedicationStatement?patient=1137192&amp;date=ge2019~GET [base]/MedicationRequest?patient=1137192&amp;date=ge2019&amp;_include=MedicationStatement:medication</t>
  </si>
  <si>
    <t>target-date</t>
  </si>
  <si>
    <t>patient,target-date</t>
  </si>
  <si>
    <t>GET [base]/Goal?patient=1137192&amp;target-date=ge2015-01-14&amp;target-date=le2019-01-14</t>
  </si>
  <si>
    <t>GET [base]/CarePlan?patient=1137192&amp;category=http://hl7.org/fhir/us/core/CodeSystem/careplan-category\|assess-plan&amp;date=ge2019~GET [base]/CarePlan?patient=1137192&amp;category=http://hl7.org/fhir/us/core/CodeSystem/careplan-category\|assess-plan&amp;date=ge2018&amp;date=le2018</t>
  </si>
  <si>
    <t>GET [base]/CarePlan?patient=1137192&amp;category=http://hl7.org/fhir/us/core/CodeSystem/careplan-category\|assess-plan&amp;status=active&amp;date=ge2019~GET [base]/CarePlan?patient=1137192&amp;category=http://hl7.org/fhir/us/core/CodeSystem/careplan-category\|assess-plan&amp;status=active&amp;date=ge2018&amp;date=le2019</t>
  </si>
  <si>
    <t>The DocumentReference.type binding SHALL support at a minimum the [5 Common Clinical Notes](ValueSet-us-core-clinical-note-type.html) and may extend to the full US Core DocumentReference Type Value Set</t>
  </si>
  <si>
    <t>1. See the [General Security Considerations](security.html) section for requirements and recommendations.
1. A server **SHALL** reject any unauthorized requests by returning an `HTTP 401` unauthorized response code.</t>
  </si>
  <si>
    <t>US Core Laboratory Result Observation Profile</t>
  </si>
  <si>
    <t>http://hl7.org/fhir/us/core/StructureDefinition/us-core-observation-lab</t>
  </si>
  <si>
    <t>http://hl7.org/fhir/us/core/StructureDefinition/pediatric-bmi-for-age</t>
  </si>
  <si>
    <t>http://hl7.org/fhir/us/core/StructureDefinition/pediatric-weight-for-height</t>
  </si>
  <si>
    <t>US Core Pediatric BMI for Age Observation Profile</t>
  </si>
  <si>
    <t>US Core Pediatric Weight  for Height Observation Profile</t>
  </si>
  <si>
    <t>A server **SHALL** be capable of responding to a $docref operation and  capable of returning at least a reference to a generated CCD document, if available. **MAY** provide references to other 'on-demand' and 'stable' documents (or 'delayed/deferred assembly') that meet the query parameters as well. If a context date range is supplied the server ** SHOULD**  provide references to any document that falls within the date range If no date range is supplied, then the server **SHALL** provide references to last or current encounter.  **SHOULD** document what resources, if any, are returned as included resources
`GET [base]/DocumentReference/$docref?patient=[id]`</t>
  </si>
  <si>
    <t>category=http://terminology.hl7.org/CodeSystem/observation-category|laboratory</t>
  </si>
  <si>
    <t>GET [base]/Observation?patient=1134281&amp;category=http://terminology.hl7.org/CodeSystem/observation-category\|laboratory&amp;status=final</t>
  </si>
  <si>
    <t>GET [base]/Observation?patient=1134281&amp;category=http://terminology.hl7.org/CodeSystem/observation-category\|laboratory</t>
  </si>
  <si>
    <t>GET [base]Observation?patient=555580&amp;category=http://terminology.hl7.org/CodeSystem/observation-category\|laboratory&amp;date=ge2018-03-14</t>
  </si>
  <si>
    <t>category=http://terminology.hl7.org/CodeSystem/observation-category|vital-signs</t>
  </si>
  <si>
    <t>GET [base]/Observation?patient=1134281&amp;category=http://terminology.hl7.org/CodeSystem/observation-category\|vital-signs&amp;status=final</t>
  </si>
  <si>
    <t>GET [base]/Observation?patient=1134281&amp;category=http://terminology.hl7.org/CodeSystem/observation-category\|vital-signs</t>
  </si>
  <si>
    <t>GET [base]/Observation?patient=1134281&amp;category=http://terminology.hl7.org/CodeSystem/observation-category\|vital-signs&amp;date=ge2019</t>
  </si>
  <si>
    <t>doc_DiagnosticReport</t>
  </si>
  <si>
    <t>This conformance expectation applies **only**  to the *US Core DiagnosticReport Profile for Report and Note exchange* profile.  The conformance expectation for the *US Core DiagnosticReport Profile for Laboratory Results Reporting* is  **MAY**.</t>
  </si>
  <si>
    <t>The MedicationStatement resources can represent a medication using either a code or refer to the Medication resource. When referencing Medication, the resource may be [contained](http://hl7.org/fhir/R4/references.html#contained) or an external resource. The server application **MAY** choose any one way or more than one method, but if an external reference to Medication is used, the server **SHALL** support the _include` parameter for searching this element. The client application must support all methods.
 For example, A server **SHALL** be capable of returning all medications for a patient using one of or both:
 `GET /MedicationStatement?patient=[id]`
 `GET /MedicationStatement?patient=[id]&amp;_include=MedicationStatement:medication`</t>
  </si>
  <si>
    <t>intent</t>
  </si>
  <si>
    <t>patient,intent</t>
  </si>
  <si>
    <t>patient,intent,status</t>
  </si>
  <si>
    <t>patient,intent,authoredon</t>
  </si>
  <si>
    <t>patient,intent,encounter</t>
  </si>
  <si>
    <t>intent=http://hl7.org/fhir/CodeSystem/medicationrequest-intent|order</t>
  </si>
  <si>
    <t>support searching for all medications that have been prescribed to a patient. See the [Medication List Guidance] section for guidance on accessing a patient medications. The server application represents the medication using either an inline code or a contained or external reference to the Medication resource.</t>
  </si>
  <si>
    <t>GET [base]/MedicationRequest?patient=14676&amp;intent=http://hl7.org/fhir/CodeSystem/medicationrequest-intent|order~GET [base]/MedicationRequest?patient=14676&amp;intent=http://hl7.org/fhir/CodeSystem/medicationrequest-intent|order&amp;_include=MedicationRequest:medication</t>
  </si>
  <si>
    <t>Fetches a bundle of all MedicationRequest resources for the specified patient and intent code = `order`</t>
  </si>
  <si>
    <t>Fetches a bundle of all MedicationRequest resources for the specified patient and intent  code = `order` and status</t>
  </si>
  <si>
    <t>Fetches a bundle of all MedicationRequest resources for the specified patient and intent  code = `order` and authoredon date</t>
  </si>
  <si>
    <t>Fetches a bundle of all MedicationRequest resources for the specified patient and intent  code = `order` and encounter</t>
  </si>
  <si>
    <t>encounter</t>
  </si>
  <si>
    <t>http://hl7.org/fhir/us/core/StructureDefinition/us-core-implantable-device</t>
  </si>
  <si>
    <t>doc</t>
  </si>
  <si>
    <t>transaction</t>
  </si>
  <si>
    <t>batch</t>
  </si>
  <si>
    <t>search-system</t>
  </si>
  <si>
    <t>history-system</t>
  </si>
  <si>
    <t>!MedicationStatement</t>
  </si>
  <si>
    <t>The MedicationRequest resources can represent a medication using either a code or refer to the Medication resource. When referencing Medication, the resource may be [contained](http://hl7.org/fhir/R4/references.html#contained) or an external resource. The server application **MAY** choose any one way or more than one method, but if an external reference to Medication is used, the server **SHALL** support the _include` parameter for searching this element. The client application must support all methods.
 For example, A server **SHALL** be capable of returning all medications for a patient using one of or both:
 `GET /MedicationRequest?patient=[id]`
 `GET /MedicationRequest?patient=[id]&amp;_include=MedicationRequest:medication`</t>
  </si>
  <si>
    <t>Provenance</t>
  </si>
  <si>
    <t>If a system receives a provider in `Provenance.agent.who` as free text they must capture who sent them the information as the organization. On request they **SHALL** provide this organization as the source and **MAY** include the free text provider.</t>
  </si>
  <si>
    <t>http://hl7.org/fhir/us/core/StructureDefinition/us-core-provenance</t>
  </si>
  <si>
    <t>US Core Provenance Profile</t>
  </si>
  <si>
    <t>conf_Provenance</t>
  </si>
  <si>
    <t>US Core Pulse Oximetry Profile</t>
  </si>
  <si>
    <t>http://hl7.org/fhir/us/core/StructureDefinition/us-core-pulse-oximetry</t>
  </si>
  <si>
    <t>special</t>
  </si>
  <si>
    <t>support searching relevant Provenance records for a resource type</t>
  </si>
  <si>
    <t>reference,special</t>
  </si>
  <si>
    <t>support searching for all allergies and associated provenance for a patient</t>
  </si>
  <si>
    <t>token,special</t>
  </si>
  <si>
    <t>Fetches a bundle of all AllergyIntolerance resources for the specified patient and status code.  This will not return any "entered in error" resources because of the conditional presence of the clinicalStatus element.</t>
  </si>
  <si>
    <t>Fetches a bundle of all AllergyIntolerance resources for the specified patient and any corresponding Provenance resources.</t>
  </si>
  <si>
    <t>Fetches an AllergyIntolerance resource  (within the clients authorization scope) and any corresponding Provenance resources.</t>
  </si>
  <si>
    <t>SearchParameter-us-core-includeprovenance.html</t>
  </si>
  <si>
    <t>support searching for an allergy and its associated provenance</t>
  </si>
  <si>
    <t>US Core Implantable Device Profile</t>
  </si>
  <si>
    <t>us-core-includeprovenance</t>
  </si>
  <si>
    <t>patient,us-core-includeprovenance</t>
  </si>
  <si>
    <t>_id,us-core-includeprovenance</t>
  </si>
  <si>
    <t>GET [base]/AllergyIntolerance?patient=1137192&amp;us-core-includeprovenance</t>
  </si>
  <si>
    <t>GET [base]/AllergyIntolerance?_id=12345&amp;us-core-includeprovenance</t>
  </si>
  <si>
    <t>http://hl7.org/fhir/us/core/ImplementationGuide/hl7.fhir.us.core-3.1.0</t>
  </si>
  <si>
    <t xml:space="preserve">The US Core Server **SHALL**:
1. Support the US Core Patient resource profile.
1. Support at least one additional resource profile from the list of US Core Profiles.
1. Implement the RESTful behavior according to the FHIR specification.
1. Return the following response classes:
   - (Status 400): invalid parameter
   - (Status 401/4xx): unauthorized request
   - (Status 403): insufficient scope
   - (Status 404): unknown resource
   - (Status 410): deleted resource.
1. Support json source formats for all US Core interactions.
1. Declare a CapabilityStatement identifying the list of profiles, operations, search parameter supported.
The US Core Server **SHOULD**:
1. Support xml source formats for all US Core interactions.
1. Identify the US Core profiles supported as part of the FHIR `meta.profile` attribute for each instance.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</si>
</sst>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b/>
      <sz val="13"/>
      <color theme="3"/>
      <name val="Calibri"/>
      <family val="2"/>
      <scheme val="minor"/>
    </font>
    <font>
      <sz val="11"/>
      <color rgb="FF333333"/>
      <name val="Verdana"/>
      <family val="2"/>
    </font>
    <font>
      <sz val="9"/>
      <color rgb="FF333333"/>
      <name val="Verdana"/>
      <family val="2"/>
    </font>
    <font>
      <sz val="14"/>
      <color rgb="FF333333"/>
      <name val="Verdana"/>
      <family val="2"/>
    </font>
    <font>
      <sz val="12"/>
      <color rgb="FF005C00"/>
      <name val="Monaco"/>
      <family val="2"/>
    </font>
    <font>
      <sz val="12"/>
      <color rgb="FF333333"/>
      <name val="Monaco"/>
      <family val="2"/>
    </font>
    <font>
      <sz val="9"/>
      <color indexed="81"/>
      <name val="Tahoma"/>
      <family val="2"/>
    </font>
    <font>
      <b/>
      <sz val="9"/>
      <color indexed="81"/>
      <name val="Tahoma"/>
      <family val="2"/>
    </font>
    <font>
      <sz val="9"/>
      <color rgb="FF333333"/>
      <name val="Consolas"/>
      <family val="3"/>
    </font>
    <font>
      <sz val="11"/>
      <color rgb="FF005C00"/>
      <name val="Consolas"/>
      <family val="3"/>
    </font>
    <font>
      <sz val="11"/>
      <color rgb="FF9C0006"/>
      <name val="Calibri"/>
      <family val="2"/>
      <scheme val="minor"/>
    </font>
  </fonts>
  <fills count="3">
    <fill>
      <patternFill patternType="none"/>
    </fill>
    <fill>
      <patternFill patternType="gray125"/>
    </fill>
    <fill>
      <patternFill patternType="solid">
        <fgColor rgb="FFFFC7CE"/>
      </patternFill>
    </fill>
  </fills>
  <borders count="3">
    <border>
      <left/>
      <right/>
      <top/>
      <bottom/>
      <diagonal/>
    </border>
    <border>
      <left/>
      <right/>
      <top/>
      <bottom style="thick">
        <color theme="4" tint="0.499984740745262"/>
      </bottom>
      <diagonal/>
    </border>
    <border>
      <left style="medium">
        <color rgb="FFCCCCCC"/>
      </left>
      <right style="medium">
        <color rgb="FFCCCCCC"/>
      </right>
      <top style="medium">
        <color rgb="FFCCCCCC"/>
      </top>
      <bottom style="medium">
        <color rgb="FFCCCCCC"/>
      </bottom>
      <diagonal/>
    </border>
  </borders>
  <cellStyleXfs count="3">
    <xf numFmtId="0" fontId="0" fillId="0" borderId="0"/>
    <xf numFmtId="0" fontId="1" fillId="0" borderId="1"/>
    <xf numFmtId="0" fontId="11" fillId="2" borderId="0" applyNumberFormat="0" applyBorder="0" applyAlignment="0" applyProtection="0"/>
  </cellStyleXfs>
  <cellXfs count="18">
    <xf numFmtId="0" fontId="0" fillId="0" borderId="0" xfId="0"/>
    <xf numFmtId="0" fontId="0" fillId="0" borderId="0" xfId="0"/>
    <xf numFmtId="0" fontId="0" fillId="0" borderId="0" xfId="0" applyAlignment="1">
      <alignment wrapText="1"/>
    </xf>
    <xf numFmtId="0" fontId="0" fillId="0" borderId="0" xfId="0" quotePrefix="1" applyAlignment="1">
      <alignment wrapText="1"/>
    </xf>
    <xf numFmtId="0" fontId="1" fillId="0" borderId="1" xfId="1"/>
    <xf numFmtId="0" fontId="2" fillId="0" borderId="0" xfId="0" applyFont="1"/>
    <xf numFmtId="0" fontId="3" fillId="0" borderId="0" xfId="0" applyFont="1"/>
    <xf numFmtId="0" fontId="4" fillId="0" borderId="0" xfId="0" applyFont="1"/>
    <xf numFmtId="0" fontId="1" fillId="0" borderId="0" xfId="1" applyFill="1" applyBorder="1"/>
    <xf numFmtId="0" fontId="5" fillId="0" borderId="0" xfId="0" applyFont="1"/>
    <xf numFmtId="0" fontId="6" fillId="0" borderId="0" xfId="0" applyFont="1"/>
    <xf numFmtId="0" fontId="0" fillId="0" borderId="0" xfId="0" applyFill="1"/>
    <xf numFmtId="0" fontId="2" fillId="0" borderId="0" xfId="0" applyFont="1" applyAlignment="1">
      <alignment wrapText="1"/>
    </xf>
    <xf numFmtId="0" fontId="1" fillId="0" borderId="1" xfId="1" applyAlignment="1">
      <alignment wrapText="1"/>
    </xf>
    <xf numFmtId="0" fontId="0" fillId="0" borderId="0" xfId="0" quotePrefix="1"/>
    <xf numFmtId="0" fontId="9" fillId="0" borderId="2" xfId="0" applyFont="1" applyBorder="1" applyAlignment="1">
      <alignment horizontal="left" vertical="center" indent="1"/>
    </xf>
    <xf numFmtId="0" fontId="10" fillId="0" borderId="0" xfId="0" applyFont="1"/>
    <xf numFmtId="0" fontId="11" fillId="2" borderId="0" xfId="2"/>
  </cellXfs>
  <cellStyles count="3">
    <cellStyle name="Bad" xfId="2" builtinId="27"/>
    <cellStyle name="Heading 2" xfId="1" builtinId="1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
  <sheetViews>
    <sheetView tabSelected="1" topLeftCell="A4" workbookViewId="0">
      <selection activeCell="B6" sqref="B6"/>
    </sheetView>
  </sheetViews>
  <sheetFormatPr defaultColWidth="8.85546875" defaultRowHeight="15"/>
  <cols>
    <col min="1" max="1" width="24.7109375" style="1" customWidth="1"/>
    <col min="2" max="2" width="95.42578125" style="1" bestFit="1" customWidth="1"/>
  </cols>
  <sheetData>
    <row r="1" spans="1:2">
      <c r="A1" t="s">
        <v>0</v>
      </c>
      <c r="B1" t="s">
        <v>1</v>
      </c>
    </row>
    <row r="2" spans="1:2">
      <c r="A2" t="s">
        <v>2</v>
      </c>
      <c r="B2" t="s">
        <v>444</v>
      </c>
    </row>
    <row r="3" spans="1:2" ht="105" customHeight="1">
      <c r="A3" t="s">
        <v>3</v>
      </c>
      <c r="B3" s="2" t="s">
        <v>442</v>
      </c>
    </row>
    <row r="4" spans="1:2">
      <c r="A4" t="s">
        <v>4</v>
      </c>
      <c r="B4" s="11" t="s">
        <v>526</v>
      </c>
    </row>
    <row r="5" spans="1:2">
      <c r="A5" t="s">
        <v>5</v>
      </c>
      <c r="B5" t="s">
        <v>6</v>
      </c>
    </row>
    <row r="6" spans="1:2" ht="351.75" customHeight="1">
      <c r="A6" t="s">
        <v>7</v>
      </c>
      <c r="B6" s="2" t="s">
        <v>527</v>
      </c>
    </row>
    <row r="7" spans="1:2" ht="103.5" customHeight="1">
      <c r="A7" t="s">
        <v>8</v>
      </c>
      <c r="B7" s="3" t="s">
        <v>463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CC787-78D8-4AA0-BE43-37746049F77C}">
  <dimension ref="A1:B1"/>
  <sheetViews>
    <sheetView workbookViewId="0">
      <selection activeCell="B7" sqref="B7"/>
    </sheetView>
  </sheetViews>
  <sheetFormatPr defaultColWidth="8.85546875" defaultRowHeight="15"/>
  <sheetData>
    <row r="1" spans="1:2">
      <c r="A1" t="s">
        <v>27</v>
      </c>
      <c r="B1" t="s">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7"/>
  <sheetViews>
    <sheetView workbookViewId="0">
      <selection activeCell="D3" sqref="D3"/>
    </sheetView>
  </sheetViews>
  <sheetFormatPr defaultColWidth="8.85546875" defaultRowHeight="15"/>
  <cols>
    <col min="1" max="1" width="94" style="1" bestFit="1" customWidth="1"/>
    <col min="2" max="2" width="60.42578125" style="1" bestFit="1" customWidth="1"/>
    <col min="3" max="3" width="20.140625" style="1" customWidth="1"/>
    <col min="4" max="4" width="16.140625" style="1" customWidth="1"/>
  </cols>
  <sheetData>
    <row r="1" spans="1:6">
      <c r="A1" t="s">
        <v>9</v>
      </c>
      <c r="B1" t="s">
        <v>10</v>
      </c>
      <c r="C1" t="s">
        <v>11</v>
      </c>
      <c r="D1" t="s">
        <v>12</v>
      </c>
    </row>
    <row r="2" spans="1:6">
      <c r="A2" t="s">
        <v>373</v>
      </c>
      <c r="B2" t="s">
        <v>374</v>
      </c>
      <c r="C2" t="s">
        <v>13</v>
      </c>
      <c r="D2" t="s">
        <v>267</v>
      </c>
      <c r="F2" s="1"/>
    </row>
    <row r="3" spans="1:6">
      <c r="A3" t="s">
        <v>375</v>
      </c>
      <c r="B3" t="s">
        <v>376</v>
      </c>
      <c r="C3" t="s">
        <v>13</v>
      </c>
      <c r="D3" t="s">
        <v>197</v>
      </c>
      <c r="F3" s="1"/>
    </row>
    <row r="4" spans="1:6">
      <c r="A4" s="1" t="s">
        <v>495</v>
      </c>
      <c r="B4" s="1" t="s">
        <v>520</v>
      </c>
      <c r="C4" s="1" t="s">
        <v>13</v>
      </c>
      <c r="D4" s="1" t="s">
        <v>271</v>
      </c>
      <c r="F4" s="1"/>
    </row>
    <row r="5" spans="1:6">
      <c r="A5" s="1" t="s">
        <v>377</v>
      </c>
      <c r="B5" s="1" t="s">
        <v>378</v>
      </c>
      <c r="C5" s="1" t="s">
        <v>13</v>
      </c>
      <c r="D5" s="1" t="s">
        <v>293</v>
      </c>
      <c r="F5" s="1"/>
    </row>
    <row r="6" spans="1:6">
      <c r="A6" s="1" t="s">
        <v>83</v>
      </c>
      <c r="B6" s="1" t="s">
        <v>405</v>
      </c>
      <c r="C6" s="1" t="s">
        <v>13</v>
      </c>
      <c r="D6" s="1" t="s">
        <v>24</v>
      </c>
      <c r="F6" s="1"/>
    </row>
    <row r="7" spans="1:6">
      <c r="A7" s="1" t="s">
        <v>379</v>
      </c>
      <c r="B7" s="1" t="s">
        <v>380</v>
      </c>
      <c r="C7" s="1" t="s">
        <v>13</v>
      </c>
      <c r="D7" s="1" t="s">
        <v>172</v>
      </c>
      <c r="F7" s="1"/>
    </row>
    <row r="8" spans="1:6">
      <c r="A8" s="1" t="s">
        <v>302</v>
      </c>
      <c r="B8" s="1" t="s">
        <v>381</v>
      </c>
      <c r="C8" s="1" t="s">
        <v>13</v>
      </c>
      <c r="D8" s="1" t="s">
        <v>196</v>
      </c>
      <c r="F8" s="1"/>
    </row>
    <row r="9" spans="1:6">
      <c r="A9" s="1" t="s">
        <v>382</v>
      </c>
      <c r="B9" s="1" t="s">
        <v>383</v>
      </c>
      <c r="C9" s="1" t="s">
        <v>13</v>
      </c>
      <c r="D9" s="1" t="s">
        <v>191</v>
      </c>
      <c r="F9" s="1"/>
    </row>
    <row r="10" spans="1:6">
      <c r="A10" s="1" t="s">
        <v>384</v>
      </c>
      <c r="B10" s="1" t="s">
        <v>385</v>
      </c>
      <c r="C10" s="1" t="s">
        <v>13</v>
      </c>
      <c r="D10" s="1" t="s">
        <v>194</v>
      </c>
      <c r="F10" s="1"/>
    </row>
    <row r="11" spans="1:6">
      <c r="A11" s="1" t="s">
        <v>386</v>
      </c>
      <c r="B11" s="1" t="s">
        <v>387</v>
      </c>
      <c r="C11" s="1" t="s">
        <v>13</v>
      </c>
      <c r="D11" s="1" t="s">
        <v>148</v>
      </c>
      <c r="F11" s="1"/>
    </row>
    <row r="12" spans="1:6">
      <c r="A12" s="1" t="s">
        <v>388</v>
      </c>
      <c r="B12" s="1" t="s">
        <v>406</v>
      </c>
      <c r="C12" s="1" t="s">
        <v>13</v>
      </c>
      <c r="D12" s="1" t="s">
        <v>25</v>
      </c>
      <c r="F12" s="1"/>
    </row>
    <row r="13" spans="1:6">
      <c r="A13" s="1" t="s">
        <v>389</v>
      </c>
      <c r="B13" s="1" t="s">
        <v>390</v>
      </c>
      <c r="C13" s="1" t="s">
        <v>13</v>
      </c>
      <c r="D13" s="1" t="s">
        <v>286</v>
      </c>
      <c r="F13" s="1"/>
    </row>
    <row r="14" spans="1:6">
      <c r="A14" s="11" t="s">
        <v>467</v>
      </c>
      <c r="B14" s="1" t="s">
        <v>469</v>
      </c>
      <c r="C14" s="1" t="s">
        <v>13</v>
      </c>
      <c r="D14" s="1" t="s">
        <v>196</v>
      </c>
      <c r="F14" s="1"/>
    </row>
    <row r="15" spans="1:6">
      <c r="A15" s="1" t="s">
        <v>391</v>
      </c>
      <c r="B15" s="1" t="s">
        <v>392</v>
      </c>
      <c r="C15" s="1" t="s">
        <v>13</v>
      </c>
      <c r="D15" s="1" t="s">
        <v>195</v>
      </c>
      <c r="F15" s="1"/>
    </row>
    <row r="16" spans="1:6">
      <c r="A16" s="1" t="s">
        <v>393</v>
      </c>
      <c r="B16" s="1" t="s">
        <v>394</v>
      </c>
      <c r="C16" s="1" t="s">
        <v>13</v>
      </c>
      <c r="D16" s="1" t="s">
        <v>395</v>
      </c>
      <c r="F16" s="1"/>
    </row>
    <row r="17" spans="1:6">
      <c r="A17" s="1" t="s">
        <v>465</v>
      </c>
      <c r="B17" s="1" t="s">
        <v>464</v>
      </c>
      <c r="C17" s="1" t="s">
        <v>13</v>
      </c>
      <c r="D17" s="1" t="s">
        <v>196</v>
      </c>
      <c r="F17" s="1"/>
    </row>
    <row r="18" spans="1:6">
      <c r="A18" s="1" t="s">
        <v>203</v>
      </c>
      <c r="B18" s="1" t="s">
        <v>396</v>
      </c>
      <c r="C18" s="1" t="s">
        <v>13</v>
      </c>
      <c r="D18" s="1" t="s">
        <v>192</v>
      </c>
      <c r="F18" s="1"/>
    </row>
    <row r="19" spans="1:6">
      <c r="A19" s="1" t="s">
        <v>397</v>
      </c>
      <c r="B19" s="1" t="s">
        <v>398</v>
      </c>
      <c r="C19" s="1" t="s">
        <v>13</v>
      </c>
      <c r="D19" s="1" t="s">
        <v>296</v>
      </c>
      <c r="F19" s="1"/>
    </row>
    <row r="20" spans="1:6">
      <c r="A20" s="1" t="s">
        <v>255</v>
      </c>
      <c r="B20" s="1" t="s">
        <v>399</v>
      </c>
      <c r="C20" s="1" t="s">
        <v>13</v>
      </c>
      <c r="D20" s="1" t="s">
        <v>253</v>
      </c>
      <c r="F20" s="1"/>
    </row>
    <row r="21" spans="1:6">
      <c r="A21" s="1" t="s">
        <v>400</v>
      </c>
      <c r="B21" s="1" t="s">
        <v>401</v>
      </c>
      <c r="C21" s="1" t="s">
        <v>13</v>
      </c>
      <c r="D21" s="1" t="s">
        <v>193</v>
      </c>
      <c r="F21" s="1"/>
    </row>
    <row r="22" spans="1:6">
      <c r="A22" s="1" t="s">
        <v>402</v>
      </c>
      <c r="B22" s="1" t="s">
        <v>403</v>
      </c>
      <c r="C22" s="1" t="s">
        <v>13</v>
      </c>
      <c r="D22" s="1" t="s">
        <v>272</v>
      </c>
      <c r="F22" s="1"/>
    </row>
    <row r="23" spans="1:6">
      <c r="A23" s="11" t="s">
        <v>466</v>
      </c>
      <c r="B23" s="1" t="s">
        <v>468</v>
      </c>
      <c r="C23" s="1" t="s">
        <v>13</v>
      </c>
      <c r="D23" s="1" t="s">
        <v>196</v>
      </c>
      <c r="F23" s="1"/>
    </row>
    <row r="24" spans="1:6" s="1" customFormat="1">
      <c r="A24" s="11" t="s">
        <v>509</v>
      </c>
      <c r="B24" s="1" t="s">
        <v>508</v>
      </c>
      <c r="C24" s="1" t="s">
        <v>13</v>
      </c>
      <c r="D24" s="1" t="s">
        <v>196</v>
      </c>
    </row>
    <row r="25" spans="1:6">
      <c r="A25" s="1" t="s">
        <v>202</v>
      </c>
      <c r="B25" s="1" t="s">
        <v>404</v>
      </c>
      <c r="C25" s="1" t="s">
        <v>13</v>
      </c>
      <c r="D25" s="1" t="s">
        <v>192</v>
      </c>
      <c r="F25" s="1"/>
    </row>
    <row r="26" spans="1:6">
      <c r="A26" s="1" t="s">
        <v>81</v>
      </c>
      <c r="B26" s="1" t="s">
        <v>407</v>
      </c>
      <c r="C26" s="1" t="s">
        <v>13</v>
      </c>
      <c r="D26" s="1" t="s">
        <v>23</v>
      </c>
      <c r="F26" s="1"/>
    </row>
    <row r="27" spans="1:6">
      <c r="A27" s="1" t="s">
        <v>505</v>
      </c>
      <c r="B27" s="1" t="s">
        <v>506</v>
      </c>
      <c r="C27" s="1" t="s">
        <v>13</v>
      </c>
      <c r="D27" s="1" t="s">
        <v>503</v>
      </c>
    </row>
  </sheetData>
  <pageMargins left="0.7" right="0.7" top="0.75" bottom="0.75" header="0.3" footer="0.3"/>
  <pageSetup orientation="portrait" horizontalDpi="1200" verticalDpi="1200"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59"/>
  <sheetViews>
    <sheetView workbookViewId="0">
      <pane xSplit="1" ySplit="1" topLeftCell="B15" activePane="bottomRight" state="frozen"/>
      <selection pane="topRight" activeCell="B1" sqref="B1"/>
      <selection pane="bottomLeft" activeCell="A2" sqref="A2"/>
      <selection pane="bottomRight" activeCell="A15" sqref="A15"/>
    </sheetView>
  </sheetViews>
  <sheetFormatPr defaultColWidth="8.85546875" defaultRowHeight="15"/>
  <cols>
    <col min="1" max="1" width="36.42578125" style="1" customWidth="1"/>
    <col min="2" max="2" width="25.28515625" style="1" customWidth="1"/>
    <col min="3" max="3" width="49.7109375" style="2" customWidth="1"/>
    <col min="4" max="4" width="11.28515625" style="1" customWidth="1"/>
    <col min="5" max="5" width="9" style="1" customWidth="1"/>
    <col min="6" max="12" width="17.42578125" style="1" customWidth="1"/>
    <col min="13" max="13" width="20.42578125" style="1" customWidth="1"/>
    <col min="14" max="17" width="17.42578125" style="1" customWidth="1"/>
    <col min="18" max="19" width="20.42578125" style="1" customWidth="1"/>
    <col min="20" max="23" width="38.85546875" style="1" bestFit="1" customWidth="1"/>
    <col min="24" max="24" width="27.140625" style="1" bestFit="1" customWidth="1"/>
  </cols>
  <sheetData>
    <row r="1" spans="1:24" ht="18" thickBot="1">
      <c r="A1" t="s">
        <v>14</v>
      </c>
      <c r="B1" t="s">
        <v>15</v>
      </c>
      <c r="C1" s="2" t="s">
        <v>7</v>
      </c>
      <c r="D1" t="s">
        <v>16</v>
      </c>
      <c r="E1" s="1" t="s">
        <v>445</v>
      </c>
      <c r="F1" t="s">
        <v>17</v>
      </c>
      <c r="G1" s="1" t="s">
        <v>446</v>
      </c>
      <c r="H1" t="s">
        <v>18</v>
      </c>
      <c r="I1" s="1" t="s">
        <v>447</v>
      </c>
      <c r="J1" s="1" t="s">
        <v>435</v>
      </c>
      <c r="K1" s="1" t="s">
        <v>448</v>
      </c>
      <c r="L1" s="1" t="s">
        <v>436</v>
      </c>
      <c r="M1" s="1" t="s">
        <v>449</v>
      </c>
      <c r="N1" s="1" t="s">
        <v>440</v>
      </c>
      <c r="O1" s="1" t="s">
        <v>450</v>
      </c>
      <c r="P1" s="1" t="s">
        <v>441</v>
      </c>
      <c r="Q1" s="1" t="s">
        <v>451</v>
      </c>
      <c r="R1" t="s">
        <v>19</v>
      </c>
      <c r="S1" s="1" t="s">
        <v>452</v>
      </c>
      <c r="T1" s="4" t="s">
        <v>348</v>
      </c>
      <c r="U1" s="4" t="s">
        <v>349</v>
      </c>
      <c r="V1" s="4" t="s">
        <v>437</v>
      </c>
      <c r="W1" s="4" t="s">
        <v>438</v>
      </c>
      <c r="X1" t="s">
        <v>20</v>
      </c>
    </row>
    <row r="2" spans="1:24" ht="38.25" customHeight="1" thickTop="1">
      <c r="A2" s="1" t="s">
        <v>23</v>
      </c>
      <c r="B2" t="s">
        <v>13</v>
      </c>
      <c r="C2" s="3"/>
      <c r="D2"/>
      <c r="F2"/>
      <c r="R2" t="s">
        <v>21</v>
      </c>
      <c r="S2" s="1" t="s">
        <v>78</v>
      </c>
      <c r="X2" t="s">
        <v>22</v>
      </c>
    </row>
    <row r="3" spans="1:24">
      <c r="A3" s="1" t="s">
        <v>253</v>
      </c>
      <c r="B3" s="1" t="s">
        <v>13</v>
      </c>
      <c r="R3" s="1" t="s">
        <v>21</v>
      </c>
      <c r="S3" s="1" t="s">
        <v>78</v>
      </c>
    </row>
    <row r="4" spans="1:24">
      <c r="A4" s="1" t="s">
        <v>267</v>
      </c>
      <c r="B4" s="1" t="s">
        <v>13</v>
      </c>
      <c r="R4" s="1" t="s">
        <v>21</v>
      </c>
      <c r="S4" s="1" t="s">
        <v>78</v>
      </c>
    </row>
    <row r="5" spans="1:24">
      <c r="A5" s="1" t="s">
        <v>148</v>
      </c>
      <c r="B5" s="1" t="s">
        <v>13</v>
      </c>
      <c r="R5" s="1" t="s">
        <v>21</v>
      </c>
      <c r="S5" s="1" t="s">
        <v>78</v>
      </c>
      <c r="X5" t="s">
        <v>26</v>
      </c>
    </row>
    <row r="6" spans="1:24">
      <c r="A6" s="1" t="s">
        <v>271</v>
      </c>
      <c r="B6" s="1" t="s">
        <v>13</v>
      </c>
      <c r="R6" s="1" t="s">
        <v>21</v>
      </c>
      <c r="S6" s="1" t="s">
        <v>78</v>
      </c>
    </row>
    <row r="7" spans="1:24">
      <c r="A7" s="1" t="s">
        <v>192</v>
      </c>
      <c r="B7" s="1" t="s">
        <v>13</v>
      </c>
      <c r="R7" s="1" t="s">
        <v>21</v>
      </c>
      <c r="S7" s="1" t="s">
        <v>78</v>
      </c>
    </row>
    <row r="8" spans="1:24" ht="75">
      <c r="A8" s="1" t="s">
        <v>191</v>
      </c>
      <c r="B8" s="1" t="s">
        <v>13</v>
      </c>
      <c r="C8" s="2" t="s">
        <v>462</v>
      </c>
      <c r="R8" s="1" t="s">
        <v>21</v>
      </c>
      <c r="S8" s="1" t="s">
        <v>78</v>
      </c>
    </row>
    <row r="9" spans="1:24">
      <c r="A9" s="1" t="s">
        <v>25</v>
      </c>
      <c r="B9" s="1" t="s">
        <v>13</v>
      </c>
      <c r="R9" s="1" t="s">
        <v>21</v>
      </c>
      <c r="S9" s="1" t="s">
        <v>78</v>
      </c>
    </row>
    <row r="10" spans="1:24">
      <c r="A10" s="1" t="s">
        <v>193</v>
      </c>
      <c r="B10" s="1" t="s">
        <v>13</v>
      </c>
      <c r="R10" s="1" t="s">
        <v>21</v>
      </c>
      <c r="S10" s="1" t="s">
        <v>78</v>
      </c>
    </row>
    <row r="11" spans="1:24">
      <c r="A11" s="1" t="s">
        <v>172</v>
      </c>
      <c r="B11" s="1" t="s">
        <v>13</v>
      </c>
      <c r="R11" s="1" t="s">
        <v>21</v>
      </c>
      <c r="S11" s="1" t="s">
        <v>78</v>
      </c>
    </row>
    <row r="12" spans="1:24">
      <c r="A12" s="1" t="s">
        <v>272</v>
      </c>
      <c r="B12" s="1" t="s">
        <v>13</v>
      </c>
      <c r="R12" s="1" t="s">
        <v>21</v>
      </c>
      <c r="S12" s="1" t="s">
        <v>78</v>
      </c>
    </row>
    <row r="13" spans="1:24" ht="105">
      <c r="A13" s="1" t="s">
        <v>395</v>
      </c>
      <c r="B13" s="1" t="s">
        <v>13</v>
      </c>
      <c r="C13" s="2" t="s">
        <v>443</v>
      </c>
      <c r="R13" s="1" t="s">
        <v>21</v>
      </c>
      <c r="S13" s="1" t="s">
        <v>78</v>
      </c>
    </row>
    <row r="14" spans="1:24" ht="315">
      <c r="A14" s="1" t="s">
        <v>194</v>
      </c>
      <c r="B14" s="1" t="s">
        <v>13</v>
      </c>
      <c r="C14" s="2" t="s">
        <v>502</v>
      </c>
      <c r="R14" s="1" t="s">
        <v>21</v>
      </c>
      <c r="S14" s="1" t="s">
        <v>78</v>
      </c>
      <c r="U14" s="7" t="s">
        <v>224</v>
      </c>
    </row>
    <row r="15" spans="1:24" ht="315">
      <c r="A15" s="1" t="s">
        <v>501</v>
      </c>
      <c r="B15" s="1" t="s">
        <v>13</v>
      </c>
      <c r="C15" s="2" t="s">
        <v>481</v>
      </c>
      <c r="R15" s="1" t="s">
        <v>21</v>
      </c>
      <c r="S15" s="1" t="s">
        <v>78</v>
      </c>
      <c r="U15" s="7" t="s">
        <v>439</v>
      </c>
    </row>
    <row r="16" spans="1:24">
      <c r="A16" s="1" t="s">
        <v>196</v>
      </c>
      <c r="B16" s="1" t="s">
        <v>13</v>
      </c>
      <c r="R16" s="1" t="s">
        <v>21</v>
      </c>
      <c r="S16" s="1" t="s">
        <v>78</v>
      </c>
    </row>
    <row r="17" spans="1:21">
      <c r="A17" s="1" t="s">
        <v>286</v>
      </c>
      <c r="B17" s="1" t="s">
        <v>13</v>
      </c>
      <c r="R17" s="1" t="s">
        <v>21</v>
      </c>
      <c r="S17" s="1" t="s">
        <v>78</v>
      </c>
    </row>
    <row r="18" spans="1:21">
      <c r="A18" s="1" t="s">
        <v>24</v>
      </c>
      <c r="B18" s="1" t="s">
        <v>13</v>
      </c>
      <c r="R18" s="1" t="s">
        <v>21</v>
      </c>
      <c r="S18" s="1" t="s">
        <v>78</v>
      </c>
    </row>
    <row r="19" spans="1:21">
      <c r="A19" s="1" t="s">
        <v>293</v>
      </c>
      <c r="B19" s="1" t="s">
        <v>13</v>
      </c>
      <c r="R19" s="1" t="s">
        <v>21</v>
      </c>
      <c r="S19" s="1" t="s">
        <v>78</v>
      </c>
    </row>
    <row r="20" spans="1:21">
      <c r="A20" s="1" t="s">
        <v>296</v>
      </c>
      <c r="B20" s="1" t="s">
        <v>13</v>
      </c>
      <c r="R20" s="1" t="s">
        <v>21</v>
      </c>
      <c r="S20" s="1" t="s">
        <v>78</v>
      </c>
      <c r="U20" s="1" t="s">
        <v>300</v>
      </c>
    </row>
    <row r="21" spans="1:21">
      <c r="A21" s="1" t="s">
        <v>195</v>
      </c>
      <c r="B21" s="1" t="s">
        <v>13</v>
      </c>
      <c r="R21" s="1" t="s">
        <v>21</v>
      </c>
      <c r="S21" s="1" t="s">
        <v>78</v>
      </c>
    </row>
    <row r="22" spans="1:21" ht="90">
      <c r="A22" t="s">
        <v>503</v>
      </c>
      <c r="B22" s="1" t="s">
        <v>13</v>
      </c>
      <c r="C22" s="2" t="s">
        <v>504</v>
      </c>
      <c r="R22" s="1" t="s">
        <v>21</v>
      </c>
      <c r="S22" s="1" t="s">
        <v>78</v>
      </c>
    </row>
    <row r="23" spans="1:21">
      <c r="A23"/>
    </row>
    <row r="24" spans="1:21">
      <c r="A24"/>
    </row>
    <row r="25" spans="1:21">
      <c r="A25"/>
    </row>
    <row r="56" spans="20:23" ht="18">
      <c r="T56" s="7"/>
      <c r="V56" s="7"/>
      <c r="W56" s="7"/>
    </row>
    <row r="59" spans="20:23" ht="18">
      <c r="W59" s="7"/>
    </row>
  </sheetData>
  <sortState xmlns:xlrd2="http://schemas.microsoft.com/office/spreadsheetml/2017/richdata2" ref="A2:A21">
    <sortCondition ref="A2:A21"/>
  </sortState>
  <pageMargins left="0.7" right="0.7" top="0.75" bottom="0.75" header="0.3" footer="0.3"/>
  <pageSetup orientation="portrait" horizontalDpi="1200" verticalDpi="1200"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4"/>
  <sheetViews>
    <sheetView workbookViewId="0">
      <selection activeCell="A2" sqref="A2"/>
    </sheetView>
  </sheetViews>
  <sheetFormatPr defaultColWidth="8.85546875" defaultRowHeight="15"/>
  <cols>
    <col min="2" max="2" width="13" customWidth="1"/>
    <col min="3" max="3" width="23.7109375" customWidth="1"/>
    <col min="4" max="4" width="9.85546875" customWidth="1"/>
    <col min="5" max="5" width="89" customWidth="1"/>
  </cols>
  <sheetData>
    <row r="1" spans="1:5" ht="15.75" thickBot="1">
      <c r="A1" t="s">
        <v>27</v>
      </c>
      <c r="B1" t="s">
        <v>28</v>
      </c>
      <c r="C1" t="s">
        <v>14</v>
      </c>
      <c r="D1" t="s">
        <v>29</v>
      </c>
      <c r="E1" t="s">
        <v>7</v>
      </c>
    </row>
    <row r="2" spans="1:5" ht="135.75" thickBot="1">
      <c r="A2" s="15" t="s">
        <v>408</v>
      </c>
      <c r="B2" t="s">
        <v>429</v>
      </c>
      <c r="C2" s="16" t="s">
        <v>191</v>
      </c>
      <c r="D2" t="s">
        <v>13</v>
      </c>
      <c r="E2" s="2" t="s">
        <v>470</v>
      </c>
    </row>
    <row r="4" spans="1:5">
      <c r="E4"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W10"/>
  <sheetViews>
    <sheetView workbookViewId="0">
      <pane xSplit="1" ySplit="1" topLeftCell="L2" activePane="bottomRight" state="frozen"/>
      <selection pane="topRight" activeCell="B1" sqref="B1"/>
      <selection pane="bottomLeft" activeCell="A2" sqref="A2"/>
      <selection pane="bottomRight" activeCell="T15" sqref="T15"/>
    </sheetView>
  </sheetViews>
  <sheetFormatPr defaultColWidth="8.85546875" defaultRowHeight="15"/>
  <cols>
    <col min="1" max="1" width="10.7109375" style="1" customWidth="1"/>
    <col min="2" max="2" width="18.85546875" style="1" customWidth="1"/>
    <col min="3" max="3" width="15" style="1" customWidth="1"/>
    <col min="7" max="7" width="58.28515625" style="2" customWidth="1"/>
    <col min="8" max="8" width="28.140625" customWidth="1"/>
    <col min="23" max="23" width="8.85546875" style="1"/>
  </cols>
  <sheetData>
    <row r="1" spans="1:23">
      <c r="A1" t="s">
        <v>30</v>
      </c>
      <c r="B1" s="1" t="s">
        <v>409</v>
      </c>
      <c r="C1" s="1" t="s">
        <v>410</v>
      </c>
      <c r="D1" s="1" t="s">
        <v>411</v>
      </c>
      <c r="E1" s="1" t="s">
        <v>412</v>
      </c>
      <c r="F1" s="1" t="s">
        <v>413</v>
      </c>
      <c r="G1" s="2" t="s">
        <v>479</v>
      </c>
      <c r="H1" s="1" t="s">
        <v>414</v>
      </c>
      <c r="I1" s="1" t="s">
        <v>415</v>
      </c>
      <c r="J1" s="1" t="s">
        <v>416</v>
      </c>
      <c r="K1" s="1" t="s">
        <v>417</v>
      </c>
      <c r="L1" s="1" t="s">
        <v>418</v>
      </c>
      <c r="M1" s="1" t="s">
        <v>419</v>
      </c>
      <c r="N1" s="1" t="s">
        <v>420</v>
      </c>
      <c r="O1" s="1" t="s">
        <v>421</v>
      </c>
      <c r="P1" s="1" t="s">
        <v>422</v>
      </c>
      <c r="Q1" s="1" t="s">
        <v>423</v>
      </c>
      <c r="R1" s="1" t="s">
        <v>424</v>
      </c>
      <c r="S1" s="1" t="s">
        <v>425</v>
      </c>
      <c r="T1" s="1" t="s">
        <v>426</v>
      </c>
      <c r="U1" s="1" t="s">
        <v>427</v>
      </c>
      <c r="V1" t="s">
        <v>428</v>
      </c>
      <c r="W1" s="1" t="s">
        <v>507</v>
      </c>
    </row>
    <row r="2" spans="1:23" ht="75">
      <c r="A2" t="s">
        <v>31</v>
      </c>
      <c r="B2" t="s">
        <v>34</v>
      </c>
      <c r="C2" s="1" t="s">
        <v>34</v>
      </c>
      <c r="D2" t="s">
        <v>34</v>
      </c>
      <c r="E2" t="s">
        <v>34</v>
      </c>
      <c r="F2" t="s">
        <v>34</v>
      </c>
      <c r="G2" s="2" t="s">
        <v>480</v>
      </c>
      <c r="H2" t="s">
        <v>13</v>
      </c>
      <c r="I2" t="s">
        <v>13</v>
      </c>
      <c r="J2" t="s">
        <v>34</v>
      </c>
      <c r="K2" t="s">
        <v>34</v>
      </c>
      <c r="L2" t="s">
        <v>34</v>
      </c>
      <c r="M2" t="s">
        <v>34</v>
      </c>
      <c r="N2" t="s">
        <v>34</v>
      </c>
      <c r="O2" t="s">
        <v>34</v>
      </c>
      <c r="P2" t="s">
        <v>34</v>
      </c>
      <c r="Q2" t="s">
        <v>34</v>
      </c>
      <c r="R2" t="s">
        <v>34</v>
      </c>
      <c r="S2" t="s">
        <v>34</v>
      </c>
      <c r="T2" t="s">
        <v>34</v>
      </c>
      <c r="U2" t="s">
        <v>34</v>
      </c>
      <c r="V2" t="s">
        <v>34</v>
      </c>
      <c r="W2" s="1" t="s">
        <v>34</v>
      </c>
    </row>
    <row r="3" spans="1:23">
      <c r="A3" t="s">
        <v>32</v>
      </c>
      <c r="B3" t="s">
        <v>13</v>
      </c>
      <c r="C3" s="1" t="s">
        <v>13</v>
      </c>
      <c r="D3" t="s">
        <v>13</v>
      </c>
      <c r="E3" t="s">
        <v>13</v>
      </c>
      <c r="F3" t="s">
        <v>13</v>
      </c>
      <c r="H3" t="s">
        <v>13</v>
      </c>
      <c r="I3" t="s">
        <v>13</v>
      </c>
      <c r="J3" t="s">
        <v>13</v>
      </c>
      <c r="K3" t="s">
        <v>13</v>
      </c>
      <c r="L3" t="s">
        <v>13</v>
      </c>
      <c r="M3" t="s">
        <v>13</v>
      </c>
      <c r="N3" t="s">
        <v>13</v>
      </c>
      <c r="O3" t="s">
        <v>13</v>
      </c>
      <c r="P3" t="s">
        <v>13</v>
      </c>
      <c r="Q3" t="s">
        <v>13</v>
      </c>
      <c r="R3" t="s">
        <v>13</v>
      </c>
      <c r="S3" t="s">
        <v>13</v>
      </c>
      <c r="T3" t="s">
        <v>13</v>
      </c>
      <c r="U3" t="s">
        <v>13</v>
      </c>
      <c r="V3" t="s">
        <v>13</v>
      </c>
      <c r="W3" s="1" t="s">
        <v>13</v>
      </c>
    </row>
    <row r="4" spans="1:23">
      <c r="A4" t="s">
        <v>33</v>
      </c>
      <c r="B4" t="s">
        <v>13</v>
      </c>
      <c r="C4" t="s">
        <v>13</v>
      </c>
      <c r="D4" t="s">
        <v>13</v>
      </c>
      <c r="E4" t="s">
        <v>13</v>
      </c>
      <c r="F4" t="s">
        <v>13</v>
      </c>
      <c r="H4" t="s">
        <v>13</v>
      </c>
      <c r="I4" t="s">
        <v>13</v>
      </c>
      <c r="J4" t="s">
        <v>13</v>
      </c>
      <c r="K4" t="s">
        <v>13</v>
      </c>
      <c r="L4" t="s">
        <v>13</v>
      </c>
      <c r="M4" t="s">
        <v>13</v>
      </c>
      <c r="N4" t="s">
        <v>13</v>
      </c>
      <c r="O4" t="s">
        <v>13</v>
      </c>
      <c r="P4" t="s">
        <v>13</v>
      </c>
      <c r="Q4" t="s">
        <v>13</v>
      </c>
      <c r="R4" t="s">
        <v>13</v>
      </c>
      <c r="S4" t="s">
        <v>13</v>
      </c>
      <c r="T4" t="s">
        <v>13</v>
      </c>
      <c r="U4" t="s">
        <v>13</v>
      </c>
      <c r="V4" t="s">
        <v>13</v>
      </c>
      <c r="W4" s="1" t="s">
        <v>13</v>
      </c>
    </row>
    <row r="5" spans="1:23">
      <c r="A5" t="s">
        <v>35</v>
      </c>
      <c r="B5" t="s">
        <v>78</v>
      </c>
      <c r="C5" s="1" t="s">
        <v>78</v>
      </c>
      <c r="D5" t="s">
        <v>78</v>
      </c>
      <c r="E5" t="s">
        <v>78</v>
      </c>
      <c r="F5" t="s">
        <v>78</v>
      </c>
      <c r="H5" t="s">
        <v>78</v>
      </c>
      <c r="I5" t="s">
        <v>78</v>
      </c>
      <c r="J5" t="s">
        <v>78</v>
      </c>
      <c r="K5" t="s">
        <v>78</v>
      </c>
      <c r="L5" t="s">
        <v>78</v>
      </c>
      <c r="M5" t="s">
        <v>78</v>
      </c>
      <c r="N5" t="s">
        <v>78</v>
      </c>
      <c r="O5" t="s">
        <v>78</v>
      </c>
      <c r="P5" t="s">
        <v>78</v>
      </c>
      <c r="Q5" t="s">
        <v>78</v>
      </c>
      <c r="R5" t="s">
        <v>78</v>
      </c>
      <c r="S5" t="s">
        <v>78</v>
      </c>
      <c r="T5" t="s">
        <v>78</v>
      </c>
      <c r="U5" t="s">
        <v>78</v>
      </c>
      <c r="V5" t="s">
        <v>78</v>
      </c>
      <c r="W5" s="1" t="s">
        <v>78</v>
      </c>
    </row>
    <row r="6" spans="1:23">
      <c r="A6" t="s">
        <v>36</v>
      </c>
      <c r="B6" s="1" t="s">
        <v>34</v>
      </c>
      <c r="C6" s="1" t="s">
        <v>34</v>
      </c>
      <c r="D6" s="1" t="s">
        <v>34</v>
      </c>
      <c r="E6" s="1" t="s">
        <v>34</v>
      </c>
      <c r="F6" s="1" t="s">
        <v>34</v>
      </c>
      <c r="H6" s="1" t="s">
        <v>34</v>
      </c>
      <c r="I6" s="1" t="s">
        <v>34</v>
      </c>
      <c r="J6" s="1" t="s">
        <v>34</v>
      </c>
      <c r="K6" s="1" t="s">
        <v>34</v>
      </c>
      <c r="L6" s="1" t="s">
        <v>34</v>
      </c>
      <c r="M6" s="1" t="s">
        <v>34</v>
      </c>
      <c r="N6" s="1" t="s">
        <v>34</v>
      </c>
      <c r="O6" s="1" t="s">
        <v>34</v>
      </c>
      <c r="P6" s="1" t="s">
        <v>34</v>
      </c>
      <c r="Q6" s="1" t="s">
        <v>34</v>
      </c>
      <c r="R6" s="1" t="s">
        <v>34</v>
      </c>
      <c r="S6" s="1" t="s">
        <v>34</v>
      </c>
      <c r="T6" s="1" t="s">
        <v>34</v>
      </c>
      <c r="U6" s="1" t="s">
        <v>34</v>
      </c>
      <c r="V6" t="s">
        <v>34</v>
      </c>
      <c r="W6" s="1" t="s">
        <v>34</v>
      </c>
    </row>
    <row r="7" spans="1:23">
      <c r="A7" t="s">
        <v>37</v>
      </c>
      <c r="B7" t="s">
        <v>34</v>
      </c>
      <c r="C7" s="1" t="s">
        <v>34</v>
      </c>
      <c r="D7" t="s">
        <v>34</v>
      </c>
      <c r="E7" t="s">
        <v>34</v>
      </c>
      <c r="F7" t="s">
        <v>34</v>
      </c>
      <c r="H7" t="s">
        <v>34</v>
      </c>
      <c r="I7" t="s">
        <v>34</v>
      </c>
      <c r="J7" t="s">
        <v>34</v>
      </c>
      <c r="K7" t="s">
        <v>34</v>
      </c>
      <c r="L7" t="s">
        <v>34</v>
      </c>
      <c r="M7" t="s">
        <v>34</v>
      </c>
      <c r="N7" t="s">
        <v>34</v>
      </c>
      <c r="O7" t="s">
        <v>34</v>
      </c>
      <c r="P7" t="s">
        <v>34</v>
      </c>
      <c r="Q7" t="s">
        <v>34</v>
      </c>
      <c r="R7" t="s">
        <v>34</v>
      </c>
      <c r="S7" t="s">
        <v>34</v>
      </c>
      <c r="T7" t="s">
        <v>34</v>
      </c>
      <c r="U7" t="s">
        <v>34</v>
      </c>
      <c r="V7" t="s">
        <v>34</v>
      </c>
      <c r="W7" s="1" t="s">
        <v>34</v>
      </c>
    </row>
    <row r="8" spans="1:23">
      <c r="A8" t="s">
        <v>38</v>
      </c>
      <c r="B8" s="1" t="s">
        <v>34</v>
      </c>
      <c r="C8" s="1" t="s">
        <v>34</v>
      </c>
      <c r="D8" t="s">
        <v>34</v>
      </c>
      <c r="E8" t="s">
        <v>34</v>
      </c>
      <c r="F8" t="s">
        <v>34</v>
      </c>
      <c r="H8" t="s">
        <v>34</v>
      </c>
      <c r="I8" t="s">
        <v>34</v>
      </c>
      <c r="J8" t="s">
        <v>34</v>
      </c>
      <c r="K8" t="s">
        <v>34</v>
      </c>
      <c r="L8" t="s">
        <v>34</v>
      </c>
      <c r="M8" t="s">
        <v>34</v>
      </c>
      <c r="N8" t="s">
        <v>34</v>
      </c>
      <c r="O8" t="s">
        <v>34</v>
      </c>
      <c r="P8" t="s">
        <v>34</v>
      </c>
      <c r="Q8" t="s">
        <v>34</v>
      </c>
      <c r="R8" t="s">
        <v>34</v>
      </c>
      <c r="S8" t="s">
        <v>34</v>
      </c>
      <c r="T8" t="s">
        <v>34</v>
      </c>
      <c r="U8" t="s">
        <v>34</v>
      </c>
      <c r="V8" t="s">
        <v>34</v>
      </c>
      <c r="W8" s="1" t="s">
        <v>34</v>
      </c>
    </row>
    <row r="9" spans="1:23">
      <c r="A9" t="s">
        <v>39</v>
      </c>
      <c r="B9" t="s">
        <v>78</v>
      </c>
      <c r="C9" s="1" t="s">
        <v>78</v>
      </c>
      <c r="D9" t="s">
        <v>78</v>
      </c>
      <c r="E9" t="s">
        <v>78</v>
      </c>
      <c r="F9" t="s">
        <v>78</v>
      </c>
      <c r="H9" t="s">
        <v>78</v>
      </c>
      <c r="I9" t="s">
        <v>78</v>
      </c>
      <c r="J9" t="s">
        <v>78</v>
      </c>
      <c r="K9" t="s">
        <v>78</v>
      </c>
      <c r="L9" t="s">
        <v>78</v>
      </c>
      <c r="M9" t="s">
        <v>78</v>
      </c>
      <c r="N9" t="s">
        <v>78</v>
      </c>
      <c r="O9" t="s">
        <v>78</v>
      </c>
      <c r="P9" t="s">
        <v>78</v>
      </c>
      <c r="Q9" t="s">
        <v>78</v>
      </c>
      <c r="R9" t="s">
        <v>78</v>
      </c>
      <c r="S9" t="s">
        <v>78</v>
      </c>
      <c r="T9" t="s">
        <v>78</v>
      </c>
      <c r="U9" t="s">
        <v>78</v>
      </c>
      <c r="V9" t="s">
        <v>78</v>
      </c>
      <c r="W9" s="1" t="s">
        <v>78</v>
      </c>
    </row>
    <row r="10" spans="1:23">
      <c r="A10" t="s">
        <v>40</v>
      </c>
      <c r="B10" t="s">
        <v>34</v>
      </c>
      <c r="C10" s="1" t="s">
        <v>34</v>
      </c>
      <c r="D10" t="s">
        <v>34</v>
      </c>
      <c r="E10" t="s">
        <v>34</v>
      </c>
      <c r="F10" t="s">
        <v>34</v>
      </c>
      <c r="H10" t="s">
        <v>34</v>
      </c>
      <c r="I10" t="s">
        <v>34</v>
      </c>
      <c r="J10" t="s">
        <v>34</v>
      </c>
      <c r="K10" t="s">
        <v>34</v>
      </c>
      <c r="L10" t="s">
        <v>34</v>
      </c>
      <c r="M10" t="s">
        <v>34</v>
      </c>
      <c r="N10" t="s">
        <v>34</v>
      </c>
      <c r="O10" t="s">
        <v>34</v>
      </c>
      <c r="P10" t="s">
        <v>34</v>
      </c>
      <c r="Q10" t="s">
        <v>34</v>
      </c>
      <c r="R10" t="s">
        <v>34</v>
      </c>
      <c r="S10" t="s">
        <v>34</v>
      </c>
      <c r="T10" t="s">
        <v>34</v>
      </c>
      <c r="U10" t="s">
        <v>34</v>
      </c>
      <c r="V10" t="s">
        <v>34</v>
      </c>
      <c r="W10" s="1" t="s">
        <v>34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B526E8-FEFB-4D61-9493-6CABF1663041}">
  <dimension ref="A1:C5"/>
  <sheetViews>
    <sheetView workbookViewId="0">
      <selection activeCell="A5" sqref="A5"/>
    </sheetView>
  </sheetViews>
  <sheetFormatPr defaultRowHeight="15"/>
  <cols>
    <col min="3" max="3" width="51.140625" customWidth="1"/>
  </cols>
  <sheetData>
    <row r="1" spans="1:3">
      <c r="A1" s="1" t="s">
        <v>30</v>
      </c>
      <c r="B1" s="1" t="s">
        <v>29</v>
      </c>
      <c r="C1" s="2" t="s">
        <v>496</v>
      </c>
    </row>
    <row r="2" spans="1:3" ht="59.25" customHeight="1">
      <c r="A2" s="1" t="s">
        <v>497</v>
      </c>
      <c r="B2" s="1" t="s">
        <v>34</v>
      </c>
      <c r="C2" s="2"/>
    </row>
    <row r="3" spans="1:3">
      <c r="A3" s="1" t="s">
        <v>498</v>
      </c>
      <c r="B3" s="1" t="s">
        <v>34</v>
      </c>
      <c r="C3" s="2"/>
    </row>
    <row r="4" spans="1:3">
      <c r="A4" s="1" t="s">
        <v>499</v>
      </c>
      <c r="B4" s="1" t="s">
        <v>34</v>
      </c>
      <c r="C4" s="2"/>
    </row>
    <row r="5" spans="1:3">
      <c r="A5" s="1" t="s">
        <v>500</v>
      </c>
      <c r="B5" s="1" t="s">
        <v>34</v>
      </c>
      <c r="C5"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C113"/>
  <sheetViews>
    <sheetView zoomScaleNormal="100" workbookViewId="0">
      <pane xSplit="6" ySplit="1" topLeftCell="AB74" activePane="bottomRight" state="frozen"/>
      <selection pane="topRight" activeCell="F1" sqref="F1"/>
      <selection pane="bottomLeft" activeCell="A2" sqref="A2"/>
      <selection pane="bottomRight" activeCell="B94" sqref="B94"/>
    </sheetView>
  </sheetViews>
  <sheetFormatPr defaultColWidth="8.85546875" defaultRowHeight="18.95" customHeight="1"/>
  <cols>
    <col min="1" max="1" width="8.85546875" style="1"/>
    <col min="2" max="2" width="21.42578125" style="1" customWidth="1"/>
    <col min="3" max="3" width="33.5703125" style="1" customWidth="1"/>
    <col min="4" max="4" width="13.7109375" style="1" customWidth="1"/>
    <col min="5" max="5" width="9" style="1" customWidth="1"/>
    <col min="6" max="6" width="73.85546875" style="1" customWidth="1"/>
    <col min="8" max="8" width="14.28515625" customWidth="1"/>
    <col min="10" max="10" width="36.140625" style="1" bestFit="1" customWidth="1"/>
    <col min="11" max="11" width="17.7109375" style="1" customWidth="1"/>
    <col min="12" max="12" width="22.42578125" style="1" customWidth="1"/>
    <col min="13" max="13" width="12.7109375" style="1" customWidth="1"/>
    <col min="14" max="14" width="10.28515625" style="1" customWidth="1"/>
    <col min="15" max="15" width="16.28515625" style="1" customWidth="1"/>
    <col min="16" max="16" width="18" style="1" bestFit="1" customWidth="1"/>
    <col min="17" max="17" width="19" style="1" bestFit="1" customWidth="1"/>
    <col min="18" max="18" width="21.140625" style="1" bestFit="1" customWidth="1"/>
    <col min="19" max="20" width="49.7109375" style="1" customWidth="1"/>
    <col min="21" max="22" width="38.85546875" style="1" bestFit="1" customWidth="1"/>
    <col min="23" max="23" width="16" style="1" customWidth="1"/>
    <col min="24" max="24" width="50.85546875" style="1" customWidth="1"/>
    <col min="25" max="25" width="68.7109375" style="1" bestFit="1" customWidth="1"/>
    <col min="26" max="26" width="90.7109375" style="1" customWidth="1"/>
    <col min="27" max="27" width="83.42578125" style="2" bestFit="1" customWidth="1"/>
    <col min="28" max="28" width="38.140625" customWidth="1"/>
  </cols>
  <sheetData>
    <row r="1" spans="1:28" ht="18.95" customHeight="1" thickBot="1">
      <c r="A1" s="1" t="s">
        <v>151</v>
      </c>
      <c r="B1" s="4" t="s">
        <v>41</v>
      </c>
      <c r="C1" s="4" t="s">
        <v>30</v>
      </c>
      <c r="D1" s="4" t="s">
        <v>42</v>
      </c>
      <c r="E1" s="4" t="s">
        <v>44</v>
      </c>
      <c r="F1" s="4" t="s">
        <v>43</v>
      </c>
      <c r="G1" s="4" t="s">
        <v>45</v>
      </c>
      <c r="H1" s="4" t="s">
        <v>36</v>
      </c>
      <c r="I1" s="4" t="s">
        <v>14</v>
      </c>
      <c r="J1" s="4" t="s">
        <v>46</v>
      </c>
      <c r="K1" s="4" t="s">
        <v>47</v>
      </c>
      <c r="L1" s="4" t="s">
        <v>48</v>
      </c>
      <c r="M1" s="4" t="s">
        <v>49</v>
      </c>
      <c r="N1" s="4" t="s">
        <v>50</v>
      </c>
      <c r="O1" s="4" t="s">
        <v>51</v>
      </c>
      <c r="P1" s="4" t="s">
        <v>52</v>
      </c>
      <c r="Q1" s="4" t="s">
        <v>53</v>
      </c>
      <c r="R1" s="4" t="s">
        <v>54</v>
      </c>
      <c r="S1" s="4" t="s">
        <v>55</v>
      </c>
      <c r="T1" s="4" t="s">
        <v>56</v>
      </c>
      <c r="U1" s="4" t="s">
        <v>348</v>
      </c>
      <c r="V1" s="4" t="s">
        <v>349</v>
      </c>
      <c r="W1" s="4" t="s">
        <v>57</v>
      </c>
      <c r="X1" s="4" t="s">
        <v>58</v>
      </c>
      <c r="Y1" s="4" t="s">
        <v>3</v>
      </c>
      <c r="Z1" s="4" t="s">
        <v>59</v>
      </c>
      <c r="AA1" s="13" t="s">
        <v>60</v>
      </c>
      <c r="AB1" s="8" t="s">
        <v>177</v>
      </c>
    </row>
    <row r="2" spans="1:28" s="1" customFormat="1" ht="18.95" customHeight="1" thickTop="1">
      <c r="A2" s="1">
        <v>1</v>
      </c>
      <c r="B2" s="1" t="s">
        <v>204</v>
      </c>
      <c r="C2" s="1" t="s">
        <v>150</v>
      </c>
      <c r="D2" s="1" t="s">
        <v>34</v>
      </c>
      <c r="E2" s="1" t="b">
        <v>0</v>
      </c>
      <c r="F2" s="1" t="str">
        <f>"http://hl7.org/fhir/us/core/StructureDefinition/us-core-"&amp;LOWER(B2)</f>
        <v>http://hl7.org/fhir/us/core/StructureDefinition/us-core-!example category search</v>
      </c>
      <c r="G2" s="1" t="s">
        <v>62</v>
      </c>
      <c r="H2" s="1" t="s">
        <v>62</v>
      </c>
      <c r="I2" s="1" t="s">
        <v>63</v>
      </c>
      <c r="J2" s="1" t="str">
        <f>B2&amp;"."&amp;C2</f>
        <v>!EXAMPLE CATEGORY SEARCH.category</v>
      </c>
      <c r="K2" s="1" t="s">
        <v>62</v>
      </c>
      <c r="M2" s="1" t="s">
        <v>62</v>
      </c>
      <c r="X2" s="1" t="s">
        <v>14</v>
      </c>
      <c r="Y2" s="5"/>
      <c r="Z2" s="5"/>
      <c r="AA2" s="12"/>
      <c r="AB2" s="1" t="str">
        <f t="shared" ref="AB2:AB4" si="0">"SearchParameter-us-core-"&amp;LOWER((B2)&amp;"-"&amp;C2&amp;".html")</f>
        <v>SearchParameter-us-core-!example category search-category.html</v>
      </c>
    </row>
    <row r="3" spans="1:28" s="1" customFormat="1" ht="18.95" customHeight="1">
      <c r="A3" s="1">
        <v>2</v>
      </c>
      <c r="B3" s="1" t="s">
        <v>205</v>
      </c>
      <c r="C3" s="1" t="s">
        <v>30</v>
      </c>
      <c r="D3" s="1" t="s">
        <v>34</v>
      </c>
      <c r="E3" s="1" t="b">
        <v>0</v>
      </c>
      <c r="F3" s="1" t="str">
        <f t="shared" ref="F3:F66" si="1">"http://hl7.org/fhir/us/core/StructureDefinition/us-core-"&amp;LOWER(B3)</f>
        <v>http://hl7.org/fhir/us/core/StructureDefinition/us-core-!example code search</v>
      </c>
      <c r="G3" s="1" t="s">
        <v>62</v>
      </c>
      <c r="H3" s="1" t="s">
        <v>62</v>
      </c>
      <c r="I3" s="1" t="s">
        <v>63</v>
      </c>
      <c r="J3" s="1" t="str">
        <f>B3&amp;"."&amp;C3</f>
        <v>!EXAMPLE CODE SEARCH.code</v>
      </c>
      <c r="K3" s="1" t="s">
        <v>62</v>
      </c>
      <c r="M3" s="1" t="s">
        <v>62</v>
      </c>
      <c r="Y3" s="5"/>
      <c r="Z3" s="5"/>
      <c r="AA3" s="12"/>
      <c r="AB3" s="1" t="str">
        <f t="shared" si="0"/>
        <v>SearchParameter-us-core-!example code search-code.html</v>
      </c>
    </row>
    <row r="4" spans="1:28" s="1" customFormat="1" ht="18.95" customHeight="1">
      <c r="A4" s="1">
        <v>3</v>
      </c>
      <c r="B4" s="1" t="s">
        <v>206</v>
      </c>
      <c r="C4" s="1" t="s">
        <v>88</v>
      </c>
      <c r="D4" s="1" t="s">
        <v>34</v>
      </c>
      <c r="E4" s="1" t="b">
        <v>0</v>
      </c>
      <c r="F4" s="1" t="str">
        <f t="shared" si="1"/>
        <v>http://hl7.org/fhir/us/core/StructureDefinition/us-core-!example date search</v>
      </c>
      <c r="G4" s="1" t="s">
        <v>62</v>
      </c>
      <c r="H4" s="1" t="s">
        <v>62</v>
      </c>
      <c r="I4" s="1" t="s">
        <v>88</v>
      </c>
      <c r="J4" s="1" t="str">
        <f>B4&amp;"."&amp;C4</f>
        <v>!EXAMPLE DATE SEARCH.date</v>
      </c>
      <c r="K4" s="1" t="s">
        <v>62</v>
      </c>
      <c r="M4" s="1" t="s">
        <v>62</v>
      </c>
      <c r="N4" s="1" t="s">
        <v>78</v>
      </c>
      <c r="Q4" s="1" t="s">
        <v>103</v>
      </c>
      <c r="X4" s="1" t="s">
        <v>104</v>
      </c>
      <c r="AA4" s="12"/>
      <c r="AB4" s="1" t="str">
        <f t="shared" si="0"/>
        <v>SearchParameter-us-core-!example date search-date.html</v>
      </c>
    </row>
    <row r="5" spans="1:28" s="1" customFormat="1" ht="18.95" customHeight="1">
      <c r="A5" s="1">
        <v>4</v>
      </c>
      <c r="B5" s="1" t="s">
        <v>178</v>
      </c>
      <c r="C5" s="1" t="s">
        <v>99</v>
      </c>
      <c r="D5" s="1" t="s">
        <v>34</v>
      </c>
      <c r="E5" s="1" t="b">
        <v>0</v>
      </c>
      <c r="F5" s="1" t="str">
        <f t="shared" si="1"/>
        <v>http://hl7.org/fhir/us/core/StructureDefinition/us-core-!example patient search</v>
      </c>
      <c r="G5" s="1" t="s">
        <v>62</v>
      </c>
      <c r="H5" s="1" t="s">
        <v>62</v>
      </c>
      <c r="I5" s="1" t="s">
        <v>100</v>
      </c>
      <c r="J5" s="1" t="str">
        <f>B5&amp;"."&amp;C5</f>
        <v>!EXAMPLE PATIENT SEARCH.patient</v>
      </c>
      <c r="K5" s="1" t="s">
        <v>62</v>
      </c>
      <c r="M5" s="1" t="s">
        <v>62</v>
      </c>
      <c r="X5" s="1" t="s">
        <v>101</v>
      </c>
      <c r="Y5" s="1" t="str">
        <f>"support searching for all "&amp;LOWER(B5)&amp;"s for a patient"</f>
        <v>support searching for all !example patient searchs for a patient</v>
      </c>
      <c r="Z5" s="5" t="str">
        <f>"GET [base]/"&amp;B5&amp;"?patient=1137192"</f>
        <v>GET [base]/!EXAMPLE PATIENT SEARCH?patient=1137192</v>
      </c>
      <c r="AA5" s="12" t="str">
        <f>"Fetches a bundle of all "&amp;B5&amp; " resources for the specified patient"</f>
        <v>Fetches a bundle of all !EXAMPLE PATIENT SEARCH resources for the specified patient</v>
      </c>
      <c r="AB5" s="1" t="str">
        <f>"SearchParameter-us-core-"&amp;LOWER((B5)&amp;"-"&amp;C5&amp;".html")</f>
        <v>SearchParameter-us-core-!example patient search-patient.html</v>
      </c>
    </row>
    <row r="6" spans="1:28" s="1" customFormat="1" ht="18.95" customHeight="1">
      <c r="A6" s="1">
        <v>5</v>
      </c>
      <c r="B6" s="1" t="s">
        <v>254</v>
      </c>
      <c r="C6" s="1" t="s">
        <v>68</v>
      </c>
      <c r="D6" s="1" t="s">
        <v>34</v>
      </c>
      <c r="E6" s="1" t="b">
        <v>0</v>
      </c>
      <c r="F6" s="1" t="str">
        <f t="shared" si="1"/>
        <v>http://hl7.org/fhir/us/core/StructureDefinition/us-core-!example status search</v>
      </c>
      <c r="G6" s="1" t="s">
        <v>62</v>
      </c>
      <c r="H6" s="1" t="s">
        <v>62</v>
      </c>
      <c r="I6" s="1" t="s">
        <v>63</v>
      </c>
      <c r="J6" s="1" t="str">
        <f t="shared" ref="J6" si="2">B6&amp;"."&amp;C6</f>
        <v>!EXAMPLE STATUS SEARCH.status</v>
      </c>
      <c r="K6" s="1" t="s">
        <v>62</v>
      </c>
      <c r="M6" s="1" t="s">
        <v>62</v>
      </c>
      <c r="X6" s="1" t="s">
        <v>104</v>
      </c>
      <c r="Y6" s="5"/>
      <c r="Z6" s="5"/>
      <c r="AA6" s="12"/>
      <c r="AB6" s="1" t="str">
        <f t="shared" ref="AB6" si="3">"SearchParameter-us-core-"&amp;LOWER((B6)&amp;"-"&amp;C6&amp;".html")</f>
        <v>SearchParameter-us-core-!example status search-status.html</v>
      </c>
    </row>
    <row r="7" spans="1:28" ht="18.95" customHeight="1">
      <c r="A7" s="1">
        <v>6</v>
      </c>
      <c r="B7" t="s">
        <v>94</v>
      </c>
      <c r="C7" s="6" t="s">
        <v>95</v>
      </c>
      <c r="D7" s="1" t="s">
        <v>34</v>
      </c>
      <c r="E7" t="b">
        <v>0</v>
      </c>
      <c r="F7" s="1" t="str">
        <f t="shared" si="1"/>
        <v>http://hl7.org/fhir/us/core/StructureDefinition/us-core-!patient</v>
      </c>
      <c r="G7" t="s">
        <v>62</v>
      </c>
      <c r="H7" t="s">
        <v>62</v>
      </c>
      <c r="I7" t="s">
        <v>71</v>
      </c>
      <c r="J7" t="str">
        <f t="shared" ref="J7:J22" si="4">B7&amp;"."&amp;C7</f>
        <v>!Patient.address</v>
      </c>
      <c r="K7" t="s">
        <v>62</v>
      </c>
      <c r="M7" s="1" t="s">
        <v>62</v>
      </c>
      <c r="Y7" s="1" t="s">
        <v>225</v>
      </c>
      <c r="Z7" s="5" t="s">
        <v>96</v>
      </c>
      <c r="AA7" s="12"/>
      <c r="AB7" t="str">
        <f>"SearchParameter-us-core-"&amp;LOWER((B7)&amp;"-"&amp;C7&amp;".html")</f>
        <v>SearchParameter-us-core-!patient-address.html</v>
      </c>
    </row>
    <row r="8" spans="1:28" ht="18.95" customHeight="1">
      <c r="A8" s="1">
        <v>7</v>
      </c>
      <c r="B8" t="s">
        <v>94</v>
      </c>
      <c r="C8" t="s">
        <v>97</v>
      </c>
      <c r="D8" s="1" t="s">
        <v>34</v>
      </c>
      <c r="E8" t="b">
        <v>0</v>
      </c>
      <c r="F8" s="1" t="str">
        <f t="shared" si="1"/>
        <v>http://hl7.org/fhir/us/core/StructureDefinition/us-core-!patient</v>
      </c>
      <c r="G8" t="s">
        <v>62</v>
      </c>
      <c r="H8" t="s">
        <v>62</v>
      </c>
      <c r="I8" t="s">
        <v>71</v>
      </c>
      <c r="J8" t="str">
        <f t="shared" si="4"/>
        <v>!Patient.telecom</v>
      </c>
      <c r="K8" s="1" t="s">
        <v>62</v>
      </c>
      <c r="M8" s="1" t="s">
        <v>62</v>
      </c>
      <c r="Y8" s="1" t="s">
        <v>226</v>
      </c>
      <c r="Z8" s="1" t="s">
        <v>98</v>
      </c>
      <c r="AA8" s="12"/>
      <c r="AB8" s="1" t="str">
        <f t="shared" ref="AB8:AB39" si="5">"SearchParameter-us-core-"&amp;LOWER((B8)&amp;"-"&amp;C8&amp;".html")</f>
        <v>SearchParameter-us-core-!patient-telecom.html</v>
      </c>
    </row>
    <row r="9" spans="1:28" ht="18.95" customHeight="1">
      <c r="A9" s="1">
        <v>8</v>
      </c>
      <c r="B9" t="s">
        <v>23</v>
      </c>
      <c r="C9" t="s">
        <v>149</v>
      </c>
      <c r="D9" s="1" t="s">
        <v>34</v>
      </c>
      <c r="E9" t="b">
        <v>0</v>
      </c>
      <c r="F9" s="1" t="str">
        <f t="shared" si="1"/>
        <v>http://hl7.org/fhir/us/core/StructureDefinition/us-core-allergyintolerance</v>
      </c>
      <c r="G9" t="s">
        <v>62</v>
      </c>
      <c r="H9" t="s">
        <v>62</v>
      </c>
      <c r="I9" t="s">
        <v>63</v>
      </c>
      <c r="J9" t="str">
        <f t="shared" si="4"/>
        <v>AllergyIntolerance.clinical-status</v>
      </c>
      <c r="K9" s="1" t="s">
        <v>62</v>
      </c>
      <c r="M9" s="1" t="s">
        <v>62</v>
      </c>
      <c r="X9"/>
      <c r="Z9" s="5"/>
      <c r="AA9" s="12"/>
      <c r="AB9" s="1" t="str">
        <f t="shared" si="5"/>
        <v>SearchParameter-us-core-allergyintolerance-clinical-status.html</v>
      </c>
    </row>
    <row r="10" spans="1:28" ht="18.95" customHeight="1">
      <c r="A10" s="1">
        <v>9</v>
      </c>
      <c r="B10" t="s">
        <v>23</v>
      </c>
      <c r="C10" s="1" t="s">
        <v>99</v>
      </c>
      <c r="D10" t="s">
        <v>13</v>
      </c>
      <c r="E10" t="b">
        <v>1</v>
      </c>
      <c r="F10" s="1" t="str">
        <f t="shared" si="1"/>
        <v>http://hl7.org/fhir/us/core/StructureDefinition/us-core-allergyintolerance</v>
      </c>
      <c r="G10" t="s">
        <v>62</v>
      </c>
      <c r="H10" t="s">
        <v>62</v>
      </c>
      <c r="I10" t="s">
        <v>100</v>
      </c>
      <c r="J10" t="str">
        <f t="shared" si="4"/>
        <v>AllergyIntolerance.patient</v>
      </c>
      <c r="K10" s="1" t="s">
        <v>62</v>
      </c>
      <c r="M10" s="1" t="s">
        <v>62</v>
      </c>
      <c r="P10"/>
      <c r="Q10"/>
      <c r="S10"/>
      <c r="T10"/>
      <c r="X10"/>
      <c r="Y10" t="s">
        <v>82</v>
      </c>
      <c r="Z10" s="5" t="str">
        <f>"GET [base]/"&amp;B10&amp;"?patient=1137192"</f>
        <v>GET [base]/AllergyIntolerance?patient=1137192</v>
      </c>
      <c r="AA10" s="12" t="str">
        <f>"Fetches a bundle of all "&amp;B10&amp; " resources for the specified patient"</f>
        <v>Fetches a bundle of all AllergyIntolerance resources for the specified patient</v>
      </c>
      <c r="AB10" s="1" t="str">
        <f>"SearchParameter-us-core-"&amp;LOWER((B10)&amp;"-"&amp;SUBSTITUTE(C10,"_","")&amp;".html")</f>
        <v>SearchParameter-us-core-allergyintolerance-patient.html</v>
      </c>
    </row>
    <row r="11" spans="1:28" ht="18.95" customHeight="1">
      <c r="A11" s="1">
        <v>10</v>
      </c>
      <c r="B11" t="s">
        <v>148</v>
      </c>
      <c r="C11" t="s">
        <v>150</v>
      </c>
      <c r="D11" s="1" t="s">
        <v>34</v>
      </c>
      <c r="E11" t="b">
        <v>0</v>
      </c>
      <c r="F11" s="1" t="str">
        <f t="shared" si="1"/>
        <v>http://hl7.org/fhir/us/core/StructureDefinition/us-core-condition</v>
      </c>
      <c r="G11" t="s">
        <v>62</v>
      </c>
      <c r="H11" t="s">
        <v>62</v>
      </c>
      <c r="I11" t="s">
        <v>63</v>
      </c>
      <c r="J11" t="str">
        <f t="shared" si="4"/>
        <v>Condition.category</v>
      </c>
      <c r="K11" s="1" t="s">
        <v>62</v>
      </c>
      <c r="M11" s="1" t="s">
        <v>62</v>
      </c>
      <c r="O11"/>
      <c r="X11" t="s">
        <v>14</v>
      </c>
      <c r="Y11" s="5"/>
      <c r="Z11" s="5"/>
      <c r="AA11" s="12"/>
      <c r="AB11" s="1" t="str">
        <f t="shared" si="5"/>
        <v>SearchParameter-us-core-condition-category.html</v>
      </c>
    </row>
    <row r="12" spans="1:28" ht="18.95" customHeight="1">
      <c r="A12" s="1">
        <v>11</v>
      </c>
      <c r="B12" t="s">
        <v>148</v>
      </c>
      <c r="C12" t="s">
        <v>149</v>
      </c>
      <c r="D12" s="1" t="s">
        <v>34</v>
      </c>
      <c r="E12" t="b">
        <v>0</v>
      </c>
      <c r="F12" s="1" t="str">
        <f t="shared" si="1"/>
        <v>http://hl7.org/fhir/us/core/StructureDefinition/us-core-condition</v>
      </c>
      <c r="G12" t="s">
        <v>62</v>
      </c>
      <c r="H12" t="s">
        <v>62</v>
      </c>
      <c r="I12" t="s">
        <v>63</v>
      </c>
      <c r="J12" t="str">
        <f t="shared" si="4"/>
        <v>Condition.clinical-status</v>
      </c>
      <c r="K12" s="1" t="s">
        <v>62</v>
      </c>
      <c r="M12" s="1" t="s">
        <v>62</v>
      </c>
      <c r="X12" s="1" t="s">
        <v>104</v>
      </c>
      <c r="AA12" s="12"/>
      <c r="AB12" s="1" t="str">
        <f t="shared" si="5"/>
        <v>SearchParameter-us-core-condition-clinical-status.html</v>
      </c>
    </row>
    <row r="13" spans="1:28" ht="18.95" customHeight="1">
      <c r="A13" s="1">
        <v>12</v>
      </c>
      <c r="B13" t="s">
        <v>148</v>
      </c>
      <c r="C13" t="s">
        <v>99</v>
      </c>
      <c r="D13" t="s">
        <v>13</v>
      </c>
      <c r="E13" t="b">
        <v>1</v>
      </c>
      <c r="F13" s="1" t="str">
        <f t="shared" si="1"/>
        <v>http://hl7.org/fhir/us/core/StructureDefinition/us-core-condition</v>
      </c>
      <c r="G13" t="s">
        <v>62</v>
      </c>
      <c r="H13" t="s">
        <v>62</v>
      </c>
      <c r="I13" t="s">
        <v>100</v>
      </c>
      <c r="J13" t="str">
        <f t="shared" si="4"/>
        <v>Condition.patient</v>
      </c>
      <c r="K13" s="1" t="s">
        <v>62</v>
      </c>
      <c r="M13" s="1" t="s">
        <v>62</v>
      </c>
      <c r="X13" s="1" t="s">
        <v>101</v>
      </c>
      <c r="Y13" s="1" t="s">
        <v>152</v>
      </c>
      <c r="Z13" s="5" t="str">
        <f>"GET [base]/"&amp;B13&amp;"?patient=1137192"</f>
        <v>GET [base]/Condition?patient=1137192</v>
      </c>
      <c r="AA13" s="12" t="str">
        <f>"Fetches a bundle of all "&amp;B13&amp; " resources for the specified patient"</f>
        <v>Fetches a bundle of all Condition resources for the specified patient</v>
      </c>
      <c r="AB13" s="1" t="str">
        <f t="shared" ref="AB13:AB14" si="6">"SearchParameter-us-core-"&amp;LOWER((B13)&amp;"-"&amp;SUBSTITUTE(C13,"_","")&amp;".html")</f>
        <v>SearchParameter-us-core-condition-patient.html</v>
      </c>
    </row>
    <row r="14" spans="1:28" ht="18.95" customHeight="1">
      <c r="A14" s="1">
        <v>13</v>
      </c>
      <c r="B14" t="s">
        <v>25</v>
      </c>
      <c r="C14" t="s">
        <v>61</v>
      </c>
      <c r="D14" t="s">
        <v>13</v>
      </c>
      <c r="E14" t="b">
        <v>1</v>
      </c>
      <c r="F14" s="1" t="str">
        <f t="shared" si="1"/>
        <v>http://hl7.org/fhir/us/core/StructureDefinition/us-core-encounter</v>
      </c>
      <c r="G14" t="s">
        <v>62</v>
      </c>
      <c r="H14" t="s">
        <v>62</v>
      </c>
      <c r="I14" t="s">
        <v>63</v>
      </c>
      <c r="J14" t="str">
        <f t="shared" si="4"/>
        <v>Encounter._id</v>
      </c>
      <c r="K14" s="1" t="s">
        <v>62</v>
      </c>
      <c r="M14" s="1" t="s">
        <v>62</v>
      </c>
      <c r="Y14" s="5" t="s">
        <v>227</v>
      </c>
      <c r="Z14" s="5" t="s">
        <v>366</v>
      </c>
      <c r="AA14" s="2" t="s">
        <v>183</v>
      </c>
      <c r="AB14" s="1" t="str">
        <f t="shared" si="6"/>
        <v>SearchParameter-us-core-encounter-id.html</v>
      </c>
    </row>
    <row r="15" spans="1:28" s="1" customFormat="1" ht="18.95" customHeight="1">
      <c r="A15" s="1">
        <v>14</v>
      </c>
      <c r="B15" s="1" t="s">
        <v>25</v>
      </c>
      <c r="C15" s="1" t="s">
        <v>105</v>
      </c>
      <c r="D15" s="1" t="s">
        <v>34</v>
      </c>
      <c r="E15" s="1" t="b">
        <v>0</v>
      </c>
      <c r="F15" s="1" t="str">
        <f t="shared" si="1"/>
        <v>http://hl7.org/fhir/us/core/StructureDefinition/us-core-encounter</v>
      </c>
      <c r="G15" s="1" t="s">
        <v>62</v>
      </c>
      <c r="H15" s="1" t="s">
        <v>62</v>
      </c>
      <c r="I15" s="1" t="s">
        <v>63</v>
      </c>
      <c r="J15" s="1" t="str">
        <f t="shared" si="4"/>
        <v>Encounter.class</v>
      </c>
      <c r="K15" s="1" t="s">
        <v>62</v>
      </c>
      <c r="M15" s="1" t="s">
        <v>62</v>
      </c>
      <c r="X15" s="1" t="s">
        <v>14</v>
      </c>
      <c r="Y15" s="5"/>
      <c r="Z15" s="5"/>
      <c r="AA15" s="12"/>
      <c r="AB15" s="1" t="str">
        <f t="shared" si="5"/>
        <v>SearchParameter-us-core-encounter-class.html</v>
      </c>
    </row>
    <row r="16" spans="1:28" ht="18.95" customHeight="1">
      <c r="A16" s="1">
        <v>15</v>
      </c>
      <c r="B16" t="s">
        <v>25</v>
      </c>
      <c r="C16" t="s">
        <v>88</v>
      </c>
      <c r="D16" s="1" t="s">
        <v>34</v>
      </c>
      <c r="E16" t="b">
        <v>0</v>
      </c>
      <c r="F16" s="1" t="str">
        <f t="shared" si="1"/>
        <v>http://hl7.org/fhir/us/core/StructureDefinition/us-core-encounter</v>
      </c>
      <c r="G16" t="s">
        <v>62</v>
      </c>
      <c r="H16" t="s">
        <v>62</v>
      </c>
      <c r="I16" t="s">
        <v>88</v>
      </c>
      <c r="J16" t="str">
        <f t="shared" si="4"/>
        <v>Encounter.date</v>
      </c>
      <c r="K16" s="1" t="s">
        <v>62</v>
      </c>
      <c r="M16" s="1" t="s">
        <v>62</v>
      </c>
      <c r="N16" s="1" t="s">
        <v>78</v>
      </c>
      <c r="Q16" s="1" t="s">
        <v>103</v>
      </c>
      <c r="X16" s="1" t="s">
        <v>104</v>
      </c>
      <c r="AA16" s="12"/>
      <c r="AB16" s="1" t="str">
        <f t="shared" si="5"/>
        <v>SearchParameter-us-core-encounter-date.html</v>
      </c>
    </row>
    <row r="17" spans="1:28" ht="18.95" customHeight="1">
      <c r="A17" s="1">
        <v>16</v>
      </c>
      <c r="B17" t="s">
        <v>25</v>
      </c>
      <c r="C17" t="s">
        <v>85</v>
      </c>
      <c r="D17" t="s">
        <v>78</v>
      </c>
      <c r="E17" t="b">
        <v>1</v>
      </c>
      <c r="F17" s="1" t="str">
        <f t="shared" si="1"/>
        <v>http://hl7.org/fhir/us/core/StructureDefinition/us-core-encounter</v>
      </c>
      <c r="G17" t="s">
        <v>62</v>
      </c>
      <c r="H17" t="s">
        <v>62</v>
      </c>
      <c r="I17" t="s">
        <v>63</v>
      </c>
      <c r="J17" t="str">
        <f t="shared" si="4"/>
        <v>Encounter.identifier</v>
      </c>
      <c r="K17" s="1" t="s">
        <v>62</v>
      </c>
      <c r="M17" s="1" t="s">
        <v>62</v>
      </c>
      <c r="Y17" s="5" t="s">
        <v>228</v>
      </c>
      <c r="Z17" t="s">
        <v>171</v>
      </c>
      <c r="AA17" s="12" t="str">
        <f>"Fetches a bundle containing any "&amp;B17&amp;" resources matching the identifier"</f>
        <v>Fetches a bundle containing any Encounter resources matching the identifier</v>
      </c>
      <c r="AB17" s="1" t="str">
        <f t="shared" ref="AB17:AB18" si="7">"SearchParameter-us-core-"&amp;LOWER((B17)&amp;"-"&amp;SUBSTITUTE(C17,"_","")&amp;".html")</f>
        <v>SearchParameter-us-core-encounter-identifier.html</v>
      </c>
    </row>
    <row r="18" spans="1:28" ht="18.95" customHeight="1">
      <c r="A18" s="1">
        <v>17</v>
      </c>
      <c r="B18" t="s">
        <v>25</v>
      </c>
      <c r="C18" t="s">
        <v>99</v>
      </c>
      <c r="D18" t="s">
        <v>13</v>
      </c>
      <c r="E18" t="b">
        <v>1</v>
      </c>
      <c r="F18" s="1" t="str">
        <f t="shared" si="1"/>
        <v>http://hl7.org/fhir/us/core/StructureDefinition/us-core-encounter</v>
      </c>
      <c r="G18" t="s">
        <v>62</v>
      </c>
      <c r="H18" t="s">
        <v>62</v>
      </c>
      <c r="I18" t="s">
        <v>100</v>
      </c>
      <c r="J18" s="1" t="str">
        <f t="shared" si="4"/>
        <v>Encounter.patient</v>
      </c>
      <c r="K18" s="1" t="s">
        <v>62</v>
      </c>
      <c r="M18" s="1" t="s">
        <v>62</v>
      </c>
      <c r="X18" t="s">
        <v>101</v>
      </c>
      <c r="Y18" t="s">
        <v>102</v>
      </c>
      <c r="Z18" s="5" t="str">
        <f>"GET [base]/"&amp;B18&amp;"?patient=1137192"</f>
        <v>GET [base]/Encounter?patient=1137192</v>
      </c>
      <c r="AA18" s="12" t="str">
        <f>"Fetches a bundle of all "&amp;B18&amp; " resources for the specified patient"</f>
        <v>Fetches a bundle of all Encounter resources for the specified patient</v>
      </c>
      <c r="AB18" s="1" t="str">
        <f t="shared" si="7"/>
        <v>SearchParameter-us-core-encounter-patient.html</v>
      </c>
    </row>
    <row r="19" spans="1:28" ht="18.95" customHeight="1">
      <c r="A19" s="1">
        <v>18</v>
      </c>
      <c r="B19" t="s">
        <v>25</v>
      </c>
      <c r="C19" t="s">
        <v>68</v>
      </c>
      <c r="D19" s="1" t="s">
        <v>34</v>
      </c>
      <c r="E19" s="1" t="b">
        <v>0</v>
      </c>
      <c r="F19" s="1" t="str">
        <f t="shared" si="1"/>
        <v>http://hl7.org/fhir/us/core/StructureDefinition/us-core-encounter</v>
      </c>
      <c r="G19" t="s">
        <v>62</v>
      </c>
      <c r="H19" t="s">
        <v>62</v>
      </c>
      <c r="I19" t="s">
        <v>63</v>
      </c>
      <c r="J19" t="str">
        <f t="shared" si="4"/>
        <v>Encounter.status</v>
      </c>
      <c r="K19" s="1" t="s">
        <v>62</v>
      </c>
      <c r="M19" s="1" t="s">
        <v>62</v>
      </c>
      <c r="X19" t="s">
        <v>104</v>
      </c>
      <c r="Y19" s="5"/>
      <c r="Z19" s="5"/>
      <c r="AA19" s="12"/>
      <c r="AB19" s="1" t="str">
        <f t="shared" si="5"/>
        <v>SearchParameter-us-core-encounter-status.html</v>
      </c>
    </row>
    <row r="20" spans="1:28" ht="18.95" customHeight="1">
      <c r="A20" s="1">
        <v>19</v>
      </c>
      <c r="B20" t="s">
        <v>25</v>
      </c>
      <c r="C20" t="s">
        <v>14</v>
      </c>
      <c r="D20" s="1" t="s">
        <v>34</v>
      </c>
      <c r="E20" s="1" t="b">
        <v>0</v>
      </c>
      <c r="F20" s="1" t="str">
        <f t="shared" si="1"/>
        <v>http://hl7.org/fhir/us/core/StructureDefinition/us-core-encounter</v>
      </c>
      <c r="G20" t="s">
        <v>62</v>
      </c>
      <c r="H20" t="s">
        <v>62</v>
      </c>
      <c r="I20" t="s">
        <v>63</v>
      </c>
      <c r="J20" s="1" t="str">
        <f t="shared" si="4"/>
        <v>Encounter.type</v>
      </c>
      <c r="K20" s="1" t="s">
        <v>62</v>
      </c>
      <c r="M20" s="1" t="s">
        <v>62</v>
      </c>
      <c r="X20"/>
      <c r="Y20" s="5"/>
      <c r="Z20" s="5"/>
      <c r="AA20" s="12"/>
      <c r="AB20" s="1" t="str">
        <f t="shared" si="5"/>
        <v>SearchParameter-us-core-encounter-type.html</v>
      </c>
    </row>
    <row r="21" spans="1:28" ht="18.95" customHeight="1">
      <c r="A21" s="1">
        <v>20</v>
      </c>
      <c r="B21" t="s">
        <v>24</v>
      </c>
      <c r="C21" t="s">
        <v>61</v>
      </c>
      <c r="D21" t="s">
        <v>13</v>
      </c>
      <c r="E21" t="b">
        <v>1</v>
      </c>
      <c r="F21" s="1" t="str">
        <f t="shared" si="1"/>
        <v>http://hl7.org/fhir/us/core/StructureDefinition/us-core-patient</v>
      </c>
      <c r="G21" t="s">
        <v>62</v>
      </c>
      <c r="H21" t="s">
        <v>62</v>
      </c>
      <c r="I21" t="s">
        <v>63</v>
      </c>
      <c r="J21" s="1" t="str">
        <f t="shared" si="4"/>
        <v>Patient._id</v>
      </c>
      <c r="K21" s="1" t="s">
        <v>62</v>
      </c>
      <c r="M21" s="1" t="s">
        <v>62</v>
      </c>
      <c r="Y21" s="5" t="s">
        <v>84</v>
      </c>
      <c r="Z21" s="5" t="s">
        <v>367</v>
      </c>
      <c r="AB21" s="1" t="str">
        <f>"SearchParameter-us-core-"&amp;LOWER((B21)&amp;"-"&amp;SUBSTITUTE(C21,"_","")&amp;".html")</f>
        <v>SearchParameter-us-core-patient-id.html</v>
      </c>
    </row>
    <row r="22" spans="1:28" ht="18.95" customHeight="1">
      <c r="A22" s="1">
        <v>21</v>
      </c>
      <c r="B22" t="s">
        <v>24</v>
      </c>
      <c r="C22" t="s">
        <v>87</v>
      </c>
      <c r="D22" s="1" t="s">
        <v>34</v>
      </c>
      <c r="E22" t="b">
        <v>0</v>
      </c>
      <c r="F22" s="1" t="str">
        <f t="shared" si="1"/>
        <v>http://hl7.org/fhir/us/core/StructureDefinition/us-core-patient</v>
      </c>
      <c r="G22" t="s">
        <v>62</v>
      </c>
      <c r="H22" t="s">
        <v>62</v>
      </c>
      <c r="I22" t="s">
        <v>88</v>
      </c>
      <c r="J22" s="1" t="str">
        <f t="shared" si="4"/>
        <v>Patient.birthdate</v>
      </c>
      <c r="K22" s="1" t="s">
        <v>62</v>
      </c>
      <c r="M22" s="1" t="s">
        <v>62</v>
      </c>
      <c r="X22" s="1" t="s">
        <v>89</v>
      </c>
      <c r="Z22"/>
      <c r="AB22" s="1" t="str">
        <f t="shared" si="5"/>
        <v>SearchParameter-us-core-patient-birthdate.html</v>
      </c>
    </row>
    <row r="23" spans="1:28" ht="18.95" customHeight="1">
      <c r="A23" s="1">
        <v>22</v>
      </c>
      <c r="B23" t="s">
        <v>24</v>
      </c>
      <c r="C23" s="1" t="s">
        <v>89</v>
      </c>
      <c r="D23" s="1" t="s">
        <v>34</v>
      </c>
      <c r="E23" t="b">
        <v>0</v>
      </c>
      <c r="F23" s="1" t="str">
        <f t="shared" si="1"/>
        <v>http://hl7.org/fhir/us/core/StructureDefinition/us-core-patient</v>
      </c>
      <c r="G23" t="s">
        <v>62</v>
      </c>
      <c r="H23" t="s">
        <v>62</v>
      </c>
      <c r="I23" t="s">
        <v>71</v>
      </c>
      <c r="J23" s="6" t="s">
        <v>91</v>
      </c>
      <c r="K23" s="1" t="s">
        <v>62</v>
      </c>
      <c r="M23" s="1" t="s">
        <v>62</v>
      </c>
      <c r="Y23"/>
      <c r="AB23" s="1" t="str">
        <f t="shared" si="5"/>
        <v>SearchParameter-us-core-patient-family.html</v>
      </c>
    </row>
    <row r="24" spans="1:28" ht="18.95" customHeight="1">
      <c r="A24" s="1">
        <v>23</v>
      </c>
      <c r="B24" t="s">
        <v>24</v>
      </c>
      <c r="C24" t="s">
        <v>90</v>
      </c>
      <c r="D24" s="1" t="s">
        <v>34</v>
      </c>
      <c r="E24" t="b">
        <v>0</v>
      </c>
      <c r="F24" s="1" t="str">
        <f t="shared" si="1"/>
        <v>http://hl7.org/fhir/us/core/StructureDefinition/us-core-patient</v>
      </c>
      <c r="G24" t="s">
        <v>62</v>
      </c>
      <c r="H24" t="s">
        <v>62</v>
      </c>
      <c r="I24" t="s">
        <v>63</v>
      </c>
      <c r="J24" t="str">
        <f>B24&amp;"."&amp;C24</f>
        <v>Patient.gender</v>
      </c>
      <c r="K24" s="1" t="s">
        <v>62</v>
      </c>
      <c r="M24" s="1" t="s">
        <v>62</v>
      </c>
      <c r="X24" s="1" t="s">
        <v>89</v>
      </c>
      <c r="Y24"/>
      <c r="AA24" s="12"/>
      <c r="AB24" s="1" t="str">
        <f t="shared" si="5"/>
        <v>SearchParameter-us-core-patient-gender.html</v>
      </c>
    </row>
    <row r="25" spans="1:28" ht="18.95" customHeight="1">
      <c r="A25" s="1">
        <v>24</v>
      </c>
      <c r="B25" t="s">
        <v>24</v>
      </c>
      <c r="C25" t="s">
        <v>92</v>
      </c>
      <c r="D25" s="1" t="s">
        <v>34</v>
      </c>
      <c r="E25" t="b">
        <v>0</v>
      </c>
      <c r="F25" s="1" t="str">
        <f t="shared" si="1"/>
        <v>http://hl7.org/fhir/us/core/StructureDefinition/us-core-patient</v>
      </c>
      <c r="G25" t="s">
        <v>62</v>
      </c>
      <c r="H25" t="s">
        <v>62</v>
      </c>
      <c r="I25" t="s">
        <v>71</v>
      </c>
      <c r="J25" s="6" t="s">
        <v>93</v>
      </c>
      <c r="K25" s="1" t="s">
        <v>62</v>
      </c>
      <c r="M25" s="1" t="s">
        <v>62</v>
      </c>
      <c r="AA25" s="12"/>
      <c r="AB25" s="1" t="str">
        <f t="shared" si="5"/>
        <v>SearchParameter-us-core-patient-given.html</v>
      </c>
    </row>
    <row r="26" spans="1:28" ht="18.95" customHeight="1">
      <c r="A26" s="1">
        <v>25</v>
      </c>
      <c r="B26" t="s">
        <v>24</v>
      </c>
      <c r="C26" t="s">
        <v>85</v>
      </c>
      <c r="D26" t="s">
        <v>13</v>
      </c>
      <c r="E26" t="b">
        <v>1</v>
      </c>
      <c r="F26" s="1" t="str">
        <f t="shared" si="1"/>
        <v>http://hl7.org/fhir/us/core/StructureDefinition/us-core-patient</v>
      </c>
      <c r="G26" t="s">
        <v>62</v>
      </c>
      <c r="H26" t="s">
        <v>62</v>
      </c>
      <c r="I26" t="s">
        <v>63</v>
      </c>
      <c r="J26" t="str">
        <f>B26&amp;"."&amp;C26</f>
        <v>Patient.identifier</v>
      </c>
      <c r="K26" s="1" t="s">
        <v>62</v>
      </c>
      <c r="M26" s="1" t="s">
        <v>62</v>
      </c>
      <c r="X26"/>
      <c r="Y26" s="5" t="s">
        <v>229</v>
      </c>
      <c r="Z26" s="1" t="s">
        <v>170</v>
      </c>
      <c r="AA26" s="12" t="str">
        <f>"Fetches a bundle containing any "&amp;B26&amp;" resources matching the identifier"</f>
        <v>Fetches a bundle containing any Patient resources matching the identifier</v>
      </c>
      <c r="AB26" s="1" t="str">
        <f t="shared" ref="AB26:AB27" si="8">"SearchParameter-us-core-"&amp;LOWER((B26)&amp;"-"&amp;SUBSTITUTE(C26,"_","")&amp;".html")</f>
        <v>SearchParameter-us-core-patient-identifier.html</v>
      </c>
    </row>
    <row r="27" spans="1:28" ht="18.95" customHeight="1">
      <c r="A27" s="1">
        <v>26</v>
      </c>
      <c r="B27" t="s">
        <v>24</v>
      </c>
      <c r="C27" t="s">
        <v>27</v>
      </c>
      <c r="D27" t="s">
        <v>13</v>
      </c>
      <c r="E27" t="b">
        <v>1</v>
      </c>
      <c r="F27" s="1" t="str">
        <f t="shared" si="1"/>
        <v>http://hl7.org/fhir/us/core/StructureDefinition/us-core-patient</v>
      </c>
      <c r="G27" t="s">
        <v>62</v>
      </c>
      <c r="H27" t="s">
        <v>62</v>
      </c>
      <c r="I27" t="s">
        <v>71</v>
      </c>
      <c r="J27" t="str">
        <f>B27&amp;"."&amp;C27</f>
        <v>Patient.name</v>
      </c>
      <c r="K27" s="1" t="s">
        <v>62</v>
      </c>
      <c r="M27" s="1" t="s">
        <v>62</v>
      </c>
      <c r="Q27"/>
      <c r="X27" t="s">
        <v>86</v>
      </c>
      <c r="Y27" s="5" t="s">
        <v>185</v>
      </c>
      <c r="Z27" s="1" t="s">
        <v>186</v>
      </c>
      <c r="AA27" s="12" t="str">
        <f>"Fetches a bundle of all "&amp;B27&amp;" resources matching the name"</f>
        <v>Fetches a bundle of all Patient resources matching the name</v>
      </c>
      <c r="AB27" s="1" t="str">
        <f t="shared" si="8"/>
        <v>SearchParameter-us-core-patient-name.html</v>
      </c>
    </row>
    <row r="28" spans="1:28" ht="18.95" customHeight="1">
      <c r="A28" s="1">
        <v>27</v>
      </c>
      <c r="B28" t="s">
        <v>169</v>
      </c>
      <c r="C28" t="s">
        <v>61</v>
      </c>
      <c r="D28" s="1" t="s">
        <v>34</v>
      </c>
      <c r="E28" s="1" t="b">
        <v>0</v>
      </c>
      <c r="F28" s="1" t="str">
        <f t="shared" si="1"/>
        <v>http://hl7.org/fhir/us/core/StructureDefinition/us-core-!questionnaire</v>
      </c>
      <c r="G28" t="s">
        <v>62</v>
      </c>
      <c r="H28" t="s">
        <v>62</v>
      </c>
      <c r="I28" t="s">
        <v>63</v>
      </c>
      <c r="J28" t="s">
        <v>64</v>
      </c>
      <c r="K28" s="1" t="s">
        <v>62</v>
      </c>
      <c r="M28" s="1" t="s">
        <v>62</v>
      </c>
      <c r="AB28" s="1" t="str">
        <f t="shared" si="5"/>
        <v>SearchParameter-us-core-!questionnaire-_id.html</v>
      </c>
    </row>
    <row r="29" spans="1:28" ht="18.95" customHeight="1">
      <c r="A29" s="1">
        <v>28</v>
      </c>
      <c r="B29" s="1" t="s">
        <v>169</v>
      </c>
      <c r="C29" t="s">
        <v>79</v>
      </c>
      <c r="D29" s="1" t="s">
        <v>34</v>
      </c>
      <c r="E29" s="1" t="b">
        <v>0</v>
      </c>
      <c r="F29" s="1" t="str">
        <f t="shared" si="1"/>
        <v>http://hl7.org/fhir/us/core/StructureDefinition/us-core-!questionnaire</v>
      </c>
      <c r="G29" t="s">
        <v>65</v>
      </c>
      <c r="H29" t="s">
        <v>62</v>
      </c>
      <c r="I29" t="s">
        <v>80</v>
      </c>
      <c r="J29" t="str">
        <f t="shared" ref="J29:J39" si="9">B29&amp;"."&amp;C29</f>
        <v>!Questionnaire.context-type-value</v>
      </c>
      <c r="K29" s="1" t="s">
        <v>62</v>
      </c>
      <c r="M29" s="1" t="s">
        <v>62</v>
      </c>
      <c r="X29"/>
      <c r="AB29" s="1" t="str">
        <f t="shared" si="5"/>
        <v>SearchParameter-us-core-!questionnaire-context-type-value.html</v>
      </c>
    </row>
    <row r="30" spans="1:28" ht="18.95" customHeight="1">
      <c r="A30" s="1">
        <v>29</v>
      </c>
      <c r="B30" s="1" t="s">
        <v>169</v>
      </c>
      <c r="C30" t="s">
        <v>75</v>
      </c>
      <c r="D30" s="1" t="s">
        <v>34</v>
      </c>
      <c r="E30" s="1" t="b">
        <v>0</v>
      </c>
      <c r="F30" s="1" t="str">
        <f t="shared" si="1"/>
        <v>http://hl7.org/fhir/us/core/StructureDefinition/us-core-!questionnaire</v>
      </c>
      <c r="G30" t="s">
        <v>62</v>
      </c>
      <c r="H30" t="s">
        <v>62</v>
      </c>
      <c r="I30" t="s">
        <v>71</v>
      </c>
      <c r="J30" t="str">
        <f t="shared" si="9"/>
        <v>!Questionnaire.publisher</v>
      </c>
      <c r="K30" s="1" t="s">
        <v>62</v>
      </c>
      <c r="M30" s="1" t="s">
        <v>62</v>
      </c>
      <c r="O30" s="1" t="s">
        <v>76</v>
      </c>
      <c r="X30" t="s">
        <v>77</v>
      </c>
      <c r="AB30" s="1" t="str">
        <f t="shared" si="5"/>
        <v>SearchParameter-us-core-!questionnaire-publisher.html</v>
      </c>
    </row>
    <row r="31" spans="1:28" ht="18.95" customHeight="1">
      <c r="A31" s="1">
        <v>30</v>
      </c>
      <c r="B31" s="1" t="s">
        <v>169</v>
      </c>
      <c r="C31" t="s">
        <v>68</v>
      </c>
      <c r="D31" s="1" t="s">
        <v>34</v>
      </c>
      <c r="E31" s="1" t="b">
        <v>0</v>
      </c>
      <c r="F31" s="1" t="str">
        <f t="shared" si="1"/>
        <v>http://hl7.org/fhir/us/core/StructureDefinition/us-core-!questionnaire</v>
      </c>
      <c r="G31" t="s">
        <v>62</v>
      </c>
      <c r="H31" t="s">
        <v>62</v>
      </c>
      <c r="I31" t="s">
        <v>63</v>
      </c>
      <c r="J31" t="str">
        <f t="shared" si="9"/>
        <v>!Questionnaire.status</v>
      </c>
      <c r="K31" s="1" t="s">
        <v>62</v>
      </c>
      <c r="M31" s="1" t="s">
        <v>62</v>
      </c>
      <c r="X31" s="1" t="s">
        <v>69</v>
      </c>
      <c r="AB31" s="1" t="str">
        <f t="shared" si="5"/>
        <v>SearchParameter-us-core-!questionnaire-status.html</v>
      </c>
    </row>
    <row r="32" spans="1:28" s="1" customFormat="1" ht="18.95" customHeight="1">
      <c r="A32" s="1">
        <v>31</v>
      </c>
      <c r="B32" s="1" t="s">
        <v>169</v>
      </c>
      <c r="C32" s="1" t="s">
        <v>70</v>
      </c>
      <c r="D32" s="1" t="s">
        <v>34</v>
      </c>
      <c r="E32" s="1" t="b">
        <v>0</v>
      </c>
      <c r="F32" s="1" t="str">
        <f t="shared" si="1"/>
        <v>http://hl7.org/fhir/us/core/StructureDefinition/us-core-!questionnaire</v>
      </c>
      <c r="G32" s="1" t="s">
        <v>62</v>
      </c>
      <c r="H32" s="1" t="s">
        <v>62</v>
      </c>
      <c r="I32" s="1" t="s">
        <v>71</v>
      </c>
      <c r="J32" s="1" t="str">
        <f t="shared" si="9"/>
        <v>!Questionnaire.title</v>
      </c>
      <c r="K32" s="1" t="s">
        <v>62</v>
      </c>
      <c r="M32" s="1" t="s">
        <v>62</v>
      </c>
      <c r="P32" s="1" t="s">
        <v>72</v>
      </c>
      <c r="Q32" s="1" t="s">
        <v>73</v>
      </c>
      <c r="S32" s="1" t="s">
        <v>73</v>
      </c>
      <c r="T32" s="1" t="s">
        <v>72</v>
      </c>
      <c r="X32" s="1" t="s">
        <v>74</v>
      </c>
      <c r="AA32" s="2"/>
      <c r="AB32" s="1" t="str">
        <f t="shared" si="5"/>
        <v>SearchParameter-us-core-!questionnaire-title.html</v>
      </c>
    </row>
    <row r="33" spans="1:28" s="1" customFormat="1" ht="18.95" customHeight="1">
      <c r="A33" s="1">
        <v>32</v>
      </c>
      <c r="B33" s="1" t="s">
        <v>169</v>
      </c>
      <c r="C33" s="1" t="s">
        <v>66</v>
      </c>
      <c r="D33" s="1" t="s">
        <v>34</v>
      </c>
      <c r="E33" s="1" t="b">
        <v>0</v>
      </c>
      <c r="F33" s="1" t="str">
        <f t="shared" si="1"/>
        <v>http://hl7.org/fhir/us/core/StructureDefinition/us-core-!questionnaire</v>
      </c>
      <c r="G33" s="1" t="s">
        <v>62</v>
      </c>
      <c r="H33" s="1" t="s">
        <v>62</v>
      </c>
      <c r="I33" s="1" t="s">
        <v>67</v>
      </c>
      <c r="J33" s="1" t="str">
        <f t="shared" si="9"/>
        <v>!Questionnaire.url</v>
      </c>
      <c r="K33" s="1" t="s">
        <v>62</v>
      </c>
      <c r="M33" s="1" t="s">
        <v>62</v>
      </c>
      <c r="AA33" s="2"/>
      <c r="AB33" s="1" t="str">
        <f t="shared" si="5"/>
        <v>SearchParameter-us-core-!questionnaire-url.html</v>
      </c>
    </row>
    <row r="34" spans="1:28" s="1" customFormat="1" ht="18.95" customHeight="1">
      <c r="A34" s="1">
        <v>33</v>
      </c>
      <c r="B34" s="1" t="s">
        <v>169</v>
      </c>
      <c r="C34" s="1" t="s">
        <v>74</v>
      </c>
      <c r="D34" s="1" t="s">
        <v>34</v>
      </c>
      <c r="E34" s="1" t="b">
        <v>0</v>
      </c>
      <c r="F34" s="1" t="str">
        <f t="shared" si="1"/>
        <v>http://hl7.org/fhir/us/core/StructureDefinition/us-core-!questionnaire</v>
      </c>
      <c r="G34" s="1" t="s">
        <v>62</v>
      </c>
      <c r="H34" s="1" t="s">
        <v>62</v>
      </c>
      <c r="I34" s="1" t="s">
        <v>63</v>
      </c>
      <c r="J34" s="1" t="str">
        <f t="shared" si="9"/>
        <v>!Questionnaire.version</v>
      </c>
      <c r="K34" s="1" t="s">
        <v>62</v>
      </c>
      <c r="M34" s="1" t="s">
        <v>62</v>
      </c>
      <c r="AA34" s="2"/>
      <c r="AB34" s="1" t="str">
        <f t="shared" si="5"/>
        <v>SearchParameter-us-core-!questionnaire-version.html</v>
      </c>
    </row>
    <row r="35" spans="1:28" s="1" customFormat="1" ht="18.95" customHeight="1">
      <c r="A35" s="1">
        <v>34</v>
      </c>
      <c r="B35" s="1" t="s">
        <v>148</v>
      </c>
      <c r="C35" s="1" t="s">
        <v>165</v>
      </c>
      <c r="D35" s="1" t="s">
        <v>34</v>
      </c>
      <c r="E35" s="1" t="b">
        <v>0</v>
      </c>
      <c r="F35" s="1" t="str">
        <f t="shared" si="1"/>
        <v>http://hl7.org/fhir/us/core/StructureDefinition/us-core-condition</v>
      </c>
      <c r="G35" s="1" t="s">
        <v>62</v>
      </c>
      <c r="H35" s="1" t="s">
        <v>62</v>
      </c>
      <c r="I35" s="1" t="s">
        <v>88</v>
      </c>
      <c r="J35" s="1" t="str">
        <f t="shared" si="9"/>
        <v>Condition.onset-date</v>
      </c>
      <c r="K35" s="1" t="s">
        <v>62</v>
      </c>
      <c r="M35" s="1" t="s">
        <v>62</v>
      </c>
      <c r="N35" s="1" t="s">
        <v>78</v>
      </c>
      <c r="Q35" s="1" t="s">
        <v>103</v>
      </c>
      <c r="AA35" s="12"/>
      <c r="AB35" s="1" t="str">
        <f t="shared" si="5"/>
        <v>SearchParameter-us-core-condition-onset-date.html</v>
      </c>
    </row>
    <row r="36" spans="1:28" s="1" customFormat="1" ht="18.95" customHeight="1">
      <c r="A36" s="1">
        <v>35</v>
      </c>
      <c r="B36" s="1" t="s">
        <v>148</v>
      </c>
      <c r="C36" s="1" t="s">
        <v>30</v>
      </c>
      <c r="D36" s="1" t="s">
        <v>34</v>
      </c>
      <c r="E36" s="1" t="b">
        <v>0</v>
      </c>
      <c r="F36" s="1" t="str">
        <f t="shared" si="1"/>
        <v>http://hl7.org/fhir/us/core/StructureDefinition/us-core-condition</v>
      </c>
      <c r="G36" s="1" t="s">
        <v>62</v>
      </c>
      <c r="H36" s="1" t="s">
        <v>62</v>
      </c>
      <c r="I36" s="1" t="s">
        <v>63</v>
      </c>
      <c r="J36" s="1" t="str">
        <f t="shared" si="9"/>
        <v>Condition.code</v>
      </c>
      <c r="K36" s="1" t="s">
        <v>62</v>
      </c>
      <c r="M36" s="1" t="s">
        <v>62</v>
      </c>
      <c r="Y36" s="5"/>
      <c r="Z36" s="5"/>
      <c r="AA36" s="12"/>
      <c r="AB36" s="1" t="str">
        <f t="shared" si="5"/>
        <v>SearchParameter-us-core-condition-code.html</v>
      </c>
    </row>
    <row r="37" spans="1:28" s="1" customFormat="1" ht="18.95" customHeight="1">
      <c r="A37" s="1">
        <v>36</v>
      </c>
      <c r="B37" s="1" t="s">
        <v>172</v>
      </c>
      <c r="C37" s="1" t="s">
        <v>99</v>
      </c>
      <c r="D37" s="1" t="s">
        <v>13</v>
      </c>
      <c r="E37" s="1" t="b">
        <v>1</v>
      </c>
      <c r="F37" s="1" t="str">
        <f t="shared" si="1"/>
        <v>http://hl7.org/fhir/us/core/StructureDefinition/us-core-immunization</v>
      </c>
      <c r="G37" s="1" t="s">
        <v>62</v>
      </c>
      <c r="H37" s="1" t="s">
        <v>62</v>
      </c>
      <c r="I37" s="1" t="s">
        <v>100</v>
      </c>
      <c r="J37" s="1" t="str">
        <f t="shared" si="9"/>
        <v>Immunization.patient</v>
      </c>
      <c r="K37" s="1" t="s">
        <v>62</v>
      </c>
      <c r="M37" s="1" t="s">
        <v>62</v>
      </c>
      <c r="X37" s="1" t="s">
        <v>101</v>
      </c>
      <c r="Y37" s="1" t="str">
        <f>"support searching for all "&amp;LOWER(B37)&amp;"s for a patient"</f>
        <v>support searching for all immunizations for a patient</v>
      </c>
      <c r="Z37" s="5" t="str">
        <f>"GET [base]/"&amp;B37&amp;"?patient=1137192"</f>
        <v>GET [base]/Immunization?patient=1137192</v>
      </c>
      <c r="AA37" s="12" t="str">
        <f>"Fetches a bundle of all "&amp;B37&amp; " resources for the specified patient"</f>
        <v>Fetches a bundle of all Immunization resources for the specified patient</v>
      </c>
      <c r="AB37" s="1" t="str">
        <f>"SearchParameter-us-core-"&amp;LOWER((B37)&amp;"-"&amp;SUBSTITUTE(C37,"_","")&amp;".html")</f>
        <v>SearchParameter-us-core-immunization-patient.html</v>
      </c>
    </row>
    <row r="38" spans="1:28" s="1" customFormat="1" ht="18.95" customHeight="1">
      <c r="A38" s="1">
        <v>37</v>
      </c>
      <c r="B38" s="1" t="s">
        <v>172</v>
      </c>
      <c r="C38" s="1" t="s">
        <v>68</v>
      </c>
      <c r="D38" s="1" t="s">
        <v>34</v>
      </c>
      <c r="E38" s="1" t="b">
        <v>0</v>
      </c>
      <c r="F38" s="1" t="str">
        <f t="shared" si="1"/>
        <v>http://hl7.org/fhir/us/core/StructureDefinition/us-core-immunization</v>
      </c>
      <c r="G38" s="1" t="s">
        <v>62</v>
      </c>
      <c r="H38" s="1" t="s">
        <v>62</v>
      </c>
      <c r="I38" s="1" t="s">
        <v>63</v>
      </c>
      <c r="J38" s="1" t="str">
        <f t="shared" si="9"/>
        <v>Immunization.status</v>
      </c>
      <c r="K38" s="1" t="s">
        <v>62</v>
      </c>
      <c r="M38" s="1" t="s">
        <v>62</v>
      </c>
      <c r="X38" s="1" t="s">
        <v>104</v>
      </c>
      <c r="Y38" s="5"/>
      <c r="Z38" s="5"/>
      <c r="AA38" s="12"/>
      <c r="AB38" s="1" t="str">
        <f t="shared" si="5"/>
        <v>SearchParameter-us-core-immunization-status.html</v>
      </c>
    </row>
    <row r="39" spans="1:28" s="1" customFormat="1" ht="18.95" customHeight="1">
      <c r="A39" s="1">
        <v>38</v>
      </c>
      <c r="B39" s="1" t="s">
        <v>172</v>
      </c>
      <c r="C39" s="1" t="s">
        <v>88</v>
      </c>
      <c r="D39" s="1" t="s">
        <v>34</v>
      </c>
      <c r="E39" s="1" t="b">
        <v>0</v>
      </c>
      <c r="F39" s="1" t="str">
        <f t="shared" si="1"/>
        <v>http://hl7.org/fhir/us/core/StructureDefinition/us-core-immunization</v>
      </c>
      <c r="G39" s="1" t="s">
        <v>62</v>
      </c>
      <c r="H39" s="1" t="s">
        <v>62</v>
      </c>
      <c r="I39" s="1" t="s">
        <v>88</v>
      </c>
      <c r="J39" s="1" t="str">
        <f t="shared" si="9"/>
        <v>Immunization.date</v>
      </c>
      <c r="K39" s="1" t="s">
        <v>62</v>
      </c>
      <c r="M39" s="1" t="s">
        <v>62</v>
      </c>
      <c r="N39" s="1" t="s">
        <v>78</v>
      </c>
      <c r="Q39" s="1" t="s">
        <v>103</v>
      </c>
      <c r="X39" s="1" t="s">
        <v>104</v>
      </c>
      <c r="AA39" s="12"/>
      <c r="AB39" s="1" t="str">
        <f t="shared" si="5"/>
        <v>SearchParameter-us-core-immunization-date.html</v>
      </c>
    </row>
    <row r="40" spans="1:28" s="1" customFormat="1" ht="18.95" customHeight="1">
      <c r="A40" s="1">
        <v>39</v>
      </c>
      <c r="B40" s="1" t="s">
        <v>191</v>
      </c>
      <c r="C40" s="1" t="s">
        <v>61</v>
      </c>
      <c r="D40" s="1" t="s">
        <v>13</v>
      </c>
      <c r="E40" s="1" t="b">
        <v>1</v>
      </c>
      <c r="F40" s="1" t="str">
        <f t="shared" si="1"/>
        <v>http://hl7.org/fhir/us/core/StructureDefinition/us-core-documentreference</v>
      </c>
      <c r="G40" s="1" t="s">
        <v>62</v>
      </c>
      <c r="H40" s="1" t="s">
        <v>62</v>
      </c>
      <c r="I40" s="1" t="s">
        <v>63</v>
      </c>
      <c r="J40" s="1" t="str">
        <f>B40&amp;".id"</f>
        <v>DocumentReference.id</v>
      </c>
      <c r="K40" s="1" t="s">
        <v>62</v>
      </c>
      <c r="M40" s="1" t="s">
        <v>62</v>
      </c>
      <c r="Y40" s="5" t="s">
        <v>314</v>
      </c>
      <c r="Z40" s="5" t="s">
        <v>368</v>
      </c>
      <c r="AA40" s="2" t="s">
        <v>315</v>
      </c>
      <c r="AB40" s="1" t="str">
        <f t="shared" ref="AB40" si="10">"SearchParameter-us-core-"&amp;LOWER((B40)&amp;"-"&amp;C40&amp;".html")</f>
        <v>SearchParameter-us-core-documentreference-_id.html</v>
      </c>
    </row>
    <row r="41" spans="1:28" s="1" customFormat="1" ht="18.95" customHeight="1">
      <c r="A41" s="1">
        <v>40</v>
      </c>
      <c r="B41" s="1" t="s">
        <v>191</v>
      </c>
      <c r="C41" s="1" t="s">
        <v>68</v>
      </c>
      <c r="D41" s="1" t="s">
        <v>34</v>
      </c>
      <c r="E41" s="1" t="b">
        <v>0</v>
      </c>
      <c r="F41" s="1" t="str">
        <f t="shared" si="1"/>
        <v>http://hl7.org/fhir/us/core/StructureDefinition/us-core-documentreference</v>
      </c>
      <c r="G41" s="1" t="s">
        <v>62</v>
      </c>
      <c r="H41" s="1" t="s">
        <v>62</v>
      </c>
      <c r="I41" s="1" t="s">
        <v>63</v>
      </c>
      <c r="J41" s="1" t="str">
        <f t="shared" ref="J41:J67" si="11">B41&amp;"."&amp;C41</f>
        <v>DocumentReference.status</v>
      </c>
      <c r="K41" s="1" t="s">
        <v>62</v>
      </c>
      <c r="L41" s="1" t="s">
        <v>13</v>
      </c>
      <c r="M41" s="1" t="s">
        <v>62</v>
      </c>
      <c r="X41" s="1" t="s">
        <v>104</v>
      </c>
      <c r="Y41" s="5"/>
      <c r="Z41" s="5"/>
      <c r="AA41" s="12"/>
      <c r="AB41" s="1" t="str">
        <f t="shared" ref="AB41:AB70" si="12">"SearchParameter-us-core-"&amp;LOWER((B41)&amp;"-"&amp;C41&amp;".html")</f>
        <v>SearchParameter-us-core-documentreference-status.html</v>
      </c>
    </row>
    <row r="42" spans="1:28" s="1" customFormat="1" ht="18.95" customHeight="1">
      <c r="A42" s="1">
        <v>41</v>
      </c>
      <c r="B42" s="1" t="s">
        <v>191</v>
      </c>
      <c r="C42" s="1" t="s">
        <v>99</v>
      </c>
      <c r="D42" s="1" t="s">
        <v>13</v>
      </c>
      <c r="E42" s="1" t="b">
        <v>1</v>
      </c>
      <c r="F42" s="1" t="str">
        <f t="shared" si="1"/>
        <v>http://hl7.org/fhir/us/core/StructureDefinition/us-core-documentreference</v>
      </c>
      <c r="G42" s="1" t="s">
        <v>62</v>
      </c>
      <c r="H42" s="1" t="s">
        <v>62</v>
      </c>
      <c r="I42" s="1" t="s">
        <v>100</v>
      </c>
      <c r="J42" s="1" t="str">
        <f t="shared" si="11"/>
        <v>DocumentReference.patient</v>
      </c>
      <c r="K42" s="1" t="s">
        <v>62</v>
      </c>
      <c r="M42" s="1" t="s">
        <v>62</v>
      </c>
      <c r="X42" s="1" t="s">
        <v>101</v>
      </c>
      <c r="Y42" s="1" t="str">
        <f>"support searching for all "&amp;LOWER(B42)&amp;"s for a patient"</f>
        <v>support searching for all documentreferences for a patient</v>
      </c>
      <c r="Z42" s="5" t="str">
        <f>"GET [base]/"&amp;B42&amp;"?patient=1137192"</f>
        <v>GET [base]/DocumentReference?patient=1137192</v>
      </c>
      <c r="AA42" s="12" t="str">
        <f>"Fetches a bundle of all "&amp;B42&amp; " resources for the specified patient. See the implementation notes above for how to access the actual document."</f>
        <v>Fetches a bundle of all DocumentReference resources for the specified patient. See the implementation notes above for how to access the actual document.</v>
      </c>
      <c r="AB42" s="1" t="str">
        <f t="shared" ref="AB42:AB45" si="13">"SearchParameter-us-core-"&amp;LOWER((B42)&amp;"-"&amp;C42&amp;".html")</f>
        <v>SearchParameter-us-core-documentreference-patient.html</v>
      </c>
    </row>
    <row r="43" spans="1:28" s="1" customFormat="1" ht="18.95" customHeight="1">
      <c r="A43" s="1">
        <v>42</v>
      </c>
      <c r="B43" s="1" t="s">
        <v>191</v>
      </c>
      <c r="C43" s="1" t="s">
        <v>150</v>
      </c>
      <c r="D43" s="1" t="s">
        <v>34</v>
      </c>
      <c r="E43" s="1" t="b">
        <v>0</v>
      </c>
      <c r="F43" s="1" t="str">
        <f t="shared" si="1"/>
        <v>http://hl7.org/fhir/us/core/StructureDefinition/us-core-documentreference</v>
      </c>
      <c r="G43" s="1" t="s">
        <v>62</v>
      </c>
      <c r="H43" s="1" t="s">
        <v>62</v>
      </c>
      <c r="I43" s="1" t="s">
        <v>63</v>
      </c>
      <c r="J43" s="1" t="str">
        <f t="shared" ref="J43:J45" si="14">B43&amp;"."&amp;C43</f>
        <v>DocumentReference.category</v>
      </c>
      <c r="K43" s="1" t="s">
        <v>62</v>
      </c>
      <c r="M43" s="1" t="s">
        <v>62</v>
      </c>
      <c r="X43" s="1" t="s">
        <v>14</v>
      </c>
      <c r="Y43" s="5"/>
      <c r="Z43" s="5"/>
      <c r="AA43" s="12"/>
      <c r="AB43" s="1" t="str">
        <f t="shared" si="13"/>
        <v>SearchParameter-us-core-documentreference-category.html</v>
      </c>
    </row>
    <row r="44" spans="1:28" s="1" customFormat="1" ht="18.95" customHeight="1">
      <c r="A44" s="1">
        <v>43</v>
      </c>
      <c r="B44" s="1" t="s">
        <v>191</v>
      </c>
      <c r="C44" s="1" t="s">
        <v>14</v>
      </c>
      <c r="D44" s="1" t="s">
        <v>34</v>
      </c>
      <c r="E44" s="1" t="b">
        <v>0</v>
      </c>
      <c r="F44" s="1" t="str">
        <f t="shared" si="1"/>
        <v>http://hl7.org/fhir/us/core/StructureDefinition/us-core-documentreference</v>
      </c>
      <c r="G44" s="1" t="s">
        <v>62</v>
      </c>
      <c r="H44" s="1" t="s">
        <v>62</v>
      </c>
      <c r="I44" s="1" t="s">
        <v>63</v>
      </c>
      <c r="J44" s="1" t="str">
        <f t="shared" si="14"/>
        <v>DocumentReference.type</v>
      </c>
      <c r="K44" s="1" t="s">
        <v>62</v>
      </c>
      <c r="M44" s="1" t="s">
        <v>62</v>
      </c>
      <c r="Y44" s="5"/>
      <c r="Z44" s="5"/>
      <c r="AA44" s="12"/>
      <c r="AB44" s="1" t="str">
        <f t="shared" si="13"/>
        <v>SearchParameter-us-core-documentreference-type.html</v>
      </c>
    </row>
    <row r="45" spans="1:28" s="1" customFormat="1" ht="18.95" customHeight="1">
      <c r="A45" s="1">
        <v>44</v>
      </c>
      <c r="B45" s="1" t="s">
        <v>191</v>
      </c>
      <c r="C45" s="1" t="s">
        <v>88</v>
      </c>
      <c r="D45" s="1" t="s">
        <v>34</v>
      </c>
      <c r="E45" s="1" t="b">
        <v>0</v>
      </c>
      <c r="F45" s="1" t="str">
        <f t="shared" si="1"/>
        <v>http://hl7.org/fhir/us/core/StructureDefinition/us-core-documentreference</v>
      </c>
      <c r="G45" s="1" t="s">
        <v>62</v>
      </c>
      <c r="H45" s="1" t="s">
        <v>62</v>
      </c>
      <c r="I45" s="1" t="s">
        <v>88</v>
      </c>
      <c r="J45" s="1" t="str">
        <f t="shared" si="14"/>
        <v>DocumentReference.date</v>
      </c>
      <c r="K45" s="1" t="s">
        <v>62</v>
      </c>
      <c r="M45" s="1" t="s">
        <v>62</v>
      </c>
      <c r="N45" s="1" t="s">
        <v>78</v>
      </c>
      <c r="Q45" s="1" t="s">
        <v>103</v>
      </c>
      <c r="X45" s="1" t="s">
        <v>104</v>
      </c>
      <c r="AA45" s="12"/>
      <c r="AB45" s="1" t="str">
        <f t="shared" si="13"/>
        <v>SearchParameter-us-core-documentreference-date.html</v>
      </c>
    </row>
    <row r="46" spans="1:28" s="1" customFormat="1" ht="18.95" customHeight="1">
      <c r="A46" s="1">
        <v>44</v>
      </c>
      <c r="B46" s="1" t="s">
        <v>191</v>
      </c>
      <c r="C46" s="1" t="s">
        <v>313</v>
      </c>
      <c r="D46" s="1" t="s">
        <v>34</v>
      </c>
      <c r="E46" s="1" t="b">
        <v>0</v>
      </c>
      <c r="F46" s="1" t="str">
        <f t="shared" si="1"/>
        <v>http://hl7.org/fhir/us/core/StructureDefinition/us-core-documentreference</v>
      </c>
      <c r="G46" s="1" t="s">
        <v>62</v>
      </c>
      <c r="H46" s="1" t="s">
        <v>62</v>
      </c>
      <c r="I46" s="1" t="s">
        <v>88</v>
      </c>
      <c r="J46" s="1" t="s">
        <v>316</v>
      </c>
      <c r="K46" s="1" t="s">
        <v>62</v>
      </c>
      <c r="M46" s="1" t="s">
        <v>62</v>
      </c>
      <c r="N46" s="1" t="s">
        <v>78</v>
      </c>
      <c r="Q46" s="1" t="s">
        <v>103</v>
      </c>
      <c r="X46" s="1" t="s">
        <v>104</v>
      </c>
      <c r="AA46" s="12"/>
      <c r="AB46" s="1" t="str">
        <f t="shared" ref="AB46" si="15">"SearchParameter-us-core-"&amp;LOWER((B46)&amp;"-"&amp;C46&amp;".html")</f>
        <v>SearchParameter-us-core-documentreference-period.html</v>
      </c>
    </row>
    <row r="47" spans="1:28" s="1" customFormat="1" ht="18.95" customHeight="1">
      <c r="A47" s="1">
        <v>45</v>
      </c>
      <c r="B47" s="1" t="s">
        <v>192</v>
      </c>
      <c r="C47" s="1" t="s">
        <v>68</v>
      </c>
      <c r="D47" s="1" t="s">
        <v>34</v>
      </c>
      <c r="E47" s="1" t="b">
        <v>0</v>
      </c>
      <c r="F47" s="1" t="str">
        <f t="shared" si="1"/>
        <v>http://hl7.org/fhir/us/core/StructureDefinition/us-core-diagnosticreport</v>
      </c>
      <c r="G47" s="1" t="s">
        <v>62</v>
      </c>
      <c r="H47" s="1" t="s">
        <v>62</v>
      </c>
      <c r="I47" s="1" t="s">
        <v>63</v>
      </c>
      <c r="J47" s="1" t="str">
        <f t="shared" ref="J47:J51" si="16">B47&amp;"."&amp;C47</f>
        <v>DiagnosticReport.status</v>
      </c>
      <c r="K47" s="1" t="s">
        <v>62</v>
      </c>
      <c r="L47" s="1" t="s">
        <v>13</v>
      </c>
      <c r="M47" s="1" t="s">
        <v>62</v>
      </c>
      <c r="X47" s="1" t="s">
        <v>104</v>
      </c>
      <c r="Y47" s="5"/>
      <c r="Z47" s="5"/>
      <c r="AA47" s="12"/>
      <c r="AB47" s="1" t="str">
        <f>"SearchParameter-us-core-"&amp;LOWER((B47)&amp;"-"&amp;C47&amp;".html")</f>
        <v>SearchParameter-us-core-diagnosticreport-status.html</v>
      </c>
    </row>
    <row r="48" spans="1:28" s="1" customFormat="1" ht="18.95" customHeight="1">
      <c r="A48" s="1">
        <v>46</v>
      </c>
      <c r="B48" s="1" t="s">
        <v>192</v>
      </c>
      <c r="C48" s="1" t="s">
        <v>99</v>
      </c>
      <c r="D48" s="1" t="s">
        <v>34</v>
      </c>
      <c r="E48" s="1" t="b">
        <v>0</v>
      </c>
      <c r="F48" s="1" t="str">
        <f t="shared" si="1"/>
        <v>http://hl7.org/fhir/us/core/StructureDefinition/us-core-diagnosticreport</v>
      </c>
      <c r="G48" s="1" t="s">
        <v>62</v>
      </c>
      <c r="H48" s="1" t="s">
        <v>62</v>
      </c>
      <c r="I48" s="1" t="s">
        <v>100</v>
      </c>
      <c r="J48" s="1" t="str">
        <f t="shared" si="16"/>
        <v>DiagnosticReport.patient</v>
      </c>
      <c r="K48" s="1" t="s">
        <v>62</v>
      </c>
      <c r="M48" s="1" t="s">
        <v>62</v>
      </c>
      <c r="X48" s="1" t="s">
        <v>101</v>
      </c>
      <c r="Y48" s="1" t="str">
        <f>"support searching for all "&amp;LOWER(B48)&amp;"s for a patient"</f>
        <v>support searching for all diagnosticreports for a patient</v>
      </c>
      <c r="Z48" s="5" t="str">
        <f>"GET [base]/"&amp;B48&amp;"?patient=1137192"</f>
        <v>GET [base]/DiagnosticReport?patient=1137192</v>
      </c>
      <c r="AA48" s="12" t="str">
        <f>"Fetches a bundle of all "&amp;B48&amp; " resources for the specified patient"</f>
        <v>Fetches a bundle of all DiagnosticReport resources for the specified patient</v>
      </c>
      <c r="AB48" s="1" t="str">
        <f>"SearchParameter-us-core-"&amp;LOWER((B48)&amp;"-"&amp;C48&amp;".html")</f>
        <v>SearchParameter-us-core-diagnosticreport-patient.html</v>
      </c>
    </row>
    <row r="49" spans="1:28" s="1" customFormat="1" ht="18.95" customHeight="1">
      <c r="A49" s="1">
        <v>47</v>
      </c>
      <c r="B49" s="1" t="s">
        <v>192</v>
      </c>
      <c r="C49" s="1" t="s">
        <v>150</v>
      </c>
      <c r="D49" s="1" t="s">
        <v>34</v>
      </c>
      <c r="E49" s="1" t="b">
        <v>0</v>
      </c>
      <c r="F49" s="1" t="str">
        <f t="shared" si="1"/>
        <v>http://hl7.org/fhir/us/core/StructureDefinition/us-core-diagnosticreport</v>
      </c>
      <c r="G49" s="1" t="s">
        <v>62</v>
      </c>
      <c r="H49" s="1" t="s">
        <v>62</v>
      </c>
      <c r="I49" s="1" t="s">
        <v>63</v>
      </c>
      <c r="J49" s="1" t="str">
        <f t="shared" si="16"/>
        <v>DiagnosticReport.category</v>
      </c>
      <c r="K49" s="1" t="s">
        <v>62</v>
      </c>
      <c r="M49" s="1" t="s">
        <v>62</v>
      </c>
      <c r="X49" s="1" t="s">
        <v>14</v>
      </c>
      <c r="Y49" s="5"/>
      <c r="Z49" s="5"/>
      <c r="AA49" s="12"/>
      <c r="AB49" s="1" t="str">
        <f>"SearchParameter-us-core-"&amp;LOWER((B49)&amp;"-"&amp;C49&amp;".html")</f>
        <v>SearchParameter-us-core-diagnosticreport-category.html</v>
      </c>
    </row>
    <row r="50" spans="1:28" s="1" customFormat="1" ht="18.95" customHeight="1">
      <c r="A50" s="1">
        <v>48</v>
      </c>
      <c r="B50" s="1" t="s">
        <v>192</v>
      </c>
      <c r="C50" s="1" t="s">
        <v>30</v>
      </c>
      <c r="D50" s="1" t="s">
        <v>34</v>
      </c>
      <c r="E50" s="1" t="b">
        <v>0</v>
      </c>
      <c r="F50" s="1" t="str">
        <f t="shared" si="1"/>
        <v>http://hl7.org/fhir/us/core/StructureDefinition/us-core-diagnosticreport</v>
      </c>
      <c r="G50" s="1" t="s">
        <v>62</v>
      </c>
      <c r="H50" s="1" t="s">
        <v>62</v>
      </c>
      <c r="I50" s="1" t="s">
        <v>63</v>
      </c>
      <c r="J50" s="1" t="str">
        <f t="shared" si="16"/>
        <v>DiagnosticReport.code</v>
      </c>
      <c r="K50" s="1" t="s">
        <v>62</v>
      </c>
      <c r="L50" s="1" t="s">
        <v>78</v>
      </c>
      <c r="M50" s="1" t="s">
        <v>62</v>
      </c>
      <c r="Y50" s="5"/>
      <c r="Z50" s="5"/>
      <c r="AA50" s="12"/>
      <c r="AB50" s="1" t="str">
        <f>"SearchParameter-us-core-"&amp;LOWER((B50)&amp;"-"&amp;C50&amp;".html")</f>
        <v>SearchParameter-us-core-diagnosticreport-code.html</v>
      </c>
    </row>
    <row r="51" spans="1:28" s="1" customFormat="1" ht="18.95" customHeight="1">
      <c r="A51" s="1">
        <v>49</v>
      </c>
      <c r="B51" s="1" t="s">
        <v>192</v>
      </c>
      <c r="C51" s="1" t="s">
        <v>88</v>
      </c>
      <c r="D51" s="1" t="s">
        <v>34</v>
      </c>
      <c r="E51" s="1" t="b">
        <v>0</v>
      </c>
      <c r="F51" s="1" t="str">
        <f t="shared" si="1"/>
        <v>http://hl7.org/fhir/us/core/StructureDefinition/us-core-diagnosticreport</v>
      </c>
      <c r="G51" s="1" t="s">
        <v>62</v>
      </c>
      <c r="H51" s="1" t="s">
        <v>62</v>
      </c>
      <c r="I51" s="1" t="s">
        <v>88</v>
      </c>
      <c r="J51" s="1" t="str">
        <f t="shared" si="16"/>
        <v>DiagnosticReport.date</v>
      </c>
      <c r="K51" s="1" t="s">
        <v>62</v>
      </c>
      <c r="M51" s="1" t="s">
        <v>62</v>
      </c>
      <c r="N51" s="14" t="s">
        <v>78</v>
      </c>
      <c r="Q51" s="1" t="s">
        <v>103</v>
      </c>
      <c r="X51" s="1" t="s">
        <v>104</v>
      </c>
      <c r="AA51" s="12"/>
      <c r="AB51" s="1" t="str">
        <f>"SearchParameter-us-core-"&amp;LOWER((B51)&amp;"-"&amp;C51&amp;".html")</f>
        <v>SearchParameter-us-core-diagnosticreport-date.html</v>
      </c>
    </row>
    <row r="52" spans="1:28" s="1" customFormat="1" ht="18.95" customHeight="1">
      <c r="A52" s="1">
        <v>50</v>
      </c>
      <c r="B52" s="1" t="s">
        <v>193</v>
      </c>
      <c r="C52" s="1" t="s">
        <v>343</v>
      </c>
      <c r="D52" s="1" t="s">
        <v>34</v>
      </c>
      <c r="E52" s="1" t="b">
        <v>0</v>
      </c>
      <c r="F52" s="1" t="str">
        <f t="shared" si="1"/>
        <v>http://hl7.org/fhir/us/core/StructureDefinition/us-core-goal</v>
      </c>
      <c r="G52" s="1" t="s">
        <v>62</v>
      </c>
      <c r="H52" s="1" t="s">
        <v>62</v>
      </c>
      <c r="I52" s="1" t="s">
        <v>63</v>
      </c>
      <c r="J52" s="1" t="str">
        <f t="shared" si="11"/>
        <v>Goal.lifecycle-status</v>
      </c>
      <c r="K52" s="1" t="s">
        <v>62</v>
      </c>
      <c r="M52" s="1" t="s">
        <v>62</v>
      </c>
      <c r="X52" s="1" t="s">
        <v>104</v>
      </c>
      <c r="Y52" s="5"/>
      <c r="Z52" s="5"/>
      <c r="AA52" s="12"/>
      <c r="AB52" s="1" t="str">
        <f t="shared" si="12"/>
        <v>SearchParameter-us-core-goal-lifecycle-status.html</v>
      </c>
    </row>
    <row r="53" spans="1:28" s="1" customFormat="1" ht="18.95" customHeight="1">
      <c r="A53" s="1">
        <v>51</v>
      </c>
      <c r="B53" s="1" t="s">
        <v>193</v>
      </c>
      <c r="C53" s="1" t="s">
        <v>99</v>
      </c>
      <c r="D53" s="1" t="s">
        <v>13</v>
      </c>
      <c r="E53" s="1" t="b">
        <v>1</v>
      </c>
      <c r="F53" s="1" t="str">
        <f t="shared" si="1"/>
        <v>http://hl7.org/fhir/us/core/StructureDefinition/us-core-goal</v>
      </c>
      <c r="G53" s="1" t="s">
        <v>62</v>
      </c>
      <c r="H53" s="1" t="s">
        <v>62</v>
      </c>
      <c r="I53" s="1" t="s">
        <v>100</v>
      </c>
      <c r="J53" s="1" t="str">
        <f t="shared" si="11"/>
        <v>Goal.patient</v>
      </c>
      <c r="K53" s="1" t="s">
        <v>62</v>
      </c>
      <c r="M53" s="1" t="s">
        <v>62</v>
      </c>
      <c r="X53" s="1" t="s">
        <v>101</v>
      </c>
      <c r="Y53" s="1" t="str">
        <f>"support searching for all "&amp;LOWER(B53)&amp;"s for a patient"</f>
        <v>support searching for all goals for a patient</v>
      </c>
      <c r="Z53" s="5" t="str">
        <f>"GET [base]/"&amp;B53&amp;"?patient=1137192"</f>
        <v>GET [base]/Goal?patient=1137192</v>
      </c>
      <c r="AA53" s="12" t="str">
        <f>"Fetches a bundle of all "&amp;B53&amp; " resources for the specified patient"</f>
        <v>Fetches a bundle of all Goal resources for the specified patient</v>
      </c>
      <c r="AB53" s="1" t="str">
        <f t="shared" ref="AB53:AB54" si="17">"SearchParameter-us-core-"&amp;LOWER((B53)&amp;"-"&amp;C53&amp;".html")</f>
        <v>SearchParameter-us-core-goal-patient.html</v>
      </c>
    </row>
    <row r="54" spans="1:28" s="1" customFormat="1" ht="18.95" customHeight="1">
      <c r="A54" s="1">
        <v>52</v>
      </c>
      <c r="B54" s="1" t="s">
        <v>193</v>
      </c>
      <c r="C54" s="1" t="s">
        <v>457</v>
      </c>
      <c r="D54" s="1" t="s">
        <v>34</v>
      </c>
      <c r="E54" s="1" t="b">
        <v>0</v>
      </c>
      <c r="F54" s="1" t="str">
        <f t="shared" si="1"/>
        <v>http://hl7.org/fhir/us/core/StructureDefinition/us-core-goal</v>
      </c>
      <c r="G54" s="1" t="s">
        <v>62</v>
      </c>
      <c r="H54" s="1" t="s">
        <v>62</v>
      </c>
      <c r="I54" s="1" t="s">
        <v>88</v>
      </c>
      <c r="J54" s="1" t="str">
        <f t="shared" ref="J54" si="18">B54&amp;"."&amp;C54</f>
        <v>Goal.target-date</v>
      </c>
      <c r="K54" s="1" t="s">
        <v>62</v>
      </c>
      <c r="M54" s="1" t="s">
        <v>62</v>
      </c>
      <c r="N54" s="1" t="s">
        <v>78</v>
      </c>
      <c r="Q54" s="1" t="s">
        <v>103</v>
      </c>
      <c r="X54" s="1" t="s">
        <v>104</v>
      </c>
      <c r="AA54" s="12"/>
      <c r="AB54" s="1" t="str">
        <f t="shared" si="17"/>
        <v>SearchParameter-us-core-goal-target-date.html</v>
      </c>
    </row>
    <row r="55" spans="1:28" s="1" customFormat="1" ht="18.95" customHeight="1">
      <c r="A55" s="1">
        <v>53</v>
      </c>
      <c r="B55" s="1" t="s">
        <v>194</v>
      </c>
      <c r="C55" s="1" t="s">
        <v>68</v>
      </c>
      <c r="D55" s="1" t="s">
        <v>34</v>
      </c>
      <c r="E55" s="1" t="b">
        <v>0</v>
      </c>
      <c r="F55" s="1" t="str">
        <f t="shared" si="1"/>
        <v>http://hl7.org/fhir/us/core/StructureDefinition/us-core-medicationrequest</v>
      </c>
      <c r="G55" s="1" t="s">
        <v>62</v>
      </c>
      <c r="H55" s="1" t="s">
        <v>62</v>
      </c>
      <c r="I55" s="1" t="s">
        <v>63</v>
      </c>
      <c r="J55" s="1" t="str">
        <f t="shared" si="11"/>
        <v>MedicationRequest.status</v>
      </c>
      <c r="K55" s="1" t="s">
        <v>62</v>
      </c>
      <c r="L55" s="1" t="s">
        <v>13</v>
      </c>
      <c r="M55" s="1" t="s">
        <v>62</v>
      </c>
      <c r="X55" s="1" t="s">
        <v>104</v>
      </c>
      <c r="Y55" s="5"/>
      <c r="Z55" s="5"/>
      <c r="AA55" s="12"/>
      <c r="AB55" s="1" t="str">
        <f t="shared" si="12"/>
        <v>SearchParameter-us-core-medicationrequest-status.html</v>
      </c>
    </row>
    <row r="56" spans="1:28" s="1" customFormat="1" ht="18.95" customHeight="1">
      <c r="A56" s="1">
        <v>53</v>
      </c>
      <c r="B56" s="1" t="s">
        <v>194</v>
      </c>
      <c r="C56" s="1" t="s">
        <v>482</v>
      </c>
      <c r="D56" s="1" t="s">
        <v>34</v>
      </c>
      <c r="E56" s="1" t="b">
        <v>0</v>
      </c>
      <c r="F56" s="1" t="str">
        <f t="shared" si="1"/>
        <v>http://hl7.org/fhir/us/core/StructureDefinition/us-core-medicationrequest</v>
      </c>
      <c r="G56" s="1" t="s">
        <v>62</v>
      </c>
      <c r="H56" s="1" t="s">
        <v>62</v>
      </c>
      <c r="I56" s="1" t="s">
        <v>63</v>
      </c>
      <c r="J56" s="1" t="str">
        <f t="shared" ref="J56" si="19">B56&amp;"."&amp;C56</f>
        <v>MedicationRequest.intent</v>
      </c>
      <c r="K56" s="1" t="s">
        <v>62</v>
      </c>
      <c r="M56" s="1" t="s">
        <v>62</v>
      </c>
      <c r="X56" s="1" t="s">
        <v>104</v>
      </c>
      <c r="Y56" s="5"/>
      <c r="Z56" s="5"/>
      <c r="AA56" s="12"/>
      <c r="AB56" s="1" t="str">
        <f t="shared" ref="AB56" si="20">"SearchParameter-us-core-"&amp;LOWER((B56)&amp;"-"&amp;C56&amp;".html")</f>
        <v>SearchParameter-us-core-medicationrequest-intent.html</v>
      </c>
    </row>
    <row r="57" spans="1:28" s="1" customFormat="1" ht="18.95" customHeight="1">
      <c r="A57" s="1">
        <v>54</v>
      </c>
      <c r="B57" s="1" t="s">
        <v>194</v>
      </c>
      <c r="C57" s="1" t="s">
        <v>99</v>
      </c>
      <c r="D57" s="1" t="s">
        <v>34</v>
      </c>
      <c r="E57" s="1" t="b">
        <v>0</v>
      </c>
      <c r="F57" s="1" t="str">
        <f t="shared" si="1"/>
        <v>http://hl7.org/fhir/us/core/StructureDefinition/us-core-medicationrequest</v>
      </c>
      <c r="G57" s="1" t="s">
        <v>62</v>
      </c>
      <c r="H57" s="1" t="s">
        <v>62</v>
      </c>
      <c r="I57" s="1" t="s">
        <v>100</v>
      </c>
      <c r="J57" s="1" t="str">
        <f t="shared" si="11"/>
        <v>MedicationRequest.patient</v>
      </c>
      <c r="K57" s="1" t="s">
        <v>62</v>
      </c>
      <c r="M57" s="1" t="s">
        <v>62</v>
      </c>
      <c r="U57" s="7"/>
      <c r="V57" s="7"/>
      <c r="X57" s="1" t="s">
        <v>101</v>
      </c>
      <c r="Z57" s="12"/>
      <c r="AA57" s="12"/>
      <c r="AB57" s="1" t="str">
        <f t="shared" ref="AB57" si="21">"SearchParameter-us-core-"&amp;LOWER((B57)&amp;"-"&amp;C57&amp;".html")</f>
        <v>SearchParameter-us-core-medicationrequest-patient.html</v>
      </c>
    </row>
    <row r="58" spans="1:28" s="1" customFormat="1" ht="18.95" customHeight="1">
      <c r="A58" s="1">
        <v>54</v>
      </c>
      <c r="B58" s="1" t="s">
        <v>194</v>
      </c>
      <c r="C58" s="1" t="s">
        <v>494</v>
      </c>
      <c r="D58" s="1" t="s">
        <v>34</v>
      </c>
      <c r="E58" s="1" t="b">
        <v>0</v>
      </c>
      <c r="F58" s="1" t="str">
        <f t="shared" si="1"/>
        <v>http://hl7.org/fhir/us/core/StructureDefinition/us-core-medicationrequest</v>
      </c>
      <c r="G58" s="1" t="s">
        <v>62</v>
      </c>
      <c r="H58" s="1" t="s">
        <v>62</v>
      </c>
      <c r="I58" s="1" t="s">
        <v>100</v>
      </c>
      <c r="J58" s="1" t="str">
        <f t="shared" ref="J58" si="22">B58&amp;"."&amp;C58</f>
        <v>MedicationRequest.encounter</v>
      </c>
      <c r="K58" s="1" t="s">
        <v>62</v>
      </c>
      <c r="M58" s="1" t="s">
        <v>62</v>
      </c>
      <c r="U58" s="7"/>
      <c r="V58" s="7"/>
      <c r="X58" s="1" t="s">
        <v>101</v>
      </c>
      <c r="Z58" s="12"/>
      <c r="AA58" s="12"/>
      <c r="AB58" s="1" t="str">
        <f t="shared" ref="AB58" si="23">"SearchParameter-us-core-"&amp;LOWER((B58)&amp;"-"&amp;C58&amp;".html")</f>
        <v>SearchParameter-us-core-medicationrequest-encounter.html</v>
      </c>
    </row>
    <row r="59" spans="1:28" s="1" customFormat="1" ht="18.95" customHeight="1">
      <c r="A59" s="1">
        <v>55</v>
      </c>
      <c r="B59" s="1" t="s">
        <v>194</v>
      </c>
      <c r="C59" s="1" t="s">
        <v>248</v>
      </c>
      <c r="D59" s="1" t="s">
        <v>34</v>
      </c>
      <c r="E59" s="1" t="b">
        <v>0</v>
      </c>
      <c r="F59" s="1" t="str">
        <f t="shared" si="1"/>
        <v>http://hl7.org/fhir/us/core/StructureDefinition/us-core-medicationrequest</v>
      </c>
      <c r="G59" s="1" t="s">
        <v>62</v>
      </c>
      <c r="H59" s="1" t="s">
        <v>62</v>
      </c>
      <c r="I59" s="1" t="s">
        <v>88</v>
      </c>
      <c r="J59" s="1" t="str">
        <f t="shared" ref="J59" si="24">B59&amp;"."&amp;C59</f>
        <v>MedicationRequest.authoredon</v>
      </c>
      <c r="K59" s="1" t="s">
        <v>62</v>
      </c>
      <c r="M59" s="1" t="s">
        <v>62</v>
      </c>
      <c r="N59" s="1" t="s">
        <v>78</v>
      </c>
      <c r="Q59" s="1" t="s">
        <v>103</v>
      </c>
      <c r="X59" s="1" t="s">
        <v>104</v>
      </c>
      <c r="AA59" s="12"/>
      <c r="AB59" s="1" t="str">
        <f t="shared" si="12"/>
        <v>SearchParameter-us-core-medicationrequest-authoredon.html</v>
      </c>
    </row>
    <row r="60" spans="1:28" s="1" customFormat="1" ht="18.95" customHeight="1">
      <c r="A60" s="1">
        <v>56</v>
      </c>
      <c r="B60" s="1" t="s">
        <v>501</v>
      </c>
      <c r="C60" s="1" t="s">
        <v>68</v>
      </c>
      <c r="D60" s="1" t="s">
        <v>34</v>
      </c>
      <c r="E60" s="1" t="b">
        <v>0</v>
      </c>
      <c r="F60" s="1" t="str">
        <f t="shared" si="1"/>
        <v>http://hl7.org/fhir/us/core/StructureDefinition/us-core-!medicationstatement</v>
      </c>
      <c r="G60" s="1" t="s">
        <v>62</v>
      </c>
      <c r="H60" s="1" t="s">
        <v>62</v>
      </c>
      <c r="I60" s="1" t="s">
        <v>63</v>
      </c>
      <c r="J60" s="1" t="str">
        <f>B60&amp;"."&amp;C60</f>
        <v>!MedicationStatement.status</v>
      </c>
      <c r="K60" s="1" t="s">
        <v>62</v>
      </c>
      <c r="L60" s="1" t="s">
        <v>13</v>
      </c>
      <c r="M60" s="1" t="s">
        <v>62</v>
      </c>
      <c r="X60" s="1" t="s">
        <v>104</v>
      </c>
      <c r="Y60" s="5"/>
      <c r="Z60" s="5"/>
      <c r="AA60" s="12"/>
      <c r="AB60" s="1" t="str">
        <f>"SearchParameter-us-core-"&amp;LOWER((B60)&amp;"-"&amp;C60&amp;".html")</f>
        <v>SearchParameter-us-core-!medicationstatement-status.html</v>
      </c>
    </row>
    <row r="61" spans="1:28" s="1" customFormat="1" ht="18.95" customHeight="1">
      <c r="A61" s="1">
        <v>57</v>
      </c>
      <c r="B61" s="1" t="s">
        <v>501</v>
      </c>
      <c r="C61" s="1" t="s">
        <v>99</v>
      </c>
      <c r="D61" s="1" t="s">
        <v>13</v>
      </c>
      <c r="E61" s="1" t="b">
        <v>1</v>
      </c>
      <c r="F61" s="1" t="str">
        <f t="shared" si="1"/>
        <v>http://hl7.org/fhir/us/core/StructureDefinition/us-core-!medicationstatement</v>
      </c>
      <c r="G61" s="1" t="s">
        <v>62</v>
      </c>
      <c r="H61" s="1" t="s">
        <v>62</v>
      </c>
      <c r="I61" s="1" t="s">
        <v>100</v>
      </c>
      <c r="J61" s="1" t="str">
        <f t="shared" si="11"/>
        <v>!MedicationStatement.patient</v>
      </c>
      <c r="K61" s="1" t="s">
        <v>62</v>
      </c>
      <c r="M61" s="1" t="s">
        <v>62</v>
      </c>
      <c r="V61" s="7"/>
      <c r="X61" s="1" t="s">
        <v>101</v>
      </c>
      <c r="Y61" s="1" t="s">
        <v>230</v>
      </c>
      <c r="Z61" s="12" t="s">
        <v>369</v>
      </c>
      <c r="AA61" s="12" t="str">
        <f>"Fetches a bundle of all "&amp;B61&amp; " resources for the specified patient. Mandatory for client to support the _include parameter. Optional for server to support the _include parameter."</f>
        <v>Fetches a bundle of all !MedicationStatement resources for the specified patient. Mandatory for client to support the _include parameter. Optional for server to support the _include parameter.</v>
      </c>
      <c r="AB61" s="1" t="str">
        <f t="shared" ref="AB61:AB62" si="25">"SearchParameter-us-core-"&amp;LOWER((B61)&amp;"-"&amp;C61&amp;".html")</f>
        <v>SearchParameter-us-core-!medicationstatement-patient.html</v>
      </c>
    </row>
    <row r="62" spans="1:28" s="1" customFormat="1" ht="18.95" customHeight="1">
      <c r="A62" s="1">
        <v>58</v>
      </c>
      <c r="B62" s="1" t="s">
        <v>501</v>
      </c>
      <c r="C62" s="1" t="s">
        <v>247</v>
      </c>
      <c r="D62" s="1" t="s">
        <v>34</v>
      </c>
      <c r="E62" s="1" t="b">
        <v>0</v>
      </c>
      <c r="F62" s="1" t="str">
        <f t="shared" si="1"/>
        <v>http://hl7.org/fhir/us/core/StructureDefinition/us-core-!medicationstatement</v>
      </c>
      <c r="G62" s="1" t="s">
        <v>62</v>
      </c>
      <c r="H62" s="1" t="s">
        <v>62</v>
      </c>
      <c r="I62" s="1" t="s">
        <v>88</v>
      </c>
      <c r="J62" s="1" t="str">
        <f t="shared" ref="J62" si="26">B62&amp;"."&amp;C62</f>
        <v>!MedicationStatement.effective</v>
      </c>
      <c r="K62" s="1" t="s">
        <v>62</v>
      </c>
      <c r="M62" s="1" t="s">
        <v>62</v>
      </c>
      <c r="N62" s="14" t="s">
        <v>78</v>
      </c>
      <c r="Q62" s="1" t="s">
        <v>103</v>
      </c>
      <c r="X62" s="1" t="s">
        <v>104</v>
      </c>
      <c r="AA62" s="12"/>
      <c r="AB62" s="1" t="str">
        <f t="shared" si="25"/>
        <v>SearchParameter-us-core-!medicationstatement-effective.html</v>
      </c>
    </row>
    <row r="63" spans="1:28" s="1" customFormat="1" ht="18.95" customHeight="1">
      <c r="A63" s="1">
        <v>59</v>
      </c>
      <c r="B63" s="1" t="s">
        <v>195</v>
      </c>
      <c r="C63" s="1" t="s">
        <v>68</v>
      </c>
      <c r="D63" s="1" t="s">
        <v>34</v>
      </c>
      <c r="E63" s="1" t="b">
        <v>0</v>
      </c>
      <c r="F63" s="1" t="str">
        <f t="shared" si="1"/>
        <v>http://hl7.org/fhir/us/core/StructureDefinition/us-core-procedure</v>
      </c>
      <c r="G63" s="1" t="s">
        <v>62</v>
      </c>
      <c r="H63" s="1" t="s">
        <v>62</v>
      </c>
      <c r="I63" s="1" t="s">
        <v>63</v>
      </c>
      <c r="J63" s="1" t="str">
        <f t="shared" si="11"/>
        <v>Procedure.status</v>
      </c>
      <c r="K63" s="1" t="s">
        <v>62</v>
      </c>
      <c r="L63" s="1" t="s">
        <v>13</v>
      </c>
      <c r="M63" s="1" t="s">
        <v>62</v>
      </c>
      <c r="X63" s="1" t="s">
        <v>104</v>
      </c>
      <c r="Y63" s="5"/>
      <c r="Z63" s="5"/>
      <c r="AA63" s="12"/>
      <c r="AB63" s="1" t="str">
        <f t="shared" si="12"/>
        <v>SearchParameter-us-core-procedure-status.html</v>
      </c>
    </row>
    <row r="64" spans="1:28" s="1" customFormat="1" ht="18.95" customHeight="1">
      <c r="A64" s="1">
        <v>60</v>
      </c>
      <c r="B64" s="1" t="s">
        <v>195</v>
      </c>
      <c r="C64" s="1" t="s">
        <v>99</v>
      </c>
      <c r="D64" s="1" t="s">
        <v>13</v>
      </c>
      <c r="E64" s="1" t="b">
        <v>1</v>
      </c>
      <c r="F64" s="1" t="str">
        <f t="shared" si="1"/>
        <v>http://hl7.org/fhir/us/core/StructureDefinition/us-core-procedure</v>
      </c>
      <c r="G64" s="1" t="s">
        <v>62</v>
      </c>
      <c r="H64" s="1" t="s">
        <v>62</v>
      </c>
      <c r="I64" s="1" t="s">
        <v>100</v>
      </c>
      <c r="J64" s="1" t="str">
        <f t="shared" si="11"/>
        <v>Procedure.patient</v>
      </c>
      <c r="K64" s="1" t="s">
        <v>62</v>
      </c>
      <c r="M64" s="1" t="s">
        <v>62</v>
      </c>
      <c r="X64" s="1" t="s">
        <v>101</v>
      </c>
      <c r="Y64" s="1" t="str">
        <f>"support searching for all "&amp;LOWER(B64)&amp;"s for a patient"</f>
        <v>support searching for all procedures for a patient</v>
      </c>
      <c r="Z64" s="5" t="s">
        <v>231</v>
      </c>
      <c r="AA64" s="12" t="str">
        <f>"Fetches a bundle of all "&amp;B64&amp; " resources for the specified patient"</f>
        <v>Fetches a bundle of all Procedure resources for the specified patient</v>
      </c>
      <c r="AB64" s="1" t="str">
        <f t="shared" ref="AB64:AB66" si="27">"SearchParameter-us-core-"&amp;LOWER((B64)&amp;"-"&amp;C64&amp;".html")</f>
        <v>SearchParameter-us-core-procedure-patient.html</v>
      </c>
    </row>
    <row r="65" spans="1:28" s="1" customFormat="1" ht="18.95" customHeight="1">
      <c r="A65" s="1">
        <v>61</v>
      </c>
      <c r="B65" s="1" t="s">
        <v>195</v>
      </c>
      <c r="C65" s="1" t="s">
        <v>88</v>
      </c>
      <c r="D65" s="1" t="s">
        <v>34</v>
      </c>
      <c r="E65" s="1" t="b">
        <v>0</v>
      </c>
      <c r="F65" s="1" t="str">
        <f t="shared" si="1"/>
        <v>http://hl7.org/fhir/us/core/StructureDefinition/us-core-procedure</v>
      </c>
      <c r="G65" s="1" t="s">
        <v>62</v>
      </c>
      <c r="H65" s="1" t="s">
        <v>62</v>
      </c>
      <c r="I65" s="1" t="s">
        <v>88</v>
      </c>
      <c r="J65" s="1" t="str">
        <f t="shared" ref="J65:J66" si="28">B65&amp;"."&amp;C65</f>
        <v>Procedure.date</v>
      </c>
      <c r="K65" s="1" t="s">
        <v>62</v>
      </c>
      <c r="M65" s="1" t="s">
        <v>62</v>
      </c>
      <c r="N65" s="1" t="s">
        <v>78</v>
      </c>
      <c r="Q65" s="1" t="s">
        <v>103</v>
      </c>
      <c r="X65" s="1" t="s">
        <v>104</v>
      </c>
      <c r="AA65" s="12"/>
      <c r="AB65" s="1" t="str">
        <f t="shared" si="27"/>
        <v>SearchParameter-us-core-procedure-date.html</v>
      </c>
    </row>
    <row r="66" spans="1:28" s="1" customFormat="1" ht="18.95" customHeight="1">
      <c r="A66" s="1">
        <v>62</v>
      </c>
      <c r="B66" s="1" t="s">
        <v>195</v>
      </c>
      <c r="C66" s="1" t="s">
        <v>30</v>
      </c>
      <c r="D66" s="1" t="s">
        <v>34</v>
      </c>
      <c r="E66" s="1" t="b">
        <v>0</v>
      </c>
      <c r="F66" s="1" t="str">
        <f t="shared" si="1"/>
        <v>http://hl7.org/fhir/us/core/StructureDefinition/us-core-procedure</v>
      </c>
      <c r="G66" s="1" t="s">
        <v>62</v>
      </c>
      <c r="H66" s="1" t="s">
        <v>62</v>
      </c>
      <c r="I66" s="1" t="s">
        <v>63</v>
      </c>
      <c r="J66" s="1" t="str">
        <f t="shared" si="28"/>
        <v>Procedure.code</v>
      </c>
      <c r="K66" s="1" t="s">
        <v>62</v>
      </c>
      <c r="L66" s="1" t="s">
        <v>78</v>
      </c>
      <c r="M66" s="1" t="s">
        <v>62</v>
      </c>
      <c r="Y66" s="5"/>
      <c r="Z66" s="5"/>
      <c r="AA66" s="12"/>
      <c r="AB66" s="1" t="str">
        <f t="shared" si="27"/>
        <v>SearchParameter-us-core-procedure-code.html</v>
      </c>
    </row>
    <row r="67" spans="1:28" s="1" customFormat="1" ht="18.95" customHeight="1">
      <c r="A67" s="1">
        <v>63</v>
      </c>
      <c r="B67" s="1" t="s">
        <v>196</v>
      </c>
      <c r="C67" s="1" t="s">
        <v>68</v>
      </c>
      <c r="D67" s="1" t="s">
        <v>34</v>
      </c>
      <c r="E67" s="1" t="b">
        <v>0</v>
      </c>
      <c r="F67" s="1" t="str">
        <f t="shared" ref="F67:F95" si="29">"http://hl7.org/fhir/us/core/StructureDefinition/us-core-"&amp;LOWER(B67)</f>
        <v>http://hl7.org/fhir/us/core/StructureDefinition/us-core-observation</v>
      </c>
      <c r="G67" s="1" t="s">
        <v>62</v>
      </c>
      <c r="H67" s="1" t="s">
        <v>62</v>
      </c>
      <c r="I67" s="1" t="s">
        <v>63</v>
      </c>
      <c r="J67" s="1" t="str">
        <f t="shared" si="11"/>
        <v>Observation.status</v>
      </c>
      <c r="K67" s="1" t="s">
        <v>62</v>
      </c>
      <c r="L67" s="1" t="s">
        <v>13</v>
      </c>
      <c r="M67" s="1" t="s">
        <v>62</v>
      </c>
      <c r="X67" s="1" t="s">
        <v>104</v>
      </c>
      <c r="Y67" s="5"/>
      <c r="Z67" s="5"/>
      <c r="AA67" s="12"/>
      <c r="AB67" s="1" t="str">
        <f t="shared" si="12"/>
        <v>SearchParameter-us-core-observation-status.html</v>
      </c>
    </row>
    <row r="68" spans="1:28" s="1" customFormat="1" ht="18.95" customHeight="1">
      <c r="A68" s="1">
        <v>64</v>
      </c>
      <c r="B68" s="1" t="s">
        <v>196</v>
      </c>
      <c r="C68" s="1" t="s">
        <v>150</v>
      </c>
      <c r="D68" s="1" t="s">
        <v>34</v>
      </c>
      <c r="E68" s="1" t="b">
        <v>0</v>
      </c>
      <c r="F68" s="1" t="str">
        <f t="shared" si="29"/>
        <v>http://hl7.org/fhir/us/core/StructureDefinition/us-core-observation</v>
      </c>
      <c r="G68" s="1" t="s">
        <v>62</v>
      </c>
      <c r="H68" s="1" t="s">
        <v>62</v>
      </c>
      <c r="I68" s="1" t="s">
        <v>63</v>
      </c>
      <c r="J68" s="1" t="str">
        <f t="shared" ref="J68:J70" si="30">B68&amp;"."&amp;C68</f>
        <v>Observation.category</v>
      </c>
      <c r="K68" s="1" t="s">
        <v>62</v>
      </c>
      <c r="M68" s="1" t="s">
        <v>62</v>
      </c>
      <c r="X68" s="1" t="s">
        <v>14</v>
      </c>
      <c r="Y68" s="5"/>
      <c r="Z68" s="5"/>
      <c r="AA68" s="12"/>
      <c r="AB68" s="1" t="str">
        <f t="shared" si="12"/>
        <v>SearchParameter-us-core-observation-category.html</v>
      </c>
    </row>
    <row r="69" spans="1:28" s="1" customFormat="1" ht="18.95" customHeight="1">
      <c r="A69" s="1">
        <v>65</v>
      </c>
      <c r="B69" s="1" t="s">
        <v>196</v>
      </c>
      <c r="C69" s="1" t="s">
        <v>30</v>
      </c>
      <c r="D69" s="1" t="s">
        <v>34</v>
      </c>
      <c r="E69" s="1" t="b">
        <v>0</v>
      </c>
      <c r="F69" s="1" t="str">
        <f t="shared" si="29"/>
        <v>http://hl7.org/fhir/us/core/StructureDefinition/us-core-observation</v>
      </c>
      <c r="G69" s="1" t="s">
        <v>62</v>
      </c>
      <c r="H69" s="1" t="s">
        <v>62</v>
      </c>
      <c r="I69" s="1" t="s">
        <v>63</v>
      </c>
      <c r="J69" s="1" t="str">
        <f t="shared" si="30"/>
        <v>Observation.code</v>
      </c>
      <c r="K69" s="1" t="s">
        <v>62</v>
      </c>
      <c r="L69" s="1" t="s">
        <v>78</v>
      </c>
      <c r="M69" s="1" t="s">
        <v>62</v>
      </c>
      <c r="Y69" s="5"/>
      <c r="Z69" s="5"/>
      <c r="AA69" s="12"/>
      <c r="AB69" s="1" t="str">
        <f t="shared" si="12"/>
        <v>SearchParameter-us-core-observation-code.html</v>
      </c>
    </row>
    <row r="70" spans="1:28" s="1" customFormat="1" ht="18.95" customHeight="1">
      <c r="A70" s="1">
        <v>66</v>
      </c>
      <c r="B70" s="1" t="s">
        <v>196</v>
      </c>
      <c r="C70" s="1" t="s">
        <v>88</v>
      </c>
      <c r="D70" s="1" t="s">
        <v>34</v>
      </c>
      <c r="E70" s="1" t="b">
        <v>0</v>
      </c>
      <c r="F70" s="1" t="str">
        <f t="shared" si="29"/>
        <v>http://hl7.org/fhir/us/core/StructureDefinition/us-core-observation</v>
      </c>
      <c r="G70" s="1" t="s">
        <v>62</v>
      </c>
      <c r="H70" s="1" t="s">
        <v>62</v>
      </c>
      <c r="I70" s="1" t="s">
        <v>88</v>
      </c>
      <c r="J70" s="1" t="str">
        <f t="shared" si="30"/>
        <v>Observation.date</v>
      </c>
      <c r="K70" s="1" t="s">
        <v>62</v>
      </c>
      <c r="M70" s="1" t="s">
        <v>62</v>
      </c>
      <c r="N70" s="1" t="s">
        <v>78</v>
      </c>
      <c r="Q70" s="1" t="s">
        <v>103</v>
      </c>
      <c r="X70" s="1" t="s">
        <v>104</v>
      </c>
      <c r="AA70" s="12"/>
      <c r="AB70" s="1" t="str">
        <f t="shared" si="12"/>
        <v>SearchParameter-us-core-observation-date.html</v>
      </c>
    </row>
    <row r="71" spans="1:28" s="1" customFormat="1" ht="18.95" customHeight="1">
      <c r="A71" s="1">
        <v>67</v>
      </c>
      <c r="B71" s="1" t="s">
        <v>196</v>
      </c>
      <c r="C71" s="1" t="s">
        <v>99</v>
      </c>
      <c r="D71" s="1" t="s">
        <v>34</v>
      </c>
      <c r="E71" s="1" t="b">
        <v>0</v>
      </c>
      <c r="F71" s="1" t="str">
        <f t="shared" si="29"/>
        <v>http://hl7.org/fhir/us/core/StructureDefinition/us-core-observation</v>
      </c>
      <c r="G71" s="1" t="s">
        <v>62</v>
      </c>
      <c r="H71" s="1" t="s">
        <v>62</v>
      </c>
      <c r="I71" s="1" t="s">
        <v>100</v>
      </c>
      <c r="J71" s="1" t="str">
        <f>B71&amp;"."&amp;C71</f>
        <v>Observation.patient</v>
      </c>
      <c r="K71" s="1" t="s">
        <v>62</v>
      </c>
      <c r="M71" s="1" t="s">
        <v>62</v>
      </c>
      <c r="X71" s="1" t="s">
        <v>101</v>
      </c>
      <c r="Y71" s="1" t="str">
        <f>"support searching for all "&amp;LOWER(B71)&amp;"s for a patient"</f>
        <v>support searching for all observations for a patient</v>
      </c>
      <c r="Z71" s="5" t="str">
        <f>"GET [base]/"&amp;B71&amp;"?patient=1137192"</f>
        <v>GET [base]/Observation?patient=1137192</v>
      </c>
      <c r="AA71" s="12" t="str">
        <f>"Fetches a bundle of all "&amp;B71&amp; " resources for the specified patient"</f>
        <v>Fetches a bundle of all Observation resources for the specified patient</v>
      </c>
      <c r="AB71" s="1" t="str">
        <f>"SearchParameter-us-core-"&amp;LOWER((B71)&amp;"-"&amp;C71&amp;".html")</f>
        <v>SearchParameter-us-core-observation-patient.html</v>
      </c>
    </row>
    <row r="72" spans="1:28" s="1" customFormat="1" ht="18.95" customHeight="1">
      <c r="A72" s="1">
        <v>68</v>
      </c>
      <c r="B72" s="1" t="s">
        <v>253</v>
      </c>
      <c r="C72" s="1" t="s">
        <v>150</v>
      </c>
      <c r="D72" s="1" t="s">
        <v>34</v>
      </c>
      <c r="E72" s="1" t="b">
        <v>0</v>
      </c>
      <c r="F72" s="1" t="str">
        <f t="shared" si="29"/>
        <v>http://hl7.org/fhir/us/core/StructureDefinition/us-core-careplan</v>
      </c>
      <c r="G72" s="1" t="s">
        <v>62</v>
      </c>
      <c r="H72" s="1" t="s">
        <v>62</v>
      </c>
      <c r="I72" s="1" t="s">
        <v>63</v>
      </c>
      <c r="J72" s="1" t="str">
        <f t="shared" ref="J72:J74" si="31">B72&amp;"."&amp;C72</f>
        <v>CarePlan.category</v>
      </c>
      <c r="K72" s="1" t="s">
        <v>62</v>
      </c>
      <c r="M72" s="1" t="s">
        <v>62</v>
      </c>
      <c r="X72" s="1" t="s">
        <v>14</v>
      </c>
      <c r="Y72" s="5"/>
      <c r="Z72" s="5"/>
      <c r="AA72" s="12"/>
      <c r="AB72" s="1" t="str">
        <f t="shared" ref="AB72:AB74" si="32">"SearchParameter-us-core-"&amp;LOWER((B72)&amp;"-"&amp;C72&amp;".html")</f>
        <v>SearchParameter-us-core-careplan-category.html</v>
      </c>
    </row>
    <row r="73" spans="1:28" s="1" customFormat="1" ht="18.95" customHeight="1">
      <c r="A73" s="1">
        <v>69</v>
      </c>
      <c r="B73" s="1" t="s">
        <v>344</v>
      </c>
      <c r="C73" s="1" t="s">
        <v>30</v>
      </c>
      <c r="D73" s="1" t="s">
        <v>34</v>
      </c>
      <c r="E73" s="1" t="b">
        <v>0</v>
      </c>
      <c r="F73" s="1" t="str">
        <f t="shared" si="29"/>
        <v>http://hl7.org/fhir/us/core/StructureDefinition/us-core-!careplan</v>
      </c>
      <c r="G73" s="1" t="s">
        <v>62</v>
      </c>
      <c r="H73" s="1" t="s">
        <v>62</v>
      </c>
      <c r="I73" s="1" t="s">
        <v>63</v>
      </c>
      <c r="J73" s="1" t="str">
        <f t="shared" si="31"/>
        <v>!CarePlan.code</v>
      </c>
      <c r="K73" s="1" t="s">
        <v>62</v>
      </c>
      <c r="M73" s="1" t="s">
        <v>62</v>
      </c>
      <c r="Y73" s="5"/>
      <c r="Z73" s="5"/>
      <c r="AA73" s="12"/>
      <c r="AB73" s="1" t="str">
        <f t="shared" si="32"/>
        <v>SearchParameter-us-core-!careplan-code.html</v>
      </c>
    </row>
    <row r="74" spans="1:28" s="1" customFormat="1" ht="18.95" customHeight="1">
      <c r="A74" s="1">
        <v>70</v>
      </c>
      <c r="B74" s="1" t="s">
        <v>253</v>
      </c>
      <c r="C74" s="1" t="s">
        <v>88</v>
      </c>
      <c r="D74" s="1" t="s">
        <v>34</v>
      </c>
      <c r="E74" s="1" t="b">
        <v>0</v>
      </c>
      <c r="F74" s="1" t="str">
        <f t="shared" si="29"/>
        <v>http://hl7.org/fhir/us/core/StructureDefinition/us-core-careplan</v>
      </c>
      <c r="G74" s="1" t="s">
        <v>62</v>
      </c>
      <c r="H74" s="1" t="s">
        <v>62</v>
      </c>
      <c r="I74" s="1" t="s">
        <v>88</v>
      </c>
      <c r="J74" s="1" t="str">
        <f t="shared" si="31"/>
        <v>CarePlan.date</v>
      </c>
      <c r="K74" s="1" t="s">
        <v>62</v>
      </c>
      <c r="M74" s="1" t="s">
        <v>62</v>
      </c>
      <c r="N74" s="1" t="s">
        <v>78</v>
      </c>
      <c r="Q74" s="1" t="s">
        <v>103</v>
      </c>
      <c r="X74" s="1" t="s">
        <v>104</v>
      </c>
      <c r="AA74" s="12"/>
      <c r="AB74" s="1" t="str">
        <f t="shared" si="32"/>
        <v>SearchParameter-us-core-careplan-date.html</v>
      </c>
    </row>
    <row r="75" spans="1:28" s="1" customFormat="1" ht="18.95" customHeight="1">
      <c r="A75" s="1">
        <v>71</v>
      </c>
      <c r="B75" s="1" t="s">
        <v>253</v>
      </c>
      <c r="C75" s="1" t="s">
        <v>99</v>
      </c>
      <c r="D75" s="1" t="s">
        <v>34</v>
      </c>
      <c r="E75" s="1" t="b">
        <v>0</v>
      </c>
      <c r="F75" s="1" t="str">
        <f t="shared" si="29"/>
        <v>http://hl7.org/fhir/us/core/StructureDefinition/us-core-careplan</v>
      </c>
      <c r="G75" s="1" t="s">
        <v>62</v>
      </c>
      <c r="H75" s="1" t="s">
        <v>62</v>
      </c>
      <c r="I75" s="1" t="s">
        <v>100</v>
      </c>
      <c r="J75" s="1" t="str">
        <f>B75&amp;"."&amp;C75</f>
        <v>CarePlan.patient</v>
      </c>
      <c r="K75" s="1" t="s">
        <v>62</v>
      </c>
      <c r="M75" s="1" t="s">
        <v>62</v>
      </c>
      <c r="X75" s="1" t="s">
        <v>101</v>
      </c>
      <c r="Y75" s="1" t="str">
        <f>"support searching for all "&amp;LOWER(B75)&amp;"s for a patient"</f>
        <v>support searching for all careplans for a patient</v>
      </c>
      <c r="Z75" s="5" t="str">
        <f>"GET [base]/"&amp;B75&amp;"?patient=1137192"</f>
        <v>GET [base]/CarePlan?patient=1137192</v>
      </c>
      <c r="AA75" s="12" t="str">
        <f>"Fetches a bundle of all "&amp;B75&amp; " resources for the specified patient"</f>
        <v>Fetches a bundle of all CarePlan resources for the specified patient</v>
      </c>
      <c r="AB75" s="1" t="str">
        <f>"SearchParameter-us-core-"&amp;LOWER((B75)&amp;"-"&amp;C75&amp;".html")</f>
        <v>SearchParameter-us-core-careplan-patient.html</v>
      </c>
    </row>
    <row r="76" spans="1:28" s="1" customFormat="1" ht="18.95" customHeight="1">
      <c r="A76" s="1">
        <v>72</v>
      </c>
      <c r="B76" s="1" t="s">
        <v>253</v>
      </c>
      <c r="C76" s="1" t="s">
        <v>68</v>
      </c>
      <c r="D76" s="1" t="s">
        <v>34</v>
      </c>
      <c r="E76" s="1" t="b">
        <v>0</v>
      </c>
      <c r="F76" s="1" t="str">
        <f t="shared" si="29"/>
        <v>http://hl7.org/fhir/us/core/StructureDefinition/us-core-careplan</v>
      </c>
      <c r="G76" s="1" t="s">
        <v>62</v>
      </c>
      <c r="H76" s="1" t="s">
        <v>62</v>
      </c>
      <c r="I76" s="1" t="s">
        <v>63</v>
      </c>
      <c r="J76" s="1" t="str">
        <f t="shared" ref="J76" si="33">B76&amp;"."&amp;C76</f>
        <v>CarePlan.status</v>
      </c>
      <c r="K76" s="1" t="s">
        <v>62</v>
      </c>
      <c r="L76" s="1" t="s">
        <v>13</v>
      </c>
      <c r="M76" s="1" t="s">
        <v>62</v>
      </c>
      <c r="X76" s="1" t="s">
        <v>104</v>
      </c>
      <c r="Y76" s="5"/>
      <c r="Z76" s="5"/>
      <c r="AA76" s="12"/>
      <c r="AB76" s="1" t="str">
        <f t="shared" ref="AB76" si="34">"SearchParameter-us-core-"&amp;LOWER((B76)&amp;"-"&amp;C76&amp;".html")</f>
        <v>SearchParameter-us-core-careplan-status.html</v>
      </c>
    </row>
    <row r="77" spans="1:28" s="1" customFormat="1" ht="18.95" customHeight="1">
      <c r="A77" s="1">
        <v>73</v>
      </c>
      <c r="B77" s="1" t="s">
        <v>267</v>
      </c>
      <c r="C77" s="1" t="s">
        <v>99</v>
      </c>
      <c r="D77" s="1" t="s">
        <v>34</v>
      </c>
      <c r="E77" s="1" t="b">
        <v>0</v>
      </c>
      <c r="F77" s="1" t="str">
        <f t="shared" si="29"/>
        <v>http://hl7.org/fhir/us/core/StructureDefinition/us-core-careteam</v>
      </c>
      <c r="G77" s="1" t="s">
        <v>62</v>
      </c>
      <c r="H77" s="1" t="s">
        <v>62</v>
      </c>
      <c r="I77" s="1" t="s">
        <v>100</v>
      </c>
      <c r="J77" s="1" t="str">
        <f>B77&amp;"."&amp;C77</f>
        <v>CareTeam.patient</v>
      </c>
      <c r="K77" s="1" t="s">
        <v>62</v>
      </c>
      <c r="M77" s="1" t="s">
        <v>62</v>
      </c>
      <c r="X77" s="1" t="s">
        <v>101</v>
      </c>
      <c r="Y77" s="1" t="str">
        <f>"support searching for all "&amp;LOWER(B77)&amp;"s for a patient"</f>
        <v>support searching for all careteams for a patient</v>
      </c>
      <c r="Z77" s="5" t="str">
        <f>"GET [base]/"&amp;B77&amp;"?patient=1137192"</f>
        <v>GET [base]/CareTeam?patient=1137192</v>
      </c>
      <c r="AA77" s="12" t="str">
        <f>"Fetches a bundle of all "&amp;B77&amp; " resources for the specified patient"</f>
        <v>Fetches a bundle of all CareTeam resources for the specified patient</v>
      </c>
      <c r="AB77" s="1" t="str">
        <f>"SearchParameter-us-core-"&amp;LOWER((B77)&amp;"-"&amp;C77&amp;".html")</f>
        <v>SearchParameter-us-core-careteam-patient.html</v>
      </c>
    </row>
    <row r="78" spans="1:28" s="1" customFormat="1" ht="18.95" customHeight="1">
      <c r="A78" s="1">
        <v>74</v>
      </c>
      <c r="B78" s="1" t="s">
        <v>267</v>
      </c>
      <c r="C78" s="1" t="s">
        <v>68</v>
      </c>
      <c r="D78" s="1" t="s">
        <v>34</v>
      </c>
      <c r="E78" s="1" t="b">
        <v>0</v>
      </c>
      <c r="F78" s="1" t="str">
        <f t="shared" si="29"/>
        <v>http://hl7.org/fhir/us/core/StructureDefinition/us-core-careteam</v>
      </c>
      <c r="G78" s="1" t="s">
        <v>62</v>
      </c>
      <c r="H78" s="1" t="s">
        <v>62</v>
      </c>
      <c r="I78" s="1" t="s">
        <v>63</v>
      </c>
      <c r="J78" s="1" t="str">
        <f t="shared" ref="J78" si="35">B78&amp;"."&amp;C78</f>
        <v>CareTeam.status</v>
      </c>
      <c r="K78" s="1" t="s">
        <v>62</v>
      </c>
      <c r="L78" s="1" t="s">
        <v>13</v>
      </c>
      <c r="M78" s="1" t="s">
        <v>62</v>
      </c>
      <c r="X78" s="1" t="s">
        <v>104</v>
      </c>
      <c r="Y78" s="5"/>
      <c r="Z78" s="5"/>
      <c r="AA78" s="12"/>
      <c r="AB78" s="1" t="str">
        <f t="shared" ref="AB78" si="36">"SearchParameter-us-core-"&amp;LOWER((B78)&amp;"-"&amp;C78&amp;".html")</f>
        <v>SearchParameter-us-core-careteam-status.html</v>
      </c>
    </row>
    <row r="79" spans="1:28" s="1" customFormat="1" ht="18.95" customHeight="1">
      <c r="A79" s="1">
        <v>75</v>
      </c>
      <c r="B79" s="1" t="s">
        <v>271</v>
      </c>
      <c r="C79" s="1" t="s">
        <v>99</v>
      </c>
      <c r="D79" s="1" t="s">
        <v>13</v>
      </c>
      <c r="E79" s="1" t="b">
        <v>1</v>
      </c>
      <c r="F79" s="1" t="str">
        <f>"http://hl7.org/fhir/us/core/StructureDefinition/us-core-implantable-"&amp;LOWER(B79)</f>
        <v>http://hl7.org/fhir/us/core/StructureDefinition/us-core-implantable-device</v>
      </c>
      <c r="G79" s="1" t="s">
        <v>62</v>
      </c>
      <c r="H79" s="1" t="s">
        <v>62</v>
      </c>
      <c r="I79" s="1" t="s">
        <v>100</v>
      </c>
      <c r="J79" s="1" t="str">
        <f t="shared" ref="J79:J94" si="37">B79&amp;"."&amp;C79</f>
        <v>Device.patient</v>
      </c>
      <c r="K79" s="1" t="s">
        <v>62</v>
      </c>
      <c r="M79" s="1" t="s">
        <v>62</v>
      </c>
      <c r="X79" s="1" t="s">
        <v>101</v>
      </c>
      <c r="Y79" s="1" t="str">
        <f>"support searching for all "&amp;LOWER(B79)&amp;"s for a patient, including implantable devices"</f>
        <v>support searching for all devices for a patient, including implantable devices</v>
      </c>
      <c r="Z79" s="5" t="str">
        <f>"GET [base]/"&amp;B79&amp;"?patient=1137192"</f>
        <v>GET [base]/Device?patient=1137192</v>
      </c>
      <c r="AA79" s="12" t="str">
        <f>"Fetches a bundle of all "&amp;B79&amp; " resources for the specified patient"</f>
        <v>Fetches a bundle of all Device resources for the specified patient</v>
      </c>
      <c r="AB79" s="1" t="str">
        <f t="shared" ref="AB79:AB90" si="38">"SearchParameter-us-core-"&amp;LOWER((B79)&amp;"-"&amp;C79&amp;".html")</f>
        <v>SearchParameter-us-core-device-patient.html</v>
      </c>
    </row>
    <row r="80" spans="1:28" s="1" customFormat="1" ht="18.95" customHeight="1">
      <c r="A80" s="1">
        <v>76</v>
      </c>
      <c r="B80" s="1" t="s">
        <v>271</v>
      </c>
      <c r="C80" s="1" t="s">
        <v>14</v>
      </c>
      <c r="D80" s="1" t="s">
        <v>34</v>
      </c>
      <c r="E80" s="1" t="b">
        <v>0</v>
      </c>
      <c r="F80" s="1" t="str">
        <f>"http://hl7.org/fhir/us/core/StructureDefinition/us-core-implantable-"&amp;LOWER(B80)</f>
        <v>http://hl7.org/fhir/us/core/StructureDefinition/us-core-implantable-device</v>
      </c>
      <c r="G80" s="1" t="s">
        <v>62</v>
      </c>
      <c r="H80" s="1" t="s">
        <v>62</v>
      </c>
      <c r="I80" s="1" t="s">
        <v>63</v>
      </c>
      <c r="J80" s="1" t="str">
        <f t="shared" ref="J80" si="39">B80&amp;"."&amp;C80</f>
        <v>Device.type</v>
      </c>
      <c r="K80" s="1" t="s">
        <v>62</v>
      </c>
      <c r="M80" s="1" t="s">
        <v>62</v>
      </c>
      <c r="Z80" s="5"/>
      <c r="AA80" s="12"/>
      <c r="AB80" s="1" t="str">
        <f t="shared" si="38"/>
        <v>SearchParameter-us-core-device-type.html</v>
      </c>
    </row>
    <row r="81" spans="1:28" ht="18.95" customHeight="1">
      <c r="A81" s="1">
        <v>77</v>
      </c>
      <c r="B81" s="1" t="s">
        <v>272</v>
      </c>
      <c r="C81" s="1" t="s">
        <v>27</v>
      </c>
      <c r="D81" s="1" t="s">
        <v>13</v>
      </c>
      <c r="E81" s="1" t="b">
        <v>1</v>
      </c>
      <c r="F81" s="1" t="str">
        <f t="shared" si="29"/>
        <v>http://hl7.org/fhir/us/core/StructureDefinition/us-core-location</v>
      </c>
      <c r="G81" s="1" t="s">
        <v>62</v>
      </c>
      <c r="H81" s="1" t="s">
        <v>62</v>
      </c>
      <c r="I81" t="s">
        <v>71</v>
      </c>
      <c r="J81" s="1" t="str">
        <f t="shared" si="37"/>
        <v>Location.name</v>
      </c>
      <c r="K81" s="1" t="s">
        <v>62</v>
      </c>
      <c r="M81" s="1" t="s">
        <v>62</v>
      </c>
      <c r="Y81" s="1" t="s">
        <v>276</v>
      </c>
      <c r="Z81" s="7" t="s">
        <v>281</v>
      </c>
      <c r="AA81" s="12" t="str">
        <f>"Fetches a bundle of all "&amp;B81&amp; " resources that match the name"</f>
        <v>Fetches a bundle of all Location resources that match the name</v>
      </c>
      <c r="AB81" t="str">
        <f t="shared" si="38"/>
        <v>SearchParameter-us-core-location-name.html</v>
      </c>
    </row>
    <row r="82" spans="1:28" ht="18.95" customHeight="1">
      <c r="A82" s="1">
        <v>78</v>
      </c>
      <c r="B82" s="1" t="s">
        <v>272</v>
      </c>
      <c r="C82" s="1" t="s">
        <v>95</v>
      </c>
      <c r="D82" s="1" t="s">
        <v>13</v>
      </c>
      <c r="E82" s="1" t="b">
        <v>1</v>
      </c>
      <c r="F82" s="1" t="str">
        <f t="shared" si="29"/>
        <v>http://hl7.org/fhir/us/core/StructureDefinition/us-core-location</v>
      </c>
      <c r="G82" s="1" t="s">
        <v>62</v>
      </c>
      <c r="H82" s="1" t="s">
        <v>62</v>
      </c>
      <c r="I82" s="1" t="s">
        <v>71</v>
      </c>
      <c r="J82" s="1" t="str">
        <f t="shared" si="37"/>
        <v>Location.address</v>
      </c>
      <c r="K82" s="1" t="s">
        <v>62</v>
      </c>
      <c r="M82" s="1" t="s">
        <v>62</v>
      </c>
      <c r="Y82" s="1" t="s">
        <v>277</v>
      </c>
      <c r="Z82" s="7" t="s">
        <v>282</v>
      </c>
      <c r="AA82" s="12" t="str">
        <f>"Fetches a bundle of all "&amp;B82&amp; " resources that match the address string"</f>
        <v>Fetches a bundle of all Location resources that match the address string</v>
      </c>
      <c r="AB82" t="str">
        <f t="shared" si="38"/>
        <v>SearchParameter-us-core-location-address.html</v>
      </c>
    </row>
    <row r="83" spans="1:28" ht="18.95" customHeight="1">
      <c r="A83" s="1">
        <v>79</v>
      </c>
      <c r="B83" s="1" t="s">
        <v>272</v>
      </c>
      <c r="C83" s="1" t="s">
        <v>273</v>
      </c>
      <c r="D83" s="1" t="s">
        <v>78</v>
      </c>
      <c r="E83" s="1" t="b">
        <v>1</v>
      </c>
      <c r="F83" s="1" t="str">
        <f t="shared" si="29"/>
        <v>http://hl7.org/fhir/us/core/StructureDefinition/us-core-location</v>
      </c>
      <c r="G83" s="1" t="s">
        <v>62</v>
      </c>
      <c r="H83" s="1" t="s">
        <v>62</v>
      </c>
      <c r="I83" s="1" t="s">
        <v>71</v>
      </c>
      <c r="J83" s="1" t="str">
        <f t="shared" si="37"/>
        <v>Location.address-city</v>
      </c>
      <c r="K83" s="1" t="s">
        <v>62</v>
      </c>
      <c r="M83" s="1" t="s">
        <v>62</v>
      </c>
      <c r="Y83" s="1" t="s">
        <v>278</v>
      </c>
      <c r="Z83" s="7" t="s">
        <v>285</v>
      </c>
      <c r="AA83" s="12" t="str">
        <f>"Fetches a bundle of all "&amp;B83&amp; " resources for the city"</f>
        <v>Fetches a bundle of all Location resources for the city</v>
      </c>
      <c r="AB83" t="str">
        <f t="shared" si="38"/>
        <v>SearchParameter-us-core-location-address-city.html</v>
      </c>
    </row>
    <row r="84" spans="1:28" ht="18.95" customHeight="1">
      <c r="A84" s="1">
        <v>80</v>
      </c>
      <c r="B84" s="1" t="s">
        <v>272</v>
      </c>
      <c r="C84" s="1" t="s">
        <v>345</v>
      </c>
      <c r="D84" s="1" t="s">
        <v>78</v>
      </c>
      <c r="E84" s="1" t="b">
        <v>1</v>
      </c>
      <c r="F84" s="1" t="str">
        <f t="shared" si="29"/>
        <v>http://hl7.org/fhir/us/core/StructureDefinition/us-core-location</v>
      </c>
      <c r="G84" s="1" t="s">
        <v>62</v>
      </c>
      <c r="H84" s="1" t="s">
        <v>62</v>
      </c>
      <c r="I84" s="1" t="s">
        <v>71</v>
      </c>
      <c r="J84" s="1" t="str">
        <f t="shared" si="37"/>
        <v>Location.address-state</v>
      </c>
      <c r="K84" s="1" t="s">
        <v>62</v>
      </c>
      <c r="M84" s="1" t="s">
        <v>62</v>
      </c>
      <c r="Y84" s="1" t="s">
        <v>279</v>
      </c>
      <c r="Z84" s="7" t="s">
        <v>284</v>
      </c>
      <c r="AA84" s="12" t="str">
        <f>"Fetches a bundle of all "&amp;B84&amp; " resources for the state"</f>
        <v>Fetches a bundle of all Location resources for the state</v>
      </c>
      <c r="AB84" t="str">
        <f t="shared" si="38"/>
        <v>SearchParameter-us-core-location-address-state.html</v>
      </c>
    </row>
    <row r="85" spans="1:28" ht="18.95" customHeight="1">
      <c r="A85" s="1">
        <v>81</v>
      </c>
      <c r="B85" s="1" t="s">
        <v>272</v>
      </c>
      <c r="C85" s="1" t="s">
        <v>275</v>
      </c>
      <c r="D85" s="1" t="s">
        <v>78</v>
      </c>
      <c r="E85" s="1" t="b">
        <v>1</v>
      </c>
      <c r="F85" s="1" t="str">
        <f t="shared" si="29"/>
        <v>http://hl7.org/fhir/us/core/StructureDefinition/us-core-location</v>
      </c>
      <c r="G85" s="1" t="s">
        <v>62</v>
      </c>
      <c r="H85" s="1" t="s">
        <v>62</v>
      </c>
      <c r="I85" s="1" t="s">
        <v>71</v>
      </c>
      <c r="J85" s="1" t="str">
        <f t="shared" si="37"/>
        <v>Location.address-postalcode</v>
      </c>
      <c r="K85" s="1" t="s">
        <v>62</v>
      </c>
      <c r="M85" s="1" t="s">
        <v>62</v>
      </c>
      <c r="Y85" s="1" t="s">
        <v>280</v>
      </c>
      <c r="Z85" s="7" t="s">
        <v>283</v>
      </c>
      <c r="AA85" s="12" t="str">
        <f>"Fetches a bundle of all "&amp;B85&amp; " resources for the ZIP code"</f>
        <v>Fetches a bundle of all Location resources for the ZIP code</v>
      </c>
      <c r="AB85" t="str">
        <f t="shared" si="38"/>
        <v>SearchParameter-us-core-location-address-postalcode.html</v>
      </c>
    </row>
    <row r="86" spans="1:28" s="1" customFormat="1" ht="18.95" customHeight="1">
      <c r="A86" s="1">
        <v>82</v>
      </c>
      <c r="B86" s="1" t="s">
        <v>286</v>
      </c>
      <c r="C86" s="1" t="s">
        <v>27</v>
      </c>
      <c r="D86" s="1" t="s">
        <v>13</v>
      </c>
      <c r="E86" s="1" t="b">
        <v>1</v>
      </c>
      <c r="F86" s="1" t="str">
        <f t="shared" si="29"/>
        <v>http://hl7.org/fhir/us/core/StructureDefinition/us-core-organization</v>
      </c>
      <c r="G86" s="1" t="s">
        <v>62</v>
      </c>
      <c r="H86" s="1" t="s">
        <v>62</v>
      </c>
      <c r="I86" s="1" t="s">
        <v>71</v>
      </c>
      <c r="J86" s="1" t="str">
        <f t="shared" si="37"/>
        <v>Organization.name</v>
      </c>
      <c r="K86" s="1" t="s">
        <v>62</v>
      </c>
      <c r="M86" s="1" t="s">
        <v>62</v>
      </c>
      <c r="Y86" s="1" t="s">
        <v>287</v>
      </c>
      <c r="Z86" s="7" t="s">
        <v>281</v>
      </c>
      <c r="AA86" s="12" t="str">
        <f>"Fetches a bundle of all "&amp;B86&amp; " resources that match the name"</f>
        <v>Fetches a bundle of all Organization resources that match the name</v>
      </c>
      <c r="AB86" s="1" t="str">
        <f t="shared" si="38"/>
        <v>SearchParameter-us-core-organization-name.html</v>
      </c>
    </row>
    <row r="87" spans="1:28" s="1" customFormat="1" ht="18.95" customHeight="1">
      <c r="A87" s="1">
        <v>83</v>
      </c>
      <c r="B87" s="1" t="s">
        <v>286</v>
      </c>
      <c r="C87" s="1" t="s">
        <v>95</v>
      </c>
      <c r="D87" s="1" t="s">
        <v>13</v>
      </c>
      <c r="E87" s="1" t="b">
        <v>1</v>
      </c>
      <c r="F87" s="1" t="str">
        <f t="shared" si="29"/>
        <v>http://hl7.org/fhir/us/core/StructureDefinition/us-core-organization</v>
      </c>
      <c r="G87" s="1" t="s">
        <v>62</v>
      </c>
      <c r="H87" s="1" t="s">
        <v>62</v>
      </c>
      <c r="I87" s="1" t="s">
        <v>71</v>
      </c>
      <c r="J87" s="1" t="str">
        <f t="shared" si="37"/>
        <v>Organization.address</v>
      </c>
      <c r="K87" s="1" t="s">
        <v>62</v>
      </c>
      <c r="M87" s="1" t="s">
        <v>62</v>
      </c>
      <c r="Y87" s="1" t="s">
        <v>288</v>
      </c>
      <c r="Z87" s="7" t="s">
        <v>282</v>
      </c>
      <c r="AA87" s="12" t="str">
        <f>"Fetches a bundle of all "&amp;B87&amp; " resources that match the address string"</f>
        <v>Fetches a bundle of all Organization resources that match the address string</v>
      </c>
      <c r="AB87" s="1" t="str">
        <f t="shared" si="38"/>
        <v>SearchParameter-us-core-organization-address.html</v>
      </c>
    </row>
    <row r="88" spans="1:28" s="1" customFormat="1" ht="18.95" customHeight="1">
      <c r="A88" s="1">
        <v>84</v>
      </c>
      <c r="B88" s="1" t="s">
        <v>292</v>
      </c>
      <c r="C88" s="1" t="s">
        <v>273</v>
      </c>
      <c r="D88" s="1" t="s">
        <v>78</v>
      </c>
      <c r="E88" s="1" t="b">
        <v>1</v>
      </c>
      <c r="F88" s="1" t="str">
        <f t="shared" si="29"/>
        <v>http://hl7.org/fhir/us/core/StructureDefinition/us-core-!organization</v>
      </c>
      <c r="G88" s="1" t="s">
        <v>62</v>
      </c>
      <c r="H88" s="1" t="s">
        <v>62</v>
      </c>
      <c r="I88" s="1" t="s">
        <v>71</v>
      </c>
      <c r="J88" s="1" t="str">
        <f t="shared" si="37"/>
        <v>!Organization.address-city</v>
      </c>
      <c r="K88" s="1" t="s">
        <v>62</v>
      </c>
      <c r="M88" s="1" t="s">
        <v>62</v>
      </c>
      <c r="Y88" s="1" t="s">
        <v>289</v>
      </c>
      <c r="Z88" s="7" t="s">
        <v>285</v>
      </c>
      <c r="AA88" s="12" t="str">
        <f>"Fetches a bundle of all "&amp;B88&amp; " resources for the city"</f>
        <v>Fetches a bundle of all !Organization resources for the city</v>
      </c>
      <c r="AB88" s="1" t="str">
        <f t="shared" si="38"/>
        <v>SearchParameter-us-core-!organization-address-city.html</v>
      </c>
    </row>
    <row r="89" spans="1:28" s="1" customFormat="1" ht="18.95" customHeight="1">
      <c r="A89" s="1">
        <v>85</v>
      </c>
      <c r="B89" s="1" t="s">
        <v>292</v>
      </c>
      <c r="C89" s="1" t="s">
        <v>274</v>
      </c>
      <c r="D89" s="1" t="s">
        <v>78</v>
      </c>
      <c r="E89" s="1" t="b">
        <v>1</v>
      </c>
      <c r="F89" s="1" t="str">
        <f t="shared" si="29"/>
        <v>http://hl7.org/fhir/us/core/StructureDefinition/us-core-!organization</v>
      </c>
      <c r="G89" s="1" t="s">
        <v>62</v>
      </c>
      <c r="H89" s="1" t="s">
        <v>62</v>
      </c>
      <c r="I89" s="1" t="s">
        <v>71</v>
      </c>
      <c r="J89" s="1" t="str">
        <f t="shared" si="37"/>
        <v>!Organization.adress-state</v>
      </c>
      <c r="K89" s="1" t="s">
        <v>62</v>
      </c>
      <c r="M89" s="1" t="s">
        <v>62</v>
      </c>
      <c r="Y89" s="1" t="s">
        <v>290</v>
      </c>
      <c r="Z89" s="7" t="s">
        <v>284</v>
      </c>
      <c r="AA89" s="12" t="str">
        <f>"Fetches a bundle of all "&amp;B89&amp; " resources for the state"</f>
        <v>Fetches a bundle of all !Organization resources for the state</v>
      </c>
      <c r="AB89" s="1" t="str">
        <f t="shared" si="38"/>
        <v>SearchParameter-us-core-!organization-adress-state.html</v>
      </c>
    </row>
    <row r="90" spans="1:28" s="1" customFormat="1" ht="18.95" customHeight="1">
      <c r="A90" s="1">
        <v>86</v>
      </c>
      <c r="B90" s="1" t="s">
        <v>292</v>
      </c>
      <c r="C90" s="1" t="s">
        <v>275</v>
      </c>
      <c r="D90" s="1" t="s">
        <v>78</v>
      </c>
      <c r="E90" s="1" t="b">
        <v>1</v>
      </c>
      <c r="F90" s="1" t="str">
        <f t="shared" si="29"/>
        <v>http://hl7.org/fhir/us/core/StructureDefinition/us-core-!organization</v>
      </c>
      <c r="G90" s="1" t="s">
        <v>62</v>
      </c>
      <c r="H90" s="1" t="s">
        <v>62</v>
      </c>
      <c r="I90" s="1" t="s">
        <v>71</v>
      </c>
      <c r="J90" s="1" t="str">
        <f t="shared" si="37"/>
        <v>!Organization.address-postalcode</v>
      </c>
      <c r="K90" s="1" t="s">
        <v>62</v>
      </c>
      <c r="M90" s="1" t="s">
        <v>62</v>
      </c>
      <c r="Y90" s="1" t="s">
        <v>291</v>
      </c>
      <c r="Z90" s="7" t="s">
        <v>283</v>
      </c>
      <c r="AA90" s="12" t="str">
        <f>"Fetches a bundle of all "&amp;B90&amp; " resources for the ZIP code"</f>
        <v>Fetches a bundle of all !Organization resources for the ZIP code</v>
      </c>
      <c r="AB90" s="1" t="str">
        <f t="shared" si="38"/>
        <v>SearchParameter-us-core-!organization-address-postalcode.html</v>
      </c>
    </row>
    <row r="91" spans="1:28" s="1" customFormat="1" ht="18.95" customHeight="1">
      <c r="A91" s="1">
        <v>87</v>
      </c>
      <c r="B91" s="1" t="s">
        <v>293</v>
      </c>
      <c r="C91" s="1" t="s">
        <v>27</v>
      </c>
      <c r="D91" s="1" t="s">
        <v>13</v>
      </c>
      <c r="E91" s="1" t="b">
        <v>1</v>
      </c>
      <c r="F91" s="1" t="str">
        <f t="shared" si="29"/>
        <v>http://hl7.org/fhir/us/core/StructureDefinition/us-core-practitioner</v>
      </c>
      <c r="G91" s="1" t="s">
        <v>62</v>
      </c>
      <c r="H91" s="1" t="s">
        <v>62</v>
      </c>
      <c r="I91" s="1" t="s">
        <v>71</v>
      </c>
      <c r="J91" s="1" t="str">
        <f t="shared" si="37"/>
        <v>Practitioner.name</v>
      </c>
      <c r="K91" s="1" t="s">
        <v>62</v>
      </c>
      <c r="M91" s="1" t="s">
        <v>62</v>
      </c>
      <c r="X91" s="1" t="s">
        <v>86</v>
      </c>
      <c r="Y91" s="5" t="s">
        <v>294</v>
      </c>
      <c r="Z91" s="7" t="s">
        <v>295</v>
      </c>
      <c r="AA91" s="12" t="str">
        <f>"Fetches a bundle of all "&amp;B91&amp;" resources matching the name"</f>
        <v>Fetches a bundle of all Practitioner resources matching the name</v>
      </c>
      <c r="AB91" s="1" t="str">
        <f t="shared" ref="AB91:AB92" si="40">"SearchParameter-us-core-"&amp;LOWER((B91)&amp;"-"&amp;SUBSTITUTE(C91,"_","")&amp;".html")</f>
        <v>SearchParameter-us-core-practitioner-name.html</v>
      </c>
    </row>
    <row r="92" spans="1:28" s="1" customFormat="1" ht="18.95" customHeight="1">
      <c r="A92" s="1">
        <v>88</v>
      </c>
      <c r="B92" s="1" t="s">
        <v>293</v>
      </c>
      <c r="C92" s="1" t="s">
        <v>85</v>
      </c>
      <c r="D92" s="1" t="s">
        <v>13</v>
      </c>
      <c r="E92" s="1" t="b">
        <v>1</v>
      </c>
      <c r="F92" s="1" t="str">
        <f t="shared" si="29"/>
        <v>http://hl7.org/fhir/us/core/StructureDefinition/us-core-practitioner</v>
      </c>
      <c r="G92" s="1" t="s">
        <v>62</v>
      </c>
      <c r="H92" s="1" t="s">
        <v>62</v>
      </c>
      <c r="I92" s="1" t="s">
        <v>63</v>
      </c>
      <c r="J92" s="1" t="str">
        <f t="shared" si="37"/>
        <v>Practitioner.identifier</v>
      </c>
      <c r="K92" s="1" t="s">
        <v>62</v>
      </c>
      <c r="M92" s="1" t="s">
        <v>62</v>
      </c>
      <c r="Y92" s="5" t="s">
        <v>354</v>
      </c>
      <c r="Z92" s="7" t="s">
        <v>372</v>
      </c>
      <c r="AA92" s="12" t="str">
        <f>"Fetches a bundle containing any "&amp;B92&amp;" resources matching the identifier"</f>
        <v>Fetches a bundle containing any Practitioner resources matching the identifier</v>
      </c>
      <c r="AB92" s="1" t="str">
        <f t="shared" si="40"/>
        <v>SearchParameter-us-core-practitioner-identifier.html</v>
      </c>
    </row>
    <row r="93" spans="1:28" s="1" customFormat="1" ht="18.95" customHeight="1">
      <c r="A93" s="1">
        <v>89</v>
      </c>
      <c r="B93" s="1" t="s">
        <v>296</v>
      </c>
      <c r="C93" s="1" t="s">
        <v>297</v>
      </c>
      <c r="D93" s="1" t="s">
        <v>13</v>
      </c>
      <c r="E93" s="1" t="b">
        <v>1</v>
      </c>
      <c r="F93" s="1" t="str">
        <f t="shared" si="29"/>
        <v>http://hl7.org/fhir/us/core/StructureDefinition/us-core-practitionerrole</v>
      </c>
      <c r="G93" s="1" t="s">
        <v>62</v>
      </c>
      <c r="H93" s="1" t="s">
        <v>62</v>
      </c>
      <c r="I93" s="1" t="s">
        <v>63</v>
      </c>
      <c r="J93" s="1" t="str">
        <f t="shared" si="37"/>
        <v>PractitionerRole.specialty</v>
      </c>
      <c r="K93" s="1" t="s">
        <v>62</v>
      </c>
      <c r="M93" s="1" t="s">
        <v>62</v>
      </c>
      <c r="V93" s="1" t="s">
        <v>300</v>
      </c>
      <c r="Y93" s="5" t="s">
        <v>355</v>
      </c>
      <c r="Z93" s="7" t="s">
        <v>371</v>
      </c>
      <c r="AA93" s="12" t="str">
        <f>"Fetches a bundle containing  "&amp;B93&amp;" resources matching the specialty"</f>
        <v>Fetches a bundle containing  PractitionerRole resources matching the specialty</v>
      </c>
      <c r="AB93" s="1" t="str">
        <f t="shared" ref="AB93" si="41">"SearchParameter-us-core-"&amp;LOWER((B93)&amp;"-"&amp;SUBSTITUTE(C93,"_","")&amp;".html")</f>
        <v>SearchParameter-us-core-practitionerrole-specialty.html</v>
      </c>
    </row>
    <row r="94" spans="1:28" ht="18.95" customHeight="1">
      <c r="A94" s="1">
        <v>90</v>
      </c>
      <c r="B94" s="1" t="s">
        <v>296</v>
      </c>
      <c r="C94" s="1" t="s">
        <v>298</v>
      </c>
      <c r="D94" s="1" t="s">
        <v>13</v>
      </c>
      <c r="E94" s="1" t="b">
        <v>1</v>
      </c>
      <c r="F94" s="1" t="str">
        <f t="shared" si="29"/>
        <v>http://hl7.org/fhir/us/core/StructureDefinition/us-core-practitionerrole</v>
      </c>
      <c r="G94" t="s">
        <v>62</v>
      </c>
      <c r="H94" t="s">
        <v>62</v>
      </c>
      <c r="I94" t="s">
        <v>100</v>
      </c>
      <c r="J94" s="1" t="str">
        <f t="shared" si="37"/>
        <v>PractitionerRole.practitioner</v>
      </c>
      <c r="K94" s="1" t="s">
        <v>62</v>
      </c>
      <c r="M94" s="1" t="s">
        <v>62</v>
      </c>
      <c r="S94" s="1" t="s">
        <v>299</v>
      </c>
      <c r="V94" s="1" t="s">
        <v>300</v>
      </c>
      <c r="Y94" s="5" t="s">
        <v>301</v>
      </c>
      <c r="Z94" s="7" t="s">
        <v>370</v>
      </c>
      <c r="AA94" s="12" t="str">
        <f>"Fetches a bundle containing  "&amp;B94&amp;" resources matching the chained parameter practitioner.name or practitioner.identifier. SHOULD support the _include for PractionerRole.practitioner and PractitionerRole.endpoint."</f>
        <v>Fetches a bundle containing  PractitionerRole resources matching the chained parameter practitioner.name or practitioner.identifier. SHOULD support the _include for PractionerRole.practitioner and PractitionerRole.endpoint.</v>
      </c>
      <c r="AB94" t="str">
        <f>"SearchParameter-us-core-"&amp;LOWER((B94)&amp;"-"&amp;SUBSTITUTE(C94,"_","")&amp;".html")</f>
        <v>SearchParameter-us-core-practitionerrole-practitioner.html</v>
      </c>
    </row>
    <row r="95" spans="1:28" s="1" customFormat="1" ht="18.95" customHeight="1">
      <c r="A95" s="17">
        <v>91</v>
      </c>
      <c r="B95" s="17" t="s">
        <v>23</v>
      </c>
      <c r="C95" s="17" t="s">
        <v>521</v>
      </c>
      <c r="D95" s="1" t="s">
        <v>13</v>
      </c>
      <c r="E95" s="1" t="b">
        <v>1</v>
      </c>
      <c r="F95" s="1" t="str">
        <f t="shared" si="29"/>
        <v>http://hl7.org/fhir/us/core/StructureDefinition/us-core-allergyintolerance</v>
      </c>
      <c r="G95" s="1" t="s">
        <v>65</v>
      </c>
      <c r="H95" s="1" t="s">
        <v>65</v>
      </c>
      <c r="I95" s="1" t="s">
        <v>510</v>
      </c>
      <c r="Y95" s="5" t="s">
        <v>511</v>
      </c>
      <c r="Z95" s="7"/>
      <c r="AA95" s="12"/>
      <c r="AB95" s="1" t="s">
        <v>518</v>
      </c>
    </row>
    <row r="96" spans="1:28" s="1" customFormat="1" ht="18.95" customHeight="1">
      <c r="A96" s="17">
        <v>91</v>
      </c>
      <c r="B96" s="17" t="s">
        <v>253</v>
      </c>
      <c r="C96" s="17" t="s">
        <v>521</v>
      </c>
      <c r="D96" s="1" t="s">
        <v>13</v>
      </c>
      <c r="E96" s="1" t="b">
        <v>1</v>
      </c>
      <c r="F96" s="1" t="str">
        <f t="shared" ref="F96" si="42">"http://hl7.org/fhir/us/core/StructureDefinition/us-core-"&amp;LOWER(B96)</f>
        <v>http://hl7.org/fhir/us/core/StructureDefinition/us-core-careplan</v>
      </c>
      <c r="G96" s="1" t="s">
        <v>65</v>
      </c>
      <c r="H96" s="1" t="s">
        <v>65</v>
      </c>
      <c r="I96" s="1" t="s">
        <v>510</v>
      </c>
      <c r="Y96" s="5" t="s">
        <v>511</v>
      </c>
      <c r="Z96" s="7"/>
      <c r="AA96" s="12"/>
      <c r="AB96" s="1" t="s">
        <v>518</v>
      </c>
    </row>
    <row r="97" spans="1:29" ht="18.95" customHeight="1">
      <c r="A97" s="17">
        <v>92</v>
      </c>
      <c r="B97" s="17" t="s">
        <v>267</v>
      </c>
      <c r="C97" s="17" t="s">
        <v>521</v>
      </c>
      <c r="D97" s="1" t="s">
        <v>13</v>
      </c>
      <c r="E97" s="1" t="b">
        <v>1</v>
      </c>
      <c r="F97" s="1" t="str">
        <f t="shared" ref="F97:F113" si="43">"http://hl7.org/fhir/us/core/StructureDefinition/us-core-"&amp;LOWER(B97)</f>
        <v>http://hl7.org/fhir/us/core/StructureDefinition/us-core-careteam</v>
      </c>
      <c r="G97" s="1" t="s">
        <v>65</v>
      </c>
      <c r="H97" s="1" t="s">
        <v>65</v>
      </c>
      <c r="I97" s="1" t="s">
        <v>510</v>
      </c>
      <c r="Y97" s="5" t="s">
        <v>511</v>
      </c>
      <c r="Z97" s="7"/>
      <c r="AA97" s="12"/>
      <c r="AB97" s="1" t="s">
        <v>518</v>
      </c>
      <c r="AC97" s="1"/>
    </row>
    <row r="98" spans="1:29" ht="18.95" customHeight="1">
      <c r="A98" s="17">
        <v>93</v>
      </c>
      <c r="B98" s="17" t="s">
        <v>148</v>
      </c>
      <c r="C98" s="17" t="s">
        <v>521</v>
      </c>
      <c r="D98" s="1" t="s">
        <v>13</v>
      </c>
      <c r="E98" s="1" t="b">
        <v>1</v>
      </c>
      <c r="F98" s="1" t="str">
        <f t="shared" si="43"/>
        <v>http://hl7.org/fhir/us/core/StructureDefinition/us-core-condition</v>
      </c>
      <c r="G98" s="1" t="s">
        <v>65</v>
      </c>
      <c r="H98" s="1" t="s">
        <v>65</v>
      </c>
      <c r="I98" s="1" t="s">
        <v>510</v>
      </c>
      <c r="Y98" s="5" t="s">
        <v>511</v>
      </c>
      <c r="Z98" s="7"/>
      <c r="AA98" s="12"/>
      <c r="AB98" s="1" t="s">
        <v>518</v>
      </c>
      <c r="AC98" s="1"/>
    </row>
    <row r="99" spans="1:29" ht="18.95" customHeight="1">
      <c r="A99" s="17">
        <v>94</v>
      </c>
      <c r="B99" s="17" t="s">
        <v>192</v>
      </c>
      <c r="C99" s="17" t="s">
        <v>521</v>
      </c>
      <c r="D99" s="1" t="s">
        <v>13</v>
      </c>
      <c r="E99" s="1" t="b">
        <v>1</v>
      </c>
      <c r="F99" s="1" t="str">
        <f t="shared" si="43"/>
        <v>http://hl7.org/fhir/us/core/StructureDefinition/us-core-diagnosticreport</v>
      </c>
      <c r="G99" s="1" t="s">
        <v>65</v>
      </c>
      <c r="H99" s="1" t="s">
        <v>65</v>
      </c>
      <c r="I99" s="1" t="s">
        <v>510</v>
      </c>
      <c r="Y99" s="5" t="s">
        <v>511</v>
      </c>
      <c r="Z99" s="7"/>
      <c r="AA99" s="12"/>
      <c r="AB99" s="1" t="s">
        <v>518</v>
      </c>
      <c r="AC99" s="1"/>
    </row>
    <row r="100" spans="1:29" ht="18.95" customHeight="1">
      <c r="A100" s="17">
        <v>95</v>
      </c>
      <c r="B100" s="17" t="s">
        <v>191</v>
      </c>
      <c r="C100" s="17" t="s">
        <v>521</v>
      </c>
      <c r="D100" s="1" t="s">
        <v>13</v>
      </c>
      <c r="E100" s="1" t="b">
        <v>1</v>
      </c>
      <c r="F100" s="1" t="str">
        <f t="shared" si="43"/>
        <v>http://hl7.org/fhir/us/core/StructureDefinition/us-core-documentreference</v>
      </c>
      <c r="G100" s="1" t="s">
        <v>65</v>
      </c>
      <c r="H100" s="1" t="s">
        <v>65</v>
      </c>
      <c r="I100" s="1" t="s">
        <v>510</v>
      </c>
      <c r="Y100" s="5" t="s">
        <v>511</v>
      </c>
      <c r="Z100" s="7"/>
      <c r="AA100" s="12"/>
      <c r="AB100" s="1" t="s">
        <v>518</v>
      </c>
      <c r="AC100" s="1"/>
    </row>
    <row r="101" spans="1:29" ht="18.95" customHeight="1">
      <c r="A101" s="17">
        <v>96</v>
      </c>
      <c r="B101" s="17" t="s">
        <v>25</v>
      </c>
      <c r="C101" s="17" t="s">
        <v>521</v>
      </c>
      <c r="D101" s="1" t="s">
        <v>13</v>
      </c>
      <c r="E101" s="1" t="b">
        <v>1</v>
      </c>
      <c r="F101" s="1" t="str">
        <f t="shared" si="43"/>
        <v>http://hl7.org/fhir/us/core/StructureDefinition/us-core-encounter</v>
      </c>
      <c r="G101" s="1" t="s">
        <v>65</v>
      </c>
      <c r="H101" s="1" t="s">
        <v>65</v>
      </c>
      <c r="I101" s="1" t="s">
        <v>510</v>
      </c>
      <c r="Y101" s="5" t="s">
        <v>511</v>
      </c>
      <c r="Z101" s="7"/>
      <c r="AA101" s="12"/>
      <c r="AB101" s="1" t="s">
        <v>518</v>
      </c>
      <c r="AC101" s="1"/>
    </row>
    <row r="102" spans="1:29" ht="18.95" customHeight="1">
      <c r="A102" s="17">
        <v>97</v>
      </c>
      <c r="B102" s="17" t="s">
        <v>193</v>
      </c>
      <c r="C102" s="17" t="s">
        <v>521</v>
      </c>
      <c r="D102" s="1" t="s">
        <v>13</v>
      </c>
      <c r="E102" s="1" t="b">
        <v>1</v>
      </c>
      <c r="F102" s="1" t="str">
        <f t="shared" si="43"/>
        <v>http://hl7.org/fhir/us/core/StructureDefinition/us-core-goal</v>
      </c>
      <c r="G102" s="1" t="s">
        <v>65</v>
      </c>
      <c r="H102" s="1" t="s">
        <v>65</v>
      </c>
      <c r="I102" s="1" t="s">
        <v>510</v>
      </c>
      <c r="Y102" s="5" t="s">
        <v>511</v>
      </c>
      <c r="Z102" s="7"/>
      <c r="AA102" s="12"/>
      <c r="AB102" s="1" t="s">
        <v>518</v>
      </c>
      <c r="AC102" s="1"/>
    </row>
    <row r="103" spans="1:29" ht="18.95" customHeight="1">
      <c r="A103" s="17">
        <v>98</v>
      </c>
      <c r="B103" s="17" t="s">
        <v>172</v>
      </c>
      <c r="C103" s="17" t="s">
        <v>521</v>
      </c>
      <c r="D103" s="1" t="s">
        <v>13</v>
      </c>
      <c r="E103" s="1" t="b">
        <v>1</v>
      </c>
      <c r="F103" s="1" t="str">
        <f t="shared" si="43"/>
        <v>http://hl7.org/fhir/us/core/StructureDefinition/us-core-immunization</v>
      </c>
      <c r="G103" s="1" t="s">
        <v>65</v>
      </c>
      <c r="H103" s="1" t="s">
        <v>65</v>
      </c>
      <c r="I103" s="1" t="s">
        <v>510</v>
      </c>
      <c r="Y103" s="5" t="s">
        <v>511</v>
      </c>
      <c r="Z103" s="7"/>
      <c r="AA103" s="12"/>
      <c r="AB103" s="1" t="s">
        <v>518</v>
      </c>
      <c r="AC103" s="1"/>
    </row>
    <row r="104" spans="1:29" ht="18.95" customHeight="1">
      <c r="A104" s="17">
        <v>99</v>
      </c>
      <c r="B104" s="17" t="s">
        <v>271</v>
      </c>
      <c r="C104" s="17" t="s">
        <v>521</v>
      </c>
      <c r="D104" s="1" t="s">
        <v>13</v>
      </c>
      <c r="E104" s="1" t="b">
        <v>1</v>
      </c>
      <c r="F104" s="1" t="str">
        <f t="shared" si="43"/>
        <v>http://hl7.org/fhir/us/core/StructureDefinition/us-core-device</v>
      </c>
      <c r="G104" s="1" t="s">
        <v>65</v>
      </c>
      <c r="H104" s="1" t="s">
        <v>65</v>
      </c>
      <c r="I104" s="1" t="s">
        <v>510</v>
      </c>
      <c r="Y104" s="5" t="s">
        <v>511</v>
      </c>
      <c r="Z104" s="7"/>
      <c r="AA104" s="12"/>
      <c r="AB104" s="1" t="s">
        <v>518</v>
      </c>
      <c r="AC104" s="1"/>
    </row>
    <row r="105" spans="1:29" ht="18.95" customHeight="1">
      <c r="A105" s="17">
        <v>100</v>
      </c>
      <c r="B105" s="17" t="s">
        <v>196</v>
      </c>
      <c r="C105" s="17" t="s">
        <v>521</v>
      </c>
      <c r="D105" s="1" t="s">
        <v>13</v>
      </c>
      <c r="E105" s="1" t="b">
        <v>1</v>
      </c>
      <c r="F105" s="1" t="str">
        <f t="shared" si="43"/>
        <v>http://hl7.org/fhir/us/core/StructureDefinition/us-core-observation</v>
      </c>
      <c r="G105" s="1" t="s">
        <v>65</v>
      </c>
      <c r="H105" s="1" t="s">
        <v>65</v>
      </c>
      <c r="I105" s="1" t="s">
        <v>510</v>
      </c>
      <c r="Y105" s="5" t="s">
        <v>511</v>
      </c>
      <c r="Z105" s="7"/>
      <c r="AA105" s="12"/>
      <c r="AB105" s="1" t="s">
        <v>518</v>
      </c>
      <c r="AC105" s="1"/>
    </row>
    <row r="106" spans="1:29" ht="18.95" customHeight="1">
      <c r="A106" s="17">
        <v>101</v>
      </c>
      <c r="B106" s="17" t="s">
        <v>272</v>
      </c>
      <c r="C106" s="17" t="s">
        <v>521</v>
      </c>
      <c r="D106" s="1" t="s">
        <v>13</v>
      </c>
      <c r="E106" s="1" t="b">
        <v>1</v>
      </c>
      <c r="F106" s="1" t="str">
        <f t="shared" si="43"/>
        <v>http://hl7.org/fhir/us/core/StructureDefinition/us-core-location</v>
      </c>
      <c r="G106" s="1" t="s">
        <v>65</v>
      </c>
      <c r="H106" s="1" t="s">
        <v>65</v>
      </c>
      <c r="I106" s="1" t="s">
        <v>510</v>
      </c>
      <c r="Y106" s="5" t="s">
        <v>511</v>
      </c>
      <c r="Z106" s="7"/>
      <c r="AA106" s="12"/>
      <c r="AB106" s="1" t="s">
        <v>518</v>
      </c>
      <c r="AC106" s="1"/>
    </row>
    <row r="107" spans="1:29" ht="18.95" customHeight="1">
      <c r="A107" s="17">
        <v>102</v>
      </c>
      <c r="B107" s="17" t="s">
        <v>395</v>
      </c>
      <c r="C107" s="17" t="s">
        <v>521</v>
      </c>
      <c r="D107" s="1" t="s">
        <v>13</v>
      </c>
      <c r="E107" s="1" t="b">
        <v>1</v>
      </c>
      <c r="F107" s="1" t="str">
        <f t="shared" si="43"/>
        <v>http://hl7.org/fhir/us/core/StructureDefinition/us-core-medication</v>
      </c>
      <c r="G107" s="1" t="s">
        <v>65</v>
      </c>
      <c r="H107" s="1" t="s">
        <v>65</v>
      </c>
      <c r="I107" s="1" t="s">
        <v>510</v>
      </c>
      <c r="Y107" s="5" t="s">
        <v>511</v>
      </c>
      <c r="Z107" s="7"/>
      <c r="AA107" s="12"/>
      <c r="AB107" s="1" t="s">
        <v>518</v>
      </c>
      <c r="AC107" s="1"/>
    </row>
    <row r="108" spans="1:29" ht="18.95" customHeight="1">
      <c r="A108" s="17">
        <v>103</v>
      </c>
      <c r="B108" s="17" t="s">
        <v>194</v>
      </c>
      <c r="C108" s="17" t="s">
        <v>521</v>
      </c>
      <c r="D108" s="1" t="s">
        <v>13</v>
      </c>
      <c r="E108" s="1" t="b">
        <v>1</v>
      </c>
      <c r="F108" s="1" t="str">
        <f t="shared" si="43"/>
        <v>http://hl7.org/fhir/us/core/StructureDefinition/us-core-medicationrequest</v>
      </c>
      <c r="G108" s="1" t="s">
        <v>65</v>
      </c>
      <c r="H108" s="1" t="s">
        <v>65</v>
      </c>
      <c r="I108" s="1" t="s">
        <v>510</v>
      </c>
      <c r="Y108" s="5" t="s">
        <v>511</v>
      </c>
      <c r="Z108" s="7"/>
      <c r="AA108" s="12"/>
      <c r="AB108" s="1" t="s">
        <v>518</v>
      </c>
      <c r="AC108" s="1"/>
    </row>
    <row r="109" spans="1:29" ht="18.95" customHeight="1">
      <c r="A109" s="17">
        <v>104</v>
      </c>
      <c r="B109" s="17" t="s">
        <v>286</v>
      </c>
      <c r="C109" s="17" t="s">
        <v>521</v>
      </c>
      <c r="D109" s="1" t="s">
        <v>13</v>
      </c>
      <c r="E109" s="1" t="b">
        <v>1</v>
      </c>
      <c r="F109" s="1" t="str">
        <f t="shared" si="43"/>
        <v>http://hl7.org/fhir/us/core/StructureDefinition/us-core-organization</v>
      </c>
      <c r="G109" s="1" t="s">
        <v>65</v>
      </c>
      <c r="H109" s="1" t="s">
        <v>65</v>
      </c>
      <c r="I109" s="1" t="s">
        <v>510</v>
      </c>
      <c r="Y109" s="5" t="s">
        <v>511</v>
      </c>
      <c r="Z109" s="7"/>
      <c r="AA109" s="12"/>
      <c r="AB109" s="1" t="s">
        <v>518</v>
      </c>
      <c r="AC109" s="1"/>
    </row>
    <row r="110" spans="1:29" ht="18.95" customHeight="1">
      <c r="A110" s="17">
        <v>105</v>
      </c>
      <c r="B110" s="17" t="s">
        <v>24</v>
      </c>
      <c r="C110" s="17" t="s">
        <v>521</v>
      </c>
      <c r="D110" s="1" t="s">
        <v>13</v>
      </c>
      <c r="E110" s="1" t="b">
        <v>1</v>
      </c>
      <c r="F110" s="1" t="str">
        <f t="shared" si="43"/>
        <v>http://hl7.org/fhir/us/core/StructureDefinition/us-core-patient</v>
      </c>
      <c r="G110" s="1" t="s">
        <v>65</v>
      </c>
      <c r="H110" s="1" t="s">
        <v>65</v>
      </c>
      <c r="I110" s="1" t="s">
        <v>510</v>
      </c>
      <c r="Y110" s="5" t="s">
        <v>511</v>
      </c>
      <c r="Z110" s="7"/>
      <c r="AA110" s="12"/>
      <c r="AB110" s="1" t="s">
        <v>518</v>
      </c>
      <c r="AC110" s="1"/>
    </row>
    <row r="111" spans="1:29" ht="18.95" customHeight="1">
      <c r="A111" s="17">
        <v>106</v>
      </c>
      <c r="B111" s="17" t="s">
        <v>293</v>
      </c>
      <c r="C111" s="17" t="s">
        <v>521</v>
      </c>
      <c r="D111" s="1" t="s">
        <v>13</v>
      </c>
      <c r="E111" s="1" t="b">
        <v>1</v>
      </c>
      <c r="F111" s="1" t="str">
        <f t="shared" si="43"/>
        <v>http://hl7.org/fhir/us/core/StructureDefinition/us-core-practitioner</v>
      </c>
      <c r="G111" s="1" t="s">
        <v>65</v>
      </c>
      <c r="H111" s="1" t="s">
        <v>65</v>
      </c>
      <c r="I111" s="1" t="s">
        <v>510</v>
      </c>
      <c r="Y111" s="5" t="s">
        <v>511</v>
      </c>
      <c r="Z111" s="7"/>
      <c r="AA111" s="12"/>
      <c r="AB111" s="1" t="s">
        <v>518</v>
      </c>
      <c r="AC111" s="1"/>
    </row>
    <row r="112" spans="1:29" ht="18.95" customHeight="1">
      <c r="A112" s="17">
        <v>107</v>
      </c>
      <c r="B112" s="17" t="s">
        <v>296</v>
      </c>
      <c r="C112" s="17" t="s">
        <v>521</v>
      </c>
      <c r="D112" s="1" t="s">
        <v>13</v>
      </c>
      <c r="E112" s="1" t="b">
        <v>1</v>
      </c>
      <c r="F112" s="1" t="str">
        <f t="shared" si="43"/>
        <v>http://hl7.org/fhir/us/core/StructureDefinition/us-core-practitionerrole</v>
      </c>
      <c r="G112" s="1" t="s">
        <v>65</v>
      </c>
      <c r="H112" s="1" t="s">
        <v>65</v>
      </c>
      <c r="I112" s="1" t="s">
        <v>510</v>
      </c>
      <c r="Y112" s="5" t="s">
        <v>511</v>
      </c>
      <c r="Z112" s="7"/>
      <c r="AA112" s="12"/>
      <c r="AB112" s="1" t="s">
        <v>518</v>
      </c>
      <c r="AC112" s="1"/>
    </row>
    <row r="113" spans="1:29" ht="18.95" customHeight="1">
      <c r="A113" s="17">
        <v>108</v>
      </c>
      <c r="B113" s="17" t="s">
        <v>195</v>
      </c>
      <c r="C113" s="17" t="s">
        <v>521</v>
      </c>
      <c r="D113" s="1" t="s">
        <v>13</v>
      </c>
      <c r="E113" s="1" t="b">
        <v>1</v>
      </c>
      <c r="F113" s="1" t="str">
        <f t="shared" si="43"/>
        <v>http://hl7.org/fhir/us/core/StructureDefinition/us-core-procedure</v>
      </c>
      <c r="G113" s="1" t="s">
        <v>65</v>
      </c>
      <c r="H113" s="1" t="s">
        <v>65</v>
      </c>
      <c r="I113" s="1" t="s">
        <v>510</v>
      </c>
      <c r="Y113" s="5" t="s">
        <v>511</v>
      </c>
      <c r="Z113" s="7"/>
      <c r="AA113" s="12"/>
      <c r="AB113" s="1" t="s">
        <v>518</v>
      </c>
      <c r="AC113" s="1"/>
    </row>
  </sheetData>
  <autoFilter ref="A1:AB94" xr:uid="{1CF5B17E-E72E-48B2-A597-9C21C12723F0}"/>
  <sortState xmlns:xlrd2="http://schemas.microsoft.com/office/spreadsheetml/2017/richdata2" ref="A7:AA34">
    <sortCondition ref="B1"/>
  </sortState>
  <pageMargins left="0.7" right="0.7" top="0.75" bottom="0.75" header="0.3" footer="0.3"/>
  <pageSetup orientation="portrait" horizontalDpi="0" verticalDpi="0"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126"/>
  <sheetViews>
    <sheetView zoomScale="89" zoomScaleNormal="89" workbookViewId="0">
      <pane xSplit="6" ySplit="1" topLeftCell="G3" activePane="bottomRight" state="frozen"/>
      <selection pane="topRight" activeCell="G1" sqref="G1"/>
      <selection pane="bottomLeft" activeCell="A2" sqref="A2"/>
      <selection pane="bottomRight" activeCell="E3" sqref="E3:E126"/>
    </sheetView>
  </sheetViews>
  <sheetFormatPr defaultColWidth="8.85546875" defaultRowHeight="15"/>
  <cols>
    <col min="1" max="1" width="8.85546875" style="1"/>
    <col min="2" max="2" width="21.140625" style="1" customWidth="1"/>
    <col min="3" max="3" width="96.42578125" style="1" customWidth="1"/>
    <col min="4" max="4" width="25.28515625" style="1" customWidth="1"/>
    <col min="5" max="5" width="12.85546875" style="1" bestFit="1" customWidth="1"/>
    <col min="6" max="6" width="21.42578125" style="1" customWidth="1"/>
    <col min="7" max="7" width="18.85546875" style="1" customWidth="1"/>
    <col min="8" max="8" width="88.85546875" style="1" customWidth="1"/>
    <col min="9" max="9" width="82.7109375" style="1" customWidth="1"/>
    <col min="10" max="10" width="83.42578125" style="1" bestFit="1" customWidth="1"/>
  </cols>
  <sheetData>
    <row r="1" spans="1:10" ht="18" customHeight="1" thickBot="1">
      <c r="A1" s="1" t="s">
        <v>153</v>
      </c>
      <c r="B1" s="4" t="s">
        <v>41</v>
      </c>
      <c r="C1" s="4" t="s">
        <v>43</v>
      </c>
      <c r="D1" s="4" t="s">
        <v>106</v>
      </c>
      <c r="E1" s="4" t="s">
        <v>107</v>
      </c>
      <c r="F1" s="4" t="s">
        <v>108</v>
      </c>
      <c r="G1" s="4" t="s">
        <v>331</v>
      </c>
      <c r="H1" s="4" t="s">
        <v>3</v>
      </c>
      <c r="I1" s="4" t="s">
        <v>59</v>
      </c>
      <c r="J1" s="4" t="s">
        <v>60</v>
      </c>
    </row>
    <row r="2" spans="1:10" ht="15.75" customHeight="1" thickTop="1">
      <c r="A2" s="1">
        <v>1</v>
      </c>
      <c r="B2" t="s">
        <v>168</v>
      </c>
      <c r="C2" s="1" t="str">
        <f t="shared" ref="C2:C5" si="0">"http://hl7.org/fhir/us/core/StructureDefinition/us-core-"&amp;LOWER(B2)</f>
        <v>http://hl7.org/fhir/us/core/StructureDefinition/us-core-!encounter</v>
      </c>
      <c r="D2" t="s">
        <v>109</v>
      </c>
      <c r="E2" t="s">
        <v>78</v>
      </c>
      <c r="F2" t="s">
        <v>110</v>
      </c>
      <c r="J2" s="5" t="str">
        <f t="shared" ref="J2:J30" si="1">"Fetches a bundle of all "&amp;B2&amp;" resources matching the specified "&amp;SUBSTITUTE(D2,","," and ")</f>
        <v>Fetches a bundle of all !Encounter resources matching the specified class and date</v>
      </c>
    </row>
    <row r="3" spans="1:10">
      <c r="A3" s="1">
        <v>2</v>
      </c>
      <c r="B3" t="s">
        <v>168</v>
      </c>
      <c r="C3" s="1" t="str">
        <f t="shared" si="0"/>
        <v>http://hl7.org/fhir/us/core/StructureDefinition/us-core-!encounter</v>
      </c>
      <c r="D3" t="s">
        <v>111</v>
      </c>
      <c r="E3" t="s">
        <v>78</v>
      </c>
      <c r="F3" t="s">
        <v>112</v>
      </c>
      <c r="J3" s="5" t="str">
        <f t="shared" si="1"/>
        <v>Fetches a bundle of all !Encounter resources matching the specified class and date and patient</v>
      </c>
    </row>
    <row r="4" spans="1:10">
      <c r="A4" s="1">
        <v>3</v>
      </c>
      <c r="B4" t="s">
        <v>168</v>
      </c>
      <c r="C4" s="1" t="str">
        <f t="shared" si="0"/>
        <v>http://hl7.org/fhir/us/core/StructureDefinition/us-core-!encounter</v>
      </c>
      <c r="D4" t="s">
        <v>113</v>
      </c>
      <c r="E4" t="s">
        <v>78</v>
      </c>
      <c r="F4" t="s">
        <v>112</v>
      </c>
      <c r="J4" s="5" t="str">
        <f t="shared" si="1"/>
        <v>Fetches a bundle of all !Encounter resources matching the specified class and date and patient and type</v>
      </c>
    </row>
    <row r="5" spans="1:10">
      <c r="A5" s="1">
        <v>4</v>
      </c>
      <c r="B5" t="s">
        <v>168</v>
      </c>
      <c r="C5" s="1" t="str">
        <f t="shared" si="0"/>
        <v>http://hl7.org/fhir/us/core/StructureDefinition/us-core-!encounter</v>
      </c>
      <c r="D5" t="s">
        <v>114</v>
      </c>
      <c r="E5" t="s">
        <v>78</v>
      </c>
      <c r="F5" t="s">
        <v>110</v>
      </c>
      <c r="J5" s="5" t="str">
        <f t="shared" si="1"/>
        <v>Fetches a bundle of all !Encounter resources matching the specified class and date and type</v>
      </c>
    </row>
    <row r="6" spans="1:10">
      <c r="A6" s="1">
        <v>5</v>
      </c>
      <c r="B6" t="s">
        <v>25</v>
      </c>
      <c r="C6" s="1" t="str">
        <f>"http://hl7.org/fhir/us/core/StructureDefinition/us-core-"&amp;LOWER(B6)</f>
        <v>http://hl7.org/fhir/us/core/StructureDefinition/us-core-encounter</v>
      </c>
      <c r="D6" t="s">
        <v>115</v>
      </c>
      <c r="E6" t="s">
        <v>78</v>
      </c>
      <c r="F6" t="s">
        <v>116</v>
      </c>
      <c r="H6" s="1" t="s">
        <v>335</v>
      </c>
      <c r="I6" s="1" t="s">
        <v>336</v>
      </c>
      <c r="J6" s="5" t="str">
        <f t="shared" si="1"/>
        <v>Fetches a bundle of all Encounter resources matching the specified class and patient</v>
      </c>
    </row>
    <row r="7" spans="1:10">
      <c r="A7" s="1">
        <v>6</v>
      </c>
      <c r="B7" t="s">
        <v>168</v>
      </c>
      <c r="C7" s="1" t="str">
        <f t="shared" ref="C7:C78" si="2">"http://hl7.org/fhir/us/core/StructureDefinition/us-core-"&amp;LOWER(B7)</f>
        <v>http://hl7.org/fhir/us/core/StructureDefinition/us-core-!encounter</v>
      </c>
      <c r="D7" t="s">
        <v>117</v>
      </c>
      <c r="E7" t="s">
        <v>78</v>
      </c>
      <c r="F7" t="s">
        <v>116</v>
      </c>
      <c r="J7" s="5" t="str">
        <f t="shared" si="1"/>
        <v>Fetches a bundle of all !Encounter resources matching the specified class and patient and status</v>
      </c>
    </row>
    <row r="8" spans="1:10">
      <c r="A8" s="1">
        <v>7</v>
      </c>
      <c r="B8" t="s">
        <v>168</v>
      </c>
      <c r="C8" s="1" t="str">
        <f t="shared" si="2"/>
        <v>http://hl7.org/fhir/us/core/StructureDefinition/us-core-!encounter</v>
      </c>
      <c r="D8" t="s">
        <v>118</v>
      </c>
      <c r="E8" t="s">
        <v>78</v>
      </c>
      <c r="F8" t="s">
        <v>116</v>
      </c>
      <c r="J8" s="5" t="str">
        <f t="shared" si="1"/>
        <v>Fetches a bundle of all !Encounter resources matching the specified class and patient and status and type</v>
      </c>
    </row>
    <row r="9" spans="1:10">
      <c r="A9" s="1">
        <v>8</v>
      </c>
      <c r="B9" t="s">
        <v>168</v>
      </c>
      <c r="C9" s="1" t="str">
        <f t="shared" si="2"/>
        <v>http://hl7.org/fhir/us/core/StructureDefinition/us-core-!encounter</v>
      </c>
      <c r="D9" t="s">
        <v>119</v>
      </c>
      <c r="E9" t="s">
        <v>78</v>
      </c>
      <c r="F9" t="s">
        <v>116</v>
      </c>
      <c r="I9" s="5"/>
      <c r="J9" s="5" t="str">
        <f t="shared" si="1"/>
        <v>Fetches a bundle of all !Encounter resources matching the specified class and patient and type</v>
      </c>
    </row>
    <row r="10" spans="1:10">
      <c r="A10" s="1">
        <v>9</v>
      </c>
      <c r="B10" t="s">
        <v>168</v>
      </c>
      <c r="C10" s="1" t="str">
        <f t="shared" si="2"/>
        <v>http://hl7.org/fhir/us/core/StructureDefinition/us-core-!encounter</v>
      </c>
      <c r="D10" t="s">
        <v>120</v>
      </c>
      <c r="E10" t="s">
        <v>78</v>
      </c>
      <c r="F10" t="s">
        <v>63</v>
      </c>
      <c r="H10" s="5"/>
      <c r="I10" s="5"/>
      <c r="J10" s="5" t="str">
        <f t="shared" si="1"/>
        <v>Fetches a bundle of all !Encounter resources matching the specified class and status</v>
      </c>
    </row>
    <row r="11" spans="1:10">
      <c r="A11" s="1">
        <v>10</v>
      </c>
      <c r="B11" t="s">
        <v>168</v>
      </c>
      <c r="C11" s="1" t="str">
        <f t="shared" si="2"/>
        <v>http://hl7.org/fhir/us/core/StructureDefinition/us-core-!encounter</v>
      </c>
      <c r="D11" t="s">
        <v>121</v>
      </c>
      <c r="E11" t="s">
        <v>78</v>
      </c>
      <c r="F11" t="s">
        <v>63</v>
      </c>
      <c r="H11" s="5"/>
      <c r="J11" s="5" t="str">
        <f t="shared" si="1"/>
        <v>Fetches a bundle of all !Encounter resources matching the specified class and status and type</v>
      </c>
    </row>
    <row r="12" spans="1:10">
      <c r="A12" s="1">
        <v>11</v>
      </c>
      <c r="B12" t="s">
        <v>168</v>
      </c>
      <c r="C12" s="1" t="str">
        <f t="shared" si="2"/>
        <v>http://hl7.org/fhir/us/core/StructureDefinition/us-core-!encounter</v>
      </c>
      <c r="D12" t="s">
        <v>104</v>
      </c>
      <c r="E12" t="s">
        <v>78</v>
      </c>
      <c r="F12" t="s">
        <v>63</v>
      </c>
      <c r="J12" s="5" t="str">
        <f t="shared" si="1"/>
        <v>Fetches a bundle of all !Encounter resources matching the specified class and type</v>
      </c>
    </row>
    <row r="13" spans="1:10">
      <c r="A13" s="1">
        <v>12</v>
      </c>
      <c r="B13" t="s">
        <v>25</v>
      </c>
      <c r="C13" s="1" t="str">
        <f t="shared" si="2"/>
        <v>http://hl7.org/fhir/us/core/StructureDefinition/us-core-encounter</v>
      </c>
      <c r="D13" t="s">
        <v>122</v>
      </c>
      <c r="E13" t="s">
        <v>13</v>
      </c>
      <c r="F13" t="s">
        <v>123</v>
      </c>
      <c r="H13" s="5" t="s">
        <v>333</v>
      </c>
      <c r="I13" s="1" t="s">
        <v>337</v>
      </c>
      <c r="J13" s="5" t="str">
        <f t="shared" si="1"/>
        <v>Fetches a bundle of all Encounter resources matching the specified date and patient</v>
      </c>
    </row>
    <row r="14" spans="1:10">
      <c r="A14" s="1">
        <v>13</v>
      </c>
      <c r="B14" t="s">
        <v>168</v>
      </c>
      <c r="C14" s="1" t="str">
        <f t="shared" si="2"/>
        <v>http://hl7.org/fhir/us/core/StructureDefinition/us-core-!encounter</v>
      </c>
      <c r="D14" t="s">
        <v>124</v>
      </c>
      <c r="E14" t="s">
        <v>78</v>
      </c>
      <c r="F14" t="s">
        <v>112</v>
      </c>
      <c r="J14" s="5" t="str">
        <f t="shared" si="1"/>
        <v>Fetches a bundle of all !Encounter resources matching the specified date and patient and type</v>
      </c>
    </row>
    <row r="15" spans="1:10">
      <c r="A15" s="1">
        <v>14</v>
      </c>
      <c r="B15" t="s">
        <v>168</v>
      </c>
      <c r="C15" s="1" t="str">
        <f t="shared" si="2"/>
        <v>http://hl7.org/fhir/us/core/StructureDefinition/us-core-!encounter</v>
      </c>
      <c r="D15" t="s">
        <v>125</v>
      </c>
      <c r="E15" t="s">
        <v>78</v>
      </c>
      <c r="F15" t="s">
        <v>110</v>
      </c>
      <c r="J15" s="5" t="str">
        <f t="shared" si="1"/>
        <v>Fetches a bundle of all !Encounter resources matching the specified date and type</v>
      </c>
    </row>
    <row r="16" spans="1:10">
      <c r="A16" s="1">
        <v>15</v>
      </c>
      <c r="B16" t="s">
        <v>25</v>
      </c>
      <c r="C16" s="1" t="str">
        <f t="shared" si="2"/>
        <v>http://hl7.org/fhir/us/core/StructureDefinition/us-core-encounter</v>
      </c>
      <c r="D16" s="1" t="s">
        <v>128</v>
      </c>
      <c r="E16" t="s">
        <v>78</v>
      </c>
      <c r="F16" t="s">
        <v>116</v>
      </c>
      <c r="H16" s="1" t="s">
        <v>334</v>
      </c>
      <c r="I16" s="1" t="s">
        <v>338</v>
      </c>
      <c r="J16" s="5" t="str">
        <f t="shared" si="1"/>
        <v>Fetches a bundle of all Encounter resources matching the specified patient and type</v>
      </c>
    </row>
    <row r="17" spans="1:10">
      <c r="A17" s="1">
        <v>16</v>
      </c>
      <c r="B17" t="s">
        <v>168</v>
      </c>
      <c r="C17" s="1" t="str">
        <f t="shared" si="2"/>
        <v>http://hl7.org/fhir/us/core/StructureDefinition/us-core-!encounter</v>
      </c>
      <c r="D17" t="s">
        <v>127</v>
      </c>
      <c r="E17" t="s">
        <v>78</v>
      </c>
      <c r="F17" t="s">
        <v>116</v>
      </c>
      <c r="I17" s="5"/>
      <c r="J17" s="5" t="str">
        <f t="shared" si="1"/>
        <v>Fetches a bundle of all !Encounter resources matching the specified patient and status and type</v>
      </c>
    </row>
    <row r="18" spans="1:10">
      <c r="A18" s="1">
        <v>17</v>
      </c>
      <c r="B18" t="s">
        <v>25</v>
      </c>
      <c r="C18" s="1" t="str">
        <f t="shared" si="2"/>
        <v>http://hl7.org/fhir/us/core/StructureDefinition/us-core-encounter</v>
      </c>
      <c r="D18" t="s">
        <v>126</v>
      </c>
      <c r="E18" t="s">
        <v>78</v>
      </c>
      <c r="F18" t="s">
        <v>116</v>
      </c>
      <c r="H18" s="1" t="s">
        <v>340</v>
      </c>
      <c r="I18" s="1" t="s">
        <v>339</v>
      </c>
      <c r="J18" s="5" t="str">
        <f t="shared" si="1"/>
        <v>Fetches a bundle of all Encounter resources matching the specified patient and status</v>
      </c>
    </row>
    <row r="19" spans="1:10">
      <c r="A19" s="1">
        <v>18</v>
      </c>
      <c r="B19" t="s">
        <v>168</v>
      </c>
      <c r="C19" s="1" t="str">
        <f t="shared" si="2"/>
        <v>http://hl7.org/fhir/us/core/StructureDefinition/us-core-!encounter</v>
      </c>
      <c r="D19" t="s">
        <v>129</v>
      </c>
      <c r="E19" t="s">
        <v>78</v>
      </c>
      <c r="F19" t="s">
        <v>63</v>
      </c>
      <c r="H19" s="5"/>
      <c r="I19" s="5"/>
      <c r="J19" s="5" t="str">
        <f t="shared" si="1"/>
        <v>Fetches a bundle of all !Encounter resources matching the specified status and type</v>
      </c>
    </row>
    <row r="20" spans="1:10" s="1" customFormat="1">
      <c r="A20" s="1">
        <v>19</v>
      </c>
      <c r="B20" s="17" t="s">
        <v>25</v>
      </c>
      <c r="C20" s="17" t="str">
        <f t="shared" ref="C20:C21" si="3">"http://hl7.org/fhir/us/core/StructureDefinition/us-core-"&amp;LOWER(B20)</f>
        <v>http://hl7.org/fhir/us/core/StructureDefinition/us-core-encounter</v>
      </c>
      <c r="D20" s="17" t="s">
        <v>522</v>
      </c>
      <c r="E20" s="17" t="s">
        <v>13</v>
      </c>
      <c r="F20" s="1" t="s">
        <v>512</v>
      </c>
      <c r="H20" s="5" t="str">
        <f>"support searching for all "&amp;LOWER(B20&amp;"s and associated provenance for a patient")</f>
        <v>support searching for all encounters and associated provenance for a patient</v>
      </c>
      <c r="I20" s="5" t="str">
        <f>"GET [base]/"&amp;B20&amp;"?patient=1137192&amp;us-core-includeprovenance"</f>
        <v>GET [base]/Encounter?patient=1137192&amp;us-core-includeprovenance</v>
      </c>
      <c r="J20" s="5" t="str">
        <f>"Fetches a bundle of all "&amp;B21&amp;" resources for the specified patient and any corresponding Provenance resources."</f>
        <v>Fetches a bundle of all Encounter resources for the specified patient and any corresponding Provenance resources.</v>
      </c>
    </row>
    <row r="21" spans="1:10" s="1" customFormat="1">
      <c r="A21" s="1">
        <v>20</v>
      </c>
      <c r="B21" s="17" t="s">
        <v>25</v>
      </c>
      <c r="C21" s="17" t="str">
        <f t="shared" si="3"/>
        <v>http://hl7.org/fhir/us/core/StructureDefinition/us-core-encounter</v>
      </c>
      <c r="D21" s="17" t="s">
        <v>523</v>
      </c>
      <c r="E21" s="17" t="s">
        <v>13</v>
      </c>
      <c r="F21" s="1" t="s">
        <v>514</v>
      </c>
      <c r="H21" s="5" t="str">
        <f>"support searching for a "&amp;LOWER(B21&amp;" and its associated provenance")</f>
        <v>support searching for a encounter and its associated provenance</v>
      </c>
      <c r="I21" s="5" t="str">
        <f>"GET [base]/"&amp;B21&amp;"?_id=12345&amp;us-core-includeprovenance"</f>
        <v>GET [base]/Encounter?_id=12345&amp;us-core-includeprovenance</v>
      </c>
      <c r="J21" s="5" t="str">
        <f>"Fetches a "&amp;B21&amp;" resource (within the clients authorization scope) and any corresponding Provenance resources."</f>
        <v>Fetches a Encounter resource (within the clients authorization scope) and any corresponding Provenance resources.</v>
      </c>
    </row>
    <row r="22" spans="1:10">
      <c r="A22" s="1">
        <v>21</v>
      </c>
      <c r="B22" t="s">
        <v>169</v>
      </c>
      <c r="C22" s="1" t="str">
        <f t="shared" si="2"/>
        <v>http://hl7.org/fhir/us/core/StructureDefinition/us-core-!questionnaire</v>
      </c>
      <c r="D22" t="s">
        <v>130</v>
      </c>
      <c r="E22" t="s">
        <v>78</v>
      </c>
      <c r="F22" t="s">
        <v>131</v>
      </c>
      <c r="I22" s="5"/>
      <c r="J22" s="5" t="str">
        <f t="shared" si="1"/>
        <v>Fetches a bundle of all !Questionnaire resources matching the specified context-type-value and publisher</v>
      </c>
    </row>
    <row r="23" spans="1:10">
      <c r="A23" s="1">
        <v>22</v>
      </c>
      <c r="B23" s="1" t="s">
        <v>169</v>
      </c>
      <c r="C23" s="1" t="str">
        <f>"http://hl7.org/fhir/us/core/StructureDefinition/us-core-"&amp;LOWER(B23)</f>
        <v>http://hl7.org/fhir/us/core/StructureDefinition/us-core-!questionnaire</v>
      </c>
      <c r="D23" t="s">
        <v>132</v>
      </c>
      <c r="E23" t="s">
        <v>78</v>
      </c>
      <c r="F23" t="s">
        <v>133</v>
      </c>
      <c r="J23" s="5" t="str">
        <f t="shared" si="1"/>
        <v>Fetches a bundle of all !Questionnaire resources matching the specified context-type-value and publisher and status</v>
      </c>
    </row>
    <row r="24" spans="1:10">
      <c r="A24" s="1">
        <v>23</v>
      </c>
      <c r="B24" s="1" t="s">
        <v>169</v>
      </c>
      <c r="C24" s="1" t="str">
        <f t="shared" si="2"/>
        <v>http://hl7.org/fhir/us/core/StructureDefinition/us-core-!questionnaire</v>
      </c>
      <c r="D24" t="s">
        <v>134</v>
      </c>
      <c r="E24" t="s">
        <v>78</v>
      </c>
      <c r="F24" t="s">
        <v>135</v>
      </c>
      <c r="H24" s="5"/>
      <c r="J24" s="5" t="str">
        <f t="shared" si="1"/>
        <v>Fetches a bundle of all !Questionnaire resources matching the specified context-type-value and status</v>
      </c>
    </row>
    <row r="25" spans="1:10">
      <c r="A25" s="1">
        <v>24</v>
      </c>
      <c r="B25" s="1" t="s">
        <v>169</v>
      </c>
      <c r="C25" s="1" t="str">
        <f t="shared" si="2"/>
        <v>http://hl7.org/fhir/us/core/StructureDefinition/us-core-!questionnaire</v>
      </c>
      <c r="D25" t="s">
        <v>136</v>
      </c>
      <c r="E25" t="s">
        <v>13</v>
      </c>
      <c r="F25" t="s">
        <v>137</v>
      </c>
      <c r="H25" s="5"/>
      <c r="I25" s="5"/>
      <c r="J25" s="5" t="str">
        <f t="shared" si="1"/>
        <v>Fetches a bundle of all !Questionnaire resources matching the specified publisher and status</v>
      </c>
    </row>
    <row r="26" spans="1:10">
      <c r="A26" s="1">
        <v>25</v>
      </c>
      <c r="B26" s="1" t="s">
        <v>169</v>
      </c>
      <c r="C26" s="1" t="str">
        <f t="shared" si="2"/>
        <v>http://hl7.org/fhir/us/core/StructureDefinition/us-core-!questionnaire</v>
      </c>
      <c r="D26" t="s">
        <v>138</v>
      </c>
      <c r="E26" t="s">
        <v>78</v>
      </c>
      <c r="F26" t="s">
        <v>137</v>
      </c>
      <c r="H26" s="5"/>
      <c r="I26" s="5"/>
      <c r="J26" s="5" t="str">
        <f t="shared" si="1"/>
        <v>Fetches a bundle of all !Questionnaire resources matching the specified publisher and status and version</v>
      </c>
    </row>
    <row r="27" spans="1:10">
      <c r="A27" s="1">
        <v>26</v>
      </c>
      <c r="B27" s="1" t="s">
        <v>169</v>
      </c>
      <c r="C27" s="1" t="str">
        <f t="shared" si="2"/>
        <v>http://hl7.org/fhir/us/core/StructureDefinition/us-core-!questionnaire</v>
      </c>
      <c r="D27" t="s">
        <v>139</v>
      </c>
      <c r="E27" t="s">
        <v>78</v>
      </c>
      <c r="F27" t="s">
        <v>137</v>
      </c>
      <c r="H27" s="5"/>
      <c r="I27" s="5"/>
      <c r="J27" s="5" t="str">
        <f t="shared" si="1"/>
        <v>Fetches a bundle of all !Questionnaire resources matching the specified publisher and version</v>
      </c>
    </row>
    <row r="28" spans="1:10">
      <c r="A28" s="1">
        <v>27</v>
      </c>
      <c r="B28" s="1" t="s">
        <v>169</v>
      </c>
      <c r="C28" s="1" t="str">
        <f t="shared" si="2"/>
        <v>http://hl7.org/fhir/us/core/StructureDefinition/us-core-!questionnaire</v>
      </c>
      <c r="D28" t="s">
        <v>140</v>
      </c>
      <c r="E28" t="s">
        <v>78</v>
      </c>
      <c r="F28" t="s">
        <v>137</v>
      </c>
      <c r="J28" s="5" t="str">
        <f t="shared" si="1"/>
        <v>Fetches a bundle of all !Questionnaire resources matching the specified status and title and version</v>
      </c>
    </row>
    <row r="29" spans="1:10">
      <c r="A29" s="1">
        <v>28</v>
      </c>
      <c r="B29" s="1" t="s">
        <v>169</v>
      </c>
      <c r="C29" s="1" t="str">
        <f t="shared" si="2"/>
        <v>http://hl7.org/fhir/us/core/StructureDefinition/us-core-!questionnaire</v>
      </c>
      <c r="D29" t="s">
        <v>141</v>
      </c>
      <c r="E29" t="s">
        <v>78</v>
      </c>
      <c r="F29" t="s">
        <v>63</v>
      </c>
      <c r="J29" s="5" t="str">
        <f t="shared" si="1"/>
        <v>Fetches a bundle of all !Questionnaire resources matching the specified status and version</v>
      </c>
    </row>
    <row r="30" spans="1:10">
      <c r="A30" s="1">
        <v>29</v>
      </c>
      <c r="B30" s="1" t="s">
        <v>169</v>
      </c>
      <c r="C30" s="1" t="str">
        <f t="shared" si="2"/>
        <v>http://hl7.org/fhir/us/core/StructureDefinition/us-core-!questionnaire</v>
      </c>
      <c r="D30" t="s">
        <v>142</v>
      </c>
      <c r="E30" t="s">
        <v>78</v>
      </c>
      <c r="F30" t="s">
        <v>137</v>
      </c>
      <c r="J30" s="5" t="str">
        <f t="shared" si="1"/>
        <v>Fetches a bundle of all !Questionnaire resources matching the specified title and version</v>
      </c>
    </row>
    <row r="31" spans="1:10">
      <c r="A31" s="1">
        <v>30</v>
      </c>
      <c r="B31" t="s">
        <v>24</v>
      </c>
      <c r="C31" s="1" t="str">
        <f t="shared" si="2"/>
        <v>http://hl7.org/fhir/us/core/StructureDefinition/us-core-patient</v>
      </c>
      <c r="D31" t="s">
        <v>143</v>
      </c>
      <c r="E31" t="s">
        <v>78</v>
      </c>
      <c r="F31" t="s">
        <v>144</v>
      </c>
      <c r="H31" s="5" t="s">
        <v>180</v>
      </c>
      <c r="I31" s="5" t="s">
        <v>190</v>
      </c>
      <c r="J31" s="5" t="str">
        <f>"Fetches a bundle of all "&amp;B31&amp;" resources matching the specified "&amp;SUBSTITUTE(D31,","," and ")</f>
        <v>Fetches a bundle of all Patient resources matching the specified birthdate and family</v>
      </c>
    </row>
    <row r="32" spans="1:10">
      <c r="A32" s="1">
        <v>31</v>
      </c>
      <c r="B32" t="s">
        <v>24</v>
      </c>
      <c r="C32" s="1" t="str">
        <f t="shared" si="2"/>
        <v>http://hl7.org/fhir/us/core/StructureDefinition/us-core-patient</v>
      </c>
      <c r="D32" t="s">
        <v>145</v>
      </c>
      <c r="E32" t="s">
        <v>13</v>
      </c>
      <c r="F32" t="s">
        <v>144</v>
      </c>
      <c r="H32" s="5" t="s">
        <v>181</v>
      </c>
      <c r="I32" s="5" t="s">
        <v>187</v>
      </c>
      <c r="J32" s="5" t="str">
        <f t="shared" ref="J32:J34" si="4">"Fetches a bundle of all "&amp;B32&amp;" resources matching the specified "&amp;SUBSTITUTE(D32,","," and ")</f>
        <v>Fetches a bundle of all Patient resources matching the specified birthdate and name</v>
      </c>
    </row>
    <row r="33" spans="1:10">
      <c r="A33" s="1">
        <v>32</v>
      </c>
      <c r="B33" t="s">
        <v>24</v>
      </c>
      <c r="C33" s="1" t="str">
        <f t="shared" si="2"/>
        <v>http://hl7.org/fhir/us/core/StructureDefinition/us-core-patient</v>
      </c>
      <c r="D33" t="s">
        <v>146</v>
      </c>
      <c r="E33" t="s">
        <v>78</v>
      </c>
      <c r="F33" t="s">
        <v>137</v>
      </c>
      <c r="H33" s="5" t="s">
        <v>182</v>
      </c>
      <c r="I33" s="5" t="s">
        <v>189</v>
      </c>
      <c r="J33" s="5" t="str">
        <f t="shared" si="4"/>
        <v>Fetches a bundle of all Patient resources matching the specified family and gender</v>
      </c>
    </row>
    <row r="34" spans="1:10">
      <c r="A34" s="1">
        <v>33</v>
      </c>
      <c r="B34" t="s">
        <v>24</v>
      </c>
      <c r="C34" s="1" t="str">
        <f t="shared" si="2"/>
        <v>http://hl7.org/fhir/us/core/StructureDefinition/us-core-patient</v>
      </c>
      <c r="D34" t="s">
        <v>147</v>
      </c>
      <c r="E34" t="s">
        <v>13</v>
      </c>
      <c r="F34" t="s">
        <v>137</v>
      </c>
      <c r="H34" s="5" t="s">
        <v>184</v>
      </c>
      <c r="I34" s="5" t="s">
        <v>188</v>
      </c>
      <c r="J34" s="5" t="str">
        <f t="shared" si="4"/>
        <v>Fetches a bundle of all Patient resources matching the specified gender and name</v>
      </c>
    </row>
    <row r="35" spans="1:10" s="1" customFormat="1">
      <c r="A35" s="1">
        <v>34</v>
      </c>
      <c r="B35" s="17" t="s">
        <v>24</v>
      </c>
      <c r="C35" s="17" t="str">
        <f t="shared" ref="C35:C36" si="5">"http://hl7.org/fhir/us/core/StructureDefinition/us-core-"&amp;LOWER(B35)</f>
        <v>http://hl7.org/fhir/us/core/StructureDefinition/us-core-patient</v>
      </c>
      <c r="D35" s="17" t="s">
        <v>522</v>
      </c>
      <c r="E35" s="17" t="s">
        <v>13</v>
      </c>
      <c r="F35" s="1" t="s">
        <v>512</v>
      </c>
      <c r="H35" s="5" t="str">
        <f>"support searching for all "&amp;LOWER(B35&amp;"s and associated provenance for a patient")</f>
        <v>support searching for all patients and associated provenance for a patient</v>
      </c>
      <c r="I35" s="5" t="str">
        <f>"GET [base]/"&amp;B35&amp;"?patient=1137192&amp;us-core-includeprovenance"</f>
        <v>GET [base]/Patient?patient=1137192&amp;us-core-includeprovenance</v>
      </c>
      <c r="J35" s="5" t="str">
        <f>"Fetches a bundle of all "&amp;B36&amp;" resources for the specified patient and any corresponding Provenance resources."</f>
        <v>Fetches a bundle of all Patient resources for the specified patient and any corresponding Provenance resources.</v>
      </c>
    </row>
    <row r="36" spans="1:10" s="1" customFormat="1">
      <c r="A36" s="1">
        <v>35</v>
      </c>
      <c r="B36" s="17" t="s">
        <v>24</v>
      </c>
      <c r="C36" s="17" t="str">
        <f t="shared" si="5"/>
        <v>http://hl7.org/fhir/us/core/StructureDefinition/us-core-patient</v>
      </c>
      <c r="D36" s="17" t="s">
        <v>523</v>
      </c>
      <c r="E36" s="17" t="s">
        <v>13</v>
      </c>
      <c r="F36" s="1" t="s">
        <v>514</v>
      </c>
      <c r="H36" s="5" t="str">
        <f>"support searching for a "&amp;LOWER(B36&amp;" and its associated provenance")</f>
        <v>support searching for a patient and its associated provenance</v>
      </c>
      <c r="I36" s="5" t="str">
        <f>"GET [base]/"&amp;B36&amp;"?_id=12345&amp;us-core-includeprovenance"</f>
        <v>GET [base]/Patient?_id=12345&amp;us-core-includeprovenance</v>
      </c>
      <c r="J36" s="5" t="str">
        <f>"Fetches a "&amp;B36&amp;" resource (within the clients authorization scope) and any corresponding Provenance resources."</f>
        <v>Fetches a Patient resource (within the clients authorization scope) and any corresponding Provenance resources.</v>
      </c>
    </row>
    <row r="37" spans="1:10">
      <c r="A37" s="1">
        <v>36</v>
      </c>
      <c r="B37" s="1" t="s">
        <v>148</v>
      </c>
      <c r="C37" s="1" t="str">
        <f t="shared" si="2"/>
        <v>http://hl7.org/fhir/us/core/StructureDefinition/us-core-condition</v>
      </c>
      <c r="D37" s="1" t="s">
        <v>154</v>
      </c>
      <c r="E37" s="1" t="s">
        <v>78</v>
      </c>
      <c r="F37" s="1" t="s">
        <v>116</v>
      </c>
      <c r="G37" s="1" t="s">
        <v>361</v>
      </c>
      <c r="H37" s="5" t="s">
        <v>166</v>
      </c>
      <c r="I37" s="5" t="s">
        <v>362</v>
      </c>
      <c r="J37" s="5" t="s">
        <v>353</v>
      </c>
    </row>
    <row r="38" spans="1:10">
      <c r="A38" s="1">
        <v>37</v>
      </c>
      <c r="B38" s="1" t="s">
        <v>148</v>
      </c>
      <c r="C38" s="1" t="str">
        <f t="shared" si="2"/>
        <v>http://hl7.org/fhir/us/core/StructureDefinition/us-core-condition</v>
      </c>
      <c r="D38" s="1" t="s">
        <v>155</v>
      </c>
      <c r="E38" s="1" t="s">
        <v>78</v>
      </c>
      <c r="F38" s="1" t="s">
        <v>116</v>
      </c>
      <c r="H38" s="5" t="s">
        <v>160</v>
      </c>
      <c r="I38" s="5" t="s">
        <v>365</v>
      </c>
      <c r="J38" s="5" t="s">
        <v>156</v>
      </c>
    </row>
    <row r="39" spans="1:10">
      <c r="A39" s="1">
        <v>38</v>
      </c>
      <c r="B39" s="1" t="s">
        <v>148</v>
      </c>
      <c r="C39" s="1" t="str">
        <f t="shared" si="2"/>
        <v>http://hl7.org/fhir/us/core/StructureDefinition/us-core-condition</v>
      </c>
      <c r="D39" s="1" t="s">
        <v>157</v>
      </c>
      <c r="E39" s="1" t="s">
        <v>78</v>
      </c>
      <c r="F39" s="1" t="s">
        <v>116</v>
      </c>
      <c r="H39" s="5" t="s">
        <v>161</v>
      </c>
      <c r="I39" s="5" t="s">
        <v>363</v>
      </c>
      <c r="J39" s="5" t="s">
        <v>162</v>
      </c>
    </row>
    <row r="40" spans="1:10" s="1" customFormat="1">
      <c r="A40" s="1">
        <v>39</v>
      </c>
      <c r="B40" s="1" t="s">
        <v>148</v>
      </c>
      <c r="C40" s="1" t="str">
        <f t="shared" si="2"/>
        <v>http://hl7.org/fhir/us/core/StructureDefinition/us-core-condition</v>
      </c>
      <c r="D40" s="1" t="s">
        <v>158</v>
      </c>
      <c r="E40" s="1" t="s">
        <v>78</v>
      </c>
      <c r="F40" s="1" t="s">
        <v>159</v>
      </c>
      <c r="H40" s="5" t="s">
        <v>163</v>
      </c>
      <c r="I40" s="5" t="s">
        <v>164</v>
      </c>
      <c r="J40" s="5" t="s">
        <v>167</v>
      </c>
    </row>
    <row r="41" spans="1:10" s="1" customFormat="1">
      <c r="A41" s="1">
        <v>40</v>
      </c>
      <c r="B41" s="17" t="s">
        <v>148</v>
      </c>
      <c r="C41" s="17" t="str">
        <f t="shared" si="2"/>
        <v>http://hl7.org/fhir/us/core/StructureDefinition/us-core-condition</v>
      </c>
      <c r="D41" s="17" t="s">
        <v>522</v>
      </c>
      <c r="E41" s="17" t="s">
        <v>13</v>
      </c>
      <c r="F41" s="1" t="s">
        <v>512</v>
      </c>
      <c r="H41" s="5" t="str">
        <f>"support searching for all "&amp;LOWER(B41&amp;"s and associated provenance for a patient")</f>
        <v>support searching for all conditions and associated provenance for a patient</v>
      </c>
      <c r="I41" s="5" t="str">
        <f>"GET [base]/"&amp;B41&amp;"?patient=1137192&amp;us-core-includeprovenance"</f>
        <v>GET [base]/Condition?patient=1137192&amp;us-core-includeprovenance</v>
      </c>
      <c r="J41" s="5" t="str">
        <f>"Fetches a bundle of all "&amp;B42&amp;" resources for the specified patient and any corresponding Provenance resources."</f>
        <v>Fetches a bundle of all Condition resources for the specified patient and any corresponding Provenance resources.</v>
      </c>
    </row>
    <row r="42" spans="1:10" s="1" customFormat="1">
      <c r="A42" s="1">
        <v>41</v>
      </c>
      <c r="B42" s="17" t="s">
        <v>148</v>
      </c>
      <c r="C42" s="17" t="str">
        <f t="shared" si="2"/>
        <v>http://hl7.org/fhir/us/core/StructureDefinition/us-core-condition</v>
      </c>
      <c r="D42" s="17" t="s">
        <v>523</v>
      </c>
      <c r="E42" s="17" t="s">
        <v>13</v>
      </c>
      <c r="F42" s="1" t="s">
        <v>514</v>
      </c>
      <c r="H42" s="5" t="str">
        <f>"support searching for a "&amp;LOWER(B42&amp;" and its associated provenance")</f>
        <v>support searching for a condition and its associated provenance</v>
      </c>
      <c r="I42" s="5" t="str">
        <f>"GET [base]/"&amp;B42&amp;"?_id=12345&amp;us-core-includeprovenance"</f>
        <v>GET [base]/Condition?_id=12345&amp;us-core-includeprovenance</v>
      </c>
      <c r="J42" s="5" t="str">
        <f>"Fetches a "&amp;B42&amp;" resource (within the clients authorization scope) and any corresponding Provenance resources."</f>
        <v>Fetches a Condition resource (within the clients authorization scope) and any corresponding Provenance resources.</v>
      </c>
    </row>
    <row r="43" spans="1:10">
      <c r="A43" s="1">
        <v>42</v>
      </c>
      <c r="B43" s="1" t="s">
        <v>23</v>
      </c>
      <c r="C43" s="1" t="str">
        <f t="shared" si="2"/>
        <v>http://hl7.org/fhir/us/core/StructureDefinition/us-core-allergyintolerance</v>
      </c>
      <c r="D43" s="1" t="s">
        <v>154</v>
      </c>
      <c r="E43" s="1" t="s">
        <v>78</v>
      </c>
      <c r="F43" s="1" t="s">
        <v>116</v>
      </c>
      <c r="H43" s="5" t="s">
        <v>173</v>
      </c>
      <c r="I43" s="5" t="s">
        <v>356</v>
      </c>
      <c r="J43" s="5" t="s">
        <v>515</v>
      </c>
    </row>
    <row r="44" spans="1:10" s="1" customFormat="1">
      <c r="A44" s="1">
        <v>43</v>
      </c>
      <c r="B44" s="17" t="s">
        <v>23</v>
      </c>
      <c r="C44" s="17" t="str">
        <f t="shared" ref="C44" si="6">"http://hl7.org/fhir/us/core/StructureDefinition/us-core-"&amp;LOWER(B44)</f>
        <v>http://hl7.org/fhir/us/core/StructureDefinition/us-core-allergyintolerance</v>
      </c>
      <c r="D44" s="17" t="s">
        <v>522</v>
      </c>
      <c r="E44" s="17" t="s">
        <v>13</v>
      </c>
      <c r="F44" s="1" t="s">
        <v>512</v>
      </c>
      <c r="H44" s="5" t="s">
        <v>513</v>
      </c>
      <c r="I44" s="5" t="s">
        <v>524</v>
      </c>
      <c r="J44" s="5" t="s">
        <v>516</v>
      </c>
    </row>
    <row r="45" spans="1:10" s="1" customFormat="1">
      <c r="A45" s="1">
        <v>44</v>
      </c>
      <c r="B45" s="17" t="s">
        <v>23</v>
      </c>
      <c r="C45" s="17" t="str">
        <f t="shared" ref="C45" si="7">"http://hl7.org/fhir/us/core/StructureDefinition/us-core-"&amp;LOWER(B45)</f>
        <v>http://hl7.org/fhir/us/core/StructureDefinition/us-core-allergyintolerance</v>
      </c>
      <c r="D45" s="17" t="s">
        <v>523</v>
      </c>
      <c r="E45" s="17" t="s">
        <v>13</v>
      </c>
      <c r="F45" s="1" t="s">
        <v>514</v>
      </c>
      <c r="H45" s="5" t="s">
        <v>519</v>
      </c>
      <c r="I45" s="5" t="s">
        <v>525</v>
      </c>
      <c r="J45" s="5" t="s">
        <v>517</v>
      </c>
    </row>
    <row r="46" spans="1:10" s="1" customFormat="1">
      <c r="A46" s="1">
        <v>45</v>
      </c>
      <c r="B46" s="1" t="s">
        <v>172</v>
      </c>
      <c r="C46" s="1" t="str">
        <f t="shared" si="2"/>
        <v>http://hl7.org/fhir/us/core/StructureDefinition/us-core-immunization</v>
      </c>
      <c r="D46" s="1" t="s">
        <v>176</v>
      </c>
      <c r="E46" s="1" t="s">
        <v>78</v>
      </c>
      <c r="F46" s="1" t="s">
        <v>123</v>
      </c>
      <c r="H46" s="5" t="s">
        <v>179</v>
      </c>
      <c r="I46" s="5" t="s">
        <v>175</v>
      </c>
      <c r="J46" s="5" t="str">
        <f>"Fetches a bundle of all "&amp;B46&amp;" resources for the specified "&amp;SUBSTITUTE(D46,","," and ")</f>
        <v>Fetches a bundle of all Immunization resources for the specified patient and date</v>
      </c>
    </row>
    <row r="47" spans="1:10" s="1" customFormat="1">
      <c r="A47" s="1">
        <v>46</v>
      </c>
      <c r="B47" s="1" t="s">
        <v>172</v>
      </c>
      <c r="C47" s="1" t="str">
        <f t="shared" si="2"/>
        <v>http://hl7.org/fhir/us/core/StructureDefinition/us-core-immunization</v>
      </c>
      <c r="D47" s="1" t="s">
        <v>126</v>
      </c>
      <c r="E47" s="1" t="s">
        <v>78</v>
      </c>
      <c r="F47" s="1" t="s">
        <v>159</v>
      </c>
      <c r="H47" s="5" t="s">
        <v>342</v>
      </c>
      <c r="I47" s="5" t="s">
        <v>174</v>
      </c>
      <c r="J47" s="5" t="str">
        <f>"Fetches a bundle of all "&amp;B47&amp;" resources for the specified "&amp;SUBSTITUTE(D47,","," and ")</f>
        <v>Fetches a bundle of all Immunization resources for the specified patient and status</v>
      </c>
    </row>
    <row r="48" spans="1:10" s="1" customFormat="1">
      <c r="A48" s="1">
        <v>47</v>
      </c>
      <c r="B48" s="17" t="s">
        <v>172</v>
      </c>
      <c r="C48" s="17" t="str">
        <f t="shared" si="2"/>
        <v>http://hl7.org/fhir/us/core/StructureDefinition/us-core-immunization</v>
      </c>
      <c r="D48" s="17" t="s">
        <v>522</v>
      </c>
      <c r="E48" s="17" t="s">
        <v>13</v>
      </c>
      <c r="F48" s="1" t="s">
        <v>512</v>
      </c>
      <c r="H48" s="5" t="str">
        <f>"support searching for all "&amp;LOWER(B48&amp;"s and associated provenance for a patient")</f>
        <v>support searching for all immunizations and associated provenance for a patient</v>
      </c>
      <c r="I48" s="5" t="str">
        <f>"GET [base]/"&amp;B48&amp;"?patient=1137192&amp;us-core-includeprovenance"</f>
        <v>GET [base]/Immunization?patient=1137192&amp;us-core-includeprovenance</v>
      </c>
      <c r="J48" s="5" t="str">
        <f>"Fetches a bundle of all "&amp;B49&amp;" resources for the specified patient and any corresponding Provenance resources."</f>
        <v>Fetches a bundle of all Immunization resources for the specified patient and any corresponding Provenance resources.</v>
      </c>
    </row>
    <row r="49" spans="1:10" s="1" customFormat="1">
      <c r="A49" s="1">
        <v>48</v>
      </c>
      <c r="B49" s="17" t="s">
        <v>172</v>
      </c>
      <c r="C49" s="17" t="str">
        <f t="shared" si="2"/>
        <v>http://hl7.org/fhir/us/core/StructureDefinition/us-core-immunization</v>
      </c>
      <c r="D49" s="17" t="s">
        <v>523</v>
      </c>
      <c r="E49" s="17" t="s">
        <v>13</v>
      </c>
      <c r="F49" s="1" t="s">
        <v>514</v>
      </c>
      <c r="H49" s="5" t="str">
        <f>"support searching for a "&amp;LOWER(B49&amp;" and its associated provenance")</f>
        <v>support searching for a immunization and its associated provenance</v>
      </c>
      <c r="I49" s="5" t="str">
        <f>"GET [base]/"&amp;B49&amp;"?_id=12345&amp;us-core-includeprovenance"</f>
        <v>GET [base]/Immunization?_id=12345&amp;us-core-includeprovenance</v>
      </c>
      <c r="J49" s="5" t="str">
        <f>"Fetches a "&amp;B49&amp;" resource (within the clients authorization scope) and any corresponding Provenance resources."</f>
        <v>Fetches a Immunization resource (within the clients authorization scope) and any corresponding Provenance resources.</v>
      </c>
    </row>
    <row r="50" spans="1:10" s="1" customFormat="1">
      <c r="A50" s="1">
        <v>49</v>
      </c>
      <c r="B50" s="1" t="s">
        <v>192</v>
      </c>
      <c r="C50" s="1" t="s">
        <v>202</v>
      </c>
      <c r="D50" s="1" t="s">
        <v>126</v>
      </c>
      <c r="E50" s="1" t="s">
        <v>78</v>
      </c>
      <c r="F50" s="1" t="s">
        <v>116</v>
      </c>
      <c r="H50" s="5" t="s">
        <v>215</v>
      </c>
      <c r="I50" s="5" t="s">
        <v>198</v>
      </c>
      <c r="J50" s="5" t="str">
        <f t="shared" ref="J50:J76" si="8">"Fetches a bundle of all "&amp;B50&amp;" resources for the specified "&amp;SUBSTITUTE(D50,","," and ")</f>
        <v>Fetches a bundle of all DiagnosticReport resources for the specified patient and status</v>
      </c>
    </row>
    <row r="51" spans="1:10" s="1" customFormat="1" ht="15.75">
      <c r="A51" s="1">
        <v>50</v>
      </c>
      <c r="B51" s="1" t="s">
        <v>192</v>
      </c>
      <c r="C51" s="1" t="s">
        <v>202</v>
      </c>
      <c r="D51" s="1" t="s">
        <v>155</v>
      </c>
      <c r="E51" s="1" t="s">
        <v>13</v>
      </c>
      <c r="F51" s="1" t="s">
        <v>116</v>
      </c>
      <c r="G51" s="1" t="s">
        <v>357</v>
      </c>
      <c r="H51" s="5" t="s">
        <v>207</v>
      </c>
      <c r="I51" s="9" t="s">
        <v>210</v>
      </c>
      <c r="J51" s="5" t="str">
        <f>"Fetches a bundle of all "&amp;B51&amp;" resources for the specified patient and  a category code = `LAB`"</f>
        <v>Fetches a bundle of all DiagnosticReport resources for the specified patient and  a category code = `LAB`</v>
      </c>
    </row>
    <row r="52" spans="1:10" s="1" customFormat="1" ht="15.75">
      <c r="A52" s="1">
        <v>51</v>
      </c>
      <c r="B52" s="1" t="s">
        <v>192</v>
      </c>
      <c r="C52" s="1" t="s">
        <v>202</v>
      </c>
      <c r="D52" s="1" t="s">
        <v>157</v>
      </c>
      <c r="E52" s="1" t="s">
        <v>13</v>
      </c>
      <c r="F52" s="1" t="s">
        <v>116</v>
      </c>
      <c r="H52" s="5" t="s">
        <v>240</v>
      </c>
      <c r="I52" s="9" t="s">
        <v>212</v>
      </c>
      <c r="J52" s="5" t="str">
        <f>"Fetches a bundle of all "&amp;B52&amp;" resources for the specified patient and  report code(s).  SHOULD support search by multiple report codes."</f>
        <v>Fetches a bundle of all DiagnosticReport resources for the specified patient and  report code(s).  SHOULD support search by multiple report codes.</v>
      </c>
    </row>
    <row r="53" spans="1:10" s="1" customFormat="1" ht="15.75">
      <c r="A53" s="1">
        <v>52</v>
      </c>
      <c r="B53" s="1" t="s">
        <v>192</v>
      </c>
      <c r="C53" s="1" t="s">
        <v>202</v>
      </c>
      <c r="D53" s="1" t="s">
        <v>208</v>
      </c>
      <c r="E53" s="1" t="s">
        <v>13</v>
      </c>
      <c r="F53" s="1" t="s">
        <v>234</v>
      </c>
      <c r="G53" s="1" t="s">
        <v>357</v>
      </c>
      <c r="H53" s="5" t="s">
        <v>209</v>
      </c>
      <c r="I53" s="9" t="s">
        <v>211</v>
      </c>
      <c r="J53" s="5" t="str">
        <f>"Fetches a bundle of all "&amp;B53&amp;" resources for the specified patient and date and a category code = `LAB`"</f>
        <v>Fetches a bundle of all DiagnosticReport resources for the specified patient and date and a category code = `LAB`</v>
      </c>
    </row>
    <row r="54" spans="1:10" s="1" customFormat="1">
      <c r="A54" s="1">
        <v>53</v>
      </c>
      <c r="B54" s="1" t="s">
        <v>192</v>
      </c>
      <c r="C54" s="1" t="s">
        <v>202</v>
      </c>
      <c r="D54" s="1" t="s">
        <v>235</v>
      </c>
      <c r="E54" s="1" t="s">
        <v>78</v>
      </c>
      <c r="F54" s="1" t="s">
        <v>234</v>
      </c>
      <c r="H54" s="5" t="s">
        <v>244</v>
      </c>
      <c r="I54" s="5" t="s">
        <v>237</v>
      </c>
      <c r="J54" s="5" t="str">
        <f>"Fetches a bundle of all "&amp;B54&amp;" resources for the specified patient and date and report code(s).  SHOULD support search by multiple report codes."</f>
        <v>Fetches a bundle of all DiagnosticReport resources for the specified patient and date and report code(s).  SHOULD support search by multiple report codes.</v>
      </c>
    </row>
    <row r="55" spans="1:10" s="1" customFormat="1">
      <c r="A55" s="1">
        <v>54</v>
      </c>
      <c r="B55" s="17" t="s">
        <v>192</v>
      </c>
      <c r="C55" s="17" t="s">
        <v>202</v>
      </c>
      <c r="D55" s="17" t="s">
        <v>522</v>
      </c>
      <c r="E55" s="17" t="s">
        <v>13</v>
      </c>
      <c r="F55" s="1" t="s">
        <v>512</v>
      </c>
      <c r="H55" s="5" t="str">
        <f>"support searching for all "&amp;LOWER(B55&amp;"s and associated provenance for a patient")</f>
        <v>support searching for all diagnosticreports and associated provenance for a patient</v>
      </c>
      <c r="I55" s="5" t="str">
        <f>"GET [base]/"&amp;B55&amp;"?patient=1137192&amp;us-core-includeprovenance"</f>
        <v>GET [base]/DiagnosticReport?patient=1137192&amp;us-core-includeprovenance</v>
      </c>
      <c r="J55" s="5" t="str">
        <f>"Fetches a bundle of all "&amp;B56&amp;" resources for the specified patient and any corresponding Provenance resources."</f>
        <v>Fetches a bundle of all DiagnosticReport resources for the specified patient and any corresponding Provenance resources.</v>
      </c>
    </row>
    <row r="56" spans="1:10" s="1" customFormat="1">
      <c r="A56" s="1">
        <v>55</v>
      </c>
      <c r="B56" s="17" t="s">
        <v>192</v>
      </c>
      <c r="C56" s="17" t="s">
        <v>202</v>
      </c>
      <c r="D56" s="17" t="s">
        <v>523</v>
      </c>
      <c r="E56" s="17" t="s">
        <v>13</v>
      </c>
      <c r="F56" s="1" t="s">
        <v>514</v>
      </c>
      <c r="H56" s="5" t="str">
        <f>"support searching for a "&amp;LOWER(B56&amp;" and its associated provenance")</f>
        <v>support searching for a diagnosticreport and its associated provenance</v>
      </c>
      <c r="I56" s="5" t="str">
        <f>"GET [base]/"&amp;B56&amp;"?_id=12345&amp;us-core-includeprovenance"</f>
        <v>GET [base]/DiagnosticReport?_id=12345&amp;us-core-includeprovenance</v>
      </c>
      <c r="J56" s="5" t="str">
        <f>"Fetches a "&amp;B56&amp;" resource (within the clients authorization scope) and any corresponding Provenance resources."</f>
        <v>Fetches a DiagnosticReport resource (within the clients authorization scope) and any corresponding Provenance resources.</v>
      </c>
    </row>
    <row r="57" spans="1:10" s="1" customFormat="1">
      <c r="A57" s="1">
        <v>56</v>
      </c>
      <c r="B57" s="1" t="s">
        <v>192</v>
      </c>
      <c r="C57" s="11" t="s">
        <v>203</v>
      </c>
      <c r="D57" s="1" t="s">
        <v>126</v>
      </c>
      <c r="E57" s="1" t="s">
        <v>78</v>
      </c>
      <c r="F57" s="1" t="s">
        <v>116</v>
      </c>
      <c r="H57" s="5" t="s">
        <v>332</v>
      </c>
      <c r="I57" s="5" t="s">
        <v>198</v>
      </c>
      <c r="J57" s="5" t="str">
        <f t="shared" ref="J57" si="9">"Fetches a bundle of all "&amp;B57&amp;" resources for the specified "&amp;SUBSTITUTE(D57,","," and ")</f>
        <v>Fetches a bundle of all DiagnosticReport resources for the specified patient and status</v>
      </c>
    </row>
    <row r="58" spans="1:10" s="1" customFormat="1">
      <c r="A58" s="1">
        <v>57</v>
      </c>
      <c r="B58" s="1" t="s">
        <v>192</v>
      </c>
      <c r="C58" s="11" t="s">
        <v>203</v>
      </c>
      <c r="D58" s="1" t="s">
        <v>155</v>
      </c>
      <c r="E58" s="1" t="s">
        <v>78</v>
      </c>
      <c r="F58" s="1" t="s">
        <v>116</v>
      </c>
      <c r="H58" s="5" t="s">
        <v>213</v>
      </c>
      <c r="I58" s="5" t="s">
        <v>217</v>
      </c>
      <c r="J58" s="5" t="str">
        <f>"Fetches a bundle of all "&amp;B58&amp;" resources for the specified patient and  a category code specified in US Core DiagnosticReport Category Codes"</f>
        <v>Fetches a bundle of all DiagnosticReport resources for the specified patient and  a category code specified in US Core DiagnosticReport Category Codes</v>
      </c>
    </row>
    <row r="59" spans="1:10" s="1" customFormat="1">
      <c r="A59" s="1">
        <v>58</v>
      </c>
      <c r="B59" s="1" t="s">
        <v>192</v>
      </c>
      <c r="C59" s="11" t="s">
        <v>203</v>
      </c>
      <c r="D59" s="1" t="s">
        <v>157</v>
      </c>
      <c r="E59" s="1" t="s">
        <v>13</v>
      </c>
      <c r="F59" s="1" t="s">
        <v>116</v>
      </c>
      <c r="H59" s="5" t="s">
        <v>214</v>
      </c>
      <c r="I59" s="5" t="s">
        <v>212</v>
      </c>
      <c r="J59" s="5" t="str">
        <f>"Fetches a bundle of all "&amp;B59&amp;" resources for the specified patient and  report code(s).  SHOULD support search by multiple report codes."</f>
        <v>Fetches a bundle of all DiagnosticReport resources for the specified patient and  report code(s).  SHOULD support search by multiple report codes.</v>
      </c>
    </row>
    <row r="60" spans="1:10" s="1" customFormat="1">
      <c r="A60" s="1">
        <v>59</v>
      </c>
      <c r="B60" s="1" t="s">
        <v>192</v>
      </c>
      <c r="C60" s="11" t="s">
        <v>203</v>
      </c>
      <c r="D60" s="1" t="s">
        <v>208</v>
      </c>
      <c r="E60" s="1" t="s">
        <v>78</v>
      </c>
      <c r="F60" s="1" t="s">
        <v>234</v>
      </c>
      <c r="H60" s="5" t="s">
        <v>216</v>
      </c>
      <c r="I60" s="5" t="s">
        <v>218</v>
      </c>
      <c r="J60" s="5" t="str">
        <f>"Fetches a bundle of all "&amp;B60&amp;" resources for the specified patient and date and a category code specified in US Core DiagnosticReport Category Codes"</f>
        <v>Fetches a bundle of all DiagnosticReport resources for the specified patient and date and a category code specified in US Core DiagnosticReport Category Codes</v>
      </c>
    </row>
    <row r="61" spans="1:10" s="1" customFormat="1">
      <c r="A61" s="1">
        <v>60</v>
      </c>
      <c r="B61" s="1" t="s">
        <v>192</v>
      </c>
      <c r="C61" s="11" t="s">
        <v>203</v>
      </c>
      <c r="D61" s="1" t="s">
        <v>235</v>
      </c>
      <c r="E61" s="1" t="s">
        <v>78</v>
      </c>
      <c r="F61" s="1" t="s">
        <v>234</v>
      </c>
      <c r="H61" s="5" t="s">
        <v>236</v>
      </c>
      <c r="I61" s="5" t="s">
        <v>237</v>
      </c>
      <c r="J61" s="5" t="str">
        <f>"Fetches a bundle of all "&amp;B61&amp;" resources for the specified patient and date and report code(s).  SHOULD support search by multiple report codes."</f>
        <v>Fetches a bundle of all DiagnosticReport resources for the specified patient and date and report code(s).  SHOULD support search by multiple report codes.</v>
      </c>
    </row>
    <row r="62" spans="1:10" s="1" customFormat="1">
      <c r="A62" s="1">
        <v>61</v>
      </c>
      <c r="B62" s="17" t="s">
        <v>192</v>
      </c>
      <c r="C62" s="17" t="s">
        <v>203</v>
      </c>
      <c r="D62" s="17" t="s">
        <v>522</v>
      </c>
      <c r="E62" s="17" t="s">
        <v>13</v>
      </c>
      <c r="F62" s="1" t="s">
        <v>512</v>
      </c>
      <c r="H62" s="5" t="str">
        <f>"support searching for all "&amp;LOWER(B62&amp;"s and associated provenance for a patient")</f>
        <v>support searching for all diagnosticreports and associated provenance for a patient</v>
      </c>
      <c r="I62" s="5" t="str">
        <f>"GET [base]/"&amp;B62&amp;"?patient=1137192&amp;us-core-includeprovenance"</f>
        <v>GET [base]/DiagnosticReport?patient=1137192&amp;us-core-includeprovenance</v>
      </c>
      <c r="J62" s="5" t="str">
        <f>"Fetches a bundle of all "&amp;B63&amp;" resources for the specified patient and any corresponding Provenance resources."</f>
        <v>Fetches a bundle of all DiagnosticReport resources for the specified patient and any corresponding Provenance resources.</v>
      </c>
    </row>
    <row r="63" spans="1:10" s="1" customFormat="1">
      <c r="A63" s="1">
        <v>62</v>
      </c>
      <c r="B63" s="17" t="s">
        <v>192</v>
      </c>
      <c r="C63" s="17" t="s">
        <v>203</v>
      </c>
      <c r="D63" s="17" t="s">
        <v>523</v>
      </c>
      <c r="E63" s="17" t="s">
        <v>13</v>
      </c>
      <c r="F63" s="1" t="s">
        <v>514</v>
      </c>
      <c r="H63" s="5" t="str">
        <f>"support searching for a "&amp;LOWER(B63&amp;" and its associated provenance")</f>
        <v>support searching for a diagnosticreport and its associated provenance</v>
      </c>
      <c r="I63" s="5" t="str">
        <f>"GET [base]/"&amp;B63&amp;"?_id=12345&amp;us-core-includeprovenance"</f>
        <v>GET [base]/DiagnosticReport?_id=12345&amp;us-core-includeprovenance</v>
      </c>
      <c r="J63" s="5" t="str">
        <f>"Fetches a "&amp;B63&amp;" resource (within the clients authorization scope) and any corresponding Provenance resources."</f>
        <v>Fetches a DiagnosticReport resource (within the clients authorization scope) and any corresponding Provenance resources.</v>
      </c>
    </row>
    <row r="64" spans="1:10" s="1" customFormat="1">
      <c r="A64" s="1">
        <v>63</v>
      </c>
      <c r="B64" s="1" t="s">
        <v>193</v>
      </c>
      <c r="C64" s="1" t="str">
        <f t="shared" si="2"/>
        <v>http://hl7.org/fhir/us/core/StructureDefinition/us-core-goal</v>
      </c>
      <c r="D64" s="1" t="s">
        <v>346</v>
      </c>
      <c r="E64" s="1" t="s">
        <v>78</v>
      </c>
      <c r="F64" s="1" t="s">
        <v>116</v>
      </c>
      <c r="H64" s="5" t="s">
        <v>200</v>
      </c>
      <c r="I64" s="5" t="s">
        <v>347</v>
      </c>
      <c r="J64" s="5" t="str">
        <f t="shared" si="8"/>
        <v>Fetches a bundle of all Goal resources for the specified patient and lifecycle-status</v>
      </c>
    </row>
    <row r="65" spans="1:10" s="1" customFormat="1">
      <c r="A65" s="1">
        <v>64</v>
      </c>
      <c r="B65" s="1" t="s">
        <v>193</v>
      </c>
      <c r="C65" s="1" t="str">
        <f t="shared" si="2"/>
        <v>http://hl7.org/fhir/us/core/StructureDefinition/us-core-goal</v>
      </c>
      <c r="D65" s="1" t="s">
        <v>458</v>
      </c>
      <c r="E65" s="1" t="s">
        <v>78</v>
      </c>
      <c r="F65" s="1" t="s">
        <v>159</v>
      </c>
      <c r="H65" s="5" t="s">
        <v>223</v>
      </c>
      <c r="I65" s="5" t="s">
        <v>459</v>
      </c>
      <c r="J65" s="5" t="str">
        <f t="shared" ref="J65" si="10">"Fetches a bundle of all "&amp;B65&amp;" resources for the specified "&amp;SUBSTITUTE(D65,","," and ")</f>
        <v>Fetches a bundle of all Goal resources for the specified patient and target-date</v>
      </c>
    </row>
    <row r="66" spans="1:10" s="1" customFormat="1">
      <c r="A66" s="1">
        <v>65</v>
      </c>
      <c r="B66" s="17" t="s">
        <v>193</v>
      </c>
      <c r="C66" s="17" t="str">
        <f t="shared" si="2"/>
        <v>http://hl7.org/fhir/us/core/StructureDefinition/us-core-goal</v>
      </c>
      <c r="D66" s="17" t="s">
        <v>522</v>
      </c>
      <c r="E66" s="17" t="s">
        <v>13</v>
      </c>
      <c r="F66" s="1" t="s">
        <v>512</v>
      </c>
      <c r="H66" s="5" t="str">
        <f>"support searching for all "&amp;LOWER(B66&amp;"s and associated provenance for a patient")</f>
        <v>support searching for all goals and associated provenance for a patient</v>
      </c>
      <c r="I66" s="5" t="str">
        <f>"GET [base]/"&amp;B66&amp;"?patient=1137192&amp;us-core-includeprovenance"</f>
        <v>GET [base]/Goal?patient=1137192&amp;us-core-includeprovenance</v>
      </c>
      <c r="J66" s="5" t="str">
        <f>"Fetches a bundle of all "&amp;B67&amp;" resources for the specified patient and any corresponding Provenance resources."</f>
        <v>Fetches a bundle of all Goal resources for the specified patient and any corresponding Provenance resources.</v>
      </c>
    </row>
    <row r="67" spans="1:10" s="1" customFormat="1">
      <c r="A67" s="1">
        <v>66</v>
      </c>
      <c r="B67" s="17" t="s">
        <v>193</v>
      </c>
      <c r="C67" s="17" t="str">
        <f t="shared" si="2"/>
        <v>http://hl7.org/fhir/us/core/StructureDefinition/us-core-goal</v>
      </c>
      <c r="D67" s="17" t="s">
        <v>523</v>
      </c>
      <c r="E67" s="17" t="s">
        <v>13</v>
      </c>
      <c r="F67" s="1" t="s">
        <v>514</v>
      </c>
      <c r="H67" s="5" t="str">
        <f>"support searching for a "&amp;LOWER(B67&amp;" and its associated provenance")</f>
        <v>support searching for a goal and its associated provenance</v>
      </c>
      <c r="I67" s="5" t="str">
        <f>"GET [base]/"&amp;B67&amp;"?_id=12345&amp;us-core-includeprovenance"</f>
        <v>GET [base]/Goal?_id=12345&amp;us-core-includeprovenance</v>
      </c>
      <c r="J67" s="5" t="str">
        <f>"Fetches a "&amp;B67&amp;" resource (within the clients authorization scope) and any corresponding Provenance resources."</f>
        <v>Fetches a Goal resource (within the clients authorization scope) and any corresponding Provenance resources.</v>
      </c>
    </row>
    <row r="68" spans="1:10" s="1" customFormat="1">
      <c r="A68" s="1">
        <v>67</v>
      </c>
      <c r="B68" s="1" t="s">
        <v>194</v>
      </c>
      <c r="C68" s="1" t="str">
        <f t="shared" si="2"/>
        <v>http://hl7.org/fhir/us/core/StructureDefinition/us-core-medicationrequest</v>
      </c>
      <c r="D68" s="1" t="s">
        <v>483</v>
      </c>
      <c r="E68" s="1" t="s">
        <v>13</v>
      </c>
      <c r="F68" s="1" t="s">
        <v>116</v>
      </c>
      <c r="G68" s="1" t="s">
        <v>487</v>
      </c>
      <c r="H68" s="5" t="s">
        <v>488</v>
      </c>
      <c r="I68" s="5" t="s">
        <v>489</v>
      </c>
      <c r="J68" s="5" t="s">
        <v>490</v>
      </c>
    </row>
    <row r="69" spans="1:10" s="1" customFormat="1">
      <c r="A69" s="1">
        <v>68</v>
      </c>
      <c r="B69" s="1" t="s">
        <v>194</v>
      </c>
      <c r="C69" s="1" t="str">
        <f t="shared" ref="C69" si="11">"http://hl7.org/fhir/us/core/StructureDefinition/us-core-"&amp;LOWER(B69)</f>
        <v>http://hl7.org/fhir/us/core/StructureDefinition/us-core-medicationrequest</v>
      </c>
      <c r="D69" s="1" t="s">
        <v>484</v>
      </c>
      <c r="E69" s="1" t="s">
        <v>13</v>
      </c>
      <c r="F69" s="1" t="s">
        <v>116</v>
      </c>
      <c r="G69" s="1" t="s">
        <v>487</v>
      </c>
      <c r="H69" s="5" t="s">
        <v>199</v>
      </c>
      <c r="I69" s="5" t="s">
        <v>453</v>
      </c>
      <c r="J69" s="5" t="s">
        <v>491</v>
      </c>
    </row>
    <row r="70" spans="1:10" s="1" customFormat="1">
      <c r="A70" s="1">
        <v>69</v>
      </c>
      <c r="B70" s="1" t="s">
        <v>194</v>
      </c>
      <c r="C70" s="1" t="str">
        <f t="shared" ref="C70" si="12">"http://hl7.org/fhir/us/core/StructureDefinition/us-core-"&amp;LOWER(B70)</f>
        <v>http://hl7.org/fhir/us/core/StructureDefinition/us-core-medicationrequest</v>
      </c>
      <c r="D70" s="1" t="s">
        <v>486</v>
      </c>
      <c r="E70" s="1" t="s">
        <v>78</v>
      </c>
      <c r="F70" s="1" t="s">
        <v>116</v>
      </c>
      <c r="G70" s="1" t="s">
        <v>487</v>
      </c>
      <c r="H70" s="5" t="s">
        <v>199</v>
      </c>
      <c r="I70" s="5" t="s">
        <v>453</v>
      </c>
      <c r="J70" s="5" t="s">
        <v>493</v>
      </c>
    </row>
    <row r="71" spans="1:10" s="1" customFormat="1">
      <c r="A71" s="1">
        <v>70</v>
      </c>
      <c r="B71" s="1" t="s">
        <v>194</v>
      </c>
      <c r="C71" s="1" t="str">
        <f t="shared" si="2"/>
        <v>http://hl7.org/fhir/us/core/StructureDefinition/us-core-medicationrequest</v>
      </c>
      <c r="D71" s="1" t="s">
        <v>485</v>
      </c>
      <c r="E71" s="1" t="s">
        <v>78</v>
      </c>
      <c r="F71" s="1" t="s">
        <v>234</v>
      </c>
      <c r="G71" s="1" t="s">
        <v>487</v>
      </c>
      <c r="H71" s="5" t="s">
        <v>249</v>
      </c>
      <c r="I71" s="5" t="s">
        <v>455</v>
      </c>
      <c r="J71" s="5" t="s">
        <v>492</v>
      </c>
    </row>
    <row r="72" spans="1:10" s="1" customFormat="1">
      <c r="A72" s="1">
        <v>71</v>
      </c>
      <c r="B72" s="17" t="s">
        <v>194</v>
      </c>
      <c r="C72" s="17" t="str">
        <f t="shared" ref="C72:C73" si="13">"http://hl7.org/fhir/us/core/StructureDefinition/us-core-"&amp;LOWER(B72)</f>
        <v>http://hl7.org/fhir/us/core/StructureDefinition/us-core-medicationrequest</v>
      </c>
      <c r="D72" s="17" t="s">
        <v>522</v>
      </c>
      <c r="E72" s="17" t="s">
        <v>13</v>
      </c>
      <c r="F72" s="1" t="s">
        <v>512</v>
      </c>
      <c r="H72" s="5" t="str">
        <f>"support searching for all "&amp;LOWER(B72&amp;"s and associated provenance for a patient")</f>
        <v>support searching for all medicationrequests and associated provenance for a patient</v>
      </c>
      <c r="I72" s="5" t="str">
        <f>"GET [base]/"&amp;B72&amp;"?patient=1137192&amp;us-core-includeprovenance"</f>
        <v>GET [base]/MedicationRequest?patient=1137192&amp;us-core-includeprovenance</v>
      </c>
      <c r="J72" s="5" t="str">
        <f>"Fetches a bundle of all "&amp;B73&amp;" resources for the specified patient and any corresponding Provenance resources."</f>
        <v>Fetches a bundle of all MedicationRequest resources for the specified patient and any corresponding Provenance resources.</v>
      </c>
    </row>
    <row r="73" spans="1:10" s="1" customFormat="1">
      <c r="A73" s="1">
        <v>72</v>
      </c>
      <c r="B73" s="17" t="s">
        <v>194</v>
      </c>
      <c r="C73" s="17" t="str">
        <f t="shared" si="13"/>
        <v>http://hl7.org/fhir/us/core/StructureDefinition/us-core-medicationrequest</v>
      </c>
      <c r="D73" s="17" t="s">
        <v>523</v>
      </c>
      <c r="E73" s="17" t="s">
        <v>13</v>
      </c>
      <c r="F73" s="1" t="s">
        <v>514</v>
      </c>
      <c r="H73" s="5" t="str">
        <f>"support searching for a "&amp;LOWER(B73&amp;" and its associated provenance")</f>
        <v>support searching for a medicationrequest and its associated provenance</v>
      </c>
      <c r="I73" s="5" t="str">
        <f>"GET [base]/"&amp;B73&amp;"?_id=12345&amp;us-core-includeprovenance"</f>
        <v>GET [base]/MedicationRequest?_id=12345&amp;us-core-includeprovenance</v>
      </c>
      <c r="J73" s="5" t="str">
        <f>"Fetches a "&amp;B73&amp;" resource (within the clients authorization scope) and any corresponding Provenance resources."</f>
        <v>Fetches a MedicationRequest resource (within the clients authorization scope) and any corresponding Provenance resources.</v>
      </c>
    </row>
    <row r="74" spans="1:10" s="1" customFormat="1">
      <c r="A74" s="1">
        <v>73</v>
      </c>
      <c r="B74" s="1" t="s">
        <v>501</v>
      </c>
      <c r="C74" s="1" t="str">
        <f t="shared" si="2"/>
        <v>http://hl7.org/fhir/us/core/StructureDefinition/us-core-!medicationstatement</v>
      </c>
      <c r="D74" s="1" t="s">
        <v>126</v>
      </c>
      <c r="E74" s="1" t="s">
        <v>78</v>
      </c>
      <c r="F74" s="1" t="s">
        <v>116</v>
      </c>
      <c r="H74" s="5" t="s">
        <v>201</v>
      </c>
      <c r="I74" s="5" t="s">
        <v>454</v>
      </c>
      <c r="J74" s="5" t="str">
        <f t="shared" si="8"/>
        <v>Fetches a bundle of all !MedicationStatement resources for the specified patient and status</v>
      </c>
    </row>
    <row r="75" spans="1:10" s="1" customFormat="1">
      <c r="A75" s="1">
        <v>74</v>
      </c>
      <c r="B75" s="1" t="s">
        <v>501</v>
      </c>
      <c r="C75" s="1" t="str">
        <f t="shared" si="2"/>
        <v>http://hl7.org/fhir/us/core/StructureDefinition/us-core-!medicationstatement</v>
      </c>
      <c r="D75" s="1" t="s">
        <v>251</v>
      </c>
      <c r="E75" s="1" t="s">
        <v>78</v>
      </c>
      <c r="F75" s="1" t="s">
        <v>159</v>
      </c>
      <c r="H75" s="5" t="s">
        <v>250</v>
      </c>
      <c r="I75" s="5" t="s">
        <v>456</v>
      </c>
      <c r="J75" s="5" t="s">
        <v>252</v>
      </c>
    </row>
    <row r="76" spans="1:10" s="1" customFormat="1">
      <c r="A76" s="1">
        <v>75</v>
      </c>
      <c r="B76" s="1" t="s">
        <v>195</v>
      </c>
      <c r="C76" s="1" t="str">
        <f t="shared" si="2"/>
        <v>http://hl7.org/fhir/us/core/StructureDefinition/us-core-procedure</v>
      </c>
      <c r="D76" s="1" t="s">
        <v>126</v>
      </c>
      <c r="E76" s="1" t="s">
        <v>78</v>
      </c>
      <c r="F76" s="1" t="s">
        <v>116</v>
      </c>
      <c r="H76" s="5" t="s">
        <v>220</v>
      </c>
      <c r="I76" s="5" t="s">
        <v>219</v>
      </c>
      <c r="J76" s="5" t="str">
        <f t="shared" si="8"/>
        <v>Fetches a bundle of all Procedure resources for the specified patient and status</v>
      </c>
    </row>
    <row r="77" spans="1:10" s="1" customFormat="1">
      <c r="A77" s="1">
        <v>76</v>
      </c>
      <c r="B77" s="1" t="s">
        <v>195</v>
      </c>
      <c r="C77" s="1" t="str">
        <f t="shared" si="2"/>
        <v>http://hl7.org/fhir/us/core/StructureDefinition/us-core-procedure</v>
      </c>
      <c r="D77" s="1" t="s">
        <v>176</v>
      </c>
      <c r="E77" s="1" t="s">
        <v>13</v>
      </c>
      <c r="F77" s="1" t="s">
        <v>116</v>
      </c>
      <c r="H77" s="5" t="s">
        <v>232</v>
      </c>
      <c r="I77" s="5" t="s">
        <v>233</v>
      </c>
      <c r="J77" s="5" t="str">
        <f t="shared" ref="J77" si="14">"Fetches a bundle of all "&amp;B77&amp;" resources for the specified "&amp;SUBSTITUTE(D77,","," and ")</f>
        <v>Fetches a bundle of all Procedure resources for the specified patient and date</v>
      </c>
    </row>
    <row r="78" spans="1:10" s="1" customFormat="1">
      <c r="A78" s="1">
        <v>77</v>
      </c>
      <c r="B78" s="1" t="s">
        <v>195</v>
      </c>
      <c r="C78" s="1" t="str">
        <f t="shared" si="2"/>
        <v>http://hl7.org/fhir/us/core/StructureDefinition/us-core-procedure</v>
      </c>
      <c r="D78" s="1" t="s">
        <v>235</v>
      </c>
      <c r="E78" s="1" t="s">
        <v>78</v>
      </c>
      <c r="F78" s="1" t="s">
        <v>234</v>
      </c>
      <c r="H78" s="5" t="s">
        <v>245</v>
      </c>
      <c r="I78" s="5" t="s">
        <v>246</v>
      </c>
      <c r="J78" s="5" t="str">
        <f>"Fetches a bundle of all "&amp;B78&amp;" resources for the specified patient and date and procedure code(s).  SHOULD support search by multiple codes."</f>
        <v>Fetches a bundle of all Procedure resources for the specified patient and date and procedure code(s).  SHOULD support search by multiple codes.</v>
      </c>
    </row>
    <row r="79" spans="1:10" s="1" customFormat="1">
      <c r="A79" s="1">
        <v>78</v>
      </c>
      <c r="B79" s="17" t="s">
        <v>195</v>
      </c>
      <c r="C79" s="17" t="str">
        <f t="shared" ref="C79:C80" si="15">"http://hl7.org/fhir/us/core/StructureDefinition/us-core-"&amp;LOWER(B79)</f>
        <v>http://hl7.org/fhir/us/core/StructureDefinition/us-core-procedure</v>
      </c>
      <c r="D79" s="17" t="s">
        <v>522</v>
      </c>
      <c r="E79" s="17" t="s">
        <v>13</v>
      </c>
      <c r="F79" s="1" t="s">
        <v>512</v>
      </c>
      <c r="H79" s="5" t="str">
        <f>"support searching for all "&amp;LOWER(B79&amp;"s and associated provenance for a patient")</f>
        <v>support searching for all procedures and associated provenance for a patient</v>
      </c>
      <c r="I79" s="5" t="str">
        <f>"GET [base]/"&amp;B79&amp;"?patient=1137192&amp;us-core-includeprovenance"</f>
        <v>GET [base]/Procedure?patient=1137192&amp;us-core-includeprovenance</v>
      </c>
      <c r="J79" s="5" t="str">
        <f>"Fetches a bundle of all "&amp;B80&amp;" resources for the specified patient and any corresponding Provenance resources."</f>
        <v>Fetches a bundle of all Procedure resources for the specified patient and any corresponding Provenance resources.</v>
      </c>
    </row>
    <row r="80" spans="1:10" s="1" customFormat="1">
      <c r="A80" s="1">
        <v>79</v>
      </c>
      <c r="B80" s="17" t="s">
        <v>195</v>
      </c>
      <c r="C80" s="17" t="str">
        <f t="shared" si="15"/>
        <v>http://hl7.org/fhir/us/core/StructureDefinition/us-core-procedure</v>
      </c>
      <c r="D80" s="17" t="s">
        <v>523</v>
      </c>
      <c r="E80" s="17" t="s">
        <v>13</v>
      </c>
      <c r="F80" s="1" t="s">
        <v>514</v>
      </c>
      <c r="H80" s="5" t="str">
        <f>"support searching for a "&amp;LOWER(B80&amp;" and its associated provenance")</f>
        <v>support searching for a procedure and its associated provenance</v>
      </c>
      <c r="I80" s="5" t="str">
        <f>"GET [base]/"&amp;B80&amp;"?_id=12345&amp;us-core-includeprovenance"</f>
        <v>GET [base]/Procedure?_id=12345&amp;us-core-includeprovenance</v>
      </c>
      <c r="J80" s="5" t="str">
        <f>"Fetches a "&amp;B80&amp;" resource (within the clients authorization scope) and any corresponding Provenance resources."</f>
        <v>Fetches a Procedure resource (within the clients authorization scope) and any corresponding Provenance resources.</v>
      </c>
    </row>
    <row r="81" spans="1:10" s="1" customFormat="1">
      <c r="A81" s="1">
        <v>80</v>
      </c>
      <c r="B81" s="1" t="s">
        <v>196</v>
      </c>
      <c r="C81" s="1" t="s">
        <v>465</v>
      </c>
      <c r="D81" s="1" t="s">
        <v>256</v>
      </c>
      <c r="E81" s="1" t="s">
        <v>78</v>
      </c>
      <c r="F81" s="1" t="s">
        <v>116</v>
      </c>
      <c r="G81" s="1" t="s">
        <v>471</v>
      </c>
      <c r="H81" s="5" t="s">
        <v>307</v>
      </c>
      <c r="I81" s="5" t="s">
        <v>472</v>
      </c>
      <c r="J81" s="5" t="s">
        <v>352</v>
      </c>
    </row>
    <row r="82" spans="1:10" s="1" customFormat="1">
      <c r="A82" s="1">
        <v>81</v>
      </c>
      <c r="B82" s="1" t="s">
        <v>196</v>
      </c>
      <c r="C82" s="1" t="s">
        <v>465</v>
      </c>
      <c r="D82" s="1" t="s">
        <v>155</v>
      </c>
      <c r="E82" s="1" t="s">
        <v>13</v>
      </c>
      <c r="F82" s="1" t="s">
        <v>116</v>
      </c>
      <c r="G82" s="1" t="s">
        <v>471</v>
      </c>
      <c r="H82" s="5" t="s">
        <v>238</v>
      </c>
      <c r="I82" s="5" t="s">
        <v>473</v>
      </c>
      <c r="J82" s="5" t="str">
        <f>"Fetches a bundle of all "&amp;B82&amp;" resources for the specified patient and a category code = `laboratory`"</f>
        <v>Fetches a bundle of all Observation resources for the specified patient and a category code = `laboratory`</v>
      </c>
    </row>
    <row r="83" spans="1:10" s="1" customFormat="1">
      <c r="A83" s="1">
        <v>82</v>
      </c>
      <c r="B83" s="1" t="s">
        <v>196</v>
      </c>
      <c r="C83" s="1" t="s">
        <v>465</v>
      </c>
      <c r="D83" s="1" t="s">
        <v>157</v>
      </c>
      <c r="E83" s="1" t="s">
        <v>13</v>
      </c>
      <c r="F83" s="1" t="s">
        <v>116</v>
      </c>
      <c r="H83" s="5" t="s">
        <v>242</v>
      </c>
      <c r="I83" s="5" t="s">
        <v>364</v>
      </c>
      <c r="J83" s="5" t="str">
        <f>"Fetches a bundle of all "&amp;B83&amp;" resources for the specified patient and observation code(s).  SHOULD support search by multiple report codes. The Observation `code` parameter searches `Observation.code only."</f>
        <v>Fetches a bundle of all Observation resources for the specified patient and observation code(s).  SHOULD support search by multiple report codes. The Observation `code` parameter searches `Observation.code only.</v>
      </c>
    </row>
    <row r="84" spans="1:10" s="1" customFormat="1">
      <c r="A84" s="1">
        <v>83</v>
      </c>
      <c r="B84" s="1" t="s">
        <v>196</v>
      </c>
      <c r="C84" s="11" t="s">
        <v>465</v>
      </c>
      <c r="D84" s="1" t="s">
        <v>208</v>
      </c>
      <c r="E84" s="1" t="s">
        <v>13</v>
      </c>
      <c r="F84" s="1" t="s">
        <v>234</v>
      </c>
      <c r="G84" s="1" t="s">
        <v>471</v>
      </c>
      <c r="H84" s="5" t="s">
        <v>243</v>
      </c>
      <c r="I84" s="5" t="s">
        <v>474</v>
      </c>
      <c r="J84" s="5" t="str">
        <f>"Fetches a bundle of all "&amp;B84&amp;" resources for the specified patient and date and a category code = `laboratory`"</f>
        <v>Fetches a bundle of all Observation resources for the specified patient and date and a category code = `laboratory`</v>
      </c>
    </row>
    <row r="85" spans="1:10" s="1" customFormat="1">
      <c r="A85" s="1">
        <v>84</v>
      </c>
      <c r="B85" s="1" t="s">
        <v>196</v>
      </c>
      <c r="C85" s="11" t="s">
        <v>465</v>
      </c>
      <c r="D85" s="1" t="s">
        <v>235</v>
      </c>
      <c r="E85" s="1" t="s">
        <v>78</v>
      </c>
      <c r="F85" s="1" t="s">
        <v>234</v>
      </c>
      <c r="H85" s="5" t="s">
        <v>241</v>
      </c>
      <c r="I85" s="5" t="s">
        <v>239</v>
      </c>
      <c r="J85" s="5" t="str">
        <f>"Fetches a bundle of all "&amp;B85&amp;" resources for the specified patient and date and report code(s).  SHOULD support search by multiple report codes."</f>
        <v>Fetches a bundle of all Observation resources for the specified patient and date and report code(s).  SHOULD support search by multiple report codes.</v>
      </c>
    </row>
    <row r="86" spans="1:10" s="1" customFormat="1">
      <c r="A86" s="1">
        <v>85</v>
      </c>
      <c r="B86" s="1" t="s">
        <v>351</v>
      </c>
      <c r="C86" s="1" t="s">
        <v>465</v>
      </c>
      <c r="D86" s="1" t="s">
        <v>126</v>
      </c>
      <c r="E86" s="1" t="s">
        <v>78</v>
      </c>
      <c r="F86" s="1" t="s">
        <v>116</v>
      </c>
      <c r="H86" s="5" t="s">
        <v>222</v>
      </c>
      <c r="I86" s="5" t="s">
        <v>221</v>
      </c>
      <c r="J86" s="5" t="str">
        <f t="shared" ref="J86" si="16">"Fetches a bundle of all "&amp;B86&amp;" resources for the specified "&amp;SUBSTITUTE(D86,","," and ")</f>
        <v>Fetches a bundle of all !Observation resources for the specified patient and status</v>
      </c>
    </row>
    <row r="87" spans="1:10" s="1" customFormat="1">
      <c r="A87" s="1">
        <v>86</v>
      </c>
      <c r="B87" s="1" t="s">
        <v>196</v>
      </c>
      <c r="C87" s="17" t="s">
        <v>465</v>
      </c>
      <c r="D87" s="17" t="s">
        <v>522</v>
      </c>
      <c r="E87" s="17" t="s">
        <v>13</v>
      </c>
      <c r="F87" s="1" t="s">
        <v>512</v>
      </c>
      <c r="H87" s="5" t="str">
        <f>"support searching for all "&amp;LOWER(B87&amp;"s and associated provenance for a patient")</f>
        <v>support searching for all observations and associated provenance for a patient</v>
      </c>
      <c r="I87" s="5" t="str">
        <f>"GET [base]/"&amp;B87&amp;"?patient=1137192&amp;us-core-includeprovenance"</f>
        <v>GET [base]/Observation?patient=1137192&amp;us-core-includeprovenance</v>
      </c>
      <c r="J87" s="5" t="str">
        <f>"Fetches a bundle of all "&amp;B88&amp;" resources for the specified patient and any corresponding Provenance resources."</f>
        <v>Fetches a bundle of all Observation resources for the specified patient and any corresponding Provenance resources.</v>
      </c>
    </row>
    <row r="88" spans="1:10" s="1" customFormat="1">
      <c r="A88" s="1">
        <v>87</v>
      </c>
      <c r="B88" s="1" t="s">
        <v>196</v>
      </c>
      <c r="C88" s="17" t="s">
        <v>465</v>
      </c>
      <c r="D88" s="17" t="s">
        <v>523</v>
      </c>
      <c r="E88" s="17" t="s">
        <v>13</v>
      </c>
      <c r="F88" s="1" t="s">
        <v>514</v>
      </c>
      <c r="H88" s="5" t="str">
        <f>"support searching for a "&amp;LOWER(B88&amp;" and its associated provenance")</f>
        <v>support searching for a observation and its associated provenance</v>
      </c>
      <c r="I88" s="5" t="str">
        <f>"GET [base]/"&amp;B88&amp;"?_id=12345&amp;us-core-includeprovenance"</f>
        <v>GET [base]/Observation?_id=12345&amp;us-core-includeprovenance</v>
      </c>
      <c r="J88" s="5" t="str">
        <f>"Fetches a "&amp;B88&amp;" resource (within the clients authorization scope) and any corresponding Provenance resources."</f>
        <v>Fetches a Observation resource (within the clients authorization scope) and any corresponding Provenance resources.</v>
      </c>
    </row>
    <row r="89" spans="1:10" s="1" customFormat="1">
      <c r="A89" s="1">
        <v>88</v>
      </c>
      <c r="B89" s="1" t="s">
        <v>253</v>
      </c>
      <c r="C89" s="11" t="s">
        <v>255</v>
      </c>
      <c r="D89" s="1" t="s">
        <v>155</v>
      </c>
      <c r="E89" s="1" t="s">
        <v>13</v>
      </c>
      <c r="F89" s="1" t="s">
        <v>116</v>
      </c>
      <c r="G89" s="1" t="s">
        <v>358</v>
      </c>
      <c r="H89" s="5" t="s">
        <v>261</v>
      </c>
      <c r="I89" s="5" t="s">
        <v>262</v>
      </c>
      <c r="J89" s="5" t="str">
        <f>"Fetches a bundle of all "&amp;B89&amp;" resources for the specified "&amp;SUBSTITUTE(D89,","," and ")&amp;"=`assess-plan`"</f>
        <v>Fetches a bundle of all CarePlan resources for the specified patient and category=`assess-plan`</v>
      </c>
    </row>
    <row r="90" spans="1:10" s="1" customFormat="1">
      <c r="A90" s="1">
        <v>89</v>
      </c>
      <c r="B90" s="1" t="s">
        <v>253</v>
      </c>
      <c r="C90" s="11" t="s">
        <v>255</v>
      </c>
      <c r="D90" s="1" t="s">
        <v>208</v>
      </c>
      <c r="E90" s="1" t="s">
        <v>78</v>
      </c>
      <c r="F90" s="1" t="s">
        <v>234</v>
      </c>
      <c r="G90" s="1" t="s">
        <v>358</v>
      </c>
      <c r="H90" s="5" t="s">
        <v>260</v>
      </c>
      <c r="I90" s="5" t="s">
        <v>460</v>
      </c>
      <c r="J90" s="5" t="s">
        <v>264</v>
      </c>
    </row>
    <row r="91" spans="1:10" s="1" customFormat="1">
      <c r="A91" s="1">
        <v>90</v>
      </c>
      <c r="B91" s="1" t="s">
        <v>253</v>
      </c>
      <c r="C91" s="11" t="s">
        <v>255</v>
      </c>
      <c r="D91" s="1" t="s">
        <v>256</v>
      </c>
      <c r="E91" s="1" t="s">
        <v>78</v>
      </c>
      <c r="F91" s="1" t="s">
        <v>116</v>
      </c>
      <c r="G91" s="1" t="s">
        <v>358</v>
      </c>
      <c r="H91" s="5" t="s">
        <v>258</v>
      </c>
      <c r="I91" s="5" t="s">
        <v>263</v>
      </c>
      <c r="J91" s="5" t="s">
        <v>265</v>
      </c>
    </row>
    <row r="92" spans="1:10" s="1" customFormat="1">
      <c r="A92" s="1">
        <v>91</v>
      </c>
      <c r="B92" s="1" t="s">
        <v>253</v>
      </c>
      <c r="C92" s="11" t="s">
        <v>255</v>
      </c>
      <c r="D92" s="1" t="s">
        <v>257</v>
      </c>
      <c r="E92" s="1" t="s">
        <v>78</v>
      </c>
      <c r="F92" s="1" t="s">
        <v>234</v>
      </c>
      <c r="G92" s="1" t="s">
        <v>358</v>
      </c>
      <c r="H92" s="5" t="s">
        <v>259</v>
      </c>
      <c r="I92" s="5" t="s">
        <v>461</v>
      </c>
      <c r="J92" s="5" t="s">
        <v>266</v>
      </c>
    </row>
    <row r="93" spans="1:10" s="1" customFormat="1">
      <c r="A93" s="1">
        <v>92</v>
      </c>
      <c r="B93" s="17" t="s">
        <v>253</v>
      </c>
      <c r="C93" s="17" t="str">
        <f t="shared" ref="C93:C94" si="17">"http://hl7.org/fhir/us/core/StructureDefinition/us-core-"&amp;LOWER(B93)</f>
        <v>http://hl7.org/fhir/us/core/StructureDefinition/us-core-careplan</v>
      </c>
      <c r="D93" s="17" t="s">
        <v>522</v>
      </c>
      <c r="E93" s="17" t="s">
        <v>13</v>
      </c>
      <c r="F93" s="1" t="s">
        <v>512</v>
      </c>
      <c r="H93" s="5" t="str">
        <f>"support searching for all "&amp;LOWER(B93&amp;"s and associated provenance for a patient")</f>
        <v>support searching for all careplans and associated provenance for a patient</v>
      </c>
      <c r="I93" s="5" t="str">
        <f>"GET [base]/"&amp;B93&amp;"?patient=1137192&amp;us-core-includeprovenance"</f>
        <v>GET [base]/CarePlan?patient=1137192&amp;us-core-includeprovenance</v>
      </c>
      <c r="J93" s="5" t="str">
        <f>"Fetches a bundle of all "&amp;B94&amp;" resources for the specified patient and any corresponding Provenance resources."</f>
        <v>Fetches a bundle of all CarePlan resources for the specified patient and any corresponding Provenance resources.</v>
      </c>
    </row>
    <row r="94" spans="1:10" s="1" customFormat="1">
      <c r="A94" s="1">
        <v>93</v>
      </c>
      <c r="B94" s="17" t="s">
        <v>253</v>
      </c>
      <c r="C94" s="17" t="str">
        <f t="shared" si="17"/>
        <v>http://hl7.org/fhir/us/core/StructureDefinition/us-core-careplan</v>
      </c>
      <c r="D94" s="17" t="s">
        <v>523</v>
      </c>
      <c r="E94" s="17" t="s">
        <v>13</v>
      </c>
      <c r="F94" s="1" t="s">
        <v>514</v>
      </c>
      <c r="H94" s="5" t="str">
        <f>"support searching for a "&amp;LOWER(B94&amp;" and its associated provenance")</f>
        <v>support searching for a careplan and its associated provenance</v>
      </c>
      <c r="I94" s="5" t="str">
        <f>"GET [base]/"&amp;B94&amp;"?_id=12345&amp;us-core-includeprovenance"</f>
        <v>GET [base]/CarePlan?_id=12345&amp;us-core-includeprovenance</v>
      </c>
      <c r="J94" s="5" t="str">
        <f>"Fetches a "&amp;B94&amp;" resource (within the clients authorization scope) and any corresponding Provenance resources."</f>
        <v>Fetches a CarePlan resource (within the clients authorization scope) and any corresponding Provenance resources.</v>
      </c>
    </row>
    <row r="95" spans="1:10" s="1" customFormat="1">
      <c r="A95" s="1">
        <v>94</v>
      </c>
      <c r="B95" s="1" t="s">
        <v>267</v>
      </c>
      <c r="C95" s="1" t="str">
        <f t="shared" ref="C95:C97" si="18">"http://hl7.org/fhir/us/core/StructureDefinition/us-core-"&amp;LOWER(B95)</f>
        <v>http://hl7.org/fhir/us/core/StructureDefinition/us-core-careteam</v>
      </c>
      <c r="D95" s="1" t="s">
        <v>126</v>
      </c>
      <c r="E95" s="1" t="s">
        <v>13</v>
      </c>
      <c r="F95" s="1" t="s">
        <v>116</v>
      </c>
      <c r="G95" s="1" t="s">
        <v>341</v>
      </c>
      <c r="H95" s="5" t="s">
        <v>268</v>
      </c>
      <c r="I95" s="5" t="s">
        <v>269</v>
      </c>
      <c r="J95" s="5" t="s">
        <v>270</v>
      </c>
    </row>
    <row r="96" spans="1:10" s="1" customFormat="1">
      <c r="A96" s="1">
        <v>95</v>
      </c>
      <c r="B96" s="17" t="s">
        <v>267</v>
      </c>
      <c r="C96" s="17" t="str">
        <f t="shared" si="18"/>
        <v>http://hl7.org/fhir/us/core/StructureDefinition/us-core-careteam</v>
      </c>
      <c r="D96" s="17" t="s">
        <v>522</v>
      </c>
      <c r="E96" s="17" t="s">
        <v>13</v>
      </c>
      <c r="F96" s="1" t="s">
        <v>512</v>
      </c>
      <c r="H96" s="5" t="str">
        <f>"support searching for all "&amp;LOWER(B96&amp;"s and associated provenance for a patient")</f>
        <v>support searching for all careteams and associated provenance for a patient</v>
      </c>
      <c r="I96" s="5" t="str">
        <f>"GET [base]/"&amp;B96&amp;"?patient=1137192&amp;us-core-includeprovenance"</f>
        <v>GET [base]/CareTeam?patient=1137192&amp;us-core-includeprovenance</v>
      </c>
      <c r="J96" s="5" t="str">
        <f>"Fetches a bundle of all "&amp;B97&amp;" resources for the specified patient and any corresponding Provenance resources."</f>
        <v>Fetches a bundle of all CareTeam resources for the specified patient and any corresponding Provenance resources.</v>
      </c>
    </row>
    <row r="97" spans="1:16" s="1" customFormat="1">
      <c r="A97" s="1">
        <v>96</v>
      </c>
      <c r="B97" s="17" t="s">
        <v>267</v>
      </c>
      <c r="C97" s="17" t="str">
        <f t="shared" si="18"/>
        <v>http://hl7.org/fhir/us/core/StructureDefinition/us-core-careteam</v>
      </c>
      <c r="D97" s="17" t="s">
        <v>523</v>
      </c>
      <c r="E97" s="17" t="s">
        <v>13</v>
      </c>
      <c r="F97" s="1" t="s">
        <v>514</v>
      </c>
      <c r="H97" s="5" t="str">
        <f>"support searching for a "&amp;LOWER(B97&amp;" and its associated provenance")</f>
        <v>support searching for a careteam and its associated provenance</v>
      </c>
      <c r="I97" s="5" t="str">
        <f>"GET [base]/"&amp;B97&amp;"?_id=12345&amp;us-core-includeprovenance"</f>
        <v>GET [base]/CareTeam?_id=12345&amp;us-core-includeprovenance</v>
      </c>
      <c r="J97" s="5" t="str">
        <f>"Fetches a "&amp;B97&amp;" resource (within the clients authorization scope) and any corresponding Provenance resources."</f>
        <v>Fetches a CareTeam resource (within the clients authorization scope) and any corresponding Provenance resources.</v>
      </c>
    </row>
    <row r="98" spans="1:16" ht="15.75">
      <c r="A98" s="1">
        <v>97</v>
      </c>
      <c r="B98" s="1" t="s">
        <v>196</v>
      </c>
      <c r="C98" s="10" t="s">
        <v>302</v>
      </c>
      <c r="D98" s="1" t="s">
        <v>157</v>
      </c>
      <c r="E98" s="1" t="s">
        <v>13</v>
      </c>
      <c r="F98" s="1" t="s">
        <v>116</v>
      </c>
      <c r="G98" s="1" t="s">
        <v>359</v>
      </c>
      <c r="H98" s="5" t="s">
        <v>304</v>
      </c>
      <c r="I98" s="5" t="s">
        <v>303</v>
      </c>
      <c r="J98" s="5" t="str">
        <f>"Fetches a bundle of all "&amp;B98&amp;" resources for the specified patient and observation code."</f>
        <v>Fetches a bundle of all Observation resources for the specified patient and observation code.</v>
      </c>
      <c r="K98" s="1"/>
      <c r="L98" s="1"/>
      <c r="M98" s="1"/>
      <c r="N98" s="1"/>
      <c r="O98" s="1"/>
      <c r="P98" s="1"/>
    </row>
    <row r="99" spans="1:16" s="1" customFormat="1">
      <c r="A99" s="1">
        <v>98</v>
      </c>
      <c r="B99" s="17" t="s">
        <v>196</v>
      </c>
      <c r="C99" s="17" t="s">
        <v>302</v>
      </c>
      <c r="D99" s="17" t="s">
        <v>522</v>
      </c>
      <c r="E99" s="17" t="s">
        <v>13</v>
      </c>
      <c r="F99" s="1" t="s">
        <v>512</v>
      </c>
      <c r="H99" s="5" t="str">
        <f>"support searching for all "&amp;LOWER(B99&amp;"s and associated provenance for a patient")</f>
        <v>support searching for all observations and associated provenance for a patient</v>
      </c>
      <c r="I99" s="5" t="str">
        <f>"GET [base]/"&amp;B99&amp;"?patient=1137192&amp;us-core-includeprovenance"</f>
        <v>GET [base]/Observation?patient=1137192&amp;us-core-includeprovenance</v>
      </c>
      <c r="J99" s="5" t="str">
        <f>"Fetches a bundle of all "&amp;B100&amp;" resources for the specified patient and any corresponding Provenance resources."</f>
        <v>Fetches a bundle of all Observation resources for the specified patient and any corresponding Provenance resources.</v>
      </c>
    </row>
    <row r="100" spans="1:16" s="1" customFormat="1">
      <c r="A100" s="1">
        <v>99</v>
      </c>
      <c r="B100" s="17" t="s">
        <v>196</v>
      </c>
      <c r="C100" s="17" t="s">
        <v>302</v>
      </c>
      <c r="D100" s="17" t="s">
        <v>523</v>
      </c>
      <c r="E100" s="17" t="s">
        <v>13</v>
      </c>
      <c r="F100" s="1" t="s">
        <v>514</v>
      </c>
      <c r="H100" s="5" t="str">
        <f>"support searching for a "&amp;LOWER(B100&amp;" and its associated provenance")</f>
        <v>support searching for a observation and its associated provenance</v>
      </c>
      <c r="I100" s="5" t="str">
        <f>"GET [base]/"&amp;B100&amp;"?_id=12345&amp;us-core-includeprovenance"</f>
        <v>GET [base]/Observation?_id=12345&amp;us-core-includeprovenance</v>
      </c>
      <c r="J100" s="5" t="str">
        <f>"Fetches a "&amp;B100&amp;" resource (within the clients authorization scope) and any corresponding Provenance resources."</f>
        <v>Fetches a Observation resource (within the clients authorization scope) and any corresponding Provenance resources.</v>
      </c>
    </row>
    <row r="101" spans="1:16" s="1" customFormat="1">
      <c r="A101" s="1">
        <v>100</v>
      </c>
      <c r="B101" s="1" t="s">
        <v>196</v>
      </c>
      <c r="C101" s="1" t="s">
        <v>350</v>
      </c>
      <c r="D101" s="1" t="s">
        <v>256</v>
      </c>
      <c r="E101" s="1" t="s">
        <v>78</v>
      </c>
      <c r="F101" s="1" t="s">
        <v>116</v>
      </c>
      <c r="G101" s="1" t="s">
        <v>475</v>
      </c>
      <c r="H101" s="5" t="s">
        <v>306</v>
      </c>
      <c r="I101" s="5" t="s">
        <v>476</v>
      </c>
      <c r="J101" s="5" t="str">
        <f t="shared" ref="J101" si="19">"Fetches a bundle of all "&amp;B101&amp;" resources for the specified "&amp;SUBSTITUTE(D101,","," and ")</f>
        <v>Fetches a bundle of all Observation resources for the specified patient and category and status</v>
      </c>
    </row>
    <row r="102" spans="1:16" s="1" customFormat="1">
      <c r="A102" s="1">
        <v>101</v>
      </c>
      <c r="B102" s="1" t="s">
        <v>196</v>
      </c>
      <c r="C102" s="1" t="s">
        <v>350</v>
      </c>
      <c r="D102" s="1" t="s">
        <v>155</v>
      </c>
      <c r="E102" s="1" t="s">
        <v>13</v>
      </c>
      <c r="F102" s="1" t="s">
        <v>116</v>
      </c>
      <c r="G102" s="1" t="s">
        <v>475</v>
      </c>
      <c r="H102" s="5" t="s">
        <v>305</v>
      </c>
      <c r="I102" s="5" t="s">
        <v>477</v>
      </c>
      <c r="J102" s="5" t="str">
        <f>"Fetches a bundle of all "&amp;B102&amp;" resources for the specified patient and a category code = `vital-signs`"</f>
        <v>Fetches a bundle of all Observation resources for the specified patient and a category code = `vital-signs`</v>
      </c>
    </row>
    <row r="103" spans="1:16" s="1" customFormat="1">
      <c r="A103" s="1">
        <v>102</v>
      </c>
      <c r="B103" s="1" t="s">
        <v>196</v>
      </c>
      <c r="C103" s="1" t="s">
        <v>350</v>
      </c>
      <c r="D103" s="1" t="s">
        <v>157</v>
      </c>
      <c r="E103" s="1" t="s">
        <v>13</v>
      </c>
      <c r="F103" s="1" t="s">
        <v>116</v>
      </c>
      <c r="G103" s="1" t="s">
        <v>475</v>
      </c>
      <c r="H103" s="5" t="s">
        <v>308</v>
      </c>
      <c r="I103" s="5" t="s">
        <v>309</v>
      </c>
      <c r="J103" s="5" t="str">
        <f>"Fetches a bundle of all "&amp;B103&amp;" resources for the specified patient and observation code(s).  SHOULD support search by multiple codes. The Observation `code` parameter searches `Observation.code only."</f>
        <v>Fetches a bundle of all Observation resources for the specified patient and observation code(s).  SHOULD support search by multiple codes. The Observation `code` parameter searches `Observation.code only.</v>
      </c>
    </row>
    <row r="104" spans="1:16" s="1" customFormat="1">
      <c r="A104" s="1">
        <v>103</v>
      </c>
      <c r="B104" s="1" t="s">
        <v>196</v>
      </c>
      <c r="C104" s="1" t="s">
        <v>350</v>
      </c>
      <c r="D104" s="1" t="s">
        <v>208</v>
      </c>
      <c r="E104" s="1" t="s">
        <v>13</v>
      </c>
      <c r="F104" s="1" t="s">
        <v>234</v>
      </c>
      <c r="G104" s="1" t="s">
        <v>475</v>
      </c>
      <c r="H104" s="5" t="s">
        <v>311</v>
      </c>
      <c r="I104" s="5" t="s">
        <v>478</v>
      </c>
      <c r="J104" s="5" t="str">
        <f>"Fetches a bundle of all "&amp;B104&amp;" resources for the specified patient and date and a category code = `vital-signs`"</f>
        <v>Fetches a bundle of all Observation resources for the specified patient and date and a category code = `vital-signs`</v>
      </c>
    </row>
    <row r="105" spans="1:16" s="1" customFormat="1">
      <c r="A105" s="1">
        <v>104</v>
      </c>
      <c r="B105" s="1" t="s">
        <v>196</v>
      </c>
      <c r="C105" s="1" t="s">
        <v>350</v>
      </c>
      <c r="D105" s="1" t="s">
        <v>235</v>
      </c>
      <c r="E105" s="1" t="s">
        <v>78</v>
      </c>
      <c r="F105" s="1" t="s">
        <v>234</v>
      </c>
      <c r="H105" s="5" t="s">
        <v>312</v>
      </c>
      <c r="I105" s="5" t="s">
        <v>310</v>
      </c>
      <c r="J105" s="5" t="str">
        <f>"Fetches a bundle of all "&amp;B105&amp;" resources for the specified patient and date and report code(s).  SHOULD support search by multiple codes."</f>
        <v>Fetches a bundle of all Observation resources for the specified patient and date and report code(s).  SHOULD support search by multiple codes.</v>
      </c>
    </row>
    <row r="106" spans="1:16" s="1" customFormat="1">
      <c r="A106" s="1">
        <v>105</v>
      </c>
      <c r="B106" s="17" t="s">
        <v>196</v>
      </c>
      <c r="C106" s="17" t="s">
        <v>350</v>
      </c>
      <c r="D106" s="17" t="s">
        <v>522</v>
      </c>
      <c r="E106" s="17" t="s">
        <v>13</v>
      </c>
      <c r="F106" s="1" t="s">
        <v>512</v>
      </c>
      <c r="H106" s="5" t="str">
        <f>"support searching for all "&amp;LOWER(B106&amp;"s and associated provenance for a patient")</f>
        <v>support searching for all observations and associated provenance for a patient</v>
      </c>
      <c r="I106" s="5" t="str">
        <f>"GET [base]/"&amp;B106&amp;"?patient=1137192&amp;us-core-includeprovenance"</f>
        <v>GET [base]/Observation?patient=1137192&amp;us-core-includeprovenance</v>
      </c>
      <c r="J106" s="5" t="str">
        <f>"Fetches a bundle of all "&amp;B107&amp;" resources for the specified patient and any corresponding Provenance resources."</f>
        <v>Fetches a bundle of all Observation resources for the specified patient and any corresponding Provenance resources.</v>
      </c>
    </row>
    <row r="107" spans="1:16" s="1" customFormat="1">
      <c r="A107" s="1">
        <v>106</v>
      </c>
      <c r="B107" s="17" t="s">
        <v>196</v>
      </c>
      <c r="C107" s="17" t="s">
        <v>350</v>
      </c>
      <c r="D107" s="17" t="s">
        <v>523</v>
      </c>
      <c r="E107" s="17" t="s">
        <v>13</v>
      </c>
      <c r="F107" s="1" t="s">
        <v>514</v>
      </c>
      <c r="H107" s="5" t="str">
        <f>"support searching for a "&amp;LOWER(B107&amp;" and its associated provenance")</f>
        <v>support searching for a observation and its associated provenance</v>
      </c>
      <c r="I107" s="5" t="str">
        <f>"GET [base]/"&amp;B107&amp;"?_id=12345&amp;us-core-includeprovenance"</f>
        <v>GET [base]/Observation?_id=12345&amp;us-core-includeprovenance</v>
      </c>
      <c r="J107" s="5" t="str">
        <f>"Fetches a "&amp;B107&amp;" resource (within the clients authorization scope) and any corresponding Provenance resources."</f>
        <v>Fetches a Observation resource (within the clients authorization scope) and any corresponding Provenance resources.</v>
      </c>
    </row>
    <row r="108" spans="1:16" s="1" customFormat="1">
      <c r="A108" s="1">
        <v>107</v>
      </c>
      <c r="B108" s="1" t="s">
        <v>191</v>
      </c>
      <c r="C108" s="1" t="str">
        <f t="shared" ref="C108:C115" si="20">"http://hl7.org/fhir/us/core/StructureDefinition/us-core-"&amp;LOWER(B108)</f>
        <v>http://hl7.org/fhir/us/core/StructureDefinition/us-core-documentreference</v>
      </c>
      <c r="D108" s="1" t="s">
        <v>126</v>
      </c>
      <c r="E108" s="1" t="s">
        <v>78</v>
      </c>
      <c r="F108" s="1" t="s">
        <v>116</v>
      </c>
      <c r="H108" s="5" t="s">
        <v>319</v>
      </c>
      <c r="I108" s="5" t="s">
        <v>321</v>
      </c>
      <c r="J108" s="5" t="str">
        <f>"Fetches a bundle of all "&amp;B108&amp;" resources for the specified "&amp;SUBSTITUTE(D108,","," and ") &amp;". See the implementation notes above for how to access the actual document."</f>
        <v>Fetches a bundle of all DocumentReference resources for the specified patient and status. See the implementation notes above for how to access the actual document.</v>
      </c>
    </row>
    <row r="109" spans="1:16" s="1" customFormat="1">
      <c r="A109" s="1">
        <v>108</v>
      </c>
      <c r="B109" s="1" t="s">
        <v>318</v>
      </c>
      <c r="C109" s="1" t="str">
        <f t="shared" ref="C109" si="21">"http://hl7.org/fhir/us/core/StructureDefinition/us-core-"&amp;LOWER(B109)</f>
        <v>http://hl7.org/fhir/us/core/StructureDefinition/us-core-!documentreference</v>
      </c>
      <c r="D109" s="1" t="s">
        <v>317</v>
      </c>
      <c r="E109" s="1" t="s">
        <v>78</v>
      </c>
      <c r="F109" s="1" t="s">
        <v>159</v>
      </c>
      <c r="H109" s="5" t="s">
        <v>319</v>
      </c>
      <c r="I109" s="5"/>
      <c r="J109" s="5" t="str">
        <f>"Fetches a bundle of all "&amp;B109&amp;" resources for the specified "&amp;SUBSTITUTE(D109,","," and ") &amp;". See the implementation notes above for how to access the actual document."</f>
        <v>Fetches a bundle of all !DocumentReference resources for the specified patient and period. See the implementation notes above for how to access the actual document.</v>
      </c>
    </row>
    <row r="110" spans="1:16" s="1" customFormat="1">
      <c r="A110" s="1">
        <v>109</v>
      </c>
      <c r="B110" s="1" t="s">
        <v>191</v>
      </c>
      <c r="C110" s="1" t="str">
        <f t="shared" si="20"/>
        <v>http://hl7.org/fhir/us/core/StructureDefinition/us-core-documentreference</v>
      </c>
      <c r="D110" s="1" t="s">
        <v>155</v>
      </c>
      <c r="E110" s="1" t="s">
        <v>13</v>
      </c>
      <c r="F110" s="1" t="s">
        <v>116</v>
      </c>
      <c r="G110" s="1" t="s">
        <v>360</v>
      </c>
      <c r="H110" s="5" t="s">
        <v>323</v>
      </c>
      <c r="I110" s="5" t="s">
        <v>320</v>
      </c>
      <c r="J110" s="5" t="s">
        <v>322</v>
      </c>
    </row>
    <row r="111" spans="1:16" s="1" customFormat="1" ht="15.75">
      <c r="A111" s="1">
        <v>110</v>
      </c>
      <c r="B111" s="1" t="s">
        <v>191</v>
      </c>
      <c r="C111" s="1" t="str">
        <f>"http://hl7.org/fhir/us/core/StructureDefinition/us-core-"&amp;LOWER(B111)</f>
        <v>http://hl7.org/fhir/us/core/StructureDefinition/us-core-documentreference</v>
      </c>
      <c r="D111" s="1" t="s">
        <v>208</v>
      </c>
      <c r="E111" s="1" t="s">
        <v>13</v>
      </c>
      <c r="F111" s="1" t="s">
        <v>234</v>
      </c>
      <c r="G111" s="1" t="s">
        <v>360</v>
      </c>
      <c r="H111" s="5" t="s">
        <v>325</v>
      </c>
      <c r="I111" s="9" t="s">
        <v>324</v>
      </c>
      <c r="J111" s="5" t="s">
        <v>327</v>
      </c>
    </row>
    <row r="112" spans="1:16" s="1" customFormat="1">
      <c r="A112" s="1">
        <v>111</v>
      </c>
      <c r="B112" s="1" t="s">
        <v>191</v>
      </c>
      <c r="C112" s="1" t="str">
        <f t="shared" si="20"/>
        <v>http://hl7.org/fhir/us/core/StructureDefinition/us-core-documentreference</v>
      </c>
      <c r="D112" s="1" t="s">
        <v>128</v>
      </c>
      <c r="E112" s="1" t="s">
        <v>13</v>
      </c>
      <c r="F112" s="1" t="s">
        <v>116</v>
      </c>
      <c r="H112" s="5" t="s">
        <v>329</v>
      </c>
      <c r="I112" s="5" t="s">
        <v>432</v>
      </c>
      <c r="J112" s="5" t="s">
        <v>326</v>
      </c>
    </row>
    <row r="113" spans="1:10" s="1" customFormat="1">
      <c r="A113" s="1">
        <v>112</v>
      </c>
      <c r="B113" s="1" t="s">
        <v>191</v>
      </c>
      <c r="C113" s="1" t="str">
        <f t="shared" si="20"/>
        <v>http://hl7.org/fhir/us/core/StructureDefinition/us-core-documentreference</v>
      </c>
      <c r="D113" s="1" t="s">
        <v>328</v>
      </c>
      <c r="E113" s="1" t="s">
        <v>78</v>
      </c>
      <c r="F113" s="1" t="s">
        <v>234</v>
      </c>
      <c r="H113" s="5" t="s">
        <v>330</v>
      </c>
      <c r="I113" s="5" t="s">
        <v>431</v>
      </c>
      <c r="J113" s="5" t="str">
        <f>"Fetches a bundle of all "&amp;B113&amp;" resources for the specified "&amp;SUBSTITUTE(D113,","," and ") &amp;". See the implementation notes above for how to access the actual document."</f>
        <v>Fetches a bundle of all DocumentReference resources for the specified patient and type and period. See the implementation notes above for how to access the actual document.</v>
      </c>
    </row>
    <row r="114" spans="1:10" s="1" customFormat="1">
      <c r="A114" s="1">
        <v>113</v>
      </c>
      <c r="B114" s="17" t="s">
        <v>191</v>
      </c>
      <c r="C114" s="17" t="str">
        <f t="shared" si="20"/>
        <v>http://hl7.org/fhir/us/core/StructureDefinition/us-core-documentreference</v>
      </c>
      <c r="D114" s="17" t="s">
        <v>522</v>
      </c>
      <c r="E114" s="17" t="s">
        <v>13</v>
      </c>
      <c r="F114" s="1" t="s">
        <v>512</v>
      </c>
      <c r="H114" s="5" t="str">
        <f>"support searching for all "&amp;LOWER(B114&amp;"s and associated provenance for a patient")</f>
        <v>support searching for all documentreferences and associated provenance for a patient</v>
      </c>
      <c r="I114" s="5" t="str">
        <f>"GET [base]/"&amp;B114&amp;"?patient=1137192&amp;us-core-includeprovenance"</f>
        <v>GET [base]/DocumentReference?patient=1137192&amp;us-core-includeprovenance</v>
      </c>
      <c r="J114" s="5" t="str">
        <f>"Fetches a bundle of all "&amp;B115&amp;" resources for the specified patient and any corresponding Provenance resources."</f>
        <v>Fetches a bundle of all DocumentReference resources for the specified patient and any corresponding Provenance resources.</v>
      </c>
    </row>
    <row r="115" spans="1:10" s="1" customFormat="1">
      <c r="A115" s="1">
        <v>114</v>
      </c>
      <c r="B115" s="17" t="s">
        <v>191</v>
      </c>
      <c r="C115" s="17" t="str">
        <f t="shared" si="20"/>
        <v>http://hl7.org/fhir/us/core/StructureDefinition/us-core-documentreference</v>
      </c>
      <c r="D115" s="17" t="s">
        <v>523</v>
      </c>
      <c r="E115" s="17" t="s">
        <v>13</v>
      </c>
      <c r="F115" s="1" t="s">
        <v>514</v>
      </c>
      <c r="H115" s="5" t="str">
        <f>"support searching for a "&amp;LOWER(B115&amp;" and its associated provenance")</f>
        <v>support searching for a documentreference and its associated provenance</v>
      </c>
      <c r="I115" s="5" t="str">
        <f>"GET [base]/"&amp;B115&amp;"?_id=12345&amp;us-core-includeprovenance"</f>
        <v>GET [base]/DocumentReference?_id=12345&amp;us-core-includeprovenance</v>
      </c>
      <c r="J115" s="5" t="str">
        <f>"Fetches a "&amp;B115&amp;" resource (within the clients authorization scope) and any corresponding Provenance resources."</f>
        <v>Fetches a DocumentReference resource (within the clients authorization scope) and any corresponding Provenance resources.</v>
      </c>
    </row>
    <row r="116" spans="1:10" s="1" customFormat="1">
      <c r="A116" s="1">
        <v>115</v>
      </c>
      <c r="B116" s="1" t="s">
        <v>271</v>
      </c>
      <c r="C116" s="1" t="s">
        <v>495</v>
      </c>
      <c r="D116" s="1" t="s">
        <v>128</v>
      </c>
      <c r="E116" s="1" t="s">
        <v>78</v>
      </c>
      <c r="F116" s="1" t="s">
        <v>116</v>
      </c>
      <c r="H116" s="5" t="s">
        <v>430</v>
      </c>
      <c r="I116" s="5" t="s">
        <v>433</v>
      </c>
      <c r="J116" s="5" t="s">
        <v>434</v>
      </c>
    </row>
    <row r="117" spans="1:10" s="1" customFormat="1">
      <c r="A117" s="1">
        <v>116</v>
      </c>
      <c r="B117" s="17" t="s">
        <v>271</v>
      </c>
      <c r="C117" s="17" t="s">
        <v>495</v>
      </c>
      <c r="D117" s="17" t="s">
        <v>522</v>
      </c>
      <c r="E117" s="17" t="s">
        <v>13</v>
      </c>
      <c r="F117" s="1" t="s">
        <v>512</v>
      </c>
      <c r="H117" s="5" t="str">
        <f>"support searching for all "&amp;LOWER(B117&amp;"s and associated provenance for a patient")</f>
        <v>support searching for all devices and associated provenance for a patient</v>
      </c>
      <c r="I117" s="5" t="str">
        <f>"GET [base]/"&amp;B117&amp;"?patient=1137192&amp;us-core-includeprovenance"</f>
        <v>GET [base]/Device?patient=1137192&amp;us-core-includeprovenance</v>
      </c>
      <c r="J117" s="5" t="str">
        <f>"Fetches a bundle of all "&amp;B118&amp;" resources for the specified patient and any corresponding Provenance resources."</f>
        <v>Fetches a bundle of all Device resources for the specified patient and any corresponding Provenance resources.</v>
      </c>
    </row>
    <row r="118" spans="1:10" s="1" customFormat="1">
      <c r="A118" s="1">
        <v>117</v>
      </c>
      <c r="B118" s="17" t="s">
        <v>271</v>
      </c>
      <c r="C118" s="17" t="s">
        <v>495</v>
      </c>
      <c r="D118" s="17" t="s">
        <v>523</v>
      </c>
      <c r="E118" s="17" t="s">
        <v>13</v>
      </c>
      <c r="F118" s="1" t="s">
        <v>514</v>
      </c>
      <c r="H118" s="5" t="str">
        <f>"support searching for a "&amp;LOWER(B118&amp;" and its associated provenance")</f>
        <v>support searching for a device and its associated provenance</v>
      </c>
      <c r="I118" s="5" t="str">
        <f>"GET [base]/"&amp;B118&amp;"?_id=12345&amp;us-core-includeprovenance"</f>
        <v>GET [base]/Device?_id=12345&amp;us-core-includeprovenance</v>
      </c>
      <c r="J118" s="5" t="str">
        <f>"Fetches a "&amp;B118&amp;" resource (within the clients authorization scope) and any corresponding Provenance resources."</f>
        <v>Fetches a Device resource (within the clients authorization scope) and any corresponding Provenance resources.</v>
      </c>
    </row>
    <row r="119" spans="1:10" s="1" customFormat="1" ht="18" customHeight="1">
      <c r="A119" s="1">
        <v>118</v>
      </c>
      <c r="B119" s="17" t="s">
        <v>272</v>
      </c>
      <c r="C119" s="17" t="s">
        <v>495</v>
      </c>
      <c r="D119" s="17" t="s">
        <v>522</v>
      </c>
      <c r="E119" s="17" t="s">
        <v>13</v>
      </c>
      <c r="F119" s="1" t="s">
        <v>512</v>
      </c>
      <c r="H119" s="5" t="str">
        <f>"support searching for all "&amp;LOWER(B119&amp;"s and associated provenance for a patient")</f>
        <v>support searching for all locations and associated provenance for a patient</v>
      </c>
      <c r="I119" s="5" t="str">
        <f>"GET [base]/"&amp;B119&amp;"?patient=1137192&amp;us-core-includeprovenance"</f>
        <v>GET [base]/Location?patient=1137192&amp;us-core-includeprovenance</v>
      </c>
      <c r="J119" s="5" t="str">
        <f>"Fetches a bundle of all "&amp;B120&amp;" resources for the specified patient and any corresponding Provenance resources."</f>
        <v>Fetches a bundle of all Location resources for the specified patient and any corresponding Provenance resources.</v>
      </c>
    </row>
    <row r="120" spans="1:10" s="1" customFormat="1">
      <c r="A120" s="1">
        <v>119</v>
      </c>
      <c r="B120" s="17" t="s">
        <v>272</v>
      </c>
      <c r="C120" s="17" t="s">
        <v>495</v>
      </c>
      <c r="D120" s="17" t="s">
        <v>523</v>
      </c>
      <c r="E120" s="17" t="s">
        <v>13</v>
      </c>
      <c r="F120" s="1" t="s">
        <v>514</v>
      </c>
      <c r="H120" s="5" t="str">
        <f>"support searching for a "&amp;LOWER(B120&amp;" and its associated provenance")</f>
        <v>support searching for a location and its associated provenance</v>
      </c>
      <c r="I120" s="5" t="str">
        <f>"GET [base]/"&amp;B120&amp;"?_id=12345&amp;us-core-includeprovenance"</f>
        <v>GET [base]/Location?_id=12345&amp;us-core-includeprovenance</v>
      </c>
      <c r="J120" s="5" t="str">
        <f>"Fetches a "&amp;B120&amp;" resource (within the clients authorization scope) and any corresponding Provenance resources."</f>
        <v>Fetches a Location resource (within the clients authorization scope) and any corresponding Provenance resources.</v>
      </c>
    </row>
    <row r="121" spans="1:10" s="1" customFormat="1" ht="20.25" customHeight="1">
      <c r="A121" s="1">
        <v>120</v>
      </c>
      <c r="B121" s="17" t="s">
        <v>286</v>
      </c>
      <c r="C121" s="17" t="s">
        <v>495</v>
      </c>
      <c r="D121" s="17" t="s">
        <v>522</v>
      </c>
      <c r="E121" s="17" t="s">
        <v>13</v>
      </c>
      <c r="F121" s="1" t="s">
        <v>512</v>
      </c>
      <c r="H121" s="5" t="str">
        <f>"support searching for all "&amp;LOWER(B121&amp;"s and associated provenance for a patient")</f>
        <v>support searching for all organizations and associated provenance for a patient</v>
      </c>
      <c r="I121" s="5" t="str">
        <f>"GET [base]/"&amp;B121&amp;"?patient=1137192&amp;us-core-includeprovenance"</f>
        <v>GET [base]/Organization?patient=1137192&amp;us-core-includeprovenance</v>
      </c>
      <c r="J121" s="5" t="str">
        <f>"Fetches a bundle of all "&amp;B122&amp;" resources for the specified patient and any corresponding Provenance resources."</f>
        <v>Fetches a bundle of all Organization resources for the specified patient and any corresponding Provenance resources.</v>
      </c>
    </row>
    <row r="122" spans="1:10" s="1" customFormat="1">
      <c r="A122" s="1">
        <v>121</v>
      </c>
      <c r="B122" s="17" t="s">
        <v>286</v>
      </c>
      <c r="C122" s="17" t="s">
        <v>495</v>
      </c>
      <c r="D122" s="17" t="s">
        <v>523</v>
      </c>
      <c r="E122" s="17" t="s">
        <v>13</v>
      </c>
      <c r="F122" s="1" t="s">
        <v>514</v>
      </c>
      <c r="H122" s="5" t="str">
        <f>"support searching for a "&amp;LOWER(B122&amp;" and its associated provenance")</f>
        <v>support searching for a organization and its associated provenance</v>
      </c>
      <c r="I122" s="5" t="str">
        <f>"GET [base]/"&amp;B122&amp;"?_id=12345&amp;us-core-includeprovenance"</f>
        <v>GET [base]/Organization?_id=12345&amp;us-core-includeprovenance</v>
      </c>
      <c r="J122" s="5" t="str">
        <f>"Fetches a "&amp;B122&amp;" resource (within the clients authorization scope) and any corresponding Provenance resources."</f>
        <v>Fetches a Organization resource (within the clients authorization scope) and any corresponding Provenance resources.</v>
      </c>
    </row>
    <row r="123" spans="1:10" s="1" customFormat="1" ht="20.25" customHeight="1">
      <c r="A123" s="1">
        <v>122</v>
      </c>
      <c r="B123" s="17" t="s">
        <v>293</v>
      </c>
      <c r="C123" s="17" t="s">
        <v>495</v>
      </c>
      <c r="D123" s="17" t="s">
        <v>522</v>
      </c>
      <c r="E123" s="17" t="s">
        <v>13</v>
      </c>
      <c r="F123" s="1" t="s">
        <v>512</v>
      </c>
      <c r="H123" s="5" t="str">
        <f>"support searching for all "&amp;LOWER(B123&amp;"s and associated provenance for a patient")</f>
        <v>support searching for all practitioners and associated provenance for a patient</v>
      </c>
      <c r="I123" s="5" t="str">
        <f>"GET [base]/"&amp;B123&amp;"?patient=1137192&amp;us-core-includeprovenance"</f>
        <v>GET [base]/Practitioner?patient=1137192&amp;us-core-includeprovenance</v>
      </c>
      <c r="J123" s="5" t="str">
        <f>"Fetches a bundle of all "&amp;B124&amp;" resources for the specified patient and any corresponding Provenance resources."</f>
        <v>Fetches a bundle of all Practitioner resources for the specified patient and any corresponding Provenance resources.</v>
      </c>
    </row>
    <row r="124" spans="1:10" s="1" customFormat="1">
      <c r="A124" s="1">
        <v>123</v>
      </c>
      <c r="B124" s="17" t="s">
        <v>293</v>
      </c>
      <c r="C124" s="17" t="s">
        <v>495</v>
      </c>
      <c r="D124" s="17" t="s">
        <v>523</v>
      </c>
      <c r="E124" s="17" t="s">
        <v>13</v>
      </c>
      <c r="F124" s="1" t="s">
        <v>514</v>
      </c>
      <c r="H124" s="5" t="str">
        <f>"support searching for a "&amp;LOWER(B124&amp;" and its associated provenance")</f>
        <v>support searching for a practitioner and its associated provenance</v>
      </c>
      <c r="I124" s="5" t="str">
        <f>"GET [base]/"&amp;B124&amp;"?_id=12345&amp;us-core-includeprovenance"</f>
        <v>GET [base]/Practitioner?_id=12345&amp;us-core-includeprovenance</v>
      </c>
      <c r="J124" s="5" t="str">
        <f>"Fetches a "&amp;B124&amp;" resource (within the clients authorization scope) and any corresponding Provenance resources."</f>
        <v>Fetches a Practitioner resource (within the clients authorization scope) and any corresponding Provenance resources.</v>
      </c>
    </row>
    <row r="125" spans="1:10" s="1" customFormat="1" ht="20.25" customHeight="1">
      <c r="A125" s="1">
        <v>124</v>
      </c>
      <c r="B125" s="17" t="s">
        <v>296</v>
      </c>
      <c r="C125" s="17" t="s">
        <v>495</v>
      </c>
      <c r="D125" s="17" t="s">
        <v>522</v>
      </c>
      <c r="E125" s="17" t="s">
        <v>13</v>
      </c>
      <c r="F125" s="1" t="s">
        <v>512</v>
      </c>
      <c r="H125" s="5" t="str">
        <f>"support searching for all "&amp;LOWER(B125&amp;"s and associated provenance for a patient")</f>
        <v>support searching for all practitionerroles and associated provenance for a patient</v>
      </c>
      <c r="I125" s="5" t="str">
        <f>"GET [base]/"&amp;B125&amp;"?patient=1137192&amp;us-core-includeprovenance"</f>
        <v>GET [base]/PractitionerRole?patient=1137192&amp;us-core-includeprovenance</v>
      </c>
      <c r="J125" s="5" t="str">
        <f>"Fetches a bundle of all "&amp;B126&amp;" resources for the specified patient and any corresponding Provenance resources."</f>
        <v>Fetches a bundle of all PractitionerRole resources for the specified patient and any corresponding Provenance resources.</v>
      </c>
    </row>
    <row r="126" spans="1:10" s="1" customFormat="1">
      <c r="A126" s="1">
        <v>125</v>
      </c>
      <c r="B126" s="17" t="s">
        <v>296</v>
      </c>
      <c r="C126" s="17" t="s">
        <v>495</v>
      </c>
      <c r="D126" s="17" t="s">
        <v>523</v>
      </c>
      <c r="E126" s="17" t="s">
        <v>13</v>
      </c>
      <c r="F126" s="1" t="s">
        <v>514</v>
      </c>
      <c r="H126" s="5" t="str">
        <f>"support searching for a "&amp;LOWER(B126&amp;" and its associated provenance")</f>
        <v>support searching for a practitionerrole and its associated provenance</v>
      </c>
      <c r="I126" s="5" t="str">
        <f>"GET [base]/"&amp;B126&amp;"?_id=12345&amp;us-core-includeprovenance"</f>
        <v>GET [base]/PractitionerRole?_id=12345&amp;us-core-includeprovenance</v>
      </c>
      <c r="J126" s="5" t="str">
        <f>"Fetches a "&amp;B126&amp;" resource (within the clients authorization scope) and any corresponding Provenance resources."</f>
        <v>Fetches a PractitionerRole resource (within the clients authorization scope) and any corresponding Provenance resources.</v>
      </c>
    </row>
  </sheetData>
  <pageMargins left="0.75" right="0.75" top="1" bottom="1" header="0.5" footer="0.5"/>
  <pageSetup orientation="portrait" horizontalDpi="0" verticalDpi="0" r:id="rId1"/>
  <ignoredErrors>
    <ignoredError sqref="J78" formula="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meta</vt:lpstr>
      <vt:lpstr>igs</vt:lpstr>
      <vt:lpstr>profiles</vt:lpstr>
      <vt:lpstr>resources</vt:lpstr>
      <vt:lpstr>ops</vt:lpstr>
      <vt:lpstr>interactions</vt:lpstr>
      <vt:lpstr>rest_interactions</vt:lpstr>
      <vt:lpstr>sps</vt:lpstr>
      <vt:lpstr>sp_combos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2019-02-19T18:23:22Z</dcterms:created>
  <dcterms:modified xsi:type="dcterms:W3CDTF">2019-08-30T01:45:19Z</dcterms:modified>
</cp:coreProperties>
</file>