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 defaultThemeVersion="124226"/>
  <bookViews>
    <workbookView xWindow="240" yWindow="135" windowWidth="19440" windowHeight="12240"/>
  </bookViews>
  <sheets>
    <sheet name="Tasks estimation" sheetId="1" r:id="rId1"/>
    <sheet name="Iteration 4 plan" sheetId="2" r:id="rId2"/>
    <sheet name="Iteration 4 week 1 time track" sheetId="6" r:id="rId3"/>
    <sheet name="Iteration 4 week 2 time track" sheetId="7" r:id="rId4"/>
    <sheet name="Project Plan" sheetId="8" r:id="rId5"/>
    <sheet name="Iteration 1 Plan" sheetId="9" r:id="rId6"/>
    <sheet name="Iteration 2 Plan" sheetId="10" r:id="rId7"/>
    <sheet name="Iteration 3 plan" sheetId="11" r:id="rId8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5" i="11" l="1"/>
  <c r="K54" i="11"/>
  <c r="K53" i="11"/>
  <c r="K52" i="11"/>
  <c r="K51" i="11"/>
  <c r="K50" i="11"/>
  <c r="K49" i="11"/>
  <c r="K48" i="11"/>
  <c r="J48" i="11"/>
  <c r="K47" i="11"/>
  <c r="J47" i="11"/>
  <c r="K46" i="11"/>
  <c r="J46" i="11"/>
  <c r="K45" i="11"/>
  <c r="J45" i="11"/>
  <c r="K44" i="11"/>
  <c r="J44" i="11"/>
  <c r="K43" i="11"/>
  <c r="J43" i="11"/>
  <c r="K42" i="11"/>
  <c r="K41" i="11"/>
  <c r="J41" i="11"/>
  <c r="K40" i="11"/>
  <c r="J40" i="11"/>
  <c r="H40" i="11"/>
  <c r="K39" i="11"/>
  <c r="H39" i="11"/>
  <c r="J39" i="11" s="1"/>
  <c r="K38" i="11"/>
  <c r="J38" i="11"/>
  <c r="K37" i="11"/>
  <c r="J37" i="11"/>
  <c r="K36" i="11"/>
  <c r="J36" i="11"/>
  <c r="K35" i="11"/>
  <c r="J35" i="11"/>
  <c r="K34" i="11"/>
  <c r="J34" i="11"/>
  <c r="K33" i="11"/>
  <c r="H33" i="11"/>
  <c r="J33" i="11" s="1"/>
  <c r="K32" i="11"/>
  <c r="J32" i="11"/>
  <c r="H32" i="11"/>
  <c r="K31" i="11"/>
  <c r="J31" i="11"/>
  <c r="K30" i="11"/>
  <c r="H30" i="11"/>
  <c r="J30" i="11" s="1"/>
  <c r="K29" i="11"/>
  <c r="J29" i="11"/>
  <c r="K28" i="11"/>
  <c r="J28" i="11"/>
  <c r="K27" i="11"/>
  <c r="K26" i="11"/>
  <c r="J26" i="11"/>
  <c r="J54" i="11" s="1"/>
  <c r="K25" i="11"/>
  <c r="K24" i="11"/>
  <c r="K23" i="11"/>
  <c r="L22" i="11"/>
  <c r="K22" i="11"/>
  <c r="K21" i="11"/>
  <c r="K20" i="11"/>
  <c r="N19" i="11"/>
  <c r="K19" i="11"/>
  <c r="K18" i="11"/>
  <c r="K17" i="11"/>
  <c r="K16" i="11"/>
  <c r="K15" i="11"/>
  <c r="Y10" i="11"/>
  <c r="X10" i="11"/>
  <c r="V10" i="11"/>
  <c r="U10" i="11"/>
  <c r="S10" i="11"/>
  <c r="R10" i="11"/>
  <c r="P10" i="11"/>
  <c r="O10" i="11"/>
  <c r="M10" i="11"/>
  <c r="L10" i="11"/>
  <c r="Y9" i="11"/>
  <c r="X9" i="11"/>
  <c r="X11" i="11" s="1"/>
  <c r="V9" i="11"/>
  <c r="U9" i="11"/>
  <c r="U11" i="11" s="1"/>
  <c r="S9" i="11"/>
  <c r="R9" i="11"/>
  <c r="R11" i="11" s="1"/>
  <c r="P9" i="11"/>
  <c r="O9" i="11"/>
  <c r="O11" i="11" s="1"/>
  <c r="M9" i="11"/>
  <c r="L9" i="11"/>
  <c r="L11" i="11" s="1"/>
  <c r="X7" i="11"/>
  <c r="U7" i="11"/>
  <c r="R7" i="11"/>
  <c r="O7" i="11"/>
  <c r="L7" i="11"/>
  <c r="L50" i="10"/>
  <c r="K49" i="10"/>
  <c r="J49" i="10"/>
  <c r="K48" i="10"/>
  <c r="J48" i="10"/>
  <c r="K47" i="10"/>
  <c r="J47" i="10"/>
  <c r="K46" i="10"/>
  <c r="J46" i="10"/>
  <c r="K45" i="10"/>
  <c r="J45" i="10"/>
  <c r="K44" i="10"/>
  <c r="J44" i="10"/>
  <c r="K43" i="10"/>
  <c r="J43" i="10"/>
  <c r="K42" i="10"/>
  <c r="J42" i="10"/>
  <c r="K41" i="10"/>
  <c r="J41" i="10"/>
  <c r="K40" i="10"/>
  <c r="J40" i="10"/>
  <c r="K39" i="10"/>
  <c r="J39" i="10"/>
  <c r="K38" i="10"/>
  <c r="J38" i="10"/>
  <c r="K37" i="10"/>
  <c r="J37" i="10"/>
  <c r="K36" i="10"/>
  <c r="J36" i="10"/>
  <c r="K35" i="10"/>
  <c r="J35" i="10"/>
  <c r="K34" i="10"/>
  <c r="J34" i="10"/>
  <c r="K33" i="10"/>
  <c r="J33" i="10"/>
  <c r="K32" i="10"/>
  <c r="J32" i="10"/>
  <c r="K31" i="10"/>
  <c r="J31" i="10"/>
  <c r="K30" i="10"/>
  <c r="J30" i="10"/>
  <c r="K29" i="10"/>
  <c r="J29" i="10"/>
  <c r="K28" i="10"/>
  <c r="J28" i="10"/>
  <c r="K27" i="10"/>
  <c r="J27" i="10"/>
  <c r="H27" i="10"/>
  <c r="K26" i="10"/>
  <c r="H26" i="10"/>
  <c r="J26" i="10" s="1"/>
  <c r="K25" i="10"/>
  <c r="M24" i="10"/>
  <c r="K24" i="10" s="1"/>
  <c r="K23" i="10"/>
  <c r="K22" i="10"/>
  <c r="K21" i="10"/>
  <c r="L20" i="10"/>
  <c r="K20" i="10"/>
  <c r="K19" i="10"/>
  <c r="K18" i="10"/>
  <c r="K17" i="10"/>
  <c r="U12" i="10"/>
  <c r="T12" i="10"/>
  <c r="R12" i="10"/>
  <c r="Q12" i="10"/>
  <c r="P12" i="10"/>
  <c r="O12" i="10"/>
  <c r="N12" i="10"/>
  <c r="M12" i="10"/>
  <c r="L12" i="10"/>
  <c r="U11" i="10"/>
  <c r="T11" i="10"/>
  <c r="T13" i="10" s="1"/>
  <c r="R11" i="10"/>
  <c r="R13" i="10" s="1"/>
  <c r="Q11" i="10"/>
  <c r="P11" i="10"/>
  <c r="O11" i="10"/>
  <c r="N11" i="10"/>
  <c r="N13" i="10" s="1"/>
  <c r="M11" i="10"/>
  <c r="L11" i="10"/>
  <c r="L13" i="10" s="1"/>
  <c r="T9" i="10"/>
  <c r="R9" i="10"/>
  <c r="P9" i="10"/>
  <c r="N9" i="10"/>
  <c r="L9" i="10"/>
  <c r="F45" i="9"/>
  <c r="F44" i="9"/>
  <c r="F43" i="9"/>
  <c r="F42" i="9"/>
  <c r="F41" i="9"/>
  <c r="F40" i="9"/>
  <c r="F59" i="9" s="1"/>
  <c r="F39" i="9"/>
  <c r="J21" i="9"/>
  <c r="C34" i="8"/>
  <c r="C24" i="8"/>
  <c r="C14" i="8"/>
  <c r="C4" i="8"/>
  <c r="P13" i="10" l="1"/>
  <c r="X8" i="11"/>
  <c r="Y8" i="11" s="1"/>
  <c r="U8" i="11"/>
  <c r="V8" i="11" s="1"/>
  <c r="R8" i="11"/>
  <c r="S8" i="11" s="1"/>
  <c r="O8" i="11"/>
  <c r="P8" i="11" s="1"/>
  <c r="L8" i="11"/>
  <c r="M8" i="11" s="1"/>
  <c r="T10" i="10"/>
  <c r="U10" i="10" s="1"/>
  <c r="R10" i="10"/>
  <c r="S10" i="10" s="1"/>
  <c r="P10" i="10"/>
  <c r="Q10" i="10" s="1"/>
  <c r="N10" i="10"/>
  <c r="O10" i="10" s="1"/>
  <c r="L10" i="10"/>
  <c r="M10" i="10" s="1"/>
  <c r="J21" i="2"/>
  <c r="J25" i="2" s="1"/>
  <c r="J22" i="2"/>
  <c r="J26" i="2" l="1"/>
  <c r="K26" i="2"/>
  <c r="K25" i="2"/>
  <c r="C38" i="6"/>
  <c r="C3" i="6" s="1"/>
  <c r="C2" i="6" s="1"/>
  <c r="C36" i="7"/>
  <c r="J20" i="2"/>
  <c r="J18" i="2"/>
  <c r="D3" i="6"/>
  <c r="E3" i="6"/>
  <c r="F3" i="6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I4" i="1"/>
  <c r="I3" i="1"/>
  <c r="B49" i="2"/>
  <c r="B50" i="2"/>
  <c r="B51" i="2"/>
  <c r="H39" i="1"/>
  <c r="G3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F3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9" i="1"/>
</calcChain>
</file>

<file path=xl/comments1.xml><?xml version="1.0" encoding="utf-8"?>
<comments xmlns="http://schemas.openxmlformats.org/spreadsheetml/2006/main">
  <authors>
    <author>Author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2 * means the task 2 is the baseline of the estimation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16" authorId="0">
      <text>
        <r>
          <rPr>
            <sz val="10"/>
            <rFont val="Arial"/>
            <family val="2"/>
          </rPr>
          <t>We track Overhead items separately.  Refer to the MSELi definition of overhead Version 1.0</t>
        </r>
      </text>
    </comment>
    <comment ref="F16" authorId="0">
      <text>
        <r>
          <rPr>
            <sz val="10"/>
            <rFont val="Arial"/>
            <family val="2"/>
          </rPr>
          <t>DONE
IN PROGRESS
NOT STARTED
BACKLOG
RECURRING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14" authorId="0">
      <text>
        <r>
          <rPr>
            <sz val="10"/>
            <rFont val="Arial"/>
            <family val="2"/>
          </rPr>
          <t>We track Overhead items separately.  Refer to the MSELi definition of overhead Version 1.0</t>
        </r>
      </text>
    </comment>
    <comment ref="F14" authorId="0">
      <text>
        <r>
          <rPr>
            <sz val="10"/>
            <rFont val="Arial"/>
            <family val="2"/>
          </rPr>
          <t>type here --siddharth.subu Sun Nov 20 2011 21:11:05 GMT-0500 (Eastern Standard Time)
DONE
IN PROGRESS
NOT STARTED
BACKLOG
RECURRING
BLOCKED</t>
        </r>
      </text>
    </comment>
  </commentList>
</comments>
</file>

<file path=xl/sharedStrings.xml><?xml version="1.0" encoding="utf-8"?>
<sst xmlns="http://schemas.openxmlformats.org/spreadsheetml/2006/main" count="1000" uniqueCount="388">
  <si>
    <t>Description</t>
  </si>
  <si>
    <t>Outcome</t>
  </si>
  <si>
    <t>Iteration No</t>
  </si>
  <si>
    <t>Task Number(*)</t>
  </si>
  <si>
    <t>Estimatation tasks for Iterations</t>
  </si>
  <si>
    <t>Moved to Iteration</t>
  </si>
  <si>
    <t>Backlog</t>
  </si>
  <si>
    <t xml:space="preserve"> Iteration plan</t>
  </si>
  <si>
    <t>Iteration number</t>
  </si>
  <si>
    <t>1.  Key milestones</t>
  </si>
  <si>
    <t>Milestone</t>
  </si>
  <si>
    <t>Iteration start</t>
  </si>
  <si>
    <t>Iteration stop</t>
  </si>
  <si>
    <t>2.  High-level objectives</t>
  </si>
  <si>
    <t>3. Tasks</t>
  </si>
  <si>
    <t>Task No</t>
  </si>
  <si>
    <t>Status</t>
  </si>
  <si>
    <t>M</t>
  </si>
  <si>
    <t>T</t>
  </si>
  <si>
    <t>R</t>
  </si>
  <si>
    <t>D</t>
  </si>
  <si>
    <t>S</t>
  </si>
  <si>
    <t>Start Date</t>
  </si>
  <si>
    <t>End Date</t>
  </si>
  <si>
    <t>4.unplaned task</t>
  </si>
  <si>
    <t>Status meeting</t>
  </si>
  <si>
    <t>ALL</t>
  </si>
  <si>
    <t>RECURRING</t>
  </si>
  <si>
    <t>Client Bi-weekly call</t>
  </si>
  <si>
    <t>Mentor meeting</t>
  </si>
  <si>
    <t>Client communication</t>
  </si>
  <si>
    <t>Iteration Planning Meeting</t>
  </si>
  <si>
    <t>Bootcamp lecture</t>
  </si>
  <si>
    <t>Recording Time</t>
  </si>
  <si>
    <t>Preparation for Status Meetings</t>
  </si>
  <si>
    <t>Finish Slide layout and themes</t>
  </si>
  <si>
    <t>Project Overview</t>
  </si>
  <si>
    <t>Team, client, project, deliverables</t>
  </si>
  <si>
    <t>Project Progress</t>
  </si>
  <si>
    <t>Roadmap &amp; Future Plans</t>
  </si>
  <si>
    <t>Prepare and Integrate Slides</t>
  </si>
  <si>
    <t>Dry-Run with Mentors</t>
  </si>
  <si>
    <t>Dry-Run with Jennifer/Peter</t>
  </si>
  <si>
    <t>Review SOW as a Team</t>
  </si>
  <si>
    <t xml:space="preserve">Revise SOW </t>
  </si>
  <si>
    <t>Mentors, Client, Team comments</t>
  </si>
  <si>
    <t>Client call Friday</t>
  </si>
  <si>
    <t>Review Operational Descriptions</t>
  </si>
  <si>
    <t>Capture Technical Constraints</t>
  </si>
  <si>
    <t>Format Quality Attributes</t>
  </si>
  <si>
    <t>ACDM Stage 1, ADS</t>
  </si>
  <si>
    <t>Capture Business Constraints</t>
  </si>
  <si>
    <t>SOW</t>
  </si>
  <si>
    <t>Decision Milestones</t>
  </si>
  <si>
    <t>Macro Plan</t>
  </si>
  <si>
    <t>Create Master Design Plan</t>
  </si>
  <si>
    <t>Consolidate and update ADS</t>
  </si>
  <si>
    <t>Review Business Constraints</t>
  </si>
  <si>
    <t>Review Technical Constraints</t>
  </si>
  <si>
    <t>Review Quality Attributes</t>
  </si>
  <si>
    <t>Fix Tracking Tool</t>
  </si>
  <si>
    <t>New Tracking Tool</t>
  </si>
  <si>
    <t>Resource</t>
  </si>
  <si>
    <t>Dandan</t>
  </si>
  <si>
    <t>Matt</t>
  </si>
  <si>
    <t>Sid</t>
  </si>
  <si>
    <t>Rui</t>
  </si>
  <si>
    <t>Tharanga</t>
  </si>
  <si>
    <t>Review Slides as a Team</t>
  </si>
  <si>
    <t>Develop first outline</t>
  </si>
  <si>
    <t>Every slide to include the title, 
and notional text of what goes there</t>
  </si>
  <si>
    <t>Worst Case (man hours)</t>
  </si>
  <si>
    <t>Most Likely
 (man hours)</t>
  </si>
  <si>
    <t>Best Case
 (man hours)</t>
  </si>
  <si>
    <t>Reflection (Slides)</t>
  </si>
  <si>
    <t>Practice as a Team</t>
  </si>
  <si>
    <t>Review ADS</t>
  </si>
  <si>
    <t>Three-Point Estimation</t>
  </si>
  <si>
    <t>Effort</t>
  </si>
  <si>
    <t>Where are we in the project? 
What is the big picture?</t>
  </si>
  <si>
    <t>Slides on overall reflection</t>
  </si>
  <si>
    <t>Slides for roadmap and future plans</t>
  </si>
  <si>
    <t>Pull together slides and edit</t>
  </si>
  <si>
    <t>Team reviews all slides and provides input</t>
  </si>
  <si>
    <t>Team conducts practice dry-run w/ Sid,Matt</t>
  </si>
  <si>
    <t>Team conducts practice dry-run w/ Jen,Peter</t>
  </si>
  <si>
    <t>Team conducts dry-run with mentors</t>
  </si>
  <si>
    <t>Team reviews and approves ADS</t>
  </si>
  <si>
    <t>Collect all time data in one place</t>
  </si>
  <si>
    <t>All time data collected in one place
All estimation data collected in one place</t>
  </si>
  <si>
    <t>Requirements (Slides + Proposal)</t>
  </si>
  <si>
    <t>Planning &amp; Tracking (Slides + Proposal)</t>
  </si>
  <si>
    <t>Operations (Slides + Proposal)</t>
  </si>
  <si>
    <t>Risks (Slides + Proposal)</t>
  </si>
  <si>
    <t xml:space="preserve">Slides on requirements elicitation
Updated the proposals </t>
  </si>
  <si>
    <t>Slides on planning and tracking
Update the proposals</t>
  </si>
  <si>
    <t>Slides on process and operation
Update the proposals</t>
  </si>
  <si>
    <t>Slides on risks and mitigation
Update the proposal on risk</t>
  </si>
  <si>
    <t>Owner</t>
  </si>
  <si>
    <t>Matt,Sid</t>
  </si>
  <si>
    <t>1. Planed task</t>
  </si>
  <si>
    <t>EOSP</t>
  </si>
  <si>
    <t xml:space="preserve">SOW </t>
  </si>
  <si>
    <t>SRS</t>
  </si>
  <si>
    <t>12/05/2011</t>
  </si>
  <si>
    <t>12/16/2011</t>
  </si>
  <si>
    <t>Duration</t>
  </si>
  <si>
    <t>Iteration 4 Time tracking  week 1</t>
  </si>
  <si>
    <t xml:space="preserve">Iteration 4  week 2 Time tracking </t>
  </si>
  <si>
    <t>Total Time</t>
  </si>
  <si>
    <t>IN PROGRESS</t>
  </si>
  <si>
    <t>TEAM</t>
  </si>
  <si>
    <t>Burn down Chart</t>
  </si>
  <si>
    <t>Total Estimate</t>
  </si>
  <si>
    <t>Work load per week</t>
  </si>
  <si>
    <t xml:space="preserve">Sum of time cost </t>
  </si>
  <si>
    <t>Work done in week 2</t>
  </si>
  <si>
    <t>Total time cost in week 2</t>
  </si>
  <si>
    <t>Work done in week 1</t>
  </si>
  <si>
    <t>Work Number</t>
  </si>
  <si>
    <t>Actual Tasks remaining</t>
  </si>
  <si>
    <t xml:space="preserve">Ideal Task remaining </t>
  </si>
  <si>
    <t>week 0</t>
  </si>
  <si>
    <t>week 1</t>
  </si>
  <si>
    <t>week 2</t>
  </si>
  <si>
    <t>DONE1</t>
  </si>
  <si>
    <t>DONE2</t>
  </si>
  <si>
    <t>3.  Work Item assignments</t>
  </si>
  <si>
    <t xml:space="preserve">Priority  </t>
  </si>
  <si>
    <t>Overhead?</t>
  </si>
  <si>
    <t>Reference material</t>
  </si>
  <si>
    <t>Size Estimate
(Planning Poker)</t>
  </si>
  <si>
    <t>Assigned
(ALL,SDRTM)</t>
  </si>
  <si>
    <t>Total Estimate (hours)</t>
  </si>
  <si>
    <t>Total Actuals (hours)</t>
  </si>
  <si>
    <t>OVERHEAD</t>
  </si>
  <si>
    <t>Iteration Reflection Meeting</t>
  </si>
  <si>
    <t>Studio Presentation</t>
  </si>
  <si>
    <t>Studio Discussion</t>
  </si>
  <si>
    <t>Template for functional requirements</t>
  </si>
  <si>
    <t>Post in Google Docs</t>
  </si>
  <si>
    <t>DONE</t>
  </si>
  <si>
    <t>Functional requirement capture</t>
  </si>
  <si>
    <t>-Whitepaper
-Client communications log
-Len's white paper</t>
  </si>
  <si>
    <t xml:space="preserve">from white paper </t>
  </si>
  <si>
    <t>Open ADR</t>
  </si>
  <si>
    <t>from client comm log</t>
  </si>
  <si>
    <t>Review functional requirements and consolidate</t>
  </si>
  <si>
    <t>Review In Google Docs</t>
  </si>
  <si>
    <t>Update SRS doc (style and formatting)</t>
  </si>
  <si>
    <t>Updated SRS Word Document with consolidated info</t>
  </si>
  <si>
    <t>BACKLOG</t>
  </si>
  <si>
    <t>Create Logical Architecture, prepare for client discussion, Risk analysis</t>
  </si>
  <si>
    <t>-Logical architecture
-List of risks that the team is likely to face in the future</t>
  </si>
  <si>
    <t>Client Skype call</t>
  </si>
  <si>
    <t>Update client communications log</t>
  </si>
  <si>
    <t>Write the SOW</t>
  </si>
  <si>
    <t>Updated SOW</t>
  </si>
  <si>
    <t>Update Planning proposal</t>
  </si>
  <si>
    <t>One tab for each method we are using</t>
  </si>
  <si>
    <t>Update Defining the Problem Proposal</t>
  </si>
  <si>
    <t>Update Operations Proposal</t>
  </si>
  <si>
    <t>Create Design Proposal</t>
  </si>
  <si>
    <t>Determine structure of EOSP</t>
  </si>
  <si>
    <t>Outline and structure of EOSP</t>
  </si>
  <si>
    <t>Other prior EOSP from Dogbert</t>
  </si>
  <si>
    <t>Determine major lessons learned</t>
  </si>
  <si>
    <t>Statement of major lessons learned</t>
  </si>
  <si>
    <t>Close out Iteration 2 Tasks and move backlog to Iteration 3</t>
  </si>
  <si>
    <t>Iteration 3 Backlog</t>
  </si>
  <si>
    <t>Configuration Management Plan</t>
  </si>
  <si>
    <t>1 document describing what goes where on GDocs, Git, and Dropbox</t>
  </si>
  <si>
    <t>Identify appropriate quality metrics &amp; controls</t>
  </si>
  <si>
    <t>List</t>
  </si>
  <si>
    <t>MED</t>
  </si>
  <si>
    <t>Select high-priority metrics &amp; controls</t>
  </si>
  <si>
    <t>Prioritized List</t>
  </si>
  <si>
    <t>Incorporate metrics &amp; controls into process</t>
  </si>
  <si>
    <t xml:space="preserve">Create Tracking Artifacts
</t>
  </si>
  <si>
    <t>LOW</t>
  </si>
  <si>
    <t xml:space="preserve">Investigate QAW </t>
  </si>
  <si>
    <t>Talk to expert, email team</t>
  </si>
  <si>
    <t>Develop project resource chart</t>
  </si>
  <si>
    <t>Excel chart</t>
  </si>
  <si>
    <t>HIGH</t>
  </si>
  <si>
    <t>Tailor ACDM</t>
  </si>
  <si>
    <t>Update Process Guide</t>
  </si>
  <si>
    <t>Tony's white paper
Tony's book</t>
  </si>
  <si>
    <t>ACDM Overview with Tony</t>
  </si>
  <si>
    <t>Introduction to ACDM</t>
  </si>
  <si>
    <t>UNPLANNED</t>
  </si>
  <si>
    <t>Poster Session</t>
  </si>
  <si>
    <t>Meeting w/ Matt Bass on Architecture</t>
  </si>
  <si>
    <t>Protocol Research</t>
  </si>
  <si>
    <t>Speak with Tony on Architecture &amp; Risk (2 Dec)</t>
  </si>
  <si>
    <t>Initial Risk Analysis for Project</t>
  </si>
  <si>
    <t>Project Phase / Iteration / Activities</t>
  </si>
  <si>
    <t>Start date</t>
  </si>
  <si>
    <t>End date</t>
  </si>
  <si>
    <t>Activity Owner</t>
  </si>
  <si>
    <t>Inputs</t>
  </si>
  <si>
    <t>Outputs</t>
  </si>
  <si>
    <t>Inception / Iteration 1</t>
  </si>
  <si>
    <t>Iteration Planning Activity
- Review WBS
- Define Iteration Objectives
- Define Evaluation Criteria
- Review Risks
- Identify Tasks
- Estimation
- Assignment</t>
  </si>
  <si>
    <t>WBS
Risk Register</t>
  </si>
  <si>
    <t>WBS (Updated)
Risk Register (Updated)
Iteration 1 Plan (Created)</t>
  </si>
  <si>
    <t>Iteration Tracking Activity
- Weekly Status Meeting
- Weekly Status Email to Client
- Bi-weekly Conference Call
- Daily Stand-up Meeting</t>
  </si>
  <si>
    <t>Iteration 1 Plan
Action Items List
Risk Register
Client Communication Log</t>
  </si>
  <si>
    <t>Iteration 1 Plan (Updated)
Action Items List (Updated)
Risk Register (Updated)
Client Communication Log (Updated)</t>
  </si>
  <si>
    <t>Iteration Assessment Activity
- Review Iteration Plan
- Review Process
- Review Project Plan
- Review Project Scope</t>
  </si>
  <si>
    <t xml:space="preserve">Iteration 1 Plan
Project Plan
</t>
  </si>
  <si>
    <t>Iteration 1 Summary (Created)
Project Plan (Updated)
SOW (Updated and Refined)</t>
  </si>
  <si>
    <t>Identify Architectural Drivers</t>
  </si>
  <si>
    <t>OpenADR Documents
Client Communication Log</t>
  </si>
  <si>
    <t>SRS Version 0.1 (Created)</t>
  </si>
  <si>
    <t>OpenADR Familiarization</t>
  </si>
  <si>
    <t>Develop Macro Strategy and Plan</t>
  </si>
  <si>
    <t>Bootcamp Presentations</t>
  </si>
  <si>
    <t>Project Plan (Created)</t>
  </si>
  <si>
    <t>Establish Iteration Structure</t>
  </si>
  <si>
    <t>Process Guide (Created)</t>
  </si>
  <si>
    <t xml:space="preserve"> </t>
  </si>
  <si>
    <t>Inception / Iteration 2</t>
  </si>
  <si>
    <t>Iteration Planning Activity</t>
  </si>
  <si>
    <t>Iteration 1 Plan
WBS
Risk Register</t>
  </si>
  <si>
    <t>WBS (Updated)
Risk Register (Updated)
Iteration 2 Plan (Created)</t>
  </si>
  <si>
    <t xml:space="preserve">Iteration Tracking Activity
</t>
  </si>
  <si>
    <t>Iteration 2 Plan
Action Items List
Risk Register
Client Communication Log</t>
  </si>
  <si>
    <t>Iteration 2 Plan (Updated)
Action Items List (Updated)
Risk Register (Updated)
Client Communication Log (Updated)</t>
  </si>
  <si>
    <t>Iteration Assessment Activity</t>
  </si>
  <si>
    <t>Iteration 2 Plan
Project Plan</t>
  </si>
  <si>
    <t>Iteration 2 Summary (Created)
Project Plan (Updated)</t>
  </si>
  <si>
    <t>Refine Quality Attributes</t>
  </si>
  <si>
    <t>SRS Version 0.1</t>
  </si>
  <si>
    <t>SRS Version 0.2 (Updated)</t>
  </si>
  <si>
    <t>Identify High-Level Functional Requirements</t>
  </si>
  <si>
    <t>Update SOW</t>
  </si>
  <si>
    <t>SOW Version 0.1</t>
  </si>
  <si>
    <t>SOW Version 0.2 (Updated)</t>
  </si>
  <si>
    <t>Establish Quality Metrics</t>
  </si>
  <si>
    <t>Plan Proposal 0.1</t>
  </si>
  <si>
    <t>Plan Proposal 0.2</t>
  </si>
  <si>
    <t>Inception / Iteration 3</t>
  </si>
  <si>
    <t>Iteration 2</t>
  </si>
  <si>
    <t>Iteration 2 Plan
WBS
Risk Register</t>
  </si>
  <si>
    <t>WBS (Updated)
Risk Register (Updated)
Iteration 3 Plan (Created)</t>
  </si>
  <si>
    <t>Iteration Tracking Activity</t>
  </si>
  <si>
    <t>Iteration 3 Plan
Action Items List
Risk Register
Client Communication Log</t>
  </si>
  <si>
    <t>Iteration 3 Plan (Updated)
Action Items List (Updated)
Risk Register (Updated)
Client Communication Log (Updated)</t>
  </si>
  <si>
    <t>Iteration 3 Plan
Project Plan</t>
  </si>
  <si>
    <t>Iteration 3 Summary (Created)
Project Plan (Updated)</t>
  </si>
  <si>
    <t>Refine Architectural Drivers</t>
  </si>
  <si>
    <t>SRS Version 1.1</t>
  </si>
  <si>
    <t>SRS Version 1.2 (Updated)</t>
  </si>
  <si>
    <t>Refine Notional Architecture</t>
  </si>
  <si>
    <t>Notional Arch Version 1.0</t>
  </si>
  <si>
    <t>Notional Arch Version 1.1 (Updated)</t>
  </si>
  <si>
    <t>Inception / Iteration 4</t>
  </si>
  <si>
    <t>Iteration 3 Plan
WBS
Risk Register</t>
  </si>
  <si>
    <t>WBS (Updated)
Risk Register (Updated)
Iteration 4 Plan (Created)</t>
  </si>
  <si>
    <t>Iteration 4 Plan
Action Items List
Risk Register
Client Communication Log</t>
  </si>
  <si>
    <t>Iteration 4 Plan (Updated)
Action Items List (Updated)
Risk Register (Updated)
Client Communication Log (Updated)</t>
  </si>
  <si>
    <t>Iteration 4 Plan
Project Plan</t>
  </si>
  <si>
    <t>Iteration 4 Summary (Created)
Project Plan (Updated)</t>
  </si>
  <si>
    <t>Elaboration / Iteration 1</t>
  </si>
  <si>
    <t>Iteration Assessment Activity
- Review Iteration Plan
- Review Process
- Review Project Plan</t>
  </si>
  <si>
    <t>Iteration 1 Plan
Project Plan</t>
  </si>
  <si>
    <t>Iteration 1 Summary (Created)
Project Plan (Updated)</t>
  </si>
  <si>
    <t xml:space="preserve">Iteration 1 plan </t>
  </si>
  <si>
    <t>Date</t>
  </si>
  <si>
    <t>Client meeting</t>
  </si>
  <si>
    <t xml:space="preserve">Tailor ACDM process </t>
  </si>
  <si>
    <t xml:space="preserve">Discussion quality attributes </t>
  </si>
  <si>
    <t>SRS draft version</t>
  </si>
  <si>
    <t>Name or key words of description</t>
  </si>
  <si>
    <t>Size estimate (points)</t>
  </si>
  <si>
    <t>State</t>
  </si>
  <si>
    <t>Target iteration</t>
  </si>
  <si>
    <t>Assigned to (name)</t>
  </si>
  <si>
    <t>Estimate Time cost</t>
  </si>
  <si>
    <t xml:space="preserve">Hours worked </t>
  </si>
  <si>
    <t xml:space="preserve">Estimate of hours remaining </t>
  </si>
  <si>
    <t>Read OpenADR document and identify quality attributes</t>
  </si>
  <si>
    <t>high</t>
  </si>
  <si>
    <t>Done</t>
  </si>
  <si>
    <t>OpenADR specification doc(dropbox)</t>
  </si>
  <si>
    <t>Team</t>
  </si>
  <si>
    <t>3 FOR EACH</t>
  </si>
  <si>
    <t>Document quality attributes &amp; constrains</t>
  </si>
  <si>
    <t xml:space="preserve">Tharanga </t>
  </si>
  <si>
    <t>Tailor processes from ACDM</t>
  </si>
  <si>
    <t>ACDM white paper</t>
  </si>
  <si>
    <t>SID</t>
  </si>
  <si>
    <t>Plan for iteration 1</t>
  </si>
  <si>
    <t xml:space="preserve">Medium </t>
  </si>
  <si>
    <t>RUI</t>
  </si>
  <si>
    <t>High level plan for iteration 2 and 3</t>
  </si>
  <si>
    <t>In progress</t>
  </si>
  <si>
    <t>RUI ,MATT,SID</t>
  </si>
  <si>
    <t>5 FOR Each</t>
  </si>
  <si>
    <t>Total:</t>
  </si>
  <si>
    <t>4.  Evaluation criteria</t>
  </si>
  <si>
    <t>Client meeting minutes including the clients comments on quality attributes</t>
  </si>
  <si>
    <t>A one or two page doc including the process</t>
  </si>
  <si>
    <t>Iteration plan don google docs</t>
  </si>
  <si>
    <t>5. Time cost on things not in the assignment</t>
  </si>
  <si>
    <t xml:space="preserve">Purpose </t>
  </si>
  <si>
    <t>Your name</t>
  </si>
  <si>
    <t>Learning openUP for iteration planning</t>
  </si>
  <si>
    <t>iteration plan template</t>
  </si>
  <si>
    <t>done</t>
  </si>
  <si>
    <t>Client Meeting + After Meeting Discussion</t>
  </si>
  <si>
    <t>Client</t>
  </si>
  <si>
    <t>Status Meeting + After Meeting Dsicussion</t>
  </si>
  <si>
    <t>Mentoring</t>
  </si>
  <si>
    <t>Bootcamp Lectures + After class discussion</t>
  </si>
  <si>
    <t>Lectures/Class</t>
  </si>
  <si>
    <t>Extra Hour Open ADR Reading</t>
  </si>
  <si>
    <t>Weekly Status Meeting</t>
  </si>
  <si>
    <t>Status Mtg</t>
  </si>
  <si>
    <t>Document Quality Attributes &amp; Constraints</t>
  </si>
  <si>
    <t>Meeting</t>
  </si>
  <si>
    <t>Mentor Meeting</t>
  </si>
  <si>
    <t>Coordination, Emails, Overhead</t>
  </si>
  <si>
    <t>Time</t>
  </si>
  <si>
    <t>Bootcamp Lectures</t>
  </si>
  <si>
    <t>Mentor meet</t>
  </si>
  <si>
    <t>Meetings (SRS Meeting, Conf call, status meeting, team time, planning meeting)</t>
  </si>
  <si>
    <t>planning, tracking, co-ordination, synchronization</t>
  </si>
  <si>
    <t>Study</t>
  </si>
  <si>
    <t>SRS Discussion + Review</t>
  </si>
  <si>
    <t>Documentation</t>
  </si>
  <si>
    <t xml:space="preserve">6.open questions </t>
  </si>
  <si>
    <t>Question description</t>
  </si>
  <si>
    <t xml:space="preserve">Iteration 2 plan </t>
  </si>
  <si>
    <t>Available Hours</t>
  </si>
  <si>
    <t>70 hours</t>
  </si>
  <si>
    <t>Total Hours Available</t>
  </si>
  <si>
    <t>Individual Hours Mean</t>
  </si>
  <si>
    <t>Standard Deviation for Individual Hours</t>
  </si>
  <si>
    <t>Total Estimated Hours</t>
  </si>
  <si>
    <t>Total Touched Task Estimated Hours</t>
  </si>
  <si>
    <t>Total Time Spent on Tasks*</t>
  </si>
  <si>
    <t>Time Spent / Time Estimated</t>
  </si>
  <si>
    <t>Overhead Estimate</t>
  </si>
  <si>
    <t>Available (hours)</t>
  </si>
  <si>
    <t>Assigned (hours)</t>
  </si>
  <si>
    <t>Spent on Project (hours)</t>
  </si>
  <si>
    <t>Spent on Overhead (hours)</t>
  </si>
  <si>
    <t>Total Hours Remaining</t>
  </si>
  <si>
    <t>Identify Quality Metrics</t>
  </si>
  <si>
    <t>(Just-In-Time Learning) Read Architecture in Practice</t>
  </si>
  <si>
    <t>Chapters 4,5</t>
  </si>
  <si>
    <t>Split and Agree on Format of Capturing QAs</t>
  </si>
  <si>
    <t>Update SRS s5</t>
  </si>
  <si>
    <t>Chapter 4</t>
  </si>
  <si>
    <t>Performance</t>
  </si>
  <si>
    <t>One scenario per checklist item</t>
  </si>
  <si>
    <t>Scalability</t>
  </si>
  <si>
    <t>Security</t>
  </si>
  <si>
    <t>CLOSED</t>
  </si>
  <si>
    <t>Modifiability</t>
  </si>
  <si>
    <t>Availablility</t>
  </si>
  <si>
    <t>Testability</t>
  </si>
  <si>
    <t>List High-Level Functionality of OpenADR</t>
  </si>
  <si>
    <t>Create SRS s4</t>
  </si>
  <si>
    <t>MOVED TO iteration 3</t>
  </si>
  <si>
    <t>SOW Section 2</t>
  </si>
  <si>
    <t>SOW Section 3,4</t>
  </si>
  <si>
    <t>NOT STARTED</t>
  </si>
  <si>
    <t>Create official project milestone chart</t>
  </si>
  <si>
    <t>1-Page View</t>
  </si>
  <si>
    <t>Update project plan with milestones, hard + soft</t>
  </si>
  <si>
    <t>Update Project Plan</t>
  </si>
  <si>
    <t>Update WBS in proper format</t>
  </si>
  <si>
    <t>Formal WBS</t>
  </si>
  <si>
    <t>Bootcamp planning presentation</t>
  </si>
  <si>
    <t>Presentation, practice</t>
  </si>
  <si>
    <t>review SRS(indiviudual )</t>
  </si>
  <si>
    <t>SRS 0.2</t>
  </si>
  <si>
    <t>review SRS(team )</t>
  </si>
  <si>
    <t>proof SRS(indiviudual )</t>
  </si>
  <si>
    <t>Incorporate time usage metrics into time tracker</t>
  </si>
  <si>
    <t>Iteration 2 Plan</t>
  </si>
  <si>
    <t>Research on Arch</t>
  </si>
  <si>
    <t>h</t>
  </si>
  <si>
    <t>Total Time Spent on Tasks</t>
  </si>
  <si>
    <t>Prepare for EOSP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</si>
</sst>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m/d/yyyy;@"/>
    <numFmt numFmtId="166" formatCode="d\-mmm\-yy;@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9"/>
      <name val="Arial"/>
      <family val="2"/>
    </font>
    <font>
      <b/>
      <sz val="10"/>
      <color indexed="17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>
      <alignment vertical="center"/>
    </xf>
  </cellStyleXfs>
  <cellXfs count="86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Fill="1"/>
    <xf numFmtId="2" fontId="0" fillId="0" borderId="0" xfId="0" applyNumberFormat="1" applyFill="1"/>
    <xf numFmtId="0" fontId="5" fillId="0" borderId="0" xfId="0" applyFont="1" applyAlignment="1">
      <alignment horizontal="center"/>
    </xf>
    <xf numFmtId="0" fontId="10" fillId="0" borderId="0" xfId="55" applyNumberFormat="1" applyFont="1" applyFill="1" applyAlignment="1">
      <alignment wrapText="1"/>
    </xf>
    <xf numFmtId="0" fontId="11" fillId="0" borderId="0" xfId="55">
      <alignment vertical="center"/>
    </xf>
    <xf numFmtId="0" fontId="12" fillId="9" borderId="0" xfId="55" applyNumberFormat="1" applyFont="1" applyFill="1" applyAlignment="1">
      <alignment horizontal="center"/>
    </xf>
    <xf numFmtId="166" fontId="12" fillId="9" borderId="0" xfId="55" applyNumberFormat="1" applyFont="1" applyFill="1" applyAlignment="1">
      <alignment horizontal="center"/>
    </xf>
    <xf numFmtId="0" fontId="12" fillId="0" borderId="0" xfId="55" applyNumberFormat="1" applyFont="1" applyFill="1" applyAlignment="1">
      <alignment horizontal="left"/>
    </xf>
    <xf numFmtId="0" fontId="10" fillId="4" borderId="0" xfId="55" applyNumberFormat="1" applyFont="1" applyFill="1" applyAlignment="1">
      <alignment horizontal="left"/>
    </xf>
    <xf numFmtId="165" fontId="10" fillId="4" borderId="0" xfId="55" applyNumberFormat="1" applyFont="1" applyFill="1" applyAlignment="1">
      <alignment horizontal="right"/>
    </xf>
    <xf numFmtId="3" fontId="10" fillId="4" borderId="0" xfId="55" applyNumberFormat="1" applyFont="1" applyFill="1" applyAlignment="1">
      <alignment horizontal="right"/>
    </xf>
    <xf numFmtId="165" fontId="10" fillId="0" borderId="0" xfId="55" applyNumberFormat="1" applyFont="1" applyFill="1" applyAlignment="1">
      <alignment wrapText="1"/>
    </xf>
    <xf numFmtId="3" fontId="10" fillId="0" borderId="0" xfId="55" applyNumberFormat="1" applyFont="1" applyFill="1" applyAlignment="1">
      <alignment wrapText="1"/>
    </xf>
    <xf numFmtId="0" fontId="10" fillId="0" borderId="0" xfId="55" applyNumberFormat="1" applyFont="1" applyFill="1" applyAlignment="1"/>
    <xf numFmtId="165" fontId="10" fillId="0" borderId="0" xfId="55" applyNumberFormat="1" applyFont="1" applyFill="1" applyAlignment="1">
      <alignment horizontal="right"/>
    </xf>
    <xf numFmtId="0" fontId="10" fillId="0" borderId="0" xfId="55" applyNumberFormat="1" applyFont="1" applyFill="1" applyAlignment="1">
      <alignment horizontal="left"/>
    </xf>
    <xf numFmtId="0" fontId="10" fillId="0" borderId="0" xfId="55" applyNumberFormat="1" applyFont="1" applyFill="1" applyAlignment="1">
      <alignment horizontal="right"/>
    </xf>
    <xf numFmtId="0" fontId="10" fillId="2" borderId="0" xfId="55" applyNumberFormat="1" applyFont="1" applyFill="1" applyAlignment="1">
      <alignment horizontal="left"/>
    </xf>
    <xf numFmtId="165" fontId="10" fillId="2" borderId="0" xfId="55" applyNumberFormat="1" applyFont="1" applyFill="1" applyAlignment="1">
      <alignment horizontal="right"/>
    </xf>
    <xf numFmtId="166" fontId="10" fillId="0" borderId="0" xfId="55" applyNumberFormat="1" applyFont="1" applyFill="1" applyAlignment="1"/>
    <xf numFmtId="166" fontId="10" fillId="0" borderId="0" xfId="55" applyNumberFormat="1" applyFont="1" applyFill="1" applyAlignment="1">
      <alignment horizontal="right"/>
    </xf>
    <xf numFmtId="0" fontId="8" fillId="0" borderId="0" xfId="55" applyNumberFormat="1" applyFont="1" applyFill="1" applyAlignment="1">
      <alignment horizontal="center" wrapText="1"/>
    </xf>
    <xf numFmtId="0" fontId="11" fillId="0" borderId="0" xfId="55" applyNumberFormat="1" applyFont="1" applyFill="1" applyAlignment="1">
      <alignment horizontal="center" wrapText="1"/>
    </xf>
    <xf numFmtId="4" fontId="11" fillId="0" borderId="0" xfId="55" applyNumberFormat="1" applyFont="1" applyFill="1" applyAlignment="1">
      <alignment wrapText="1"/>
    </xf>
    <xf numFmtId="0" fontId="8" fillId="0" borderId="0" xfId="55" applyNumberFormat="1" applyFont="1" applyFill="1" applyAlignment="1">
      <alignment wrapText="1"/>
    </xf>
    <xf numFmtId="0" fontId="11" fillId="0" borderId="0" xfId="55" applyNumberFormat="1" applyFont="1" applyFill="1" applyAlignment="1">
      <alignment wrapText="1"/>
    </xf>
    <xf numFmtId="165" fontId="11" fillId="0" borderId="0" xfId="55" applyNumberFormat="1" applyFont="1" applyFill="1" applyAlignment="1">
      <alignment wrapText="1"/>
    </xf>
    <xf numFmtId="4" fontId="8" fillId="0" borderId="0" xfId="55" applyNumberFormat="1" applyFont="1" applyFill="1" applyAlignment="1">
      <alignment wrapText="1"/>
    </xf>
    <xf numFmtId="0" fontId="13" fillId="0" borderId="0" xfId="55" applyNumberFormat="1" applyFont="1" applyFill="1" applyAlignment="1">
      <alignment wrapText="1"/>
    </xf>
    <xf numFmtId="0" fontId="8" fillId="0" borderId="0" xfId="55" applyNumberFormat="1" applyFont="1" applyFill="1" applyAlignment="1">
      <alignment horizontal="center" wrapText="1"/>
    </xf>
    <xf numFmtId="0" fontId="11" fillId="0" borderId="0" xfId="55" applyNumberFormat="1" applyFont="1" applyFill="1" applyAlignment="1">
      <alignment horizontal="center" wrapText="1"/>
    </xf>
    <xf numFmtId="4" fontId="11" fillId="2" borderId="0" xfId="55" applyNumberFormat="1" applyFont="1" applyFill="1" applyAlignment="1">
      <alignment wrapText="1"/>
    </xf>
    <xf numFmtId="4" fontId="11" fillId="3" borderId="0" xfId="55" applyNumberFormat="1" applyFont="1" applyFill="1" applyAlignment="1">
      <alignment wrapText="1"/>
    </xf>
    <xf numFmtId="4" fontId="11" fillId="4" borderId="0" xfId="55" applyNumberFormat="1" applyFont="1" applyFill="1" applyAlignment="1">
      <alignment wrapText="1"/>
    </xf>
    <xf numFmtId="4" fontId="11" fillId="5" borderId="0" xfId="55" applyNumberFormat="1" applyFont="1" applyFill="1" applyAlignment="1">
      <alignment wrapText="1"/>
    </xf>
    <xf numFmtId="4" fontId="11" fillId="6" borderId="0" xfId="55" applyNumberFormat="1" applyFont="1" applyFill="1" applyAlignment="1">
      <alignment wrapText="1"/>
    </xf>
    <xf numFmtId="0" fontId="11" fillId="6" borderId="0" xfId="55" applyNumberFormat="1" applyFont="1" applyFill="1" applyAlignment="1">
      <alignment wrapText="1"/>
    </xf>
    <xf numFmtId="4" fontId="11" fillId="2" borderId="0" xfId="55" applyNumberFormat="1" applyFont="1" applyFill="1" applyAlignment="1">
      <alignment horizontal="center" wrapText="1"/>
    </xf>
    <xf numFmtId="4" fontId="8" fillId="2" borderId="0" xfId="55" applyNumberFormat="1" applyFont="1" applyFill="1" applyAlignment="1">
      <alignment horizontal="center" wrapText="1"/>
    </xf>
    <xf numFmtId="4" fontId="8" fillId="3" borderId="0" xfId="55" applyNumberFormat="1" applyFont="1" applyFill="1" applyAlignment="1">
      <alignment wrapText="1"/>
    </xf>
    <xf numFmtId="4" fontId="8" fillId="4" borderId="0" xfId="55" applyNumberFormat="1" applyFont="1" applyFill="1" applyAlignment="1">
      <alignment wrapText="1"/>
    </xf>
    <xf numFmtId="4" fontId="8" fillId="5" borderId="0" xfId="55" applyNumberFormat="1" applyFont="1" applyFill="1" applyAlignment="1">
      <alignment wrapText="1"/>
    </xf>
    <xf numFmtId="0" fontId="8" fillId="6" borderId="0" xfId="55" applyNumberFormat="1" applyFont="1" applyFill="1" applyAlignment="1">
      <alignment wrapText="1"/>
    </xf>
    <xf numFmtId="4" fontId="8" fillId="3" borderId="0" xfId="55" applyNumberFormat="1" applyFont="1" applyFill="1" applyAlignment="1">
      <alignment horizontal="center" wrapText="1"/>
    </xf>
    <xf numFmtId="4" fontId="8" fillId="4" borderId="0" xfId="55" applyNumberFormat="1" applyFont="1" applyFill="1" applyAlignment="1">
      <alignment horizontal="center" wrapText="1"/>
    </xf>
    <xf numFmtId="4" fontId="8" fillId="5" borderId="0" xfId="55" applyNumberFormat="1" applyFont="1" applyFill="1" applyAlignment="1">
      <alignment horizontal="center" wrapText="1"/>
    </xf>
    <xf numFmtId="4" fontId="8" fillId="6" borderId="0" xfId="55" applyNumberFormat="1" applyFont="1" applyFill="1" applyAlignment="1">
      <alignment horizontal="center" wrapText="1"/>
    </xf>
    <xf numFmtId="4" fontId="8" fillId="0" borderId="0" xfId="55" applyNumberFormat="1" applyFont="1" applyFill="1" applyAlignment="1">
      <alignment horizontal="center" wrapText="1"/>
    </xf>
    <xf numFmtId="0" fontId="8" fillId="6" borderId="0" xfId="55" applyNumberFormat="1" applyFont="1" applyFill="1" applyAlignment="1">
      <alignment horizontal="center" wrapText="1"/>
    </xf>
    <xf numFmtId="0" fontId="11" fillId="7" borderId="0" xfId="55" applyNumberFormat="1" applyFont="1" applyFill="1" applyAlignment="1">
      <alignment wrapText="1"/>
    </xf>
    <xf numFmtId="4" fontId="11" fillId="7" borderId="0" xfId="55" applyNumberFormat="1" applyFont="1" applyFill="1" applyAlignment="1">
      <alignment wrapText="1"/>
    </xf>
    <xf numFmtId="0" fontId="11" fillId="0" borderId="0" xfId="55" applyNumberFormat="1" applyFont="1" applyFill="1" applyAlignment="1">
      <alignment horizontal="right" wrapText="1"/>
    </xf>
    <xf numFmtId="0" fontId="9" fillId="0" borderId="0" xfId="55" applyNumberFormat="1" applyFont="1" applyFill="1" applyAlignment="1">
      <alignment wrapText="1"/>
    </xf>
    <xf numFmtId="4" fontId="8" fillId="6" borderId="0" xfId="55" applyNumberFormat="1" applyFont="1" applyFill="1" applyAlignment="1">
      <alignment wrapText="1"/>
    </xf>
    <xf numFmtId="0" fontId="11" fillId="8" borderId="0" xfId="55" applyNumberFormat="1" applyFont="1" applyFill="1" applyAlignment="1">
      <alignment wrapText="1"/>
    </xf>
    <xf numFmtId="4" fontId="11" fillId="8" borderId="0" xfId="55" applyNumberFormat="1" applyFont="1" applyFill="1" applyAlignment="1">
      <alignment wrapText="1"/>
    </xf>
    <xf numFmtId="165" fontId="11" fillId="7" borderId="0" xfId="55" applyNumberFormat="1" applyFont="1" applyFill="1" applyAlignment="1">
      <alignment wrapText="1"/>
    </xf>
    <xf numFmtId="0" fontId="11" fillId="0" borderId="0" xfId="55" applyNumberFormat="1" applyFont="1" applyFill="1" applyAlignment="1">
      <alignment horizontal="left" wrapText="1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ill="1" applyAlignment="1"/>
    <xf numFmtId="164" fontId="0" fillId="0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  <cellStyle name="Normal 2" xfId="55"/>
  </cellStyles>
  <dxfs count="6">
    <dxf>
      <fill>
        <patternFill patternType="solid">
          <bgColor indexed="11"/>
        </patternFill>
      </fill>
    </dxf>
    <dxf>
      <fill>
        <patternFill patternType="solid">
          <bgColor indexed="12"/>
        </patternFill>
      </fill>
    </dxf>
    <dxf>
      <fill>
        <patternFill patternType="solid">
          <bgColor rgb="FF4A86E8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2"/>
        </patternFill>
      </fill>
    </dxf>
    <dxf>
      <fill>
        <patternFill patternType="solid">
          <bgColor rgb="FF4A86E8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446850393700802E-2"/>
          <c:y val="2.8252405949256341E-2"/>
          <c:w val="0.79044203849518813"/>
          <c:h val="0.88912438028579766"/>
        </c:manualLayout>
      </c:layout>
      <c:lineChart>
        <c:grouping val="standard"/>
        <c:varyColors val="0"/>
        <c:ser>
          <c:idx val="0"/>
          <c:order val="0"/>
          <c:tx>
            <c:strRef>
              <c:f>'Iteration 4 plan'!$J$23</c:f>
              <c:strCache>
                <c:ptCount val="1"/>
                <c:pt idx="0">
                  <c:v>Actual Tasks remaining</c:v>
                </c:pt>
              </c:strCache>
            </c:strRef>
          </c:tx>
          <c:marker>
            <c:symbol val="none"/>
          </c:marker>
          <c:cat>
            <c:strRef>
              <c:f>'Iteration 4 plan'!$I$24:$I$26</c:f>
              <c:strCache>
                <c:ptCount val="3"/>
                <c:pt idx="0">
                  <c:v>week 0</c:v>
                </c:pt>
                <c:pt idx="1">
                  <c:v>week 1</c:v>
                </c:pt>
                <c:pt idx="2">
                  <c:v>week 2</c:v>
                </c:pt>
              </c:strCache>
            </c:strRef>
          </c:cat>
          <c:val>
            <c:numRef>
              <c:f>'Iteration 4 plan'!$J$24:$J$26</c:f>
              <c:numCache>
                <c:formatCode>General</c:formatCode>
                <c:ptCount val="3"/>
                <c:pt idx="0">
                  <c:v>140</c:v>
                </c:pt>
                <c:pt idx="1">
                  <c:v>94.583333333333329</c:v>
                </c:pt>
                <c:pt idx="2">
                  <c:v>23.75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'Iteration 4 plan'!$K$23</c:f>
              <c:strCache>
                <c:ptCount val="1"/>
                <c:pt idx="0">
                  <c:v>Ideal Task remaining </c:v>
                </c:pt>
              </c:strCache>
            </c:strRef>
          </c:tx>
          <c:marker>
            <c:symbol val="none"/>
          </c:marker>
          <c:cat>
            <c:strRef>
              <c:f>'Iteration 4 plan'!$I$24:$I$26</c:f>
              <c:strCache>
                <c:ptCount val="3"/>
                <c:pt idx="0">
                  <c:v>week 0</c:v>
                </c:pt>
                <c:pt idx="1">
                  <c:v>week 1</c:v>
                </c:pt>
                <c:pt idx="2">
                  <c:v>week 2</c:v>
                </c:pt>
              </c:strCache>
            </c:strRef>
          </c:cat>
          <c:val>
            <c:numRef>
              <c:f>'Iteration 4 plan'!$K$24:$K$26</c:f>
              <c:numCache>
                <c:formatCode>General</c:formatCode>
                <c:ptCount val="3"/>
                <c:pt idx="0">
                  <c:v>140</c:v>
                </c:pt>
                <c:pt idx="1">
                  <c:v>70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86912"/>
        <c:axId val="85688704"/>
      </c:lineChart>
      <c:catAx>
        <c:axId val="8568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688704"/>
        <c:crosses val="autoZero"/>
        <c:auto val="1"/>
        <c:lblAlgn val="ctr"/>
        <c:lblOffset val="100"/>
        <c:noMultiLvlLbl val="0"/>
      </c:catAx>
      <c:valAx>
        <c:axId val="856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86912"/>
        <c:crosses val="autoZero"/>
        <c:crossBetween val="midCat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28</xdr:row>
      <xdr:rowOff>190499</xdr:rowOff>
    </xdr:from>
    <xdr:to>
      <xdr:col>13</xdr:col>
      <xdr:colOff>514350</xdr:colOff>
      <xdr:row>46</xdr:row>
      <xdr:rowOff>152398</xdr:rowOff>
    </xdr:to>
    <xdr:graphicFrame macro="">
      <xdr:nvGraphicFramePr>
        <xdr:cNvPr id="3" name="Chart 2" title="sdfasdfsa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D16" sqref="D16"/>
    </sheetView>
  </sheetViews>
  <sheetFormatPr defaultColWidth="8.85546875" defaultRowHeight="15" x14ac:dyDescent="0.25"/>
  <cols>
    <col min="1" max="1" width="13.28515625" customWidth="1"/>
    <col min="2" max="2" width="14.42578125" bestFit="1" customWidth="1"/>
    <col min="3" max="3" width="30.85546875" customWidth="1"/>
    <col min="4" max="4" width="36.140625" customWidth="1"/>
    <col min="5" max="5" width="8.28515625" bestFit="1" customWidth="1"/>
    <col min="6" max="6" width="12.5703125" customWidth="1"/>
    <col min="7" max="8" width="15.42578125" customWidth="1"/>
    <col min="9" max="9" width="10.5703125" style="5" customWidth="1"/>
    <col min="12" max="12" width="0" hidden="1" customWidth="1"/>
  </cols>
  <sheetData>
    <row r="1" spans="1:12" ht="15.75" x14ac:dyDescent="0.25">
      <c r="A1" s="7"/>
      <c r="B1" s="65" t="s">
        <v>4</v>
      </c>
      <c r="C1" s="66"/>
      <c r="D1" s="66"/>
      <c r="E1" s="66"/>
      <c r="F1" s="65" t="s">
        <v>77</v>
      </c>
      <c r="G1" s="65"/>
      <c r="H1" s="65"/>
      <c r="I1" s="67"/>
    </row>
    <row r="2" spans="1:12" ht="47.25" x14ac:dyDescent="0.25">
      <c r="A2" s="68" t="s">
        <v>2</v>
      </c>
      <c r="B2" s="68" t="s">
        <v>3</v>
      </c>
      <c r="C2" s="68" t="s">
        <v>0</v>
      </c>
      <c r="D2" s="68" t="s">
        <v>1</v>
      </c>
      <c r="E2" s="69" t="s">
        <v>98</v>
      </c>
      <c r="F2" s="70" t="s">
        <v>71</v>
      </c>
      <c r="G2" s="70" t="s">
        <v>72</v>
      </c>
      <c r="H2" s="70" t="s">
        <v>73</v>
      </c>
      <c r="I2" s="71" t="s">
        <v>78</v>
      </c>
      <c r="J2" s="2"/>
    </row>
    <row r="3" spans="1:12" ht="30" x14ac:dyDescent="0.25">
      <c r="A3" s="7">
        <v>4</v>
      </c>
      <c r="B3" s="7">
        <f>1</f>
        <v>1</v>
      </c>
      <c r="C3" s="7" t="s">
        <v>69</v>
      </c>
      <c r="D3" s="72" t="s">
        <v>70</v>
      </c>
      <c r="E3" s="7" t="s">
        <v>64</v>
      </c>
      <c r="F3" s="7">
        <v>15</v>
      </c>
      <c r="G3" s="7">
        <v>10</v>
      </c>
      <c r="H3" s="7">
        <v>5</v>
      </c>
      <c r="I3" s="8">
        <f>(F3+4*G3+H3)/6</f>
        <v>10</v>
      </c>
    </row>
    <row r="4" spans="1:12" ht="45" x14ac:dyDescent="0.25">
      <c r="A4" s="7">
        <v>4</v>
      </c>
      <c r="B4" s="7">
        <f>B3+1</f>
        <v>2</v>
      </c>
      <c r="C4" s="7" t="s">
        <v>88</v>
      </c>
      <c r="D4" s="72" t="s">
        <v>89</v>
      </c>
      <c r="E4" s="7" t="s">
        <v>63</v>
      </c>
      <c r="F4" s="7">
        <v>7</v>
      </c>
      <c r="G4" s="7">
        <v>5</v>
      </c>
      <c r="H4" s="7">
        <v>2</v>
      </c>
      <c r="I4" s="8">
        <f>(F4+4*G4+H4)/6</f>
        <v>4.833333333333333</v>
      </c>
    </row>
    <row r="5" spans="1:12" x14ac:dyDescent="0.25">
      <c r="A5" s="7">
        <v>4</v>
      </c>
      <c r="B5" s="7">
        <f t="shared" ref="B5:B33" si="0">B4+1</f>
        <v>3</v>
      </c>
      <c r="C5" s="7" t="s">
        <v>35</v>
      </c>
      <c r="D5" s="7"/>
      <c r="E5" s="7" t="s">
        <v>64</v>
      </c>
      <c r="F5" s="7">
        <v>3</v>
      </c>
      <c r="G5" s="7">
        <v>2</v>
      </c>
      <c r="H5" s="7">
        <v>1</v>
      </c>
      <c r="I5" s="8">
        <f t="shared" ref="I5:I33" si="1">(F5+4*G5+H5)/6</f>
        <v>2</v>
      </c>
    </row>
    <row r="6" spans="1:12" x14ac:dyDescent="0.25">
      <c r="A6" s="7">
        <v>4</v>
      </c>
      <c r="B6" s="7">
        <f t="shared" si="0"/>
        <v>4</v>
      </c>
      <c r="C6" s="7" t="s">
        <v>36</v>
      </c>
      <c r="D6" s="7" t="s">
        <v>37</v>
      </c>
      <c r="E6" s="7" t="s">
        <v>64</v>
      </c>
      <c r="F6" s="7">
        <v>3</v>
      </c>
      <c r="G6" s="7">
        <v>2</v>
      </c>
      <c r="H6" s="7">
        <v>1</v>
      </c>
      <c r="I6" s="8">
        <f t="shared" si="1"/>
        <v>2</v>
      </c>
      <c r="L6" t="s">
        <v>5</v>
      </c>
    </row>
    <row r="7" spans="1:12" ht="30" x14ac:dyDescent="0.25">
      <c r="A7" s="7">
        <v>4</v>
      </c>
      <c r="B7" s="7">
        <f t="shared" si="0"/>
        <v>5</v>
      </c>
      <c r="C7" s="7" t="s">
        <v>38</v>
      </c>
      <c r="D7" s="72" t="s">
        <v>79</v>
      </c>
      <c r="E7" s="7" t="s">
        <v>65</v>
      </c>
      <c r="F7" s="7">
        <v>7</v>
      </c>
      <c r="G7" s="7">
        <v>5</v>
      </c>
      <c r="H7" s="7">
        <v>3</v>
      </c>
      <c r="I7" s="8">
        <f t="shared" si="1"/>
        <v>5</v>
      </c>
      <c r="L7" t="s">
        <v>6</v>
      </c>
    </row>
    <row r="8" spans="1:12" ht="30" x14ac:dyDescent="0.25">
      <c r="A8" s="7">
        <v>4</v>
      </c>
      <c r="B8" s="7">
        <f t="shared" si="0"/>
        <v>6</v>
      </c>
      <c r="C8" s="7" t="s">
        <v>90</v>
      </c>
      <c r="D8" s="72" t="s">
        <v>94</v>
      </c>
      <c r="E8" s="7" t="s">
        <v>64</v>
      </c>
      <c r="F8" s="7">
        <v>7</v>
      </c>
      <c r="G8" s="7">
        <v>6</v>
      </c>
      <c r="H8" s="7">
        <v>4</v>
      </c>
      <c r="I8" s="8">
        <f t="shared" si="1"/>
        <v>5.833333333333333</v>
      </c>
    </row>
    <row r="9" spans="1:12" ht="30" x14ac:dyDescent="0.25">
      <c r="A9" s="7">
        <v>4</v>
      </c>
      <c r="B9" s="7">
        <f t="shared" si="0"/>
        <v>7</v>
      </c>
      <c r="C9" s="7" t="s">
        <v>91</v>
      </c>
      <c r="D9" s="72" t="s">
        <v>95</v>
      </c>
      <c r="E9" s="7" t="s">
        <v>66</v>
      </c>
      <c r="F9" s="7">
        <v>9</v>
      </c>
      <c r="G9" s="7">
        <v>7</v>
      </c>
      <c r="H9" s="7">
        <v>5</v>
      </c>
      <c r="I9" s="8">
        <f t="shared" si="1"/>
        <v>7</v>
      </c>
    </row>
    <row r="10" spans="1:12" ht="30" x14ac:dyDescent="0.25">
      <c r="A10" s="7">
        <v>4</v>
      </c>
      <c r="B10" s="7">
        <f t="shared" si="0"/>
        <v>8</v>
      </c>
      <c r="C10" s="7" t="s">
        <v>92</v>
      </c>
      <c r="D10" s="72" t="s">
        <v>96</v>
      </c>
      <c r="E10" s="7" t="s">
        <v>67</v>
      </c>
      <c r="F10" s="7">
        <v>7</v>
      </c>
      <c r="G10" s="7">
        <v>6</v>
      </c>
      <c r="H10" s="7">
        <v>4</v>
      </c>
      <c r="I10" s="8">
        <f t="shared" si="1"/>
        <v>5.833333333333333</v>
      </c>
    </row>
    <row r="11" spans="1:12" ht="30" x14ac:dyDescent="0.25">
      <c r="A11" s="7">
        <v>4</v>
      </c>
      <c r="B11" s="7">
        <f t="shared" si="0"/>
        <v>9</v>
      </c>
      <c r="C11" s="7" t="s">
        <v>93</v>
      </c>
      <c r="D11" s="72" t="s">
        <v>97</v>
      </c>
      <c r="E11" s="7" t="s">
        <v>67</v>
      </c>
      <c r="F11" s="7">
        <v>6</v>
      </c>
      <c r="G11" s="7">
        <v>4</v>
      </c>
      <c r="H11" s="7">
        <v>3</v>
      </c>
      <c r="I11" s="8">
        <f t="shared" si="1"/>
        <v>4.166666666666667</v>
      </c>
    </row>
    <row r="12" spans="1:12" x14ac:dyDescent="0.25">
      <c r="A12" s="7">
        <v>4</v>
      </c>
      <c r="B12" s="7">
        <f t="shared" si="0"/>
        <v>10</v>
      </c>
      <c r="C12" s="7" t="s">
        <v>74</v>
      </c>
      <c r="D12" s="7" t="s">
        <v>80</v>
      </c>
      <c r="E12" s="7" t="s">
        <v>65</v>
      </c>
      <c r="F12" s="7">
        <v>5</v>
      </c>
      <c r="G12" s="7">
        <v>3</v>
      </c>
      <c r="H12" s="7">
        <v>2</v>
      </c>
      <c r="I12" s="8">
        <f t="shared" si="1"/>
        <v>3.1666666666666665</v>
      </c>
    </row>
    <row r="13" spans="1:12" x14ac:dyDescent="0.25">
      <c r="A13" s="7">
        <v>4</v>
      </c>
      <c r="B13" s="7">
        <f t="shared" si="0"/>
        <v>11</v>
      </c>
      <c r="C13" s="7" t="s">
        <v>39</v>
      </c>
      <c r="D13" s="7" t="s">
        <v>81</v>
      </c>
      <c r="E13" s="7" t="s">
        <v>66</v>
      </c>
      <c r="F13" s="7">
        <v>6</v>
      </c>
      <c r="G13" s="7">
        <v>4</v>
      </c>
      <c r="H13" s="7">
        <v>3</v>
      </c>
      <c r="I13" s="8">
        <f t="shared" si="1"/>
        <v>4.166666666666667</v>
      </c>
    </row>
    <row r="14" spans="1:12" x14ac:dyDescent="0.25">
      <c r="A14" s="7">
        <v>4</v>
      </c>
      <c r="B14" s="7">
        <f t="shared" si="0"/>
        <v>12</v>
      </c>
      <c r="C14" s="7" t="s">
        <v>40</v>
      </c>
      <c r="D14" s="7" t="s">
        <v>82</v>
      </c>
      <c r="E14" s="7" t="s">
        <v>99</v>
      </c>
      <c r="F14" s="7">
        <v>6</v>
      </c>
      <c r="G14" s="7">
        <v>4</v>
      </c>
      <c r="H14" s="7">
        <v>3</v>
      </c>
      <c r="I14" s="8">
        <f t="shared" si="1"/>
        <v>4.166666666666667</v>
      </c>
    </row>
    <row r="15" spans="1:12" x14ac:dyDescent="0.25">
      <c r="A15" s="7">
        <v>4</v>
      </c>
      <c r="B15" s="7">
        <f t="shared" si="0"/>
        <v>13</v>
      </c>
      <c r="C15" s="7" t="s">
        <v>68</v>
      </c>
      <c r="D15" s="7" t="s">
        <v>83</v>
      </c>
      <c r="E15" s="7" t="s">
        <v>99</v>
      </c>
      <c r="F15" s="7">
        <v>10</v>
      </c>
      <c r="G15" s="7">
        <v>7.5</v>
      </c>
      <c r="H15" s="7">
        <v>5</v>
      </c>
      <c r="I15" s="8">
        <f t="shared" si="1"/>
        <v>7.5</v>
      </c>
    </row>
    <row r="16" spans="1:12" x14ac:dyDescent="0.25">
      <c r="A16" s="7">
        <v>4</v>
      </c>
      <c r="B16" s="7">
        <f t="shared" si="0"/>
        <v>14</v>
      </c>
      <c r="C16" s="7" t="s">
        <v>75</v>
      </c>
      <c r="D16" s="7" t="s">
        <v>84</v>
      </c>
      <c r="E16" s="7" t="s">
        <v>99</v>
      </c>
      <c r="F16" s="7">
        <v>10</v>
      </c>
      <c r="G16" s="7">
        <v>7.5</v>
      </c>
      <c r="H16" s="7">
        <v>5</v>
      </c>
      <c r="I16" s="8">
        <f t="shared" si="1"/>
        <v>7.5</v>
      </c>
    </row>
    <row r="17" spans="1:9" x14ac:dyDescent="0.25">
      <c r="A17" s="7">
        <v>4</v>
      </c>
      <c r="B17" s="7">
        <f t="shared" si="0"/>
        <v>15</v>
      </c>
      <c r="C17" s="7" t="s">
        <v>42</v>
      </c>
      <c r="D17" s="7" t="s">
        <v>85</v>
      </c>
      <c r="E17" s="7" t="s">
        <v>64</v>
      </c>
      <c r="F17" s="7">
        <v>10</v>
      </c>
      <c r="G17" s="7">
        <v>7.5</v>
      </c>
      <c r="H17" s="7">
        <v>5</v>
      </c>
      <c r="I17" s="8">
        <f t="shared" si="1"/>
        <v>7.5</v>
      </c>
    </row>
    <row r="18" spans="1:9" x14ac:dyDescent="0.25">
      <c r="A18" s="7">
        <v>4</v>
      </c>
      <c r="B18" s="7">
        <f t="shared" si="0"/>
        <v>16</v>
      </c>
      <c r="C18" s="7" t="s">
        <v>41</v>
      </c>
      <c r="D18" s="7" t="s">
        <v>86</v>
      </c>
      <c r="E18" s="7" t="s">
        <v>64</v>
      </c>
      <c r="F18" s="7">
        <v>10</v>
      </c>
      <c r="G18" s="7">
        <v>7.5</v>
      </c>
      <c r="H18" s="7">
        <v>5</v>
      </c>
      <c r="I18" s="8">
        <f t="shared" si="1"/>
        <v>7.5</v>
      </c>
    </row>
    <row r="19" spans="1:9" x14ac:dyDescent="0.25">
      <c r="A19" s="7">
        <v>4</v>
      </c>
      <c r="B19" s="7">
        <f t="shared" si="0"/>
        <v>17</v>
      </c>
      <c r="C19" s="7" t="s">
        <v>43</v>
      </c>
      <c r="D19" s="7"/>
      <c r="E19" s="7" t="s">
        <v>64</v>
      </c>
      <c r="F19" s="7">
        <v>7</v>
      </c>
      <c r="G19" s="7">
        <v>5</v>
      </c>
      <c r="H19" s="7">
        <v>2.5</v>
      </c>
      <c r="I19" s="8">
        <f t="shared" si="1"/>
        <v>4.916666666666667</v>
      </c>
    </row>
    <row r="20" spans="1:9" x14ac:dyDescent="0.25">
      <c r="A20" s="7">
        <v>4</v>
      </c>
      <c r="B20" s="7">
        <f t="shared" si="0"/>
        <v>18</v>
      </c>
      <c r="C20" s="7" t="s">
        <v>53</v>
      </c>
      <c r="D20" s="7" t="s">
        <v>52</v>
      </c>
      <c r="E20" s="7" t="s">
        <v>64</v>
      </c>
      <c r="F20" s="7">
        <v>2</v>
      </c>
      <c r="G20" s="7">
        <v>1</v>
      </c>
      <c r="H20" s="7">
        <v>0.5</v>
      </c>
      <c r="I20" s="8">
        <f t="shared" si="1"/>
        <v>1.0833333333333333</v>
      </c>
    </row>
    <row r="21" spans="1:9" x14ac:dyDescent="0.25">
      <c r="A21" s="7">
        <v>4</v>
      </c>
      <c r="B21" s="7">
        <f t="shared" si="0"/>
        <v>19</v>
      </c>
      <c r="C21" s="7" t="s">
        <v>44</v>
      </c>
      <c r="D21" s="7" t="s">
        <v>45</v>
      </c>
      <c r="E21" s="7" t="s">
        <v>64</v>
      </c>
      <c r="F21" s="7">
        <v>4</v>
      </c>
      <c r="G21" s="7">
        <v>3</v>
      </c>
      <c r="H21" s="7">
        <v>1.5</v>
      </c>
      <c r="I21" s="8">
        <f t="shared" si="1"/>
        <v>2.9166666666666665</v>
      </c>
    </row>
    <row r="22" spans="1:9" x14ac:dyDescent="0.25">
      <c r="A22" s="7">
        <v>4</v>
      </c>
      <c r="B22" s="7">
        <f t="shared" si="0"/>
        <v>20</v>
      </c>
      <c r="C22" s="7" t="s">
        <v>46</v>
      </c>
      <c r="D22" s="7"/>
      <c r="E22" s="7" t="s">
        <v>64</v>
      </c>
      <c r="F22" s="7">
        <v>7</v>
      </c>
      <c r="G22" s="7">
        <v>5</v>
      </c>
      <c r="H22" s="7">
        <v>2.5</v>
      </c>
      <c r="I22" s="8">
        <f t="shared" si="1"/>
        <v>4.916666666666667</v>
      </c>
    </row>
    <row r="23" spans="1:9" x14ac:dyDescent="0.25">
      <c r="A23" s="7">
        <v>4</v>
      </c>
      <c r="B23" s="7">
        <f t="shared" si="0"/>
        <v>21</v>
      </c>
      <c r="C23" s="7" t="s">
        <v>47</v>
      </c>
      <c r="D23" s="7" t="s">
        <v>50</v>
      </c>
      <c r="E23" s="7" t="s">
        <v>99</v>
      </c>
      <c r="F23" s="7">
        <v>7.5</v>
      </c>
      <c r="G23" s="7">
        <v>5</v>
      </c>
      <c r="H23" s="7">
        <v>2.5</v>
      </c>
      <c r="I23" s="8">
        <f t="shared" si="1"/>
        <v>5</v>
      </c>
    </row>
    <row r="24" spans="1:9" x14ac:dyDescent="0.25">
      <c r="A24" s="7">
        <v>4</v>
      </c>
      <c r="B24" s="7">
        <f t="shared" si="0"/>
        <v>22</v>
      </c>
      <c r="C24" s="7" t="s">
        <v>51</v>
      </c>
      <c r="D24" s="7" t="s">
        <v>50</v>
      </c>
      <c r="E24" s="7" t="s">
        <v>67</v>
      </c>
      <c r="F24" s="7">
        <v>4</v>
      </c>
      <c r="G24" s="7">
        <v>3</v>
      </c>
      <c r="H24" s="7">
        <v>2</v>
      </c>
      <c r="I24" s="8">
        <f t="shared" si="1"/>
        <v>3</v>
      </c>
    </row>
    <row r="25" spans="1:9" x14ac:dyDescent="0.25">
      <c r="A25" s="7">
        <v>4</v>
      </c>
      <c r="B25" s="7">
        <f t="shared" si="0"/>
        <v>23</v>
      </c>
      <c r="C25" s="7" t="s">
        <v>57</v>
      </c>
      <c r="D25" s="7"/>
      <c r="E25" s="7" t="s">
        <v>67</v>
      </c>
      <c r="F25" s="7">
        <v>2</v>
      </c>
      <c r="G25" s="7">
        <v>1.5</v>
      </c>
      <c r="H25" s="7">
        <v>1</v>
      </c>
      <c r="I25" s="8">
        <f t="shared" si="1"/>
        <v>1.5</v>
      </c>
    </row>
    <row r="26" spans="1:9" x14ac:dyDescent="0.25">
      <c r="A26" s="7">
        <v>4</v>
      </c>
      <c r="B26" s="7">
        <f t="shared" si="0"/>
        <v>24</v>
      </c>
      <c r="C26" s="7" t="s">
        <v>48</v>
      </c>
      <c r="D26" s="7" t="s">
        <v>50</v>
      </c>
      <c r="E26" s="7" t="s">
        <v>66</v>
      </c>
      <c r="F26" s="7">
        <v>4</v>
      </c>
      <c r="G26" s="7">
        <v>3</v>
      </c>
      <c r="H26" s="7">
        <v>2</v>
      </c>
      <c r="I26" s="8">
        <f t="shared" si="1"/>
        <v>3</v>
      </c>
    </row>
    <row r="27" spans="1:9" x14ac:dyDescent="0.25">
      <c r="A27" s="7">
        <v>4</v>
      </c>
      <c r="B27" s="7">
        <f t="shared" si="0"/>
        <v>25</v>
      </c>
      <c r="C27" s="7" t="s">
        <v>58</v>
      </c>
      <c r="D27" s="7"/>
      <c r="E27" s="7" t="s">
        <v>66</v>
      </c>
      <c r="F27" s="7">
        <v>2</v>
      </c>
      <c r="G27" s="7">
        <v>1.5</v>
      </c>
      <c r="H27" s="7">
        <v>1</v>
      </c>
      <c r="I27" s="8">
        <f t="shared" si="1"/>
        <v>1.5</v>
      </c>
    </row>
    <row r="28" spans="1:9" x14ac:dyDescent="0.25">
      <c r="A28" s="7">
        <v>4</v>
      </c>
      <c r="B28" s="7">
        <f t="shared" si="0"/>
        <v>26</v>
      </c>
      <c r="C28" s="7" t="s">
        <v>49</v>
      </c>
      <c r="D28" s="7" t="s">
        <v>50</v>
      </c>
      <c r="E28" s="7" t="s">
        <v>63</v>
      </c>
      <c r="F28" s="7">
        <v>7</v>
      </c>
      <c r="G28" s="7">
        <v>4</v>
      </c>
      <c r="H28" s="7">
        <v>3</v>
      </c>
      <c r="I28" s="8">
        <f t="shared" si="1"/>
        <v>4.333333333333333</v>
      </c>
    </row>
    <row r="29" spans="1:9" x14ac:dyDescent="0.25">
      <c r="A29" s="7">
        <v>4</v>
      </c>
      <c r="B29" s="7">
        <f t="shared" si="0"/>
        <v>27</v>
      </c>
      <c r="C29" s="7" t="s">
        <v>59</v>
      </c>
      <c r="D29" s="7"/>
      <c r="E29" s="7" t="s">
        <v>63</v>
      </c>
      <c r="F29" s="7">
        <v>3.5</v>
      </c>
      <c r="G29" s="7">
        <v>2</v>
      </c>
      <c r="H29" s="7">
        <v>1.5</v>
      </c>
      <c r="I29" s="8">
        <f t="shared" si="1"/>
        <v>2.1666666666666665</v>
      </c>
    </row>
    <row r="30" spans="1:9" x14ac:dyDescent="0.25">
      <c r="A30" s="7">
        <v>4</v>
      </c>
      <c r="B30" s="7">
        <f t="shared" si="0"/>
        <v>28</v>
      </c>
      <c r="C30" s="7" t="s">
        <v>56</v>
      </c>
      <c r="D30" s="7" t="s">
        <v>50</v>
      </c>
      <c r="E30" s="7" t="s">
        <v>65</v>
      </c>
      <c r="F30" s="7">
        <v>4</v>
      </c>
      <c r="G30" s="7">
        <v>3</v>
      </c>
      <c r="H30" s="7">
        <v>1.5</v>
      </c>
      <c r="I30" s="8">
        <f t="shared" si="1"/>
        <v>2.9166666666666665</v>
      </c>
    </row>
    <row r="31" spans="1:9" x14ac:dyDescent="0.25">
      <c r="A31" s="7">
        <v>4</v>
      </c>
      <c r="B31" s="7">
        <f t="shared" si="0"/>
        <v>29</v>
      </c>
      <c r="C31" s="7" t="s">
        <v>76</v>
      </c>
      <c r="D31" s="7" t="s">
        <v>87</v>
      </c>
      <c r="E31" s="7" t="s">
        <v>65</v>
      </c>
      <c r="F31" s="7">
        <v>15</v>
      </c>
      <c r="G31" s="7">
        <v>10</v>
      </c>
      <c r="H31" s="7">
        <v>7.5</v>
      </c>
      <c r="I31" s="8">
        <f t="shared" si="1"/>
        <v>10.416666666666666</v>
      </c>
    </row>
    <row r="32" spans="1:9" x14ac:dyDescent="0.25">
      <c r="A32" s="7">
        <v>4</v>
      </c>
      <c r="B32" s="7">
        <f t="shared" si="0"/>
        <v>30</v>
      </c>
      <c r="C32" s="7" t="s">
        <v>55</v>
      </c>
      <c r="D32" s="7" t="s">
        <v>54</v>
      </c>
      <c r="E32" s="7" t="s">
        <v>66</v>
      </c>
      <c r="F32" s="7">
        <v>5</v>
      </c>
      <c r="G32" s="7">
        <v>3</v>
      </c>
      <c r="H32" s="7">
        <v>2</v>
      </c>
      <c r="I32" s="8">
        <f t="shared" si="1"/>
        <v>3.1666666666666665</v>
      </c>
    </row>
    <row r="33" spans="1:9" x14ac:dyDescent="0.25">
      <c r="A33" s="7">
        <v>4</v>
      </c>
      <c r="B33" s="7">
        <f t="shared" si="0"/>
        <v>31</v>
      </c>
      <c r="C33" s="7" t="s">
        <v>60</v>
      </c>
      <c r="D33" s="7" t="s">
        <v>61</v>
      </c>
      <c r="E33" s="7" t="s">
        <v>66</v>
      </c>
      <c r="F33" s="7">
        <v>4</v>
      </c>
      <c r="G33" s="7">
        <v>2</v>
      </c>
      <c r="H33" s="7">
        <v>1.5</v>
      </c>
      <c r="I33" s="8">
        <f t="shared" si="1"/>
        <v>2.25</v>
      </c>
    </row>
    <row r="39" spans="1:9" x14ac:dyDescent="0.25">
      <c r="F39">
        <f>SUM(F3:F33)</f>
        <v>199</v>
      </c>
      <c r="G39">
        <f>SUM(G3:G34)</f>
        <v>140</v>
      </c>
      <c r="H39">
        <f>SUM(H3:H34)</f>
        <v>88.5</v>
      </c>
      <c r="I39" s="5">
        <f>SUM(I3:I33)</f>
        <v>141.25</v>
      </c>
    </row>
  </sheetData>
  <mergeCells count="2">
    <mergeCell ref="B1:E1"/>
    <mergeCell ref="F1:H1"/>
  </mergeCell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opLeftCell="A6" workbookViewId="0">
      <selection activeCell="B21" sqref="B21"/>
    </sheetView>
  </sheetViews>
  <sheetFormatPr defaultColWidth="8.85546875" defaultRowHeight="15" x14ac:dyDescent="0.25"/>
  <cols>
    <col min="1" max="1" width="25.7109375" customWidth="1"/>
    <col min="2" max="2" width="41.42578125" customWidth="1"/>
    <col min="3" max="3" width="12.42578125" customWidth="1"/>
    <col min="4" max="4" width="22.42578125" customWidth="1"/>
    <col min="5" max="5" width="11.28515625" customWidth="1"/>
    <col min="6" max="6" width="14.28515625" customWidth="1"/>
    <col min="7" max="7" width="14.7109375" customWidth="1"/>
    <col min="8" max="8" width="21.140625" customWidth="1"/>
    <col min="9" max="9" width="34.42578125" customWidth="1"/>
    <col min="10" max="10" width="20.85546875" customWidth="1"/>
    <col min="11" max="11" width="18.85546875" customWidth="1"/>
    <col min="21" max="21" width="10" customWidth="1"/>
    <col min="23" max="23" width="22.7109375" customWidth="1"/>
  </cols>
  <sheetData>
    <row r="1" spans="1:16" x14ac:dyDescent="0.25">
      <c r="B1" s="9" t="s">
        <v>7</v>
      </c>
      <c r="C1" s="9"/>
      <c r="D1" s="9"/>
      <c r="E1" s="6"/>
    </row>
    <row r="2" spans="1:16" x14ac:dyDescent="0.25">
      <c r="A2" t="s">
        <v>8</v>
      </c>
      <c r="B2" s="1">
        <v>4</v>
      </c>
      <c r="C2" s="1"/>
      <c r="D2" s="1"/>
      <c r="E2" s="1"/>
    </row>
    <row r="3" spans="1:16" x14ac:dyDescent="0.25">
      <c r="A3" s="2" t="s">
        <v>9</v>
      </c>
      <c r="B3" s="2"/>
      <c r="C3" s="2"/>
    </row>
    <row r="4" spans="1:16" x14ac:dyDescent="0.25">
      <c r="A4" s="2"/>
      <c r="B4" s="3" t="s">
        <v>10</v>
      </c>
    </row>
    <row r="5" spans="1:16" x14ac:dyDescent="0.25">
      <c r="A5" s="2"/>
      <c r="B5" s="3" t="s">
        <v>11</v>
      </c>
      <c r="C5" s="2" t="s">
        <v>104</v>
      </c>
    </row>
    <row r="6" spans="1:16" x14ac:dyDescent="0.25">
      <c r="A6" s="2"/>
      <c r="B6" s="3" t="s">
        <v>12</v>
      </c>
      <c r="C6" s="2" t="s">
        <v>105</v>
      </c>
    </row>
    <row r="7" spans="1:16" x14ac:dyDescent="0.25">
      <c r="A7" s="2"/>
      <c r="B7" s="3"/>
      <c r="C7" s="2"/>
    </row>
    <row r="8" spans="1:16" x14ac:dyDescent="0.25">
      <c r="A8" s="2"/>
      <c r="C8" s="2"/>
    </row>
    <row r="9" spans="1:16" x14ac:dyDescent="0.25">
      <c r="A9" s="2"/>
      <c r="B9" s="3"/>
      <c r="C9" s="2"/>
    </row>
    <row r="10" spans="1:16" x14ac:dyDescent="0.25">
      <c r="A10" s="2" t="s">
        <v>13</v>
      </c>
      <c r="B10" s="3"/>
      <c r="C10" s="2"/>
    </row>
    <row r="11" spans="1:16" x14ac:dyDescent="0.25">
      <c r="A11" s="2"/>
      <c r="B11" s="3" t="s">
        <v>101</v>
      </c>
      <c r="C11" s="2"/>
    </row>
    <row r="12" spans="1:16" x14ac:dyDescent="0.25">
      <c r="A12" s="2"/>
      <c r="B12" s="3" t="s">
        <v>102</v>
      </c>
      <c r="C12" s="2"/>
    </row>
    <row r="13" spans="1:16" x14ac:dyDescent="0.25">
      <c r="A13" s="2"/>
      <c r="B13" s="3" t="s">
        <v>103</v>
      </c>
      <c r="C13" s="2"/>
      <c r="I13" s="1"/>
      <c r="J13" s="1"/>
      <c r="K13" s="1"/>
    </row>
    <row r="16" spans="1:16" x14ac:dyDescent="0.25">
      <c r="A16" s="73" t="s">
        <v>14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73" t="s">
        <v>15</v>
      </c>
      <c r="B17" s="73" t="s">
        <v>0</v>
      </c>
      <c r="C17" s="73" t="s">
        <v>16</v>
      </c>
      <c r="D17" s="74" t="s">
        <v>62</v>
      </c>
      <c r="E17" s="74" t="s">
        <v>78</v>
      </c>
      <c r="F17" s="73" t="s">
        <v>22</v>
      </c>
      <c r="G17" s="73" t="s">
        <v>23</v>
      </c>
      <c r="H17" s="73" t="s">
        <v>106</v>
      </c>
      <c r="I17" s="75" t="s">
        <v>112</v>
      </c>
      <c r="J17" s="75"/>
      <c r="K17" s="75"/>
      <c r="L17" s="75"/>
      <c r="M17" s="75"/>
      <c r="N17" s="75"/>
      <c r="O17" s="75"/>
      <c r="P17" s="75"/>
    </row>
    <row r="18" spans="1:16" x14ac:dyDescent="0.25">
      <c r="A18" s="7">
        <f>1</f>
        <v>1</v>
      </c>
      <c r="B18" s="7" t="s">
        <v>69</v>
      </c>
      <c r="C18" s="7" t="s">
        <v>125</v>
      </c>
      <c r="D18" s="7" t="s">
        <v>64</v>
      </c>
      <c r="E18" s="8">
        <v>10</v>
      </c>
      <c r="F18" s="76">
        <v>40886</v>
      </c>
      <c r="G18" s="76">
        <v>40889</v>
      </c>
      <c r="H18" s="7"/>
      <c r="I18" s="7" t="s">
        <v>113</v>
      </c>
      <c r="J18" s="7">
        <f>'Tasks estimation'!G39</f>
        <v>140</v>
      </c>
      <c r="K18" s="7"/>
      <c r="L18" s="7"/>
      <c r="M18" s="7"/>
      <c r="N18" s="7"/>
      <c r="O18" s="7"/>
      <c r="P18" s="7"/>
    </row>
    <row r="19" spans="1:16" x14ac:dyDescent="0.25">
      <c r="A19" s="7">
        <f>A18+1</f>
        <v>2</v>
      </c>
      <c r="B19" s="7" t="s">
        <v>88</v>
      </c>
      <c r="C19" s="7" t="s">
        <v>126</v>
      </c>
      <c r="D19" s="7" t="s">
        <v>63</v>
      </c>
      <c r="E19" s="8">
        <v>4.833333333333333</v>
      </c>
      <c r="F19" s="76">
        <v>40886</v>
      </c>
      <c r="G19" s="76">
        <v>40889</v>
      </c>
      <c r="H19" s="7"/>
      <c r="I19" s="7" t="s">
        <v>119</v>
      </c>
      <c r="J19" s="7">
        <v>2</v>
      </c>
      <c r="K19" s="7"/>
      <c r="L19" s="7"/>
      <c r="M19" s="7"/>
      <c r="N19" s="7"/>
      <c r="O19" s="7"/>
      <c r="P19" s="7"/>
    </row>
    <row r="20" spans="1:16" x14ac:dyDescent="0.25">
      <c r="A20" s="7">
        <f t="shared" ref="A20:A48" si="0">A19+1</f>
        <v>3</v>
      </c>
      <c r="B20" s="7" t="s">
        <v>35</v>
      </c>
      <c r="C20" s="7" t="s">
        <v>125</v>
      </c>
      <c r="D20" s="7" t="s">
        <v>64</v>
      </c>
      <c r="E20" s="8">
        <v>2</v>
      </c>
      <c r="F20" s="76">
        <v>40886</v>
      </c>
      <c r="G20" s="76">
        <v>40889</v>
      </c>
      <c r="H20" s="7"/>
      <c r="I20" s="7" t="s">
        <v>114</v>
      </c>
      <c r="J20" s="7">
        <f>J18/2</f>
        <v>70</v>
      </c>
      <c r="K20" s="7"/>
      <c r="L20" s="7"/>
      <c r="M20" s="7"/>
      <c r="N20" s="7"/>
      <c r="O20" s="7"/>
      <c r="P20" s="7"/>
    </row>
    <row r="21" spans="1:16" x14ac:dyDescent="0.25">
      <c r="A21" s="7">
        <f t="shared" si="0"/>
        <v>4</v>
      </c>
      <c r="B21" s="7" t="s">
        <v>36</v>
      </c>
      <c r="C21" s="7" t="s">
        <v>125</v>
      </c>
      <c r="D21" s="7" t="s">
        <v>64</v>
      </c>
      <c r="E21" s="8">
        <v>2</v>
      </c>
      <c r="F21" s="76">
        <v>40886</v>
      </c>
      <c r="G21" s="76">
        <v>40889</v>
      </c>
      <c r="H21" s="7"/>
      <c r="I21" s="7" t="s">
        <v>118</v>
      </c>
      <c r="J21" s="7">
        <f xml:space="preserve"> SUMIF(C18:C48,"DONE1",E18:E48)</f>
        <v>45.416666666666671</v>
      </c>
      <c r="K21" s="7"/>
      <c r="L21" s="7"/>
      <c r="M21" s="7"/>
      <c r="N21" s="7"/>
      <c r="O21" s="7"/>
      <c r="P21" s="7"/>
    </row>
    <row r="22" spans="1:16" x14ac:dyDescent="0.25">
      <c r="A22" s="7">
        <f t="shared" si="0"/>
        <v>5</v>
      </c>
      <c r="B22" s="7" t="s">
        <v>38</v>
      </c>
      <c r="C22" s="7" t="s">
        <v>126</v>
      </c>
      <c r="D22" s="7" t="s">
        <v>65</v>
      </c>
      <c r="E22" s="8">
        <v>5</v>
      </c>
      <c r="F22" s="76">
        <v>40886</v>
      </c>
      <c r="G22" s="76">
        <v>40889</v>
      </c>
      <c r="H22" s="7"/>
      <c r="I22" s="7" t="s">
        <v>116</v>
      </c>
      <c r="J22" s="7">
        <f xml:space="preserve"> SUMIF(C18:C48,"DONE2",E18:E48)</f>
        <v>70.833333333333329</v>
      </c>
      <c r="K22" s="7"/>
      <c r="L22" s="7"/>
      <c r="M22" s="7"/>
      <c r="N22" s="7"/>
      <c r="O22" s="7"/>
      <c r="P22" s="7"/>
    </row>
    <row r="23" spans="1:16" x14ac:dyDescent="0.25">
      <c r="A23" s="7">
        <f t="shared" si="0"/>
        <v>6</v>
      </c>
      <c r="B23" s="7" t="s">
        <v>90</v>
      </c>
      <c r="C23" s="7" t="s">
        <v>126</v>
      </c>
      <c r="D23" s="7" t="s">
        <v>64</v>
      </c>
      <c r="E23" s="8">
        <v>5.833333333333333</v>
      </c>
      <c r="F23" s="76">
        <v>40886</v>
      </c>
      <c r="G23" s="76">
        <v>40889</v>
      </c>
      <c r="H23" s="7"/>
      <c r="I23" s="7"/>
      <c r="J23" s="7" t="s">
        <v>120</v>
      </c>
      <c r="K23" s="7" t="s">
        <v>121</v>
      </c>
      <c r="L23" s="7"/>
      <c r="M23" s="7"/>
      <c r="N23" s="7"/>
      <c r="O23" s="7"/>
      <c r="P23" s="7"/>
    </row>
    <row r="24" spans="1:16" x14ac:dyDescent="0.25">
      <c r="A24" s="7">
        <f t="shared" si="0"/>
        <v>7</v>
      </c>
      <c r="B24" s="7" t="s">
        <v>91</v>
      </c>
      <c r="C24" s="7" t="s">
        <v>126</v>
      </c>
      <c r="D24" s="7" t="s">
        <v>66</v>
      </c>
      <c r="E24" s="8">
        <v>7</v>
      </c>
      <c r="F24" s="76">
        <v>40886</v>
      </c>
      <c r="G24" s="76">
        <v>40889</v>
      </c>
      <c r="H24" s="7"/>
      <c r="I24" s="7" t="s">
        <v>122</v>
      </c>
      <c r="J24" s="7">
        <v>140</v>
      </c>
      <c r="K24" s="7">
        <v>140</v>
      </c>
      <c r="L24" s="7"/>
      <c r="M24" s="7"/>
      <c r="N24" s="7"/>
      <c r="O24" s="7"/>
      <c r="P24" s="7"/>
    </row>
    <row r="25" spans="1:16" x14ac:dyDescent="0.25">
      <c r="A25" s="7">
        <f t="shared" si="0"/>
        <v>8</v>
      </c>
      <c r="B25" s="7" t="s">
        <v>92</v>
      </c>
      <c r="C25" s="7" t="s">
        <v>126</v>
      </c>
      <c r="D25" s="7" t="s">
        <v>67</v>
      </c>
      <c r="E25" s="8">
        <v>5.833333333333333</v>
      </c>
      <c r="F25" s="76">
        <v>40886</v>
      </c>
      <c r="G25" s="76">
        <v>40889</v>
      </c>
      <c r="H25" s="7"/>
      <c r="I25" s="7" t="s">
        <v>123</v>
      </c>
      <c r="J25" s="7">
        <f>J24-J21</f>
        <v>94.583333333333329</v>
      </c>
      <c r="K25" s="7">
        <f>K24-K24/J19</f>
        <v>70</v>
      </c>
      <c r="L25" s="7"/>
      <c r="M25" s="7"/>
      <c r="N25" s="7"/>
      <c r="O25" s="7"/>
      <c r="P25" s="7"/>
    </row>
    <row r="26" spans="1:16" x14ac:dyDescent="0.25">
      <c r="A26" s="7">
        <f t="shared" si="0"/>
        <v>9</v>
      </c>
      <c r="B26" s="7" t="s">
        <v>93</v>
      </c>
      <c r="C26" s="7" t="s">
        <v>126</v>
      </c>
      <c r="D26" s="7" t="s">
        <v>67</v>
      </c>
      <c r="E26" s="8">
        <v>4.166666666666667</v>
      </c>
      <c r="F26" s="76">
        <v>40886</v>
      </c>
      <c r="G26" s="76">
        <v>40889</v>
      </c>
      <c r="H26" s="7"/>
      <c r="I26" s="7" t="s">
        <v>124</v>
      </c>
      <c r="J26" s="7">
        <f>J25-J22</f>
        <v>23.75</v>
      </c>
      <c r="K26" s="7">
        <f>K25-K24/J19</f>
        <v>0</v>
      </c>
      <c r="L26" s="7"/>
      <c r="M26" s="7"/>
      <c r="N26" s="7"/>
      <c r="O26" s="7"/>
      <c r="P26" s="7"/>
    </row>
    <row r="27" spans="1:16" x14ac:dyDescent="0.25">
      <c r="A27" s="7">
        <f t="shared" si="0"/>
        <v>10</v>
      </c>
      <c r="B27" s="7" t="s">
        <v>74</v>
      </c>
      <c r="C27" s="7" t="s">
        <v>126</v>
      </c>
      <c r="D27" s="7" t="s">
        <v>65</v>
      </c>
      <c r="E27" s="8">
        <v>3.1666666666666665</v>
      </c>
      <c r="F27" s="76">
        <v>40886</v>
      </c>
      <c r="G27" s="76">
        <v>40889</v>
      </c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7">
        <f t="shared" si="0"/>
        <v>11</v>
      </c>
      <c r="B28" s="7" t="s">
        <v>39</v>
      </c>
      <c r="C28" s="7" t="s">
        <v>110</v>
      </c>
      <c r="D28" s="7" t="s">
        <v>66</v>
      </c>
      <c r="E28" s="8">
        <v>4.166666666666667</v>
      </c>
      <c r="F28" s="76">
        <v>40886</v>
      </c>
      <c r="G28" s="76">
        <v>40889</v>
      </c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7">
        <f t="shared" si="0"/>
        <v>12</v>
      </c>
      <c r="B29" s="7" t="s">
        <v>40</v>
      </c>
      <c r="C29" s="7" t="s">
        <v>126</v>
      </c>
      <c r="D29" s="7" t="s">
        <v>99</v>
      </c>
      <c r="E29" s="8">
        <v>4.166666666666667</v>
      </c>
      <c r="F29" s="76">
        <v>40889</v>
      </c>
      <c r="G29" s="76">
        <v>40890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7">
        <f t="shared" si="0"/>
        <v>13</v>
      </c>
      <c r="B30" s="7" t="s">
        <v>68</v>
      </c>
      <c r="C30" s="7" t="s">
        <v>126</v>
      </c>
      <c r="D30" s="7" t="s">
        <v>99</v>
      </c>
      <c r="E30" s="8">
        <v>7.5</v>
      </c>
      <c r="F30" s="76">
        <v>40889</v>
      </c>
      <c r="G30" s="76">
        <v>40890</v>
      </c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7">
        <f t="shared" si="0"/>
        <v>14</v>
      </c>
      <c r="B31" s="7" t="s">
        <v>75</v>
      </c>
      <c r="C31" s="7" t="s">
        <v>110</v>
      </c>
      <c r="D31" s="7" t="s">
        <v>99</v>
      </c>
      <c r="E31" s="8">
        <v>7.5</v>
      </c>
      <c r="F31" s="76">
        <v>40889</v>
      </c>
      <c r="G31" s="76">
        <v>40890</v>
      </c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7">
        <f t="shared" si="0"/>
        <v>15</v>
      </c>
      <c r="B32" s="7" t="s">
        <v>42</v>
      </c>
      <c r="C32" s="7" t="s">
        <v>126</v>
      </c>
      <c r="D32" s="7" t="s">
        <v>64</v>
      </c>
      <c r="E32" s="8">
        <v>7.5</v>
      </c>
      <c r="F32" s="76">
        <v>40891</v>
      </c>
      <c r="G32" s="76">
        <v>42715</v>
      </c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7">
        <f t="shared" si="0"/>
        <v>16</v>
      </c>
      <c r="B33" s="7" t="s">
        <v>41</v>
      </c>
      <c r="C33" s="7" t="s">
        <v>126</v>
      </c>
      <c r="D33" s="7" t="s">
        <v>64</v>
      </c>
      <c r="E33" s="8">
        <v>7.5</v>
      </c>
      <c r="F33" s="76">
        <v>40890</v>
      </c>
      <c r="G33" s="76">
        <v>40890</v>
      </c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7">
        <f t="shared" si="0"/>
        <v>17</v>
      </c>
      <c r="B34" s="7" t="s">
        <v>43</v>
      </c>
      <c r="C34" s="7" t="s">
        <v>125</v>
      </c>
      <c r="D34" s="7" t="s">
        <v>111</v>
      </c>
      <c r="E34" s="8">
        <v>4.916666666666667</v>
      </c>
      <c r="F34" s="76">
        <v>40884</v>
      </c>
      <c r="G34" s="76">
        <v>40884</v>
      </c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7">
        <f t="shared" si="0"/>
        <v>18</v>
      </c>
      <c r="B35" s="7" t="s">
        <v>53</v>
      </c>
      <c r="C35" s="7" t="s">
        <v>125</v>
      </c>
      <c r="D35" s="7" t="s">
        <v>64</v>
      </c>
      <c r="E35" s="8">
        <v>1.0833333333333333</v>
      </c>
      <c r="F35" s="76">
        <v>40884</v>
      </c>
      <c r="G35" s="76">
        <v>40884</v>
      </c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7">
        <f t="shared" si="0"/>
        <v>19</v>
      </c>
      <c r="B36" s="7" t="s">
        <v>44</v>
      </c>
      <c r="C36" s="7" t="s">
        <v>126</v>
      </c>
      <c r="D36" s="7" t="s">
        <v>64</v>
      </c>
      <c r="E36" s="8">
        <v>2.9166666666666665</v>
      </c>
      <c r="F36" s="76">
        <v>40886</v>
      </c>
      <c r="G36" s="76">
        <v>42715</v>
      </c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7">
        <f t="shared" si="0"/>
        <v>20</v>
      </c>
      <c r="B37" s="7" t="s">
        <v>46</v>
      </c>
      <c r="C37" s="7" t="s">
        <v>125</v>
      </c>
      <c r="D37" s="7" t="s">
        <v>64</v>
      </c>
      <c r="E37" s="8">
        <v>4.9166666666666696</v>
      </c>
      <c r="F37" s="76">
        <v>40886</v>
      </c>
      <c r="G37" s="76">
        <v>40886</v>
      </c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7">
        <f t="shared" si="0"/>
        <v>21</v>
      </c>
      <c r="B38" s="7" t="s">
        <v>47</v>
      </c>
      <c r="C38" s="7" t="s">
        <v>125</v>
      </c>
      <c r="D38" s="7" t="s">
        <v>99</v>
      </c>
      <c r="E38" s="8">
        <v>5</v>
      </c>
      <c r="F38" s="76">
        <v>40884</v>
      </c>
      <c r="G38" s="76">
        <v>40884</v>
      </c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7">
        <f t="shared" si="0"/>
        <v>22</v>
      </c>
      <c r="B39" s="7" t="s">
        <v>51</v>
      </c>
      <c r="C39" s="7" t="s">
        <v>125</v>
      </c>
      <c r="D39" s="7" t="s">
        <v>67</v>
      </c>
      <c r="E39" s="8">
        <v>3</v>
      </c>
      <c r="F39" s="76">
        <v>40884</v>
      </c>
      <c r="G39" s="76">
        <v>40885</v>
      </c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7">
        <f t="shared" si="0"/>
        <v>23</v>
      </c>
      <c r="B40" s="7" t="s">
        <v>57</v>
      </c>
      <c r="C40" s="7" t="s">
        <v>125</v>
      </c>
      <c r="D40" s="7" t="s">
        <v>65</v>
      </c>
      <c r="E40" s="8">
        <v>1.5</v>
      </c>
      <c r="F40" s="76">
        <v>40885</v>
      </c>
      <c r="G40" s="76">
        <v>40885</v>
      </c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7">
        <f t="shared" si="0"/>
        <v>24</v>
      </c>
      <c r="B41" s="7" t="s">
        <v>48</v>
      </c>
      <c r="C41" s="7" t="s">
        <v>125</v>
      </c>
      <c r="D41" s="7" t="s">
        <v>66</v>
      </c>
      <c r="E41" s="8">
        <v>3</v>
      </c>
      <c r="F41" s="76">
        <v>40884</v>
      </c>
      <c r="G41" s="76">
        <v>40885</v>
      </c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7">
        <f t="shared" si="0"/>
        <v>25</v>
      </c>
      <c r="B42" s="7" t="s">
        <v>58</v>
      </c>
      <c r="C42" s="7" t="s">
        <v>125</v>
      </c>
      <c r="D42" s="7" t="s">
        <v>64</v>
      </c>
      <c r="E42" s="8">
        <v>1.5</v>
      </c>
      <c r="F42" s="76">
        <v>40885</v>
      </c>
      <c r="G42" s="76">
        <v>40885</v>
      </c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7">
        <f t="shared" si="0"/>
        <v>26</v>
      </c>
      <c r="B43" s="7" t="s">
        <v>49</v>
      </c>
      <c r="C43" s="7" t="s">
        <v>125</v>
      </c>
      <c r="D43" s="7" t="s">
        <v>63</v>
      </c>
      <c r="E43" s="8">
        <v>4.333333333333333</v>
      </c>
      <c r="F43" s="76">
        <v>40884</v>
      </c>
      <c r="G43" s="76">
        <v>40885</v>
      </c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7">
        <f t="shared" si="0"/>
        <v>27</v>
      </c>
      <c r="B44" s="7" t="s">
        <v>59</v>
      </c>
      <c r="C44" s="7" t="s">
        <v>125</v>
      </c>
      <c r="D44" s="7" t="s">
        <v>67</v>
      </c>
      <c r="E44" s="8">
        <v>2.1666666666666665</v>
      </c>
      <c r="F44" s="76">
        <v>40885</v>
      </c>
      <c r="G44" s="76">
        <v>40885</v>
      </c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7">
        <f t="shared" si="0"/>
        <v>28</v>
      </c>
      <c r="B45" s="7" t="s">
        <v>56</v>
      </c>
      <c r="C45" s="7" t="s">
        <v>110</v>
      </c>
      <c r="D45" s="7" t="s">
        <v>65</v>
      </c>
      <c r="E45" s="8">
        <v>2.9166666666666665</v>
      </c>
      <c r="F45" s="76">
        <v>40885</v>
      </c>
      <c r="G45" s="76">
        <v>40885</v>
      </c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7">
        <f t="shared" si="0"/>
        <v>29</v>
      </c>
      <c r="B46" s="7" t="s">
        <v>76</v>
      </c>
      <c r="C46" s="7" t="s">
        <v>369</v>
      </c>
      <c r="D46" s="7" t="s">
        <v>111</v>
      </c>
      <c r="E46" s="8">
        <v>10.4166666666667</v>
      </c>
      <c r="F46" s="76">
        <v>40885</v>
      </c>
      <c r="G46" s="76">
        <v>40885</v>
      </c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7">
        <f t="shared" si="0"/>
        <v>30</v>
      </c>
      <c r="B47" s="7" t="s">
        <v>55</v>
      </c>
      <c r="C47" s="7" t="s">
        <v>126</v>
      </c>
      <c r="D47" s="7" t="s">
        <v>66</v>
      </c>
      <c r="E47" s="8">
        <v>3.1666666666666665</v>
      </c>
      <c r="F47" s="76">
        <v>40885</v>
      </c>
      <c r="G47" s="76">
        <v>41254</v>
      </c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7">
        <f t="shared" si="0"/>
        <v>31</v>
      </c>
      <c r="B48" s="7" t="s">
        <v>60</v>
      </c>
      <c r="C48" s="7" t="s">
        <v>126</v>
      </c>
      <c r="D48" s="7" t="s">
        <v>66</v>
      </c>
      <c r="E48" s="8">
        <v>2.25</v>
      </c>
      <c r="F48" s="76">
        <v>40884</v>
      </c>
      <c r="G48" s="76">
        <v>40884</v>
      </c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7"/>
      <c r="B49" s="7">
        <f>'Tasks estimation'!C34</f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7"/>
      <c r="B50" s="7">
        <f>'Tasks estimation'!C35</f>
        <v>0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7"/>
      <c r="B51" s="7">
        <f>'Tasks estimation'!C36</f>
        <v>0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3" spans="1:16" x14ac:dyDescent="0.25">
      <c r="A53" t="s">
        <v>24</v>
      </c>
    </row>
    <row r="54" spans="1:16" x14ac:dyDescent="0.25">
      <c r="A54">
        <v>0</v>
      </c>
      <c r="B54" t="s">
        <v>25</v>
      </c>
      <c r="C54" t="s">
        <v>27</v>
      </c>
      <c r="D54" t="s">
        <v>26</v>
      </c>
    </row>
    <row r="55" spans="1:16" x14ac:dyDescent="0.25">
      <c r="A55">
        <v>0</v>
      </c>
      <c r="B55" t="s">
        <v>28</v>
      </c>
      <c r="C55" t="s">
        <v>27</v>
      </c>
      <c r="D55" t="s">
        <v>26</v>
      </c>
    </row>
    <row r="56" spans="1:16" x14ac:dyDescent="0.25">
      <c r="A56">
        <v>0</v>
      </c>
      <c r="B56" t="s">
        <v>29</v>
      </c>
      <c r="C56" t="s">
        <v>27</v>
      </c>
      <c r="D56" t="s">
        <v>26</v>
      </c>
    </row>
    <row r="57" spans="1:16" x14ac:dyDescent="0.25">
      <c r="A57">
        <v>0</v>
      </c>
      <c r="B57" t="s">
        <v>30</v>
      </c>
      <c r="C57" t="s">
        <v>27</v>
      </c>
      <c r="D57" t="s">
        <v>26</v>
      </c>
    </row>
    <row r="58" spans="1:16" x14ac:dyDescent="0.25">
      <c r="A58">
        <v>0</v>
      </c>
      <c r="B58" t="s">
        <v>31</v>
      </c>
      <c r="C58" t="s">
        <v>27</v>
      </c>
      <c r="D58" t="s">
        <v>26</v>
      </c>
    </row>
    <row r="59" spans="1:16" x14ac:dyDescent="0.25">
      <c r="A59">
        <v>0</v>
      </c>
      <c r="B59" t="s">
        <v>32</v>
      </c>
      <c r="C59" t="s">
        <v>27</v>
      </c>
      <c r="D59" t="s">
        <v>26</v>
      </c>
    </row>
    <row r="60" spans="1:16" x14ac:dyDescent="0.25">
      <c r="A60">
        <v>0</v>
      </c>
      <c r="B60" t="s">
        <v>33</v>
      </c>
      <c r="C60" t="s">
        <v>27</v>
      </c>
      <c r="D60" t="s">
        <v>26</v>
      </c>
    </row>
    <row r="61" spans="1:16" x14ac:dyDescent="0.25">
      <c r="A61">
        <v>0</v>
      </c>
      <c r="B61" t="s">
        <v>34</v>
      </c>
      <c r="C61" t="s">
        <v>27</v>
      </c>
      <c r="D61" t="s">
        <v>26</v>
      </c>
    </row>
    <row r="68" spans="1:1" x14ac:dyDescent="0.25">
      <c r="A68" s="4"/>
    </row>
    <row r="69" spans="1:1" x14ac:dyDescent="0.25">
      <c r="A69" s="4"/>
    </row>
    <row r="70" spans="1:1" x14ac:dyDescent="0.25">
      <c r="A70" s="4"/>
    </row>
  </sheetData>
  <mergeCells count="2">
    <mergeCell ref="B1:D1"/>
    <mergeCell ref="I17:P17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8" workbookViewId="0">
      <selection activeCell="C33" sqref="C33"/>
    </sheetView>
  </sheetViews>
  <sheetFormatPr defaultRowHeight="15" x14ac:dyDescent="0.25"/>
  <cols>
    <col min="2" max="2" width="36.140625" customWidth="1"/>
  </cols>
  <sheetData>
    <row r="1" spans="1:7" x14ac:dyDescent="0.25">
      <c r="A1" s="77" t="s">
        <v>107</v>
      </c>
      <c r="B1" s="77"/>
      <c r="C1" s="77"/>
      <c r="D1" s="78"/>
      <c r="E1" s="78"/>
      <c r="F1" s="78"/>
      <c r="G1" s="78"/>
    </row>
    <row r="2" spans="1:7" x14ac:dyDescent="0.25">
      <c r="A2" s="79"/>
      <c r="B2" s="79" t="s">
        <v>109</v>
      </c>
      <c r="C2" s="79">
        <f>SUM(C3:F3)</f>
        <v>125.83600000000001</v>
      </c>
      <c r="D2" s="78"/>
      <c r="E2" s="78"/>
      <c r="F2" s="78"/>
      <c r="G2" s="78"/>
    </row>
    <row r="3" spans="1:7" x14ac:dyDescent="0.25">
      <c r="A3" s="79"/>
      <c r="B3" s="79"/>
      <c r="C3" s="79">
        <f>SUM(C6:C51)</f>
        <v>92.856000000000009</v>
      </c>
      <c r="D3" s="79">
        <f t="shared" ref="D3:F3" si="0">SUM(D6:D51)</f>
        <v>13.03</v>
      </c>
      <c r="E3" s="79">
        <f t="shared" si="0"/>
        <v>10.65</v>
      </c>
      <c r="F3" s="79">
        <f t="shared" si="0"/>
        <v>9.3000000000000007</v>
      </c>
      <c r="G3" s="78"/>
    </row>
    <row r="4" spans="1:7" x14ac:dyDescent="0.25">
      <c r="A4" s="80" t="s">
        <v>100</v>
      </c>
      <c r="B4" s="80"/>
      <c r="C4" s="79"/>
      <c r="D4" s="78"/>
      <c r="E4" s="78"/>
      <c r="F4" s="78"/>
      <c r="G4" s="78"/>
    </row>
    <row r="5" spans="1:7" x14ac:dyDescent="0.25">
      <c r="A5" s="81" t="s">
        <v>15</v>
      </c>
      <c r="B5" s="81" t="s">
        <v>0</v>
      </c>
      <c r="C5" s="82" t="s">
        <v>17</v>
      </c>
      <c r="D5" s="81" t="s">
        <v>18</v>
      </c>
      <c r="E5" s="81" t="s">
        <v>19</v>
      </c>
      <c r="F5" s="81" t="s">
        <v>20</v>
      </c>
      <c r="G5" s="81" t="s">
        <v>21</v>
      </c>
    </row>
    <row r="6" spans="1:7" x14ac:dyDescent="0.25">
      <c r="A6" s="78">
        <f>1</f>
        <v>1</v>
      </c>
      <c r="B6" s="78" t="s">
        <v>69</v>
      </c>
      <c r="C6" s="78">
        <v>2.4</v>
      </c>
      <c r="D6" s="78">
        <v>1.7</v>
      </c>
      <c r="E6" s="78">
        <v>1.8</v>
      </c>
      <c r="F6" s="78">
        <v>2.1</v>
      </c>
      <c r="G6" s="78">
        <v>2.25</v>
      </c>
    </row>
    <row r="7" spans="1:7" x14ac:dyDescent="0.25">
      <c r="A7" s="78">
        <f>A6+1</f>
        <v>2</v>
      </c>
      <c r="B7" s="78" t="s">
        <v>88</v>
      </c>
      <c r="C7" s="78"/>
      <c r="D7" s="78"/>
      <c r="E7" s="78"/>
      <c r="F7" s="78"/>
      <c r="G7" s="78"/>
    </row>
    <row r="8" spans="1:7" x14ac:dyDescent="0.25">
      <c r="A8" s="78">
        <f t="shared" ref="A8:A36" si="1">A7+1</f>
        <v>3</v>
      </c>
      <c r="B8" s="78" t="s">
        <v>35</v>
      </c>
      <c r="C8" s="78"/>
      <c r="D8" s="78"/>
      <c r="E8" s="78"/>
      <c r="F8" s="78"/>
      <c r="G8" s="78"/>
    </row>
    <row r="9" spans="1:7" x14ac:dyDescent="0.25">
      <c r="A9" s="78">
        <f t="shared" si="1"/>
        <v>4</v>
      </c>
      <c r="B9" s="78" t="s">
        <v>36</v>
      </c>
      <c r="C9" s="78"/>
      <c r="D9" s="78"/>
      <c r="E9" s="78"/>
      <c r="F9" s="78"/>
      <c r="G9" s="78"/>
    </row>
    <row r="10" spans="1:7" x14ac:dyDescent="0.25">
      <c r="A10" s="78">
        <f t="shared" si="1"/>
        <v>5</v>
      </c>
      <c r="B10" s="78" t="s">
        <v>38</v>
      </c>
      <c r="C10" s="78"/>
      <c r="D10" s="78"/>
      <c r="E10" s="78"/>
      <c r="F10" s="78"/>
      <c r="G10" s="78">
        <v>5</v>
      </c>
    </row>
    <row r="11" spans="1:7" x14ac:dyDescent="0.25">
      <c r="A11" s="78">
        <f t="shared" si="1"/>
        <v>6</v>
      </c>
      <c r="B11" s="78" t="s">
        <v>90</v>
      </c>
      <c r="C11" s="78">
        <v>8.5</v>
      </c>
      <c r="D11" s="78">
        <v>2.5</v>
      </c>
      <c r="E11" s="78"/>
      <c r="F11" s="78"/>
      <c r="G11" s="78"/>
    </row>
    <row r="12" spans="1:7" x14ac:dyDescent="0.25">
      <c r="A12" s="78">
        <f t="shared" si="1"/>
        <v>7</v>
      </c>
      <c r="B12" s="78" t="s">
        <v>91</v>
      </c>
      <c r="C12" s="78"/>
      <c r="D12" s="78"/>
      <c r="E12" s="78">
        <v>2</v>
      </c>
      <c r="F12" s="78"/>
      <c r="G12" s="78">
        <v>3</v>
      </c>
    </row>
    <row r="13" spans="1:7" x14ac:dyDescent="0.25">
      <c r="A13" s="78">
        <f t="shared" si="1"/>
        <v>8</v>
      </c>
      <c r="B13" s="78" t="s">
        <v>92</v>
      </c>
      <c r="C13" s="78"/>
      <c r="D13" s="78">
        <v>2.1</v>
      </c>
      <c r="E13" s="78"/>
      <c r="F13" s="78"/>
      <c r="G13" s="78"/>
    </row>
    <row r="14" spans="1:7" x14ac:dyDescent="0.25">
      <c r="A14" s="78">
        <f t="shared" si="1"/>
        <v>9</v>
      </c>
      <c r="B14" s="78" t="s">
        <v>93</v>
      </c>
      <c r="C14" s="78"/>
      <c r="D14" s="78">
        <v>0.6</v>
      </c>
      <c r="E14" s="78"/>
      <c r="F14" s="78"/>
      <c r="G14" s="78"/>
    </row>
    <row r="15" spans="1:7" x14ac:dyDescent="0.25">
      <c r="A15" s="78">
        <f t="shared" si="1"/>
        <v>10</v>
      </c>
      <c r="B15" s="78" t="s">
        <v>74</v>
      </c>
      <c r="C15" s="78"/>
      <c r="D15" s="78"/>
      <c r="E15" s="78"/>
      <c r="F15" s="78"/>
      <c r="G15" s="78"/>
    </row>
    <row r="16" spans="1:7" x14ac:dyDescent="0.25">
      <c r="A16" s="78">
        <f t="shared" si="1"/>
        <v>11</v>
      </c>
      <c r="B16" s="78" t="s">
        <v>39</v>
      </c>
      <c r="C16" s="78"/>
      <c r="D16" s="78"/>
      <c r="E16" s="78"/>
      <c r="F16" s="78"/>
      <c r="G16" s="78"/>
    </row>
    <row r="17" spans="1:7" x14ac:dyDescent="0.25">
      <c r="A17" s="78">
        <f t="shared" si="1"/>
        <v>12</v>
      </c>
      <c r="B17" s="78" t="s">
        <v>40</v>
      </c>
      <c r="C17" s="78"/>
      <c r="D17" s="78"/>
      <c r="E17" s="78"/>
      <c r="F17" s="78"/>
      <c r="G17" s="78"/>
    </row>
    <row r="18" spans="1:7" x14ac:dyDescent="0.25">
      <c r="A18" s="78">
        <f t="shared" si="1"/>
        <v>13</v>
      </c>
      <c r="B18" s="78" t="s">
        <v>68</v>
      </c>
      <c r="C18" s="78"/>
      <c r="D18" s="78"/>
      <c r="E18" s="78"/>
      <c r="F18" s="78"/>
      <c r="G18" s="78"/>
    </row>
    <row r="19" spans="1:7" x14ac:dyDescent="0.25">
      <c r="A19" s="78">
        <f t="shared" si="1"/>
        <v>14</v>
      </c>
      <c r="B19" s="78" t="s">
        <v>75</v>
      </c>
      <c r="C19" s="78"/>
      <c r="D19" s="78"/>
      <c r="E19" s="78"/>
      <c r="F19" s="78"/>
      <c r="G19" s="78"/>
    </row>
    <row r="20" spans="1:7" x14ac:dyDescent="0.25">
      <c r="A20" s="78">
        <f t="shared" si="1"/>
        <v>15</v>
      </c>
      <c r="B20" s="78" t="s">
        <v>42</v>
      </c>
      <c r="C20" s="78"/>
      <c r="D20" s="78"/>
      <c r="E20" s="78"/>
      <c r="F20" s="78"/>
      <c r="G20" s="78"/>
    </row>
    <row r="21" spans="1:7" x14ac:dyDescent="0.25">
      <c r="A21" s="78">
        <f t="shared" si="1"/>
        <v>16</v>
      </c>
      <c r="B21" s="78" t="s">
        <v>41</v>
      </c>
      <c r="C21" s="78"/>
      <c r="D21" s="78"/>
      <c r="E21" s="78"/>
      <c r="F21" s="78"/>
      <c r="G21" s="78"/>
    </row>
    <row r="22" spans="1:7" x14ac:dyDescent="0.25">
      <c r="A22" s="78">
        <f t="shared" si="1"/>
        <v>17</v>
      </c>
      <c r="B22" s="78" t="s">
        <v>43</v>
      </c>
      <c r="C22" s="78">
        <v>1.6</v>
      </c>
      <c r="D22" s="78">
        <v>1.6</v>
      </c>
      <c r="E22" s="78">
        <v>1.6</v>
      </c>
      <c r="F22" s="78">
        <v>1.6</v>
      </c>
      <c r="G22" s="78"/>
    </row>
    <row r="23" spans="1:7" x14ac:dyDescent="0.25">
      <c r="A23" s="78">
        <f t="shared" si="1"/>
        <v>18</v>
      </c>
      <c r="B23" s="78" t="s">
        <v>53</v>
      </c>
      <c r="C23" s="78">
        <v>1.5</v>
      </c>
      <c r="D23" s="78"/>
      <c r="E23" s="78"/>
      <c r="F23" s="78"/>
      <c r="G23" s="78"/>
    </row>
    <row r="24" spans="1:7" x14ac:dyDescent="0.25">
      <c r="A24" s="78">
        <f t="shared" si="1"/>
        <v>19</v>
      </c>
      <c r="B24" s="78" t="s">
        <v>44</v>
      </c>
      <c r="C24" s="78">
        <v>2</v>
      </c>
      <c r="D24" s="78"/>
      <c r="E24" s="78"/>
      <c r="F24" s="78"/>
      <c r="G24" s="78"/>
    </row>
    <row r="25" spans="1:7" x14ac:dyDescent="0.25">
      <c r="A25" s="78">
        <f t="shared" si="1"/>
        <v>20</v>
      </c>
      <c r="B25" s="78" t="s">
        <v>46</v>
      </c>
      <c r="C25" s="78">
        <v>2.2999999999999998</v>
      </c>
      <c r="D25" s="78">
        <v>1.25</v>
      </c>
      <c r="E25" s="78">
        <v>1.25</v>
      </c>
      <c r="F25" s="78">
        <v>1.25</v>
      </c>
      <c r="G25" s="78">
        <v>1.25</v>
      </c>
    </row>
    <row r="26" spans="1:7" x14ac:dyDescent="0.25">
      <c r="A26" s="78">
        <f t="shared" si="1"/>
        <v>21</v>
      </c>
      <c r="B26" s="78" t="s">
        <v>47</v>
      </c>
      <c r="C26" s="78">
        <v>2</v>
      </c>
      <c r="D26" s="78"/>
      <c r="E26" s="78"/>
      <c r="F26" s="78">
        <v>0.6</v>
      </c>
      <c r="G26" s="78">
        <v>2.5</v>
      </c>
    </row>
    <row r="27" spans="1:7" x14ac:dyDescent="0.25">
      <c r="A27" s="78">
        <f t="shared" si="1"/>
        <v>22</v>
      </c>
      <c r="B27" s="78" t="s">
        <v>51</v>
      </c>
      <c r="C27" s="78"/>
      <c r="D27" s="78">
        <v>2.33</v>
      </c>
      <c r="E27" s="78"/>
      <c r="F27" s="78"/>
      <c r="G27" s="78"/>
    </row>
    <row r="28" spans="1:7" x14ac:dyDescent="0.25">
      <c r="A28" s="78">
        <f t="shared" si="1"/>
        <v>23</v>
      </c>
      <c r="B28" s="78" t="s">
        <v>57</v>
      </c>
      <c r="C28" s="78"/>
      <c r="D28" s="78"/>
      <c r="E28" s="78"/>
      <c r="F28" s="78"/>
      <c r="G28" s="78">
        <v>0.5</v>
      </c>
    </row>
    <row r="29" spans="1:7" x14ac:dyDescent="0.25">
      <c r="A29" s="78">
        <f t="shared" si="1"/>
        <v>24</v>
      </c>
      <c r="B29" s="78" t="s">
        <v>48</v>
      </c>
      <c r="C29" s="78"/>
      <c r="D29" s="78"/>
      <c r="E29" s="78">
        <v>1</v>
      </c>
      <c r="F29" s="78"/>
      <c r="G29" s="78"/>
    </row>
    <row r="30" spans="1:7" x14ac:dyDescent="0.25">
      <c r="A30" s="78">
        <f t="shared" si="1"/>
        <v>25</v>
      </c>
      <c r="B30" s="78" t="s">
        <v>58</v>
      </c>
      <c r="C30" s="78">
        <v>0.68300000000000005</v>
      </c>
      <c r="D30" s="78"/>
      <c r="E30" s="78"/>
      <c r="F30" s="78"/>
      <c r="G30" s="78"/>
    </row>
    <row r="31" spans="1:7" x14ac:dyDescent="0.25">
      <c r="A31" s="78">
        <f t="shared" si="1"/>
        <v>26</v>
      </c>
      <c r="B31" s="78" t="s">
        <v>49</v>
      </c>
      <c r="C31" s="78"/>
      <c r="D31" s="78"/>
      <c r="E31" s="78"/>
      <c r="F31" s="78">
        <v>3.5</v>
      </c>
      <c r="G31" s="78"/>
    </row>
    <row r="32" spans="1:7" x14ac:dyDescent="0.25">
      <c r="A32" s="78">
        <f t="shared" si="1"/>
        <v>27</v>
      </c>
      <c r="B32" s="78" t="s">
        <v>59</v>
      </c>
      <c r="C32" s="78"/>
      <c r="D32" s="78">
        <v>0.45</v>
      </c>
      <c r="E32" s="78"/>
      <c r="F32" s="78"/>
      <c r="G32" s="78"/>
    </row>
    <row r="33" spans="1:7" x14ac:dyDescent="0.25">
      <c r="A33" s="78">
        <f t="shared" si="1"/>
        <v>28</v>
      </c>
      <c r="B33" s="78" t="s">
        <v>56</v>
      </c>
      <c r="C33" s="78">
        <v>0.83</v>
      </c>
      <c r="D33" s="78"/>
      <c r="E33" s="78"/>
      <c r="F33" s="78"/>
      <c r="G33" s="78">
        <v>1.75</v>
      </c>
    </row>
    <row r="34" spans="1:7" x14ac:dyDescent="0.25">
      <c r="A34" s="78">
        <f t="shared" si="1"/>
        <v>29</v>
      </c>
      <c r="B34" s="78" t="s">
        <v>76</v>
      </c>
      <c r="C34" s="78"/>
      <c r="D34" s="78">
        <v>0.5</v>
      </c>
      <c r="E34" s="78"/>
      <c r="F34" s="78">
        <v>0.25</v>
      </c>
      <c r="G34" s="78"/>
    </row>
    <row r="35" spans="1:7" x14ac:dyDescent="0.25">
      <c r="A35" s="78">
        <f t="shared" si="1"/>
        <v>30</v>
      </c>
      <c r="B35" s="78" t="s">
        <v>55</v>
      </c>
      <c r="C35" s="78"/>
      <c r="D35" s="78"/>
      <c r="E35" s="78">
        <v>2</v>
      </c>
      <c r="F35" s="78"/>
      <c r="G35" s="78"/>
    </row>
    <row r="36" spans="1:7" x14ac:dyDescent="0.25">
      <c r="A36" s="78">
        <f t="shared" si="1"/>
        <v>31</v>
      </c>
      <c r="B36" s="78" t="s">
        <v>60</v>
      </c>
      <c r="C36" s="78"/>
      <c r="D36" s="78"/>
      <c r="E36" s="78">
        <v>1</v>
      </c>
      <c r="F36" s="78"/>
      <c r="G36" s="78"/>
    </row>
    <row r="38" spans="1:7" x14ac:dyDescent="0.25">
      <c r="B38" t="s">
        <v>115</v>
      </c>
      <c r="C38">
        <f>SUM(C6:G36)</f>
        <v>71.043000000000006</v>
      </c>
    </row>
    <row r="41" spans="1:7" x14ac:dyDescent="0.25">
      <c r="A41" s="7" t="s">
        <v>24</v>
      </c>
      <c r="B41" s="7"/>
    </row>
    <row r="42" spans="1:7" x14ac:dyDescent="0.25">
      <c r="A42" s="7">
        <v>0</v>
      </c>
      <c r="B42" s="7" t="s">
        <v>25</v>
      </c>
    </row>
    <row r="43" spans="1:7" x14ac:dyDescent="0.25">
      <c r="A43" s="7">
        <v>0</v>
      </c>
      <c r="B43" s="7" t="s">
        <v>28</v>
      </c>
    </row>
    <row r="44" spans="1:7" x14ac:dyDescent="0.25">
      <c r="A44" s="7">
        <v>0</v>
      </c>
      <c r="B44" s="7" t="s">
        <v>29</v>
      </c>
    </row>
    <row r="45" spans="1:7" x14ac:dyDescent="0.25">
      <c r="A45" s="7">
        <v>0</v>
      </c>
      <c r="B45" s="7" t="s">
        <v>30</v>
      </c>
    </row>
    <row r="46" spans="1:7" x14ac:dyDescent="0.25">
      <c r="A46" s="7">
        <v>0</v>
      </c>
      <c r="B46" s="7" t="s">
        <v>31</v>
      </c>
    </row>
    <row r="47" spans="1:7" x14ac:dyDescent="0.25">
      <c r="A47" s="7">
        <v>0</v>
      </c>
      <c r="B47" s="7" t="s">
        <v>32</v>
      </c>
    </row>
    <row r="48" spans="1:7" x14ac:dyDescent="0.25">
      <c r="A48" s="7">
        <v>0</v>
      </c>
      <c r="B48" s="7" t="s">
        <v>33</v>
      </c>
    </row>
    <row r="49" spans="1:2" x14ac:dyDescent="0.25">
      <c r="A49" s="7">
        <v>0</v>
      </c>
      <c r="B49" s="7" t="s">
        <v>34</v>
      </c>
    </row>
  </sheetData>
  <mergeCells count="2">
    <mergeCell ref="A1:C1"/>
    <mergeCell ref="A4:B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H17" sqref="H17"/>
    </sheetView>
  </sheetViews>
  <sheetFormatPr defaultRowHeight="15" x14ac:dyDescent="0.25"/>
  <cols>
    <col min="2" max="2" width="35.28515625" customWidth="1"/>
  </cols>
  <sheetData>
    <row r="1" spans="1:7" x14ac:dyDescent="0.25">
      <c r="A1" s="83" t="s">
        <v>108</v>
      </c>
      <c r="B1" s="83"/>
      <c r="C1" s="83"/>
      <c r="D1" s="7"/>
      <c r="E1" s="7"/>
      <c r="F1" s="7"/>
      <c r="G1" s="7"/>
    </row>
    <row r="2" spans="1:7" x14ac:dyDescent="0.25">
      <c r="A2" s="84" t="s">
        <v>100</v>
      </c>
      <c r="B2" s="84"/>
      <c r="C2" s="85"/>
      <c r="D2" s="7"/>
      <c r="E2" s="7"/>
      <c r="F2" s="7"/>
      <c r="G2" s="7"/>
    </row>
    <row r="3" spans="1:7" x14ac:dyDescent="0.25">
      <c r="A3" s="73" t="s">
        <v>15</v>
      </c>
      <c r="B3" s="73" t="s">
        <v>0</v>
      </c>
      <c r="C3" s="74" t="s">
        <v>17</v>
      </c>
      <c r="D3" s="73" t="s">
        <v>18</v>
      </c>
      <c r="E3" s="73" t="s">
        <v>19</v>
      </c>
      <c r="F3" s="73" t="s">
        <v>20</v>
      </c>
      <c r="G3" s="73" t="s">
        <v>21</v>
      </c>
    </row>
    <row r="4" spans="1:7" x14ac:dyDescent="0.25">
      <c r="A4" s="7">
        <f>1</f>
        <v>1</v>
      </c>
      <c r="B4" s="7" t="s">
        <v>69</v>
      </c>
      <c r="C4" s="7"/>
      <c r="D4" s="7"/>
      <c r="E4" s="7"/>
      <c r="F4" s="7"/>
      <c r="G4" s="7"/>
    </row>
    <row r="5" spans="1:7" x14ac:dyDescent="0.25">
      <c r="A5" s="7">
        <f>A4+1</f>
        <v>2</v>
      </c>
      <c r="B5" s="7" t="s">
        <v>88</v>
      </c>
      <c r="C5" s="7"/>
      <c r="D5" s="7"/>
      <c r="E5" s="7"/>
      <c r="F5" s="7"/>
      <c r="G5" s="7"/>
    </row>
    <row r="6" spans="1:7" x14ac:dyDescent="0.25">
      <c r="A6" s="7">
        <f t="shared" ref="A6:A34" si="0">A5+1</f>
        <v>3</v>
      </c>
      <c r="B6" s="7" t="s">
        <v>35</v>
      </c>
      <c r="C6" s="7">
        <v>5</v>
      </c>
      <c r="D6" s="7">
        <v>5</v>
      </c>
      <c r="E6" s="7">
        <v>5</v>
      </c>
      <c r="F6" s="7">
        <v>5</v>
      </c>
      <c r="G6" s="7">
        <v>5</v>
      </c>
    </row>
    <row r="7" spans="1:7" x14ac:dyDescent="0.25">
      <c r="A7" s="7">
        <f t="shared" si="0"/>
        <v>4</v>
      </c>
      <c r="B7" s="7" t="s">
        <v>36</v>
      </c>
      <c r="C7" s="7">
        <v>4</v>
      </c>
      <c r="D7" s="7"/>
      <c r="E7" s="7"/>
      <c r="F7" s="7"/>
      <c r="G7" s="7"/>
    </row>
    <row r="8" spans="1:7" x14ac:dyDescent="0.25">
      <c r="A8" s="7">
        <f t="shared" si="0"/>
        <v>5</v>
      </c>
      <c r="B8" s="7" t="s">
        <v>38</v>
      </c>
      <c r="C8" s="7">
        <v>3</v>
      </c>
      <c r="D8" s="7">
        <v>0.5</v>
      </c>
      <c r="E8" s="7"/>
      <c r="F8" s="7"/>
      <c r="G8" s="7">
        <v>0.25</v>
      </c>
    </row>
    <row r="9" spans="1:7" x14ac:dyDescent="0.25">
      <c r="A9" s="7">
        <f t="shared" si="0"/>
        <v>6</v>
      </c>
      <c r="B9" s="7" t="s">
        <v>90</v>
      </c>
      <c r="C9" s="7">
        <v>1</v>
      </c>
      <c r="D9" s="7"/>
      <c r="E9" s="7"/>
      <c r="F9" s="7"/>
      <c r="G9" s="7"/>
    </row>
    <row r="10" spans="1:7" x14ac:dyDescent="0.25">
      <c r="A10" s="7">
        <f t="shared" si="0"/>
        <v>7</v>
      </c>
      <c r="B10" s="7" t="s">
        <v>91</v>
      </c>
      <c r="C10" s="7"/>
      <c r="D10" s="7"/>
      <c r="E10" s="7">
        <v>1</v>
      </c>
      <c r="F10" s="7"/>
      <c r="G10" s="7"/>
    </row>
    <row r="11" spans="1:7" x14ac:dyDescent="0.25">
      <c r="A11" s="7">
        <f t="shared" si="0"/>
        <v>8</v>
      </c>
      <c r="B11" s="7" t="s">
        <v>92</v>
      </c>
      <c r="C11" s="7"/>
      <c r="D11" s="7">
        <v>2.75</v>
      </c>
      <c r="E11" s="7"/>
      <c r="F11" s="7"/>
      <c r="G11" s="7"/>
    </row>
    <row r="12" spans="1:7" x14ac:dyDescent="0.25">
      <c r="A12" s="7">
        <f t="shared" si="0"/>
        <v>9</v>
      </c>
      <c r="B12" s="7" t="s">
        <v>93</v>
      </c>
      <c r="C12" s="7">
        <v>2</v>
      </c>
      <c r="D12" s="7">
        <v>1.75</v>
      </c>
      <c r="E12" s="7"/>
      <c r="F12" s="7">
        <v>2.5</v>
      </c>
      <c r="G12" s="7"/>
    </row>
    <row r="13" spans="1:7" x14ac:dyDescent="0.25">
      <c r="A13" s="7">
        <f t="shared" si="0"/>
        <v>10</v>
      </c>
      <c r="B13" s="7" t="s">
        <v>74</v>
      </c>
      <c r="C13" s="7">
        <v>3</v>
      </c>
      <c r="D13" s="7">
        <v>0.66</v>
      </c>
      <c r="E13" s="7"/>
      <c r="F13" s="7"/>
      <c r="G13" s="7">
        <v>10</v>
      </c>
    </row>
    <row r="14" spans="1:7" x14ac:dyDescent="0.25">
      <c r="A14" s="7">
        <f t="shared" si="0"/>
        <v>11</v>
      </c>
      <c r="B14" s="7" t="s">
        <v>39</v>
      </c>
      <c r="C14" s="7">
        <v>4</v>
      </c>
      <c r="D14" s="7"/>
      <c r="E14" s="7"/>
      <c r="F14" s="7"/>
      <c r="G14" s="7"/>
    </row>
    <row r="15" spans="1:7" x14ac:dyDescent="0.25">
      <c r="A15" s="7">
        <f t="shared" si="0"/>
        <v>12</v>
      </c>
      <c r="B15" s="7" t="s">
        <v>40</v>
      </c>
      <c r="C15" s="7">
        <v>13</v>
      </c>
      <c r="D15" s="7">
        <v>33.75</v>
      </c>
      <c r="E15" s="7">
        <v>24</v>
      </c>
      <c r="F15" s="7">
        <v>13</v>
      </c>
      <c r="G15" s="7">
        <v>15</v>
      </c>
    </row>
    <row r="16" spans="1:7" x14ac:dyDescent="0.25">
      <c r="A16" s="7">
        <f t="shared" si="0"/>
        <v>13</v>
      </c>
      <c r="B16" s="7" t="s">
        <v>68</v>
      </c>
      <c r="C16" s="7">
        <v>7</v>
      </c>
      <c r="D16" s="7"/>
      <c r="E16" s="7"/>
      <c r="F16" s="7">
        <v>7</v>
      </c>
      <c r="G16" s="7">
        <v>5</v>
      </c>
    </row>
    <row r="17" spans="1:7" x14ac:dyDescent="0.25">
      <c r="A17" s="7">
        <f t="shared" si="0"/>
        <v>14</v>
      </c>
      <c r="B17" s="7" t="s">
        <v>75</v>
      </c>
      <c r="C17" s="7">
        <v>8</v>
      </c>
      <c r="D17" s="7"/>
      <c r="E17" s="7"/>
      <c r="F17" s="7">
        <v>8</v>
      </c>
      <c r="G17" s="7">
        <v>5</v>
      </c>
    </row>
    <row r="18" spans="1:7" x14ac:dyDescent="0.25">
      <c r="A18" s="7">
        <f t="shared" si="0"/>
        <v>15</v>
      </c>
      <c r="B18" s="7" t="s">
        <v>42</v>
      </c>
      <c r="C18" s="7">
        <v>1.5</v>
      </c>
      <c r="D18" s="7"/>
      <c r="E18" s="7">
        <v>1.2</v>
      </c>
      <c r="F18" s="7">
        <v>1.2</v>
      </c>
      <c r="G18" s="7">
        <v>1.2</v>
      </c>
    </row>
    <row r="19" spans="1:7" x14ac:dyDescent="0.25">
      <c r="A19" s="7">
        <f t="shared" si="0"/>
        <v>16</v>
      </c>
      <c r="B19" s="7" t="s">
        <v>41</v>
      </c>
      <c r="C19" s="7">
        <v>1.2</v>
      </c>
      <c r="D19" s="7">
        <v>1.2</v>
      </c>
      <c r="E19" s="7">
        <v>1.2</v>
      </c>
      <c r="F19" s="7">
        <v>1.2</v>
      </c>
      <c r="G19" s="7">
        <v>1.2</v>
      </c>
    </row>
    <row r="20" spans="1:7" x14ac:dyDescent="0.25">
      <c r="A20" s="7">
        <f t="shared" si="0"/>
        <v>17</v>
      </c>
      <c r="B20" s="7" t="s">
        <v>43</v>
      </c>
      <c r="C20" s="7"/>
      <c r="D20" s="7">
        <v>1.5</v>
      </c>
      <c r="E20" s="7"/>
      <c r="F20" s="7">
        <v>1.5</v>
      </c>
      <c r="G20" s="7"/>
    </row>
    <row r="21" spans="1:7" x14ac:dyDescent="0.25">
      <c r="A21" s="7">
        <f t="shared" si="0"/>
        <v>18</v>
      </c>
      <c r="B21" s="7" t="s">
        <v>53</v>
      </c>
      <c r="C21" s="7"/>
      <c r="D21" s="7"/>
      <c r="E21" s="7"/>
      <c r="F21" s="7"/>
      <c r="G21" s="7"/>
    </row>
    <row r="22" spans="1:7" x14ac:dyDescent="0.25">
      <c r="A22" s="7">
        <f t="shared" si="0"/>
        <v>19</v>
      </c>
      <c r="B22" s="7" t="s">
        <v>44</v>
      </c>
      <c r="C22" s="7">
        <v>0.75</v>
      </c>
      <c r="D22" s="7"/>
      <c r="E22" s="7"/>
      <c r="F22" s="7"/>
      <c r="G22" s="7"/>
    </row>
    <row r="23" spans="1:7" x14ac:dyDescent="0.25">
      <c r="A23" s="7">
        <f t="shared" si="0"/>
        <v>20</v>
      </c>
      <c r="B23" s="7" t="s">
        <v>46</v>
      </c>
      <c r="C23" s="7"/>
      <c r="D23" s="7"/>
      <c r="E23" s="7"/>
      <c r="F23" s="7"/>
      <c r="G23" s="7"/>
    </row>
    <row r="24" spans="1:7" x14ac:dyDescent="0.25">
      <c r="A24" s="7">
        <f t="shared" si="0"/>
        <v>21</v>
      </c>
      <c r="B24" s="7" t="s">
        <v>47</v>
      </c>
      <c r="C24" s="7"/>
      <c r="D24" s="7"/>
      <c r="E24" s="7"/>
      <c r="F24" s="7"/>
      <c r="G24" s="7"/>
    </row>
    <row r="25" spans="1:7" x14ac:dyDescent="0.25">
      <c r="A25" s="7">
        <f t="shared" si="0"/>
        <v>22</v>
      </c>
      <c r="B25" s="7" t="s">
        <v>51</v>
      </c>
      <c r="C25" s="7"/>
      <c r="D25" s="7"/>
      <c r="E25" s="7"/>
      <c r="F25" s="7"/>
      <c r="G25" s="7"/>
    </row>
    <row r="26" spans="1:7" x14ac:dyDescent="0.25">
      <c r="A26" s="7">
        <f t="shared" si="0"/>
        <v>23</v>
      </c>
      <c r="B26" s="7" t="s">
        <v>57</v>
      </c>
      <c r="C26" s="7"/>
      <c r="D26" s="7"/>
      <c r="E26" s="7"/>
      <c r="F26" s="7"/>
      <c r="G26" s="7"/>
    </row>
    <row r="27" spans="1:7" x14ac:dyDescent="0.25">
      <c r="A27" s="7">
        <f t="shared" si="0"/>
        <v>24</v>
      </c>
      <c r="B27" s="7" t="s">
        <v>48</v>
      </c>
      <c r="C27" s="7"/>
      <c r="D27" s="7"/>
      <c r="E27" s="7"/>
      <c r="F27" s="7"/>
      <c r="G27" s="7"/>
    </row>
    <row r="28" spans="1:7" x14ac:dyDescent="0.25">
      <c r="A28" s="7">
        <f t="shared" si="0"/>
        <v>25</v>
      </c>
      <c r="B28" s="7" t="s">
        <v>58</v>
      </c>
      <c r="C28" s="7"/>
      <c r="D28" s="7"/>
      <c r="E28" s="7"/>
      <c r="F28" s="7"/>
      <c r="G28" s="7"/>
    </row>
    <row r="29" spans="1:7" x14ac:dyDescent="0.25">
      <c r="A29" s="7">
        <f t="shared" si="0"/>
        <v>26</v>
      </c>
      <c r="B29" s="7" t="s">
        <v>49</v>
      </c>
      <c r="C29" s="7"/>
      <c r="D29" s="7"/>
      <c r="E29" s="7"/>
      <c r="F29" s="7"/>
      <c r="G29" s="7"/>
    </row>
    <row r="30" spans="1:7" x14ac:dyDescent="0.25">
      <c r="A30" s="7">
        <f t="shared" si="0"/>
        <v>27</v>
      </c>
      <c r="B30" s="7" t="s">
        <v>59</v>
      </c>
      <c r="C30" s="7"/>
      <c r="D30" s="7"/>
      <c r="E30" s="7"/>
      <c r="F30" s="7"/>
      <c r="G30" s="7"/>
    </row>
    <row r="31" spans="1:7" x14ac:dyDescent="0.25">
      <c r="A31" s="7">
        <f t="shared" si="0"/>
        <v>28</v>
      </c>
      <c r="B31" s="7" t="s">
        <v>56</v>
      </c>
      <c r="C31" s="7"/>
      <c r="D31" s="7"/>
      <c r="E31" s="7"/>
      <c r="F31" s="7"/>
      <c r="G31" s="7"/>
    </row>
    <row r="32" spans="1:7" x14ac:dyDescent="0.25">
      <c r="A32" s="7">
        <f t="shared" si="0"/>
        <v>29</v>
      </c>
      <c r="B32" s="7" t="s">
        <v>76</v>
      </c>
      <c r="C32" s="7"/>
      <c r="D32" s="7"/>
      <c r="E32" s="7"/>
      <c r="F32" s="7"/>
      <c r="G32" s="7"/>
    </row>
    <row r="33" spans="1:7" x14ac:dyDescent="0.25">
      <c r="A33" s="7">
        <f t="shared" si="0"/>
        <v>30</v>
      </c>
      <c r="B33" s="7" t="s">
        <v>55</v>
      </c>
      <c r="C33" s="7"/>
      <c r="D33" s="7"/>
      <c r="E33" s="7"/>
      <c r="F33" s="7"/>
      <c r="G33" s="7"/>
    </row>
    <row r="34" spans="1:7" x14ac:dyDescent="0.25">
      <c r="A34" s="7">
        <f t="shared" si="0"/>
        <v>31</v>
      </c>
      <c r="B34" s="7" t="s">
        <v>60</v>
      </c>
      <c r="C34" s="7"/>
      <c r="D34" s="7"/>
      <c r="E34" s="7"/>
      <c r="F34" s="7"/>
      <c r="G34" s="7"/>
    </row>
    <row r="36" spans="1:7" x14ac:dyDescent="0.25">
      <c r="B36" t="s">
        <v>117</v>
      </c>
      <c r="C36">
        <f>SUM(C4:G34)</f>
        <v>215.00999999999991</v>
      </c>
    </row>
    <row r="38" spans="1:7" x14ac:dyDescent="0.25">
      <c r="A38" t="s">
        <v>24</v>
      </c>
    </row>
    <row r="39" spans="1:7" x14ac:dyDescent="0.25">
      <c r="A39">
        <v>0</v>
      </c>
      <c r="B39" t="s">
        <v>25</v>
      </c>
    </row>
    <row r="40" spans="1:7" x14ac:dyDescent="0.25">
      <c r="A40">
        <v>0</v>
      </c>
      <c r="B40" t="s">
        <v>28</v>
      </c>
    </row>
    <row r="41" spans="1:7" x14ac:dyDescent="0.25">
      <c r="A41">
        <v>0</v>
      </c>
      <c r="B41" t="s">
        <v>29</v>
      </c>
      <c r="C41">
        <v>0.5</v>
      </c>
      <c r="G41">
        <v>0.5</v>
      </c>
    </row>
    <row r="42" spans="1:7" x14ac:dyDescent="0.25">
      <c r="A42">
        <v>0</v>
      </c>
      <c r="B42" t="s">
        <v>30</v>
      </c>
    </row>
    <row r="43" spans="1:7" x14ac:dyDescent="0.25">
      <c r="A43">
        <v>0</v>
      </c>
      <c r="B43" t="s">
        <v>31</v>
      </c>
    </row>
    <row r="44" spans="1:7" x14ac:dyDescent="0.25">
      <c r="A44">
        <v>0</v>
      </c>
      <c r="B44" t="s">
        <v>32</v>
      </c>
    </row>
    <row r="45" spans="1:7" x14ac:dyDescent="0.25">
      <c r="A45">
        <v>0</v>
      </c>
      <c r="B45" t="s">
        <v>33</v>
      </c>
    </row>
    <row r="46" spans="1:7" x14ac:dyDescent="0.25">
      <c r="A46">
        <v>0</v>
      </c>
      <c r="B46" t="s">
        <v>34</v>
      </c>
    </row>
  </sheetData>
  <mergeCells count="2">
    <mergeCell ref="A1:C1"/>
    <mergeCell ref="A2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zoomScaleNormal="100" workbookViewId="0">
      <selection activeCell="B25" sqref="B25"/>
    </sheetView>
  </sheetViews>
  <sheetFormatPr defaultRowHeight="11.25" customHeight="1" x14ac:dyDescent="0.25"/>
  <cols>
    <col min="1" max="1" width="54.42578125" style="11" customWidth="1"/>
    <col min="2" max="2" width="11.140625" style="11" customWidth="1"/>
    <col min="3" max="3" width="8.42578125" style="11" customWidth="1"/>
    <col min="4" max="4" width="10.7109375" style="11" customWidth="1"/>
    <col min="5" max="5" width="12.42578125" style="11" customWidth="1"/>
    <col min="6" max="6" width="28.85546875" style="11" customWidth="1"/>
    <col min="7" max="7" width="47.42578125" style="11" customWidth="1"/>
    <col min="8" max="256" width="11.42578125" style="11" customWidth="1"/>
    <col min="257" max="257" width="54.42578125" style="11" customWidth="1"/>
    <col min="258" max="258" width="11.140625" style="11" customWidth="1"/>
    <col min="259" max="259" width="8.42578125" style="11" customWidth="1"/>
    <col min="260" max="260" width="10.7109375" style="11" customWidth="1"/>
    <col min="261" max="261" width="12.42578125" style="11" customWidth="1"/>
    <col min="262" max="262" width="28.85546875" style="11" customWidth="1"/>
    <col min="263" max="263" width="47.42578125" style="11" customWidth="1"/>
    <col min="264" max="512" width="11.42578125" style="11" customWidth="1"/>
    <col min="513" max="513" width="54.42578125" style="11" customWidth="1"/>
    <col min="514" max="514" width="11.140625" style="11" customWidth="1"/>
    <col min="515" max="515" width="8.42578125" style="11" customWidth="1"/>
    <col min="516" max="516" width="10.7109375" style="11" customWidth="1"/>
    <col min="517" max="517" width="12.42578125" style="11" customWidth="1"/>
    <col min="518" max="518" width="28.85546875" style="11" customWidth="1"/>
    <col min="519" max="519" width="47.42578125" style="11" customWidth="1"/>
    <col min="520" max="768" width="11.42578125" style="11" customWidth="1"/>
    <col min="769" max="769" width="54.42578125" style="11" customWidth="1"/>
    <col min="770" max="770" width="11.140625" style="11" customWidth="1"/>
    <col min="771" max="771" width="8.42578125" style="11" customWidth="1"/>
    <col min="772" max="772" width="10.7109375" style="11" customWidth="1"/>
    <col min="773" max="773" width="12.42578125" style="11" customWidth="1"/>
    <col min="774" max="774" width="28.85546875" style="11" customWidth="1"/>
    <col min="775" max="775" width="47.42578125" style="11" customWidth="1"/>
    <col min="776" max="1024" width="11.42578125" style="11" customWidth="1"/>
    <col min="1025" max="1025" width="54.42578125" style="11" customWidth="1"/>
    <col min="1026" max="1026" width="11.140625" style="11" customWidth="1"/>
    <col min="1027" max="1027" width="8.42578125" style="11" customWidth="1"/>
    <col min="1028" max="1028" width="10.7109375" style="11" customWidth="1"/>
    <col min="1029" max="1029" width="12.42578125" style="11" customWidth="1"/>
    <col min="1030" max="1030" width="28.85546875" style="11" customWidth="1"/>
    <col min="1031" max="1031" width="47.42578125" style="11" customWidth="1"/>
    <col min="1032" max="1280" width="11.42578125" style="11" customWidth="1"/>
    <col min="1281" max="1281" width="54.42578125" style="11" customWidth="1"/>
    <col min="1282" max="1282" width="11.140625" style="11" customWidth="1"/>
    <col min="1283" max="1283" width="8.42578125" style="11" customWidth="1"/>
    <col min="1284" max="1284" width="10.7109375" style="11" customWidth="1"/>
    <col min="1285" max="1285" width="12.42578125" style="11" customWidth="1"/>
    <col min="1286" max="1286" width="28.85546875" style="11" customWidth="1"/>
    <col min="1287" max="1287" width="47.42578125" style="11" customWidth="1"/>
    <col min="1288" max="1536" width="11.42578125" style="11" customWidth="1"/>
    <col min="1537" max="1537" width="54.42578125" style="11" customWidth="1"/>
    <col min="1538" max="1538" width="11.140625" style="11" customWidth="1"/>
    <col min="1539" max="1539" width="8.42578125" style="11" customWidth="1"/>
    <col min="1540" max="1540" width="10.7109375" style="11" customWidth="1"/>
    <col min="1541" max="1541" width="12.42578125" style="11" customWidth="1"/>
    <col min="1542" max="1542" width="28.85546875" style="11" customWidth="1"/>
    <col min="1543" max="1543" width="47.42578125" style="11" customWidth="1"/>
    <col min="1544" max="1792" width="11.42578125" style="11" customWidth="1"/>
    <col min="1793" max="1793" width="54.42578125" style="11" customWidth="1"/>
    <col min="1794" max="1794" width="11.140625" style="11" customWidth="1"/>
    <col min="1795" max="1795" width="8.42578125" style="11" customWidth="1"/>
    <col min="1796" max="1796" width="10.7109375" style="11" customWidth="1"/>
    <col min="1797" max="1797" width="12.42578125" style="11" customWidth="1"/>
    <col min="1798" max="1798" width="28.85546875" style="11" customWidth="1"/>
    <col min="1799" max="1799" width="47.42578125" style="11" customWidth="1"/>
    <col min="1800" max="2048" width="11.42578125" style="11" customWidth="1"/>
    <col min="2049" max="2049" width="54.42578125" style="11" customWidth="1"/>
    <col min="2050" max="2050" width="11.140625" style="11" customWidth="1"/>
    <col min="2051" max="2051" width="8.42578125" style="11" customWidth="1"/>
    <col min="2052" max="2052" width="10.7109375" style="11" customWidth="1"/>
    <col min="2053" max="2053" width="12.42578125" style="11" customWidth="1"/>
    <col min="2054" max="2054" width="28.85546875" style="11" customWidth="1"/>
    <col min="2055" max="2055" width="47.42578125" style="11" customWidth="1"/>
    <col min="2056" max="2304" width="11.42578125" style="11" customWidth="1"/>
    <col min="2305" max="2305" width="54.42578125" style="11" customWidth="1"/>
    <col min="2306" max="2306" width="11.140625" style="11" customWidth="1"/>
    <col min="2307" max="2307" width="8.42578125" style="11" customWidth="1"/>
    <col min="2308" max="2308" width="10.7109375" style="11" customWidth="1"/>
    <col min="2309" max="2309" width="12.42578125" style="11" customWidth="1"/>
    <col min="2310" max="2310" width="28.85546875" style="11" customWidth="1"/>
    <col min="2311" max="2311" width="47.42578125" style="11" customWidth="1"/>
    <col min="2312" max="2560" width="11.42578125" style="11" customWidth="1"/>
    <col min="2561" max="2561" width="54.42578125" style="11" customWidth="1"/>
    <col min="2562" max="2562" width="11.140625" style="11" customWidth="1"/>
    <col min="2563" max="2563" width="8.42578125" style="11" customWidth="1"/>
    <col min="2564" max="2564" width="10.7109375" style="11" customWidth="1"/>
    <col min="2565" max="2565" width="12.42578125" style="11" customWidth="1"/>
    <col min="2566" max="2566" width="28.85546875" style="11" customWidth="1"/>
    <col min="2567" max="2567" width="47.42578125" style="11" customWidth="1"/>
    <col min="2568" max="2816" width="11.42578125" style="11" customWidth="1"/>
    <col min="2817" max="2817" width="54.42578125" style="11" customWidth="1"/>
    <col min="2818" max="2818" width="11.140625" style="11" customWidth="1"/>
    <col min="2819" max="2819" width="8.42578125" style="11" customWidth="1"/>
    <col min="2820" max="2820" width="10.7109375" style="11" customWidth="1"/>
    <col min="2821" max="2821" width="12.42578125" style="11" customWidth="1"/>
    <col min="2822" max="2822" width="28.85546875" style="11" customWidth="1"/>
    <col min="2823" max="2823" width="47.42578125" style="11" customWidth="1"/>
    <col min="2824" max="3072" width="11.42578125" style="11" customWidth="1"/>
    <col min="3073" max="3073" width="54.42578125" style="11" customWidth="1"/>
    <col min="3074" max="3074" width="11.140625" style="11" customWidth="1"/>
    <col min="3075" max="3075" width="8.42578125" style="11" customWidth="1"/>
    <col min="3076" max="3076" width="10.7109375" style="11" customWidth="1"/>
    <col min="3077" max="3077" width="12.42578125" style="11" customWidth="1"/>
    <col min="3078" max="3078" width="28.85546875" style="11" customWidth="1"/>
    <col min="3079" max="3079" width="47.42578125" style="11" customWidth="1"/>
    <col min="3080" max="3328" width="11.42578125" style="11" customWidth="1"/>
    <col min="3329" max="3329" width="54.42578125" style="11" customWidth="1"/>
    <col min="3330" max="3330" width="11.140625" style="11" customWidth="1"/>
    <col min="3331" max="3331" width="8.42578125" style="11" customWidth="1"/>
    <col min="3332" max="3332" width="10.7109375" style="11" customWidth="1"/>
    <col min="3333" max="3333" width="12.42578125" style="11" customWidth="1"/>
    <col min="3334" max="3334" width="28.85546875" style="11" customWidth="1"/>
    <col min="3335" max="3335" width="47.42578125" style="11" customWidth="1"/>
    <col min="3336" max="3584" width="11.42578125" style="11" customWidth="1"/>
    <col min="3585" max="3585" width="54.42578125" style="11" customWidth="1"/>
    <col min="3586" max="3586" width="11.140625" style="11" customWidth="1"/>
    <col min="3587" max="3587" width="8.42578125" style="11" customWidth="1"/>
    <col min="3588" max="3588" width="10.7109375" style="11" customWidth="1"/>
    <col min="3589" max="3589" width="12.42578125" style="11" customWidth="1"/>
    <col min="3590" max="3590" width="28.85546875" style="11" customWidth="1"/>
    <col min="3591" max="3591" width="47.42578125" style="11" customWidth="1"/>
    <col min="3592" max="3840" width="11.42578125" style="11" customWidth="1"/>
    <col min="3841" max="3841" width="54.42578125" style="11" customWidth="1"/>
    <col min="3842" max="3842" width="11.140625" style="11" customWidth="1"/>
    <col min="3843" max="3843" width="8.42578125" style="11" customWidth="1"/>
    <col min="3844" max="3844" width="10.7109375" style="11" customWidth="1"/>
    <col min="3845" max="3845" width="12.42578125" style="11" customWidth="1"/>
    <col min="3846" max="3846" width="28.85546875" style="11" customWidth="1"/>
    <col min="3847" max="3847" width="47.42578125" style="11" customWidth="1"/>
    <col min="3848" max="4096" width="11.42578125" style="11" customWidth="1"/>
    <col min="4097" max="4097" width="54.42578125" style="11" customWidth="1"/>
    <col min="4098" max="4098" width="11.140625" style="11" customWidth="1"/>
    <col min="4099" max="4099" width="8.42578125" style="11" customWidth="1"/>
    <col min="4100" max="4100" width="10.7109375" style="11" customWidth="1"/>
    <col min="4101" max="4101" width="12.42578125" style="11" customWidth="1"/>
    <col min="4102" max="4102" width="28.85546875" style="11" customWidth="1"/>
    <col min="4103" max="4103" width="47.42578125" style="11" customWidth="1"/>
    <col min="4104" max="4352" width="11.42578125" style="11" customWidth="1"/>
    <col min="4353" max="4353" width="54.42578125" style="11" customWidth="1"/>
    <col min="4354" max="4354" width="11.140625" style="11" customWidth="1"/>
    <col min="4355" max="4355" width="8.42578125" style="11" customWidth="1"/>
    <col min="4356" max="4356" width="10.7109375" style="11" customWidth="1"/>
    <col min="4357" max="4357" width="12.42578125" style="11" customWidth="1"/>
    <col min="4358" max="4358" width="28.85546875" style="11" customWidth="1"/>
    <col min="4359" max="4359" width="47.42578125" style="11" customWidth="1"/>
    <col min="4360" max="4608" width="11.42578125" style="11" customWidth="1"/>
    <col min="4609" max="4609" width="54.42578125" style="11" customWidth="1"/>
    <col min="4610" max="4610" width="11.140625" style="11" customWidth="1"/>
    <col min="4611" max="4611" width="8.42578125" style="11" customWidth="1"/>
    <col min="4612" max="4612" width="10.7109375" style="11" customWidth="1"/>
    <col min="4613" max="4613" width="12.42578125" style="11" customWidth="1"/>
    <col min="4614" max="4614" width="28.85546875" style="11" customWidth="1"/>
    <col min="4615" max="4615" width="47.42578125" style="11" customWidth="1"/>
    <col min="4616" max="4864" width="11.42578125" style="11" customWidth="1"/>
    <col min="4865" max="4865" width="54.42578125" style="11" customWidth="1"/>
    <col min="4866" max="4866" width="11.140625" style="11" customWidth="1"/>
    <col min="4867" max="4867" width="8.42578125" style="11" customWidth="1"/>
    <col min="4868" max="4868" width="10.7109375" style="11" customWidth="1"/>
    <col min="4869" max="4869" width="12.42578125" style="11" customWidth="1"/>
    <col min="4870" max="4870" width="28.85546875" style="11" customWidth="1"/>
    <col min="4871" max="4871" width="47.42578125" style="11" customWidth="1"/>
    <col min="4872" max="5120" width="11.42578125" style="11" customWidth="1"/>
    <col min="5121" max="5121" width="54.42578125" style="11" customWidth="1"/>
    <col min="5122" max="5122" width="11.140625" style="11" customWidth="1"/>
    <col min="5123" max="5123" width="8.42578125" style="11" customWidth="1"/>
    <col min="5124" max="5124" width="10.7109375" style="11" customWidth="1"/>
    <col min="5125" max="5125" width="12.42578125" style="11" customWidth="1"/>
    <col min="5126" max="5126" width="28.85546875" style="11" customWidth="1"/>
    <col min="5127" max="5127" width="47.42578125" style="11" customWidth="1"/>
    <col min="5128" max="5376" width="11.42578125" style="11" customWidth="1"/>
    <col min="5377" max="5377" width="54.42578125" style="11" customWidth="1"/>
    <col min="5378" max="5378" width="11.140625" style="11" customWidth="1"/>
    <col min="5379" max="5379" width="8.42578125" style="11" customWidth="1"/>
    <col min="5380" max="5380" width="10.7109375" style="11" customWidth="1"/>
    <col min="5381" max="5381" width="12.42578125" style="11" customWidth="1"/>
    <col min="5382" max="5382" width="28.85546875" style="11" customWidth="1"/>
    <col min="5383" max="5383" width="47.42578125" style="11" customWidth="1"/>
    <col min="5384" max="5632" width="11.42578125" style="11" customWidth="1"/>
    <col min="5633" max="5633" width="54.42578125" style="11" customWidth="1"/>
    <col min="5634" max="5634" width="11.140625" style="11" customWidth="1"/>
    <col min="5635" max="5635" width="8.42578125" style="11" customWidth="1"/>
    <col min="5636" max="5636" width="10.7109375" style="11" customWidth="1"/>
    <col min="5637" max="5637" width="12.42578125" style="11" customWidth="1"/>
    <col min="5638" max="5638" width="28.85546875" style="11" customWidth="1"/>
    <col min="5639" max="5639" width="47.42578125" style="11" customWidth="1"/>
    <col min="5640" max="5888" width="11.42578125" style="11" customWidth="1"/>
    <col min="5889" max="5889" width="54.42578125" style="11" customWidth="1"/>
    <col min="5890" max="5890" width="11.140625" style="11" customWidth="1"/>
    <col min="5891" max="5891" width="8.42578125" style="11" customWidth="1"/>
    <col min="5892" max="5892" width="10.7109375" style="11" customWidth="1"/>
    <col min="5893" max="5893" width="12.42578125" style="11" customWidth="1"/>
    <col min="5894" max="5894" width="28.85546875" style="11" customWidth="1"/>
    <col min="5895" max="5895" width="47.42578125" style="11" customWidth="1"/>
    <col min="5896" max="6144" width="11.42578125" style="11" customWidth="1"/>
    <col min="6145" max="6145" width="54.42578125" style="11" customWidth="1"/>
    <col min="6146" max="6146" width="11.140625" style="11" customWidth="1"/>
    <col min="6147" max="6147" width="8.42578125" style="11" customWidth="1"/>
    <col min="6148" max="6148" width="10.7109375" style="11" customWidth="1"/>
    <col min="6149" max="6149" width="12.42578125" style="11" customWidth="1"/>
    <col min="6150" max="6150" width="28.85546875" style="11" customWidth="1"/>
    <col min="6151" max="6151" width="47.42578125" style="11" customWidth="1"/>
    <col min="6152" max="6400" width="11.42578125" style="11" customWidth="1"/>
    <col min="6401" max="6401" width="54.42578125" style="11" customWidth="1"/>
    <col min="6402" max="6402" width="11.140625" style="11" customWidth="1"/>
    <col min="6403" max="6403" width="8.42578125" style="11" customWidth="1"/>
    <col min="6404" max="6404" width="10.7109375" style="11" customWidth="1"/>
    <col min="6405" max="6405" width="12.42578125" style="11" customWidth="1"/>
    <col min="6406" max="6406" width="28.85546875" style="11" customWidth="1"/>
    <col min="6407" max="6407" width="47.42578125" style="11" customWidth="1"/>
    <col min="6408" max="6656" width="11.42578125" style="11" customWidth="1"/>
    <col min="6657" max="6657" width="54.42578125" style="11" customWidth="1"/>
    <col min="6658" max="6658" width="11.140625" style="11" customWidth="1"/>
    <col min="6659" max="6659" width="8.42578125" style="11" customWidth="1"/>
    <col min="6660" max="6660" width="10.7109375" style="11" customWidth="1"/>
    <col min="6661" max="6661" width="12.42578125" style="11" customWidth="1"/>
    <col min="6662" max="6662" width="28.85546875" style="11" customWidth="1"/>
    <col min="6663" max="6663" width="47.42578125" style="11" customWidth="1"/>
    <col min="6664" max="6912" width="11.42578125" style="11" customWidth="1"/>
    <col min="6913" max="6913" width="54.42578125" style="11" customWidth="1"/>
    <col min="6914" max="6914" width="11.140625" style="11" customWidth="1"/>
    <col min="6915" max="6915" width="8.42578125" style="11" customWidth="1"/>
    <col min="6916" max="6916" width="10.7109375" style="11" customWidth="1"/>
    <col min="6917" max="6917" width="12.42578125" style="11" customWidth="1"/>
    <col min="6918" max="6918" width="28.85546875" style="11" customWidth="1"/>
    <col min="6919" max="6919" width="47.42578125" style="11" customWidth="1"/>
    <col min="6920" max="7168" width="11.42578125" style="11" customWidth="1"/>
    <col min="7169" max="7169" width="54.42578125" style="11" customWidth="1"/>
    <col min="7170" max="7170" width="11.140625" style="11" customWidth="1"/>
    <col min="7171" max="7171" width="8.42578125" style="11" customWidth="1"/>
    <col min="7172" max="7172" width="10.7109375" style="11" customWidth="1"/>
    <col min="7173" max="7173" width="12.42578125" style="11" customWidth="1"/>
    <col min="7174" max="7174" width="28.85546875" style="11" customWidth="1"/>
    <col min="7175" max="7175" width="47.42578125" style="11" customWidth="1"/>
    <col min="7176" max="7424" width="11.42578125" style="11" customWidth="1"/>
    <col min="7425" max="7425" width="54.42578125" style="11" customWidth="1"/>
    <col min="7426" max="7426" width="11.140625" style="11" customWidth="1"/>
    <col min="7427" max="7427" width="8.42578125" style="11" customWidth="1"/>
    <col min="7428" max="7428" width="10.7109375" style="11" customWidth="1"/>
    <col min="7429" max="7429" width="12.42578125" style="11" customWidth="1"/>
    <col min="7430" max="7430" width="28.85546875" style="11" customWidth="1"/>
    <col min="7431" max="7431" width="47.42578125" style="11" customWidth="1"/>
    <col min="7432" max="7680" width="11.42578125" style="11" customWidth="1"/>
    <col min="7681" max="7681" width="54.42578125" style="11" customWidth="1"/>
    <col min="7682" max="7682" width="11.140625" style="11" customWidth="1"/>
    <col min="7683" max="7683" width="8.42578125" style="11" customWidth="1"/>
    <col min="7684" max="7684" width="10.7109375" style="11" customWidth="1"/>
    <col min="7685" max="7685" width="12.42578125" style="11" customWidth="1"/>
    <col min="7686" max="7686" width="28.85546875" style="11" customWidth="1"/>
    <col min="7687" max="7687" width="47.42578125" style="11" customWidth="1"/>
    <col min="7688" max="7936" width="11.42578125" style="11" customWidth="1"/>
    <col min="7937" max="7937" width="54.42578125" style="11" customWidth="1"/>
    <col min="7938" max="7938" width="11.140625" style="11" customWidth="1"/>
    <col min="7939" max="7939" width="8.42578125" style="11" customWidth="1"/>
    <col min="7940" max="7940" width="10.7109375" style="11" customWidth="1"/>
    <col min="7941" max="7941" width="12.42578125" style="11" customWidth="1"/>
    <col min="7942" max="7942" width="28.85546875" style="11" customWidth="1"/>
    <col min="7943" max="7943" width="47.42578125" style="11" customWidth="1"/>
    <col min="7944" max="8192" width="11.42578125" style="11" customWidth="1"/>
    <col min="8193" max="8193" width="54.42578125" style="11" customWidth="1"/>
    <col min="8194" max="8194" width="11.140625" style="11" customWidth="1"/>
    <col min="8195" max="8195" width="8.42578125" style="11" customWidth="1"/>
    <col min="8196" max="8196" width="10.7109375" style="11" customWidth="1"/>
    <col min="8197" max="8197" width="12.42578125" style="11" customWidth="1"/>
    <col min="8198" max="8198" width="28.85546875" style="11" customWidth="1"/>
    <col min="8199" max="8199" width="47.42578125" style="11" customWidth="1"/>
    <col min="8200" max="8448" width="11.42578125" style="11" customWidth="1"/>
    <col min="8449" max="8449" width="54.42578125" style="11" customWidth="1"/>
    <col min="8450" max="8450" width="11.140625" style="11" customWidth="1"/>
    <col min="8451" max="8451" width="8.42578125" style="11" customWidth="1"/>
    <col min="8452" max="8452" width="10.7109375" style="11" customWidth="1"/>
    <col min="8453" max="8453" width="12.42578125" style="11" customWidth="1"/>
    <col min="8454" max="8454" width="28.85546875" style="11" customWidth="1"/>
    <col min="8455" max="8455" width="47.42578125" style="11" customWidth="1"/>
    <col min="8456" max="8704" width="11.42578125" style="11" customWidth="1"/>
    <col min="8705" max="8705" width="54.42578125" style="11" customWidth="1"/>
    <col min="8706" max="8706" width="11.140625" style="11" customWidth="1"/>
    <col min="8707" max="8707" width="8.42578125" style="11" customWidth="1"/>
    <col min="8708" max="8708" width="10.7109375" style="11" customWidth="1"/>
    <col min="8709" max="8709" width="12.42578125" style="11" customWidth="1"/>
    <col min="8710" max="8710" width="28.85546875" style="11" customWidth="1"/>
    <col min="8711" max="8711" width="47.42578125" style="11" customWidth="1"/>
    <col min="8712" max="8960" width="11.42578125" style="11" customWidth="1"/>
    <col min="8961" max="8961" width="54.42578125" style="11" customWidth="1"/>
    <col min="8962" max="8962" width="11.140625" style="11" customWidth="1"/>
    <col min="8963" max="8963" width="8.42578125" style="11" customWidth="1"/>
    <col min="8964" max="8964" width="10.7109375" style="11" customWidth="1"/>
    <col min="8965" max="8965" width="12.42578125" style="11" customWidth="1"/>
    <col min="8966" max="8966" width="28.85546875" style="11" customWidth="1"/>
    <col min="8967" max="8967" width="47.42578125" style="11" customWidth="1"/>
    <col min="8968" max="9216" width="11.42578125" style="11" customWidth="1"/>
    <col min="9217" max="9217" width="54.42578125" style="11" customWidth="1"/>
    <col min="9218" max="9218" width="11.140625" style="11" customWidth="1"/>
    <col min="9219" max="9219" width="8.42578125" style="11" customWidth="1"/>
    <col min="9220" max="9220" width="10.7109375" style="11" customWidth="1"/>
    <col min="9221" max="9221" width="12.42578125" style="11" customWidth="1"/>
    <col min="9222" max="9222" width="28.85546875" style="11" customWidth="1"/>
    <col min="9223" max="9223" width="47.42578125" style="11" customWidth="1"/>
    <col min="9224" max="9472" width="11.42578125" style="11" customWidth="1"/>
    <col min="9473" max="9473" width="54.42578125" style="11" customWidth="1"/>
    <col min="9474" max="9474" width="11.140625" style="11" customWidth="1"/>
    <col min="9475" max="9475" width="8.42578125" style="11" customWidth="1"/>
    <col min="9476" max="9476" width="10.7109375" style="11" customWidth="1"/>
    <col min="9477" max="9477" width="12.42578125" style="11" customWidth="1"/>
    <col min="9478" max="9478" width="28.85546875" style="11" customWidth="1"/>
    <col min="9479" max="9479" width="47.42578125" style="11" customWidth="1"/>
    <col min="9480" max="9728" width="11.42578125" style="11" customWidth="1"/>
    <col min="9729" max="9729" width="54.42578125" style="11" customWidth="1"/>
    <col min="9730" max="9730" width="11.140625" style="11" customWidth="1"/>
    <col min="9731" max="9731" width="8.42578125" style="11" customWidth="1"/>
    <col min="9732" max="9732" width="10.7109375" style="11" customWidth="1"/>
    <col min="9733" max="9733" width="12.42578125" style="11" customWidth="1"/>
    <col min="9734" max="9734" width="28.85546875" style="11" customWidth="1"/>
    <col min="9735" max="9735" width="47.42578125" style="11" customWidth="1"/>
    <col min="9736" max="9984" width="11.42578125" style="11" customWidth="1"/>
    <col min="9985" max="9985" width="54.42578125" style="11" customWidth="1"/>
    <col min="9986" max="9986" width="11.140625" style="11" customWidth="1"/>
    <col min="9987" max="9987" width="8.42578125" style="11" customWidth="1"/>
    <col min="9988" max="9988" width="10.7109375" style="11" customWidth="1"/>
    <col min="9989" max="9989" width="12.42578125" style="11" customWidth="1"/>
    <col min="9990" max="9990" width="28.85546875" style="11" customWidth="1"/>
    <col min="9991" max="9991" width="47.42578125" style="11" customWidth="1"/>
    <col min="9992" max="10240" width="11.42578125" style="11" customWidth="1"/>
    <col min="10241" max="10241" width="54.42578125" style="11" customWidth="1"/>
    <col min="10242" max="10242" width="11.140625" style="11" customWidth="1"/>
    <col min="10243" max="10243" width="8.42578125" style="11" customWidth="1"/>
    <col min="10244" max="10244" width="10.7109375" style="11" customWidth="1"/>
    <col min="10245" max="10245" width="12.42578125" style="11" customWidth="1"/>
    <col min="10246" max="10246" width="28.85546875" style="11" customWidth="1"/>
    <col min="10247" max="10247" width="47.42578125" style="11" customWidth="1"/>
    <col min="10248" max="10496" width="11.42578125" style="11" customWidth="1"/>
    <col min="10497" max="10497" width="54.42578125" style="11" customWidth="1"/>
    <col min="10498" max="10498" width="11.140625" style="11" customWidth="1"/>
    <col min="10499" max="10499" width="8.42578125" style="11" customWidth="1"/>
    <col min="10500" max="10500" width="10.7109375" style="11" customWidth="1"/>
    <col min="10501" max="10501" width="12.42578125" style="11" customWidth="1"/>
    <col min="10502" max="10502" width="28.85546875" style="11" customWidth="1"/>
    <col min="10503" max="10503" width="47.42578125" style="11" customWidth="1"/>
    <col min="10504" max="10752" width="11.42578125" style="11" customWidth="1"/>
    <col min="10753" max="10753" width="54.42578125" style="11" customWidth="1"/>
    <col min="10754" max="10754" width="11.140625" style="11" customWidth="1"/>
    <col min="10755" max="10755" width="8.42578125" style="11" customWidth="1"/>
    <col min="10756" max="10756" width="10.7109375" style="11" customWidth="1"/>
    <col min="10757" max="10757" width="12.42578125" style="11" customWidth="1"/>
    <col min="10758" max="10758" width="28.85546875" style="11" customWidth="1"/>
    <col min="10759" max="10759" width="47.42578125" style="11" customWidth="1"/>
    <col min="10760" max="11008" width="11.42578125" style="11" customWidth="1"/>
    <col min="11009" max="11009" width="54.42578125" style="11" customWidth="1"/>
    <col min="11010" max="11010" width="11.140625" style="11" customWidth="1"/>
    <col min="11011" max="11011" width="8.42578125" style="11" customWidth="1"/>
    <col min="11012" max="11012" width="10.7109375" style="11" customWidth="1"/>
    <col min="11013" max="11013" width="12.42578125" style="11" customWidth="1"/>
    <col min="11014" max="11014" width="28.85546875" style="11" customWidth="1"/>
    <col min="11015" max="11015" width="47.42578125" style="11" customWidth="1"/>
    <col min="11016" max="11264" width="11.42578125" style="11" customWidth="1"/>
    <col min="11265" max="11265" width="54.42578125" style="11" customWidth="1"/>
    <col min="11266" max="11266" width="11.140625" style="11" customWidth="1"/>
    <col min="11267" max="11267" width="8.42578125" style="11" customWidth="1"/>
    <col min="11268" max="11268" width="10.7109375" style="11" customWidth="1"/>
    <col min="11269" max="11269" width="12.42578125" style="11" customWidth="1"/>
    <col min="11270" max="11270" width="28.85546875" style="11" customWidth="1"/>
    <col min="11271" max="11271" width="47.42578125" style="11" customWidth="1"/>
    <col min="11272" max="11520" width="11.42578125" style="11" customWidth="1"/>
    <col min="11521" max="11521" width="54.42578125" style="11" customWidth="1"/>
    <col min="11522" max="11522" width="11.140625" style="11" customWidth="1"/>
    <col min="11523" max="11523" width="8.42578125" style="11" customWidth="1"/>
    <col min="11524" max="11524" width="10.7109375" style="11" customWidth="1"/>
    <col min="11525" max="11525" width="12.42578125" style="11" customWidth="1"/>
    <col min="11526" max="11526" width="28.85546875" style="11" customWidth="1"/>
    <col min="11527" max="11527" width="47.42578125" style="11" customWidth="1"/>
    <col min="11528" max="11776" width="11.42578125" style="11" customWidth="1"/>
    <col min="11777" max="11777" width="54.42578125" style="11" customWidth="1"/>
    <col min="11778" max="11778" width="11.140625" style="11" customWidth="1"/>
    <col min="11779" max="11779" width="8.42578125" style="11" customWidth="1"/>
    <col min="11780" max="11780" width="10.7109375" style="11" customWidth="1"/>
    <col min="11781" max="11781" width="12.42578125" style="11" customWidth="1"/>
    <col min="11782" max="11782" width="28.85546875" style="11" customWidth="1"/>
    <col min="11783" max="11783" width="47.42578125" style="11" customWidth="1"/>
    <col min="11784" max="12032" width="11.42578125" style="11" customWidth="1"/>
    <col min="12033" max="12033" width="54.42578125" style="11" customWidth="1"/>
    <col min="12034" max="12034" width="11.140625" style="11" customWidth="1"/>
    <col min="12035" max="12035" width="8.42578125" style="11" customWidth="1"/>
    <col min="12036" max="12036" width="10.7109375" style="11" customWidth="1"/>
    <col min="12037" max="12037" width="12.42578125" style="11" customWidth="1"/>
    <col min="12038" max="12038" width="28.85546875" style="11" customWidth="1"/>
    <col min="12039" max="12039" width="47.42578125" style="11" customWidth="1"/>
    <col min="12040" max="12288" width="11.42578125" style="11" customWidth="1"/>
    <col min="12289" max="12289" width="54.42578125" style="11" customWidth="1"/>
    <col min="12290" max="12290" width="11.140625" style="11" customWidth="1"/>
    <col min="12291" max="12291" width="8.42578125" style="11" customWidth="1"/>
    <col min="12292" max="12292" width="10.7109375" style="11" customWidth="1"/>
    <col min="12293" max="12293" width="12.42578125" style="11" customWidth="1"/>
    <col min="12294" max="12294" width="28.85546875" style="11" customWidth="1"/>
    <col min="12295" max="12295" width="47.42578125" style="11" customWidth="1"/>
    <col min="12296" max="12544" width="11.42578125" style="11" customWidth="1"/>
    <col min="12545" max="12545" width="54.42578125" style="11" customWidth="1"/>
    <col min="12546" max="12546" width="11.140625" style="11" customWidth="1"/>
    <col min="12547" max="12547" width="8.42578125" style="11" customWidth="1"/>
    <col min="12548" max="12548" width="10.7109375" style="11" customWidth="1"/>
    <col min="12549" max="12549" width="12.42578125" style="11" customWidth="1"/>
    <col min="12550" max="12550" width="28.85546875" style="11" customWidth="1"/>
    <col min="12551" max="12551" width="47.42578125" style="11" customWidth="1"/>
    <col min="12552" max="12800" width="11.42578125" style="11" customWidth="1"/>
    <col min="12801" max="12801" width="54.42578125" style="11" customWidth="1"/>
    <col min="12802" max="12802" width="11.140625" style="11" customWidth="1"/>
    <col min="12803" max="12803" width="8.42578125" style="11" customWidth="1"/>
    <col min="12804" max="12804" width="10.7109375" style="11" customWidth="1"/>
    <col min="12805" max="12805" width="12.42578125" style="11" customWidth="1"/>
    <col min="12806" max="12806" width="28.85546875" style="11" customWidth="1"/>
    <col min="12807" max="12807" width="47.42578125" style="11" customWidth="1"/>
    <col min="12808" max="13056" width="11.42578125" style="11" customWidth="1"/>
    <col min="13057" max="13057" width="54.42578125" style="11" customWidth="1"/>
    <col min="13058" max="13058" width="11.140625" style="11" customWidth="1"/>
    <col min="13059" max="13059" width="8.42578125" style="11" customWidth="1"/>
    <col min="13060" max="13060" width="10.7109375" style="11" customWidth="1"/>
    <col min="13061" max="13061" width="12.42578125" style="11" customWidth="1"/>
    <col min="13062" max="13062" width="28.85546875" style="11" customWidth="1"/>
    <col min="13063" max="13063" width="47.42578125" style="11" customWidth="1"/>
    <col min="13064" max="13312" width="11.42578125" style="11" customWidth="1"/>
    <col min="13313" max="13313" width="54.42578125" style="11" customWidth="1"/>
    <col min="13314" max="13314" width="11.140625" style="11" customWidth="1"/>
    <col min="13315" max="13315" width="8.42578125" style="11" customWidth="1"/>
    <col min="13316" max="13316" width="10.7109375" style="11" customWidth="1"/>
    <col min="13317" max="13317" width="12.42578125" style="11" customWidth="1"/>
    <col min="13318" max="13318" width="28.85546875" style="11" customWidth="1"/>
    <col min="13319" max="13319" width="47.42578125" style="11" customWidth="1"/>
    <col min="13320" max="13568" width="11.42578125" style="11" customWidth="1"/>
    <col min="13569" max="13569" width="54.42578125" style="11" customWidth="1"/>
    <col min="13570" max="13570" width="11.140625" style="11" customWidth="1"/>
    <col min="13571" max="13571" width="8.42578125" style="11" customWidth="1"/>
    <col min="13572" max="13572" width="10.7109375" style="11" customWidth="1"/>
    <col min="13573" max="13573" width="12.42578125" style="11" customWidth="1"/>
    <col min="13574" max="13574" width="28.85546875" style="11" customWidth="1"/>
    <col min="13575" max="13575" width="47.42578125" style="11" customWidth="1"/>
    <col min="13576" max="13824" width="11.42578125" style="11" customWidth="1"/>
    <col min="13825" max="13825" width="54.42578125" style="11" customWidth="1"/>
    <col min="13826" max="13826" width="11.140625" style="11" customWidth="1"/>
    <col min="13827" max="13827" width="8.42578125" style="11" customWidth="1"/>
    <col min="13828" max="13828" width="10.7109375" style="11" customWidth="1"/>
    <col min="13829" max="13829" width="12.42578125" style="11" customWidth="1"/>
    <col min="13830" max="13830" width="28.85546875" style="11" customWidth="1"/>
    <col min="13831" max="13831" width="47.42578125" style="11" customWidth="1"/>
    <col min="13832" max="14080" width="11.42578125" style="11" customWidth="1"/>
    <col min="14081" max="14081" width="54.42578125" style="11" customWidth="1"/>
    <col min="14082" max="14082" width="11.140625" style="11" customWidth="1"/>
    <col min="14083" max="14083" width="8.42578125" style="11" customWidth="1"/>
    <col min="14084" max="14084" width="10.7109375" style="11" customWidth="1"/>
    <col min="14085" max="14085" width="12.42578125" style="11" customWidth="1"/>
    <col min="14086" max="14086" width="28.85546875" style="11" customWidth="1"/>
    <col min="14087" max="14087" width="47.42578125" style="11" customWidth="1"/>
    <col min="14088" max="14336" width="11.42578125" style="11" customWidth="1"/>
    <col min="14337" max="14337" width="54.42578125" style="11" customWidth="1"/>
    <col min="14338" max="14338" width="11.140625" style="11" customWidth="1"/>
    <col min="14339" max="14339" width="8.42578125" style="11" customWidth="1"/>
    <col min="14340" max="14340" width="10.7109375" style="11" customWidth="1"/>
    <col min="14341" max="14341" width="12.42578125" style="11" customWidth="1"/>
    <col min="14342" max="14342" width="28.85546875" style="11" customWidth="1"/>
    <col min="14343" max="14343" width="47.42578125" style="11" customWidth="1"/>
    <col min="14344" max="14592" width="11.42578125" style="11" customWidth="1"/>
    <col min="14593" max="14593" width="54.42578125" style="11" customWidth="1"/>
    <col min="14594" max="14594" width="11.140625" style="11" customWidth="1"/>
    <col min="14595" max="14595" width="8.42578125" style="11" customWidth="1"/>
    <col min="14596" max="14596" width="10.7109375" style="11" customWidth="1"/>
    <col min="14597" max="14597" width="12.42578125" style="11" customWidth="1"/>
    <col min="14598" max="14598" width="28.85546875" style="11" customWidth="1"/>
    <col min="14599" max="14599" width="47.42578125" style="11" customWidth="1"/>
    <col min="14600" max="14848" width="11.42578125" style="11" customWidth="1"/>
    <col min="14849" max="14849" width="54.42578125" style="11" customWidth="1"/>
    <col min="14850" max="14850" width="11.140625" style="11" customWidth="1"/>
    <col min="14851" max="14851" width="8.42578125" style="11" customWidth="1"/>
    <col min="14852" max="14852" width="10.7109375" style="11" customWidth="1"/>
    <col min="14853" max="14853" width="12.42578125" style="11" customWidth="1"/>
    <col min="14854" max="14854" width="28.85546875" style="11" customWidth="1"/>
    <col min="14855" max="14855" width="47.42578125" style="11" customWidth="1"/>
    <col min="14856" max="15104" width="11.42578125" style="11" customWidth="1"/>
    <col min="15105" max="15105" width="54.42578125" style="11" customWidth="1"/>
    <col min="15106" max="15106" width="11.140625" style="11" customWidth="1"/>
    <col min="15107" max="15107" width="8.42578125" style="11" customWidth="1"/>
    <col min="15108" max="15108" width="10.7109375" style="11" customWidth="1"/>
    <col min="15109" max="15109" width="12.42578125" style="11" customWidth="1"/>
    <col min="15110" max="15110" width="28.85546875" style="11" customWidth="1"/>
    <col min="15111" max="15111" width="47.42578125" style="11" customWidth="1"/>
    <col min="15112" max="15360" width="11.42578125" style="11" customWidth="1"/>
    <col min="15361" max="15361" width="54.42578125" style="11" customWidth="1"/>
    <col min="15362" max="15362" width="11.140625" style="11" customWidth="1"/>
    <col min="15363" max="15363" width="8.42578125" style="11" customWidth="1"/>
    <col min="15364" max="15364" width="10.7109375" style="11" customWidth="1"/>
    <col min="15365" max="15365" width="12.42578125" style="11" customWidth="1"/>
    <col min="15366" max="15366" width="28.85546875" style="11" customWidth="1"/>
    <col min="15367" max="15367" width="47.42578125" style="11" customWidth="1"/>
    <col min="15368" max="15616" width="11.42578125" style="11" customWidth="1"/>
    <col min="15617" max="15617" width="54.42578125" style="11" customWidth="1"/>
    <col min="15618" max="15618" width="11.140625" style="11" customWidth="1"/>
    <col min="15619" max="15619" width="8.42578125" style="11" customWidth="1"/>
    <col min="15620" max="15620" width="10.7109375" style="11" customWidth="1"/>
    <col min="15621" max="15621" width="12.42578125" style="11" customWidth="1"/>
    <col min="15622" max="15622" width="28.85546875" style="11" customWidth="1"/>
    <col min="15623" max="15623" width="47.42578125" style="11" customWidth="1"/>
    <col min="15624" max="15872" width="11.42578125" style="11" customWidth="1"/>
    <col min="15873" max="15873" width="54.42578125" style="11" customWidth="1"/>
    <col min="15874" max="15874" width="11.140625" style="11" customWidth="1"/>
    <col min="15875" max="15875" width="8.42578125" style="11" customWidth="1"/>
    <col min="15876" max="15876" width="10.7109375" style="11" customWidth="1"/>
    <col min="15877" max="15877" width="12.42578125" style="11" customWidth="1"/>
    <col min="15878" max="15878" width="28.85546875" style="11" customWidth="1"/>
    <col min="15879" max="15879" width="47.42578125" style="11" customWidth="1"/>
    <col min="15880" max="16128" width="11.42578125" style="11" customWidth="1"/>
    <col min="16129" max="16129" width="54.42578125" style="11" customWidth="1"/>
    <col min="16130" max="16130" width="11.140625" style="11" customWidth="1"/>
    <col min="16131" max="16131" width="8.42578125" style="11" customWidth="1"/>
    <col min="16132" max="16132" width="10.7109375" style="11" customWidth="1"/>
    <col min="16133" max="16133" width="12.42578125" style="11" customWidth="1"/>
    <col min="16134" max="16134" width="28.85546875" style="11" customWidth="1"/>
    <col min="16135" max="16135" width="47.42578125" style="11" customWidth="1"/>
    <col min="16136" max="16384" width="11.42578125" style="11" customWidth="1"/>
  </cols>
  <sheetData>
    <row r="1" spans="1:7" ht="12.75" x14ac:dyDescent="0.2">
      <c r="A1" s="10"/>
      <c r="B1" s="10"/>
      <c r="C1" s="10"/>
      <c r="D1" s="10"/>
      <c r="E1" s="10"/>
      <c r="F1" s="10"/>
      <c r="G1" s="10"/>
    </row>
    <row r="2" spans="1:7" ht="12.75" x14ac:dyDescent="0.2">
      <c r="A2" s="12" t="s">
        <v>196</v>
      </c>
      <c r="B2" s="13" t="s">
        <v>197</v>
      </c>
      <c r="C2" s="12" t="s">
        <v>106</v>
      </c>
      <c r="D2" s="12" t="s">
        <v>198</v>
      </c>
      <c r="E2" s="12" t="s">
        <v>199</v>
      </c>
      <c r="F2" s="12" t="s">
        <v>200</v>
      </c>
      <c r="G2" s="12" t="s">
        <v>201</v>
      </c>
    </row>
    <row r="3" spans="1:7" ht="12.75" x14ac:dyDescent="0.2">
      <c r="A3" s="14"/>
      <c r="B3" s="10"/>
      <c r="C3" s="10"/>
      <c r="D3" s="10"/>
      <c r="E3" s="14"/>
      <c r="F3" s="14"/>
      <c r="G3" s="14"/>
    </row>
    <row r="4" spans="1:7" ht="12.75" x14ac:dyDescent="0.2">
      <c r="A4" s="15" t="s">
        <v>202</v>
      </c>
      <c r="B4" s="16">
        <v>40832</v>
      </c>
      <c r="C4" s="17">
        <f>(D4-B4)+1</f>
        <v>14</v>
      </c>
      <c r="D4" s="16">
        <v>40845</v>
      </c>
      <c r="E4" s="15"/>
      <c r="F4" s="15"/>
      <c r="G4" s="15"/>
    </row>
    <row r="5" spans="1:7" ht="102" x14ac:dyDescent="0.2">
      <c r="A5" s="10" t="s">
        <v>203</v>
      </c>
      <c r="B5" s="18"/>
      <c r="C5" s="19"/>
      <c r="D5" s="18"/>
      <c r="E5" s="10"/>
      <c r="F5" s="10" t="s">
        <v>204</v>
      </c>
      <c r="G5" s="20" t="s">
        <v>205</v>
      </c>
    </row>
    <row r="6" spans="1:7" ht="63.75" x14ac:dyDescent="0.2">
      <c r="A6" s="10" t="s">
        <v>206</v>
      </c>
      <c r="B6" s="18"/>
      <c r="C6" s="18"/>
      <c r="D6" s="18"/>
      <c r="E6" s="10"/>
      <c r="F6" s="10" t="s">
        <v>207</v>
      </c>
      <c r="G6" s="10" t="s">
        <v>208</v>
      </c>
    </row>
    <row r="7" spans="1:7" ht="63.75" x14ac:dyDescent="0.2">
      <c r="A7" s="10" t="s">
        <v>209</v>
      </c>
      <c r="B7" s="18"/>
      <c r="C7" s="18"/>
      <c r="D7" s="21"/>
      <c r="E7" s="10"/>
      <c r="F7" s="10" t="s">
        <v>210</v>
      </c>
      <c r="G7" s="10" t="s">
        <v>211</v>
      </c>
    </row>
    <row r="8" spans="1:7" ht="12.75" x14ac:dyDescent="0.2">
      <c r="A8" s="10" t="s">
        <v>212</v>
      </c>
      <c r="B8" s="18"/>
      <c r="C8" s="18"/>
      <c r="D8" s="21"/>
      <c r="E8" s="22"/>
      <c r="F8" s="20" t="s">
        <v>213</v>
      </c>
      <c r="G8" s="20" t="s">
        <v>214</v>
      </c>
    </row>
    <row r="9" spans="1:7" ht="12.75" x14ac:dyDescent="0.2">
      <c r="A9" s="10" t="s">
        <v>215</v>
      </c>
      <c r="B9" s="18"/>
      <c r="C9" s="18"/>
      <c r="D9" s="21"/>
      <c r="E9" s="22"/>
      <c r="F9" s="20"/>
      <c r="G9" s="20"/>
    </row>
    <row r="10" spans="1:7" ht="12.75" x14ac:dyDescent="0.2">
      <c r="A10" s="10" t="s">
        <v>216</v>
      </c>
      <c r="B10" s="18"/>
      <c r="C10" s="18"/>
      <c r="D10" s="21"/>
      <c r="E10" s="22"/>
      <c r="F10" s="20" t="s">
        <v>217</v>
      </c>
      <c r="G10" s="20" t="s">
        <v>218</v>
      </c>
    </row>
    <row r="11" spans="1:7" ht="12.75" x14ac:dyDescent="0.2">
      <c r="A11" s="10" t="s">
        <v>219</v>
      </c>
      <c r="B11" s="18"/>
      <c r="C11" s="18"/>
      <c r="D11" s="21"/>
      <c r="E11" s="20"/>
      <c r="F11" s="20"/>
      <c r="G11" s="20" t="s">
        <v>220</v>
      </c>
    </row>
    <row r="12" spans="1:7" ht="12.75" x14ac:dyDescent="0.2">
      <c r="A12" s="10"/>
      <c r="B12" s="18"/>
      <c r="C12" s="18"/>
      <c r="D12" s="21"/>
      <c r="E12" s="20"/>
      <c r="F12" s="20"/>
      <c r="G12" s="20" t="s">
        <v>221</v>
      </c>
    </row>
    <row r="13" spans="1:7" ht="12.75" x14ac:dyDescent="0.2">
      <c r="A13" s="10"/>
      <c r="B13" s="18"/>
      <c r="C13" s="18"/>
      <c r="D13" s="21"/>
      <c r="E13" s="20"/>
      <c r="F13" s="20"/>
      <c r="G13" s="20"/>
    </row>
    <row r="14" spans="1:7" ht="12.75" x14ac:dyDescent="0.2">
      <c r="A14" s="15" t="s">
        <v>222</v>
      </c>
      <c r="B14" s="16">
        <v>40846</v>
      </c>
      <c r="C14" s="17">
        <f>(D14-B14)+1</f>
        <v>14</v>
      </c>
      <c r="D14" s="16">
        <v>40859</v>
      </c>
      <c r="E14" s="15"/>
      <c r="F14" s="15"/>
      <c r="G14" s="15"/>
    </row>
    <row r="15" spans="1:7" ht="38.25" x14ac:dyDescent="0.2">
      <c r="A15" s="10" t="s">
        <v>223</v>
      </c>
      <c r="B15" s="18"/>
      <c r="C15" s="18"/>
      <c r="D15" s="18"/>
      <c r="E15" s="10"/>
      <c r="F15" s="10" t="s">
        <v>224</v>
      </c>
      <c r="G15" s="20" t="s">
        <v>225</v>
      </c>
    </row>
    <row r="16" spans="1:7" ht="51" x14ac:dyDescent="0.2">
      <c r="A16" s="10" t="s">
        <v>226</v>
      </c>
      <c r="B16" s="18"/>
      <c r="C16" s="18"/>
      <c r="D16" s="18"/>
      <c r="E16" s="10"/>
      <c r="F16" s="10" t="s">
        <v>227</v>
      </c>
      <c r="G16" s="10" t="s">
        <v>228</v>
      </c>
    </row>
    <row r="17" spans="1:7" ht="25.5" x14ac:dyDescent="0.2">
      <c r="A17" s="10" t="s">
        <v>229</v>
      </c>
      <c r="B17" s="18"/>
      <c r="C17" s="18"/>
      <c r="D17" s="21"/>
      <c r="E17" s="10"/>
      <c r="F17" s="10" t="s">
        <v>230</v>
      </c>
      <c r="G17" s="10" t="s">
        <v>231</v>
      </c>
    </row>
    <row r="18" spans="1:7" ht="12.75" x14ac:dyDescent="0.2">
      <c r="A18" s="10" t="s">
        <v>232</v>
      </c>
      <c r="B18" s="18"/>
      <c r="C18" s="18"/>
      <c r="D18" s="21"/>
      <c r="E18" s="22"/>
      <c r="F18" s="20" t="s">
        <v>233</v>
      </c>
      <c r="G18" s="10" t="s">
        <v>234</v>
      </c>
    </row>
    <row r="19" spans="1:7" ht="12.75" x14ac:dyDescent="0.2">
      <c r="A19" s="10" t="s">
        <v>235</v>
      </c>
      <c r="B19" s="18"/>
      <c r="C19" s="18"/>
      <c r="D19" s="21"/>
      <c r="E19" s="22"/>
      <c r="F19" s="20" t="s">
        <v>233</v>
      </c>
      <c r="G19" s="10" t="s">
        <v>234</v>
      </c>
    </row>
    <row r="20" spans="1:7" ht="12.75" x14ac:dyDescent="0.2">
      <c r="A20" s="10" t="s">
        <v>236</v>
      </c>
      <c r="B20" s="18"/>
      <c r="C20" s="18"/>
      <c r="D20" s="21"/>
      <c r="E20" s="20"/>
      <c r="F20" s="20" t="s">
        <v>237</v>
      </c>
      <c r="G20" s="10" t="s">
        <v>238</v>
      </c>
    </row>
    <row r="21" spans="1:7" ht="12.75" x14ac:dyDescent="0.2">
      <c r="A21" s="10" t="s">
        <v>239</v>
      </c>
      <c r="B21" s="18"/>
      <c r="C21" s="18"/>
      <c r="D21" s="21"/>
      <c r="E21" s="20"/>
      <c r="F21" s="20" t="s">
        <v>240</v>
      </c>
      <c r="G21" s="10" t="s">
        <v>241</v>
      </c>
    </row>
    <row r="22" spans="1:7" ht="12.75" x14ac:dyDescent="0.2">
      <c r="A22" s="10"/>
      <c r="B22" s="18"/>
      <c r="C22" s="18"/>
      <c r="D22" s="21"/>
      <c r="E22" s="20"/>
      <c r="F22" s="20"/>
      <c r="G22" s="10" t="s">
        <v>221</v>
      </c>
    </row>
    <row r="23" spans="1:7" ht="12.75" x14ac:dyDescent="0.2">
      <c r="A23" s="10"/>
      <c r="B23" s="18"/>
      <c r="C23" s="18"/>
      <c r="D23" s="21"/>
      <c r="E23" s="20"/>
      <c r="F23" s="20"/>
      <c r="G23" s="10"/>
    </row>
    <row r="24" spans="1:7" ht="12.75" x14ac:dyDescent="0.2">
      <c r="A24" s="15" t="s">
        <v>242</v>
      </c>
      <c r="B24" s="16">
        <v>40860</v>
      </c>
      <c r="C24" s="17">
        <f>(D24-B24)+1</f>
        <v>21</v>
      </c>
      <c r="D24" s="16">
        <v>40880</v>
      </c>
      <c r="E24" s="15"/>
      <c r="F24" s="15" t="s">
        <v>243</v>
      </c>
      <c r="G24" s="15"/>
    </row>
    <row r="25" spans="1:7" ht="38.25" x14ac:dyDescent="0.2">
      <c r="A25" s="10" t="s">
        <v>223</v>
      </c>
      <c r="B25" s="18"/>
      <c r="C25" s="18"/>
      <c r="D25" s="18"/>
      <c r="E25" s="10"/>
      <c r="F25" s="10" t="s">
        <v>244</v>
      </c>
      <c r="G25" s="20" t="s">
        <v>245</v>
      </c>
    </row>
    <row r="26" spans="1:7" ht="51" x14ac:dyDescent="0.2">
      <c r="A26" s="10" t="s">
        <v>246</v>
      </c>
      <c r="B26" s="18"/>
      <c r="C26" s="18"/>
      <c r="D26" s="18"/>
      <c r="E26" s="10"/>
      <c r="F26" s="10" t="s">
        <v>247</v>
      </c>
      <c r="G26" s="10" t="s">
        <v>248</v>
      </c>
    </row>
    <row r="27" spans="1:7" ht="25.5" x14ac:dyDescent="0.2">
      <c r="A27" s="10" t="s">
        <v>229</v>
      </c>
      <c r="B27" s="18"/>
      <c r="C27" s="18"/>
      <c r="D27" s="21"/>
      <c r="E27" s="10"/>
      <c r="F27" s="10" t="s">
        <v>249</v>
      </c>
      <c r="G27" s="10" t="s">
        <v>250</v>
      </c>
    </row>
    <row r="28" spans="1:7" ht="12.75" x14ac:dyDescent="0.2">
      <c r="A28" s="10" t="s">
        <v>251</v>
      </c>
      <c r="B28" s="18"/>
      <c r="C28" s="18"/>
      <c r="D28" s="21"/>
      <c r="E28" s="10"/>
      <c r="F28" s="10" t="s">
        <v>252</v>
      </c>
      <c r="G28" s="20" t="s">
        <v>253</v>
      </c>
    </row>
    <row r="29" spans="1:7" ht="12.75" x14ac:dyDescent="0.2">
      <c r="A29" s="10" t="s">
        <v>254</v>
      </c>
      <c r="B29" s="18"/>
      <c r="C29" s="18"/>
      <c r="D29" s="21"/>
      <c r="E29" s="22"/>
      <c r="F29" s="20" t="s">
        <v>255</v>
      </c>
      <c r="G29" s="20" t="s">
        <v>256</v>
      </c>
    </row>
    <row r="30" spans="1:7" ht="12.75" x14ac:dyDescent="0.2">
      <c r="A30" s="10"/>
      <c r="B30" s="18"/>
      <c r="C30" s="18"/>
      <c r="D30" s="21"/>
      <c r="E30" s="22"/>
      <c r="F30" s="20"/>
      <c r="G30" s="23"/>
    </row>
    <row r="31" spans="1:7" ht="12.75" x14ac:dyDescent="0.2">
      <c r="A31" s="10"/>
      <c r="B31" s="18"/>
      <c r="C31" s="18"/>
      <c r="D31" s="21"/>
      <c r="E31" s="20"/>
      <c r="F31" s="20"/>
      <c r="G31" s="20"/>
    </row>
    <row r="32" spans="1:7" ht="12.75" x14ac:dyDescent="0.2">
      <c r="A32" s="10"/>
      <c r="B32" s="18"/>
      <c r="C32" s="18"/>
      <c r="D32" s="21"/>
      <c r="E32" s="20"/>
      <c r="F32" s="20"/>
      <c r="G32" s="20" t="s">
        <v>221</v>
      </c>
    </row>
    <row r="33" spans="1:7" ht="12.75" x14ac:dyDescent="0.2">
      <c r="A33" s="10"/>
      <c r="B33" s="18"/>
      <c r="C33" s="18"/>
      <c r="D33" s="21"/>
      <c r="E33" s="20"/>
      <c r="F33" s="20"/>
      <c r="G33" s="20"/>
    </row>
    <row r="34" spans="1:7" ht="12.75" x14ac:dyDescent="0.2">
      <c r="A34" s="15" t="s">
        <v>257</v>
      </c>
      <c r="B34" s="16">
        <v>40881</v>
      </c>
      <c r="C34" s="17">
        <f>(D34-B34)+1</f>
        <v>14</v>
      </c>
      <c r="D34" s="16">
        <v>40894</v>
      </c>
      <c r="E34" s="15"/>
      <c r="F34" s="15"/>
      <c r="G34" s="15"/>
    </row>
    <row r="35" spans="1:7" ht="38.25" x14ac:dyDescent="0.2">
      <c r="A35" s="10" t="s">
        <v>223</v>
      </c>
      <c r="B35" s="18"/>
      <c r="C35" s="18"/>
      <c r="D35" s="18"/>
      <c r="E35" s="10"/>
      <c r="F35" s="10" t="s">
        <v>258</v>
      </c>
      <c r="G35" s="20" t="s">
        <v>259</v>
      </c>
    </row>
    <row r="36" spans="1:7" ht="51" x14ac:dyDescent="0.2">
      <c r="A36" s="10" t="s">
        <v>246</v>
      </c>
      <c r="B36" s="18"/>
      <c r="C36" s="18"/>
      <c r="D36" s="18"/>
      <c r="E36" s="10"/>
      <c r="F36" s="10" t="s">
        <v>260</v>
      </c>
      <c r="G36" s="10" t="s">
        <v>261</v>
      </c>
    </row>
    <row r="37" spans="1:7" ht="25.5" x14ac:dyDescent="0.2">
      <c r="A37" s="10" t="s">
        <v>229</v>
      </c>
      <c r="B37" s="18"/>
      <c r="C37" s="18"/>
      <c r="D37" s="21"/>
      <c r="E37" s="10"/>
      <c r="F37" s="10" t="s">
        <v>262</v>
      </c>
      <c r="G37" s="10" t="s">
        <v>263</v>
      </c>
    </row>
    <row r="38" spans="1:7" ht="12.75" x14ac:dyDescent="0.2">
      <c r="A38" s="10"/>
      <c r="B38" s="18"/>
      <c r="C38" s="18"/>
      <c r="D38" s="21"/>
      <c r="E38" s="10"/>
      <c r="F38" s="10"/>
      <c r="G38" s="20"/>
    </row>
    <row r="39" spans="1:7" ht="12.75" x14ac:dyDescent="0.2">
      <c r="A39" s="10"/>
      <c r="B39" s="18"/>
      <c r="C39" s="18"/>
      <c r="D39" s="21"/>
      <c r="E39" s="22"/>
      <c r="F39" s="20"/>
      <c r="G39" s="23"/>
    </row>
    <row r="40" spans="1:7" ht="12.75" x14ac:dyDescent="0.2">
      <c r="A40" s="10"/>
      <c r="B40" s="18"/>
      <c r="C40" s="18"/>
      <c r="D40" s="21"/>
      <c r="E40" s="22"/>
      <c r="F40" s="20"/>
      <c r="G40" s="23"/>
    </row>
    <row r="41" spans="1:7" ht="12.75" x14ac:dyDescent="0.2">
      <c r="A41" s="10"/>
      <c r="B41" s="18"/>
      <c r="C41" s="18"/>
      <c r="D41" s="21"/>
      <c r="E41" s="20"/>
      <c r="F41" s="20"/>
      <c r="G41" s="20"/>
    </row>
    <row r="42" spans="1:7" ht="12.75" x14ac:dyDescent="0.2">
      <c r="A42" s="10"/>
      <c r="B42" s="18"/>
      <c r="C42" s="18"/>
      <c r="D42" s="21"/>
      <c r="E42" s="20"/>
      <c r="F42" s="20"/>
      <c r="G42" s="20" t="s">
        <v>221</v>
      </c>
    </row>
    <row r="43" spans="1:7" ht="12.75" x14ac:dyDescent="0.2">
      <c r="A43" s="10"/>
      <c r="B43" s="18"/>
      <c r="C43" s="18"/>
      <c r="D43" s="21"/>
      <c r="E43" s="20"/>
      <c r="F43" s="20"/>
      <c r="G43" s="20"/>
    </row>
    <row r="44" spans="1:7" ht="12.75" x14ac:dyDescent="0.2">
      <c r="A44" s="24" t="s">
        <v>264</v>
      </c>
      <c r="B44" s="25">
        <v>40832</v>
      </c>
      <c r="C44" s="25"/>
      <c r="D44" s="25">
        <v>40844</v>
      </c>
      <c r="E44" s="24"/>
      <c r="F44" s="24"/>
      <c r="G44" s="24"/>
    </row>
    <row r="45" spans="1:7" ht="102" x14ac:dyDescent="0.2">
      <c r="A45" s="10" t="s">
        <v>203</v>
      </c>
      <c r="B45" s="18"/>
      <c r="C45" s="19"/>
      <c r="D45" s="18"/>
      <c r="E45" s="10"/>
      <c r="F45" s="10" t="s">
        <v>204</v>
      </c>
      <c r="G45" s="20" t="s">
        <v>205</v>
      </c>
    </row>
    <row r="46" spans="1:7" ht="63.75" x14ac:dyDescent="0.2">
      <c r="A46" s="10" t="s">
        <v>206</v>
      </c>
      <c r="B46" s="18"/>
      <c r="C46" s="18"/>
      <c r="D46" s="18"/>
      <c r="E46" s="10"/>
      <c r="F46" s="10" t="s">
        <v>207</v>
      </c>
      <c r="G46" s="10" t="s">
        <v>208</v>
      </c>
    </row>
    <row r="47" spans="1:7" ht="51" x14ac:dyDescent="0.2">
      <c r="A47" s="10" t="s">
        <v>265</v>
      </c>
      <c r="B47" s="18"/>
      <c r="C47" s="18"/>
      <c r="D47" s="21"/>
      <c r="E47" s="10"/>
      <c r="F47" s="10" t="s">
        <v>266</v>
      </c>
      <c r="G47" s="10" t="s">
        <v>267</v>
      </c>
    </row>
    <row r="48" spans="1:7" ht="12.75" x14ac:dyDescent="0.2">
      <c r="A48" s="10"/>
      <c r="B48" s="18"/>
      <c r="C48" s="18"/>
      <c r="D48" s="21"/>
      <c r="E48" s="10"/>
      <c r="F48" s="10"/>
      <c r="G48" s="20"/>
    </row>
    <row r="49" spans="1:7" ht="12.75" x14ac:dyDescent="0.2">
      <c r="A49" s="10"/>
      <c r="B49" s="18"/>
      <c r="C49" s="18"/>
      <c r="D49" s="21"/>
      <c r="E49" s="22"/>
      <c r="F49" s="20"/>
      <c r="G49" s="23"/>
    </row>
    <row r="50" spans="1:7" ht="12.75" x14ac:dyDescent="0.2">
      <c r="A50" s="10"/>
      <c r="B50" s="18"/>
      <c r="C50" s="18"/>
      <c r="D50" s="21"/>
      <c r="E50" s="22"/>
      <c r="F50" s="20"/>
      <c r="G50" s="23"/>
    </row>
    <row r="51" spans="1:7" ht="12.75" x14ac:dyDescent="0.2">
      <c r="A51" s="10"/>
      <c r="B51" s="18"/>
      <c r="C51" s="18"/>
      <c r="D51" s="21"/>
      <c r="E51" s="20"/>
      <c r="F51" s="20"/>
      <c r="G51" s="20"/>
    </row>
    <row r="52" spans="1:7" ht="12.75" x14ac:dyDescent="0.2">
      <c r="A52" s="10"/>
      <c r="B52" s="18"/>
      <c r="C52" s="18"/>
      <c r="D52" s="21"/>
      <c r="E52" s="20"/>
      <c r="F52" s="20"/>
      <c r="G52" s="20" t="s">
        <v>221</v>
      </c>
    </row>
    <row r="53" spans="1:7" ht="12.75" x14ac:dyDescent="0.2">
      <c r="A53" s="10"/>
      <c r="B53" s="18"/>
      <c r="C53" s="18"/>
      <c r="D53" s="21"/>
      <c r="E53" s="20"/>
      <c r="F53" s="20"/>
      <c r="G53" s="20"/>
    </row>
    <row r="54" spans="1:7" ht="12.75" x14ac:dyDescent="0.2">
      <c r="A54" s="20"/>
      <c r="B54" s="26"/>
      <c r="C54" s="26"/>
      <c r="D54" s="27"/>
      <c r="E54" s="10"/>
      <c r="F54" s="10"/>
      <c r="G54" s="20"/>
    </row>
    <row r="55" spans="1:7" ht="12.75" x14ac:dyDescent="0.2">
      <c r="A55" s="20"/>
      <c r="B55" s="26"/>
      <c r="C55" s="26"/>
      <c r="D55" s="27"/>
      <c r="E55" s="10"/>
      <c r="F55" s="10"/>
      <c r="G55" s="20"/>
    </row>
    <row r="56" spans="1:7" ht="12.75" x14ac:dyDescent="0.2">
      <c r="A56" s="20"/>
      <c r="B56" s="26"/>
      <c r="C56" s="26"/>
      <c r="D56" s="27"/>
      <c r="E56" s="10"/>
      <c r="F56" s="10"/>
      <c r="G56" s="20"/>
    </row>
    <row r="57" spans="1:7" ht="12.75" x14ac:dyDescent="0.2">
      <c r="A57" s="20"/>
      <c r="B57" s="26"/>
      <c r="C57" s="26"/>
      <c r="D57" s="27"/>
      <c r="E57" s="10"/>
      <c r="F57" s="10"/>
      <c r="G57" s="20"/>
    </row>
    <row r="58" spans="1:7" ht="12.75" x14ac:dyDescent="0.2">
      <c r="A58" s="20"/>
      <c r="B58" s="26"/>
      <c r="C58" s="26"/>
      <c r="D58" s="27"/>
      <c r="E58" s="10"/>
      <c r="F58" s="10"/>
      <c r="G58" s="20"/>
    </row>
    <row r="59" spans="1:7" ht="12.75" x14ac:dyDescent="0.2">
      <c r="A59" s="20"/>
      <c r="B59" s="26"/>
      <c r="C59" s="26"/>
      <c r="D59" s="27"/>
      <c r="E59" s="20"/>
      <c r="F59" s="20"/>
      <c r="G59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topLeftCell="A11" zoomScaleNormal="100" workbookViewId="0">
      <selection activeCell="B25" sqref="B25"/>
    </sheetView>
  </sheetViews>
  <sheetFormatPr defaultColWidth="17.140625" defaultRowHeight="12.75" customHeight="1" x14ac:dyDescent="0.25"/>
  <cols>
    <col min="1" max="1" width="31.42578125" style="11" customWidth="1"/>
    <col min="2" max="2" width="40.42578125" style="11" customWidth="1"/>
    <col min="3" max="21" width="17.140625" style="11" customWidth="1"/>
    <col min="22" max="256" width="17.140625" style="11"/>
    <col min="257" max="257" width="31.42578125" style="11" customWidth="1"/>
    <col min="258" max="258" width="40.42578125" style="11" customWidth="1"/>
    <col min="259" max="277" width="17.140625" style="11" customWidth="1"/>
    <col min="278" max="512" width="17.140625" style="11"/>
    <col min="513" max="513" width="31.42578125" style="11" customWidth="1"/>
    <col min="514" max="514" width="40.42578125" style="11" customWidth="1"/>
    <col min="515" max="533" width="17.140625" style="11" customWidth="1"/>
    <col min="534" max="768" width="17.140625" style="11"/>
    <col min="769" max="769" width="31.42578125" style="11" customWidth="1"/>
    <col min="770" max="770" width="40.42578125" style="11" customWidth="1"/>
    <col min="771" max="789" width="17.140625" style="11" customWidth="1"/>
    <col min="790" max="1024" width="17.140625" style="11"/>
    <col min="1025" max="1025" width="31.42578125" style="11" customWidth="1"/>
    <col min="1026" max="1026" width="40.42578125" style="11" customWidth="1"/>
    <col min="1027" max="1045" width="17.140625" style="11" customWidth="1"/>
    <col min="1046" max="1280" width="17.140625" style="11"/>
    <col min="1281" max="1281" width="31.42578125" style="11" customWidth="1"/>
    <col min="1282" max="1282" width="40.42578125" style="11" customWidth="1"/>
    <col min="1283" max="1301" width="17.140625" style="11" customWidth="1"/>
    <col min="1302" max="1536" width="17.140625" style="11"/>
    <col min="1537" max="1537" width="31.42578125" style="11" customWidth="1"/>
    <col min="1538" max="1538" width="40.42578125" style="11" customWidth="1"/>
    <col min="1539" max="1557" width="17.140625" style="11" customWidth="1"/>
    <col min="1558" max="1792" width="17.140625" style="11"/>
    <col min="1793" max="1793" width="31.42578125" style="11" customWidth="1"/>
    <col min="1794" max="1794" width="40.42578125" style="11" customWidth="1"/>
    <col min="1795" max="1813" width="17.140625" style="11" customWidth="1"/>
    <col min="1814" max="2048" width="17.140625" style="11"/>
    <col min="2049" max="2049" width="31.42578125" style="11" customWidth="1"/>
    <col min="2050" max="2050" width="40.42578125" style="11" customWidth="1"/>
    <col min="2051" max="2069" width="17.140625" style="11" customWidth="1"/>
    <col min="2070" max="2304" width="17.140625" style="11"/>
    <col min="2305" max="2305" width="31.42578125" style="11" customWidth="1"/>
    <col min="2306" max="2306" width="40.42578125" style="11" customWidth="1"/>
    <col min="2307" max="2325" width="17.140625" style="11" customWidth="1"/>
    <col min="2326" max="2560" width="17.140625" style="11"/>
    <col min="2561" max="2561" width="31.42578125" style="11" customWidth="1"/>
    <col min="2562" max="2562" width="40.42578125" style="11" customWidth="1"/>
    <col min="2563" max="2581" width="17.140625" style="11" customWidth="1"/>
    <col min="2582" max="2816" width="17.140625" style="11"/>
    <col min="2817" max="2817" width="31.42578125" style="11" customWidth="1"/>
    <col min="2818" max="2818" width="40.42578125" style="11" customWidth="1"/>
    <col min="2819" max="2837" width="17.140625" style="11" customWidth="1"/>
    <col min="2838" max="3072" width="17.140625" style="11"/>
    <col min="3073" max="3073" width="31.42578125" style="11" customWidth="1"/>
    <col min="3074" max="3074" width="40.42578125" style="11" customWidth="1"/>
    <col min="3075" max="3093" width="17.140625" style="11" customWidth="1"/>
    <col min="3094" max="3328" width="17.140625" style="11"/>
    <col min="3329" max="3329" width="31.42578125" style="11" customWidth="1"/>
    <col min="3330" max="3330" width="40.42578125" style="11" customWidth="1"/>
    <col min="3331" max="3349" width="17.140625" style="11" customWidth="1"/>
    <col min="3350" max="3584" width="17.140625" style="11"/>
    <col min="3585" max="3585" width="31.42578125" style="11" customWidth="1"/>
    <col min="3586" max="3586" width="40.42578125" style="11" customWidth="1"/>
    <col min="3587" max="3605" width="17.140625" style="11" customWidth="1"/>
    <col min="3606" max="3840" width="17.140625" style="11"/>
    <col min="3841" max="3841" width="31.42578125" style="11" customWidth="1"/>
    <col min="3842" max="3842" width="40.42578125" style="11" customWidth="1"/>
    <col min="3843" max="3861" width="17.140625" style="11" customWidth="1"/>
    <col min="3862" max="4096" width="17.140625" style="11"/>
    <col min="4097" max="4097" width="31.42578125" style="11" customWidth="1"/>
    <col min="4098" max="4098" width="40.42578125" style="11" customWidth="1"/>
    <col min="4099" max="4117" width="17.140625" style="11" customWidth="1"/>
    <col min="4118" max="4352" width="17.140625" style="11"/>
    <col min="4353" max="4353" width="31.42578125" style="11" customWidth="1"/>
    <col min="4354" max="4354" width="40.42578125" style="11" customWidth="1"/>
    <col min="4355" max="4373" width="17.140625" style="11" customWidth="1"/>
    <col min="4374" max="4608" width="17.140625" style="11"/>
    <col min="4609" max="4609" width="31.42578125" style="11" customWidth="1"/>
    <col min="4610" max="4610" width="40.42578125" style="11" customWidth="1"/>
    <col min="4611" max="4629" width="17.140625" style="11" customWidth="1"/>
    <col min="4630" max="4864" width="17.140625" style="11"/>
    <col min="4865" max="4865" width="31.42578125" style="11" customWidth="1"/>
    <col min="4866" max="4866" width="40.42578125" style="11" customWidth="1"/>
    <col min="4867" max="4885" width="17.140625" style="11" customWidth="1"/>
    <col min="4886" max="5120" width="17.140625" style="11"/>
    <col min="5121" max="5121" width="31.42578125" style="11" customWidth="1"/>
    <col min="5122" max="5122" width="40.42578125" style="11" customWidth="1"/>
    <col min="5123" max="5141" width="17.140625" style="11" customWidth="1"/>
    <col min="5142" max="5376" width="17.140625" style="11"/>
    <col min="5377" max="5377" width="31.42578125" style="11" customWidth="1"/>
    <col min="5378" max="5378" width="40.42578125" style="11" customWidth="1"/>
    <col min="5379" max="5397" width="17.140625" style="11" customWidth="1"/>
    <col min="5398" max="5632" width="17.140625" style="11"/>
    <col min="5633" max="5633" width="31.42578125" style="11" customWidth="1"/>
    <col min="5634" max="5634" width="40.42578125" style="11" customWidth="1"/>
    <col min="5635" max="5653" width="17.140625" style="11" customWidth="1"/>
    <col min="5654" max="5888" width="17.140625" style="11"/>
    <col min="5889" max="5889" width="31.42578125" style="11" customWidth="1"/>
    <col min="5890" max="5890" width="40.42578125" style="11" customWidth="1"/>
    <col min="5891" max="5909" width="17.140625" style="11" customWidth="1"/>
    <col min="5910" max="6144" width="17.140625" style="11"/>
    <col min="6145" max="6145" width="31.42578125" style="11" customWidth="1"/>
    <col min="6146" max="6146" width="40.42578125" style="11" customWidth="1"/>
    <col min="6147" max="6165" width="17.140625" style="11" customWidth="1"/>
    <col min="6166" max="6400" width="17.140625" style="11"/>
    <col min="6401" max="6401" width="31.42578125" style="11" customWidth="1"/>
    <col min="6402" max="6402" width="40.42578125" style="11" customWidth="1"/>
    <col min="6403" max="6421" width="17.140625" style="11" customWidth="1"/>
    <col min="6422" max="6656" width="17.140625" style="11"/>
    <col min="6657" max="6657" width="31.42578125" style="11" customWidth="1"/>
    <col min="6658" max="6658" width="40.42578125" style="11" customWidth="1"/>
    <col min="6659" max="6677" width="17.140625" style="11" customWidth="1"/>
    <col min="6678" max="6912" width="17.140625" style="11"/>
    <col min="6913" max="6913" width="31.42578125" style="11" customWidth="1"/>
    <col min="6914" max="6914" width="40.42578125" style="11" customWidth="1"/>
    <col min="6915" max="6933" width="17.140625" style="11" customWidth="1"/>
    <col min="6934" max="7168" width="17.140625" style="11"/>
    <col min="7169" max="7169" width="31.42578125" style="11" customWidth="1"/>
    <col min="7170" max="7170" width="40.42578125" style="11" customWidth="1"/>
    <col min="7171" max="7189" width="17.140625" style="11" customWidth="1"/>
    <col min="7190" max="7424" width="17.140625" style="11"/>
    <col min="7425" max="7425" width="31.42578125" style="11" customWidth="1"/>
    <col min="7426" max="7426" width="40.42578125" style="11" customWidth="1"/>
    <col min="7427" max="7445" width="17.140625" style="11" customWidth="1"/>
    <col min="7446" max="7680" width="17.140625" style="11"/>
    <col min="7681" max="7681" width="31.42578125" style="11" customWidth="1"/>
    <col min="7682" max="7682" width="40.42578125" style="11" customWidth="1"/>
    <col min="7683" max="7701" width="17.140625" style="11" customWidth="1"/>
    <col min="7702" max="7936" width="17.140625" style="11"/>
    <col min="7937" max="7937" width="31.42578125" style="11" customWidth="1"/>
    <col min="7938" max="7938" width="40.42578125" style="11" customWidth="1"/>
    <col min="7939" max="7957" width="17.140625" style="11" customWidth="1"/>
    <col min="7958" max="8192" width="17.140625" style="11"/>
    <col min="8193" max="8193" width="31.42578125" style="11" customWidth="1"/>
    <col min="8194" max="8194" width="40.42578125" style="11" customWidth="1"/>
    <col min="8195" max="8213" width="17.140625" style="11" customWidth="1"/>
    <col min="8214" max="8448" width="17.140625" style="11"/>
    <col min="8449" max="8449" width="31.42578125" style="11" customWidth="1"/>
    <col min="8450" max="8450" width="40.42578125" style="11" customWidth="1"/>
    <col min="8451" max="8469" width="17.140625" style="11" customWidth="1"/>
    <col min="8470" max="8704" width="17.140625" style="11"/>
    <col min="8705" max="8705" width="31.42578125" style="11" customWidth="1"/>
    <col min="8706" max="8706" width="40.42578125" style="11" customWidth="1"/>
    <col min="8707" max="8725" width="17.140625" style="11" customWidth="1"/>
    <col min="8726" max="8960" width="17.140625" style="11"/>
    <col min="8961" max="8961" width="31.42578125" style="11" customWidth="1"/>
    <col min="8962" max="8962" width="40.42578125" style="11" customWidth="1"/>
    <col min="8963" max="8981" width="17.140625" style="11" customWidth="1"/>
    <col min="8982" max="9216" width="17.140625" style="11"/>
    <col min="9217" max="9217" width="31.42578125" style="11" customWidth="1"/>
    <col min="9218" max="9218" width="40.42578125" style="11" customWidth="1"/>
    <col min="9219" max="9237" width="17.140625" style="11" customWidth="1"/>
    <col min="9238" max="9472" width="17.140625" style="11"/>
    <col min="9473" max="9473" width="31.42578125" style="11" customWidth="1"/>
    <col min="9474" max="9474" width="40.42578125" style="11" customWidth="1"/>
    <col min="9475" max="9493" width="17.140625" style="11" customWidth="1"/>
    <col min="9494" max="9728" width="17.140625" style="11"/>
    <col min="9729" max="9729" width="31.42578125" style="11" customWidth="1"/>
    <col min="9730" max="9730" width="40.42578125" style="11" customWidth="1"/>
    <col min="9731" max="9749" width="17.140625" style="11" customWidth="1"/>
    <col min="9750" max="9984" width="17.140625" style="11"/>
    <col min="9985" max="9985" width="31.42578125" style="11" customWidth="1"/>
    <col min="9986" max="9986" width="40.42578125" style="11" customWidth="1"/>
    <col min="9987" max="10005" width="17.140625" style="11" customWidth="1"/>
    <col min="10006" max="10240" width="17.140625" style="11"/>
    <col min="10241" max="10241" width="31.42578125" style="11" customWidth="1"/>
    <col min="10242" max="10242" width="40.42578125" style="11" customWidth="1"/>
    <col min="10243" max="10261" width="17.140625" style="11" customWidth="1"/>
    <col min="10262" max="10496" width="17.140625" style="11"/>
    <col min="10497" max="10497" width="31.42578125" style="11" customWidth="1"/>
    <col min="10498" max="10498" width="40.42578125" style="11" customWidth="1"/>
    <col min="10499" max="10517" width="17.140625" style="11" customWidth="1"/>
    <col min="10518" max="10752" width="17.140625" style="11"/>
    <col min="10753" max="10753" width="31.42578125" style="11" customWidth="1"/>
    <col min="10754" max="10754" width="40.42578125" style="11" customWidth="1"/>
    <col min="10755" max="10773" width="17.140625" style="11" customWidth="1"/>
    <col min="10774" max="11008" width="17.140625" style="11"/>
    <col min="11009" max="11009" width="31.42578125" style="11" customWidth="1"/>
    <col min="11010" max="11010" width="40.42578125" style="11" customWidth="1"/>
    <col min="11011" max="11029" width="17.140625" style="11" customWidth="1"/>
    <col min="11030" max="11264" width="17.140625" style="11"/>
    <col min="11265" max="11265" width="31.42578125" style="11" customWidth="1"/>
    <col min="11266" max="11266" width="40.42578125" style="11" customWidth="1"/>
    <col min="11267" max="11285" width="17.140625" style="11" customWidth="1"/>
    <col min="11286" max="11520" width="17.140625" style="11"/>
    <col min="11521" max="11521" width="31.42578125" style="11" customWidth="1"/>
    <col min="11522" max="11522" width="40.42578125" style="11" customWidth="1"/>
    <col min="11523" max="11541" width="17.140625" style="11" customWidth="1"/>
    <col min="11542" max="11776" width="17.140625" style="11"/>
    <col min="11777" max="11777" width="31.42578125" style="11" customWidth="1"/>
    <col min="11778" max="11778" width="40.42578125" style="11" customWidth="1"/>
    <col min="11779" max="11797" width="17.140625" style="11" customWidth="1"/>
    <col min="11798" max="12032" width="17.140625" style="11"/>
    <col min="12033" max="12033" width="31.42578125" style="11" customWidth="1"/>
    <col min="12034" max="12034" width="40.42578125" style="11" customWidth="1"/>
    <col min="12035" max="12053" width="17.140625" style="11" customWidth="1"/>
    <col min="12054" max="12288" width="17.140625" style="11"/>
    <col min="12289" max="12289" width="31.42578125" style="11" customWidth="1"/>
    <col min="12290" max="12290" width="40.42578125" style="11" customWidth="1"/>
    <col min="12291" max="12309" width="17.140625" style="11" customWidth="1"/>
    <col min="12310" max="12544" width="17.140625" style="11"/>
    <col min="12545" max="12545" width="31.42578125" style="11" customWidth="1"/>
    <col min="12546" max="12546" width="40.42578125" style="11" customWidth="1"/>
    <col min="12547" max="12565" width="17.140625" style="11" customWidth="1"/>
    <col min="12566" max="12800" width="17.140625" style="11"/>
    <col min="12801" max="12801" width="31.42578125" style="11" customWidth="1"/>
    <col min="12802" max="12802" width="40.42578125" style="11" customWidth="1"/>
    <col min="12803" max="12821" width="17.140625" style="11" customWidth="1"/>
    <col min="12822" max="13056" width="17.140625" style="11"/>
    <col min="13057" max="13057" width="31.42578125" style="11" customWidth="1"/>
    <col min="13058" max="13058" width="40.42578125" style="11" customWidth="1"/>
    <col min="13059" max="13077" width="17.140625" style="11" customWidth="1"/>
    <col min="13078" max="13312" width="17.140625" style="11"/>
    <col min="13313" max="13313" width="31.42578125" style="11" customWidth="1"/>
    <col min="13314" max="13314" width="40.42578125" style="11" customWidth="1"/>
    <col min="13315" max="13333" width="17.140625" style="11" customWidth="1"/>
    <col min="13334" max="13568" width="17.140625" style="11"/>
    <col min="13569" max="13569" width="31.42578125" style="11" customWidth="1"/>
    <col min="13570" max="13570" width="40.42578125" style="11" customWidth="1"/>
    <col min="13571" max="13589" width="17.140625" style="11" customWidth="1"/>
    <col min="13590" max="13824" width="17.140625" style="11"/>
    <col min="13825" max="13825" width="31.42578125" style="11" customWidth="1"/>
    <col min="13826" max="13826" width="40.42578125" style="11" customWidth="1"/>
    <col min="13827" max="13845" width="17.140625" style="11" customWidth="1"/>
    <col min="13846" max="14080" width="17.140625" style="11"/>
    <col min="14081" max="14081" width="31.42578125" style="11" customWidth="1"/>
    <col min="14082" max="14082" width="40.42578125" style="11" customWidth="1"/>
    <col min="14083" max="14101" width="17.140625" style="11" customWidth="1"/>
    <col min="14102" max="14336" width="17.140625" style="11"/>
    <col min="14337" max="14337" width="31.42578125" style="11" customWidth="1"/>
    <col min="14338" max="14338" width="40.42578125" style="11" customWidth="1"/>
    <col min="14339" max="14357" width="17.140625" style="11" customWidth="1"/>
    <col min="14358" max="14592" width="17.140625" style="11"/>
    <col min="14593" max="14593" width="31.42578125" style="11" customWidth="1"/>
    <col min="14594" max="14594" width="40.42578125" style="11" customWidth="1"/>
    <col min="14595" max="14613" width="17.140625" style="11" customWidth="1"/>
    <col min="14614" max="14848" width="17.140625" style="11"/>
    <col min="14849" max="14849" width="31.42578125" style="11" customWidth="1"/>
    <col min="14850" max="14850" width="40.42578125" style="11" customWidth="1"/>
    <col min="14851" max="14869" width="17.140625" style="11" customWidth="1"/>
    <col min="14870" max="15104" width="17.140625" style="11"/>
    <col min="15105" max="15105" width="31.42578125" style="11" customWidth="1"/>
    <col min="15106" max="15106" width="40.42578125" style="11" customWidth="1"/>
    <col min="15107" max="15125" width="17.140625" style="11" customWidth="1"/>
    <col min="15126" max="15360" width="17.140625" style="11"/>
    <col min="15361" max="15361" width="31.42578125" style="11" customWidth="1"/>
    <col min="15362" max="15362" width="40.42578125" style="11" customWidth="1"/>
    <col min="15363" max="15381" width="17.140625" style="11" customWidth="1"/>
    <col min="15382" max="15616" width="17.140625" style="11"/>
    <col min="15617" max="15617" width="31.42578125" style="11" customWidth="1"/>
    <col min="15618" max="15618" width="40.42578125" style="11" customWidth="1"/>
    <col min="15619" max="15637" width="17.140625" style="11" customWidth="1"/>
    <col min="15638" max="15872" width="17.140625" style="11"/>
    <col min="15873" max="15873" width="31.42578125" style="11" customWidth="1"/>
    <col min="15874" max="15874" width="40.42578125" style="11" customWidth="1"/>
    <col min="15875" max="15893" width="17.140625" style="11" customWidth="1"/>
    <col min="15894" max="16128" width="17.140625" style="11"/>
    <col min="16129" max="16129" width="31.42578125" style="11" customWidth="1"/>
    <col min="16130" max="16130" width="40.42578125" style="11" customWidth="1"/>
    <col min="16131" max="16149" width="17.140625" style="11" customWidth="1"/>
    <col min="16150" max="16384" width="17.140625" style="11"/>
  </cols>
  <sheetData>
    <row r="1" spans="1:11" x14ac:dyDescent="0.2">
      <c r="B1" s="28" t="s">
        <v>268</v>
      </c>
      <c r="C1" s="29"/>
      <c r="F1" s="30"/>
    </row>
    <row r="2" spans="1:11" x14ac:dyDescent="0.2">
      <c r="F2" s="30"/>
    </row>
    <row r="3" spans="1:11" x14ac:dyDescent="0.2">
      <c r="A3" s="31" t="s">
        <v>9</v>
      </c>
      <c r="F3" s="30"/>
    </row>
    <row r="4" spans="1:11" x14ac:dyDescent="0.2">
      <c r="B4" s="31" t="s">
        <v>10</v>
      </c>
      <c r="C4" s="31" t="s">
        <v>269</v>
      </c>
      <c r="F4" s="30"/>
    </row>
    <row r="5" spans="1:11" x14ac:dyDescent="0.2">
      <c r="B5" s="32" t="s">
        <v>11</v>
      </c>
      <c r="C5" s="33">
        <v>40832</v>
      </c>
      <c r="F5" s="30"/>
    </row>
    <row r="6" spans="1:11" x14ac:dyDescent="0.2">
      <c r="B6" s="32" t="s">
        <v>270</v>
      </c>
      <c r="C6" s="33">
        <v>40479</v>
      </c>
      <c r="F6" s="30"/>
    </row>
    <row r="7" spans="1:11" hidden="1" x14ac:dyDescent="0.2">
      <c r="F7" s="30"/>
    </row>
    <row r="8" spans="1:11" x14ac:dyDescent="0.2">
      <c r="B8" s="32" t="s">
        <v>12</v>
      </c>
      <c r="C8" s="33">
        <v>40480</v>
      </c>
      <c r="F8" s="30"/>
    </row>
    <row r="9" spans="1:11" x14ac:dyDescent="0.2">
      <c r="F9" s="30"/>
    </row>
    <row r="10" spans="1:11" x14ac:dyDescent="0.2">
      <c r="A10" s="31" t="s">
        <v>13</v>
      </c>
      <c r="F10" s="30"/>
    </row>
    <row r="11" spans="1:11" x14ac:dyDescent="0.2">
      <c r="B11" s="32" t="s">
        <v>271</v>
      </c>
      <c r="F11" s="30"/>
    </row>
    <row r="12" spans="1:11" x14ac:dyDescent="0.2">
      <c r="B12" s="32" t="s">
        <v>272</v>
      </c>
      <c r="F12" s="30"/>
    </row>
    <row r="13" spans="1:11" x14ac:dyDescent="0.2">
      <c r="B13" s="32" t="s">
        <v>273</v>
      </c>
      <c r="F13" s="30"/>
    </row>
    <row r="14" spans="1:11" x14ac:dyDescent="0.2">
      <c r="F14" s="30"/>
    </row>
    <row r="15" spans="1:11" x14ac:dyDescent="0.2">
      <c r="A15" s="31" t="s">
        <v>127</v>
      </c>
      <c r="F15" s="30"/>
    </row>
    <row r="16" spans="1:11" ht="25.5" x14ac:dyDescent="0.2">
      <c r="B16" s="31" t="s">
        <v>274</v>
      </c>
      <c r="C16" s="31" t="s">
        <v>128</v>
      </c>
      <c r="D16" s="31" t="s">
        <v>275</v>
      </c>
      <c r="E16" s="31" t="s">
        <v>276</v>
      </c>
      <c r="F16" s="34" t="s">
        <v>130</v>
      </c>
      <c r="G16" s="31" t="s">
        <v>277</v>
      </c>
      <c r="H16" s="31" t="s">
        <v>278</v>
      </c>
      <c r="I16" s="31" t="s">
        <v>279</v>
      </c>
      <c r="J16" s="31" t="s">
        <v>280</v>
      </c>
      <c r="K16" s="31" t="s">
        <v>281</v>
      </c>
    </row>
    <row r="17" spans="1:11" ht="38.25" x14ac:dyDescent="0.2">
      <c r="B17" s="32" t="s">
        <v>282</v>
      </c>
      <c r="C17" s="32" t="s">
        <v>283</v>
      </c>
      <c r="E17" s="32" t="s">
        <v>284</v>
      </c>
      <c r="F17" s="30" t="s">
        <v>285</v>
      </c>
      <c r="H17" s="32" t="s">
        <v>286</v>
      </c>
      <c r="I17" s="32" t="s">
        <v>287</v>
      </c>
      <c r="J17" s="32">
        <v>3</v>
      </c>
      <c r="K17" s="32">
        <v>0</v>
      </c>
    </row>
    <row r="18" spans="1:11" x14ac:dyDescent="0.2">
      <c r="B18" s="32" t="s">
        <v>288</v>
      </c>
      <c r="C18" s="32" t="s">
        <v>283</v>
      </c>
      <c r="E18" s="32" t="s">
        <v>284</v>
      </c>
      <c r="F18" s="30"/>
      <c r="H18" s="32" t="s">
        <v>289</v>
      </c>
      <c r="I18" s="32">
        <v>9</v>
      </c>
      <c r="J18" s="32">
        <v>4.5</v>
      </c>
      <c r="K18" s="32">
        <v>0</v>
      </c>
    </row>
    <row r="19" spans="1:11" x14ac:dyDescent="0.2">
      <c r="B19" s="32" t="s">
        <v>290</v>
      </c>
      <c r="C19" s="32" t="s">
        <v>283</v>
      </c>
      <c r="E19" s="32" t="s">
        <v>284</v>
      </c>
      <c r="F19" s="30" t="s">
        <v>291</v>
      </c>
      <c r="H19" s="32" t="s">
        <v>292</v>
      </c>
      <c r="I19" s="32">
        <v>5</v>
      </c>
      <c r="J19" s="32">
        <v>4</v>
      </c>
    </row>
    <row r="20" spans="1:11" x14ac:dyDescent="0.2">
      <c r="B20" s="32" t="s">
        <v>293</v>
      </c>
      <c r="C20" s="32" t="s">
        <v>294</v>
      </c>
      <c r="E20" s="32" t="s">
        <v>284</v>
      </c>
      <c r="F20" s="30"/>
      <c r="H20" s="32" t="s">
        <v>295</v>
      </c>
      <c r="I20" s="32">
        <v>4</v>
      </c>
      <c r="J20" s="32">
        <v>4</v>
      </c>
      <c r="K20" s="32">
        <v>0</v>
      </c>
    </row>
    <row r="21" spans="1:11" x14ac:dyDescent="0.2">
      <c r="B21" s="32" t="s">
        <v>296</v>
      </c>
      <c r="C21" s="32" t="s">
        <v>294</v>
      </c>
      <c r="E21" s="32" t="s">
        <v>297</v>
      </c>
      <c r="F21" s="30"/>
      <c r="H21" s="32" t="s">
        <v>298</v>
      </c>
      <c r="I21" s="32" t="s">
        <v>299</v>
      </c>
      <c r="J21" s="32">
        <f>(2+(46/60))+(36/60)</f>
        <v>3.3666666666666667</v>
      </c>
    </row>
    <row r="22" spans="1:11" x14ac:dyDescent="0.2">
      <c r="F22" s="30"/>
    </row>
    <row r="23" spans="1:11" x14ac:dyDescent="0.2">
      <c r="F23" s="30"/>
    </row>
    <row r="24" spans="1:11" x14ac:dyDescent="0.2">
      <c r="F24" s="30"/>
      <c r="H24" s="32" t="s">
        <v>300</v>
      </c>
      <c r="I24" s="35"/>
    </row>
    <row r="25" spans="1:11" x14ac:dyDescent="0.2">
      <c r="F25" s="30"/>
    </row>
    <row r="26" spans="1:11" x14ac:dyDescent="0.2">
      <c r="A26" s="31" t="s">
        <v>301</v>
      </c>
      <c r="F26" s="30"/>
    </row>
    <row r="27" spans="1:11" ht="25.5" x14ac:dyDescent="0.2">
      <c r="B27" s="32" t="s">
        <v>302</v>
      </c>
      <c r="F27" s="30"/>
    </row>
    <row r="28" spans="1:11" x14ac:dyDescent="0.2">
      <c r="B28" s="32" t="s">
        <v>303</v>
      </c>
      <c r="F28" s="30"/>
    </row>
    <row r="29" spans="1:11" x14ac:dyDescent="0.2">
      <c r="B29" s="32" t="s">
        <v>304</v>
      </c>
      <c r="F29" s="30"/>
    </row>
    <row r="30" spans="1:11" x14ac:dyDescent="0.2">
      <c r="F30" s="30"/>
    </row>
    <row r="31" spans="1:11" ht="25.5" x14ac:dyDescent="0.2">
      <c r="A31" s="31" t="s">
        <v>305</v>
      </c>
      <c r="F31" s="30"/>
    </row>
    <row r="32" spans="1:11" ht="25.5" x14ac:dyDescent="0.2">
      <c r="B32" s="31" t="s">
        <v>274</v>
      </c>
      <c r="C32" s="31" t="s">
        <v>306</v>
      </c>
      <c r="D32" s="31" t="s">
        <v>276</v>
      </c>
      <c r="E32" s="31" t="s">
        <v>307</v>
      </c>
      <c r="F32" s="34" t="s">
        <v>280</v>
      </c>
      <c r="G32" s="31" t="s">
        <v>281</v>
      </c>
    </row>
    <row r="33" spans="2:7" ht="25.5" x14ac:dyDescent="0.2">
      <c r="B33" s="32" t="s">
        <v>308</v>
      </c>
      <c r="C33" s="32" t="s">
        <v>309</v>
      </c>
      <c r="D33" s="32" t="s">
        <v>310</v>
      </c>
      <c r="E33" s="32" t="s">
        <v>66</v>
      </c>
      <c r="F33" s="30">
        <v>1</v>
      </c>
      <c r="G33" s="32">
        <v>0</v>
      </c>
    </row>
    <row r="34" spans="2:7" x14ac:dyDescent="0.2">
      <c r="B34" s="32" t="s">
        <v>311</v>
      </c>
      <c r="C34" s="32" t="s">
        <v>312</v>
      </c>
      <c r="D34" s="32" t="s">
        <v>284</v>
      </c>
      <c r="E34" s="32" t="s">
        <v>66</v>
      </c>
      <c r="F34" s="30">
        <v>1.5</v>
      </c>
    </row>
    <row r="35" spans="2:7" x14ac:dyDescent="0.2">
      <c r="B35" s="32" t="s">
        <v>313</v>
      </c>
      <c r="C35" s="32" t="s">
        <v>314</v>
      </c>
      <c r="D35" s="32" t="s">
        <v>284</v>
      </c>
      <c r="E35" s="32" t="s">
        <v>66</v>
      </c>
      <c r="F35" s="30">
        <v>0.75</v>
      </c>
    </row>
    <row r="36" spans="2:7" x14ac:dyDescent="0.2">
      <c r="B36" s="32" t="s">
        <v>315</v>
      </c>
      <c r="C36" s="32" t="s">
        <v>316</v>
      </c>
      <c r="D36" s="32" t="s">
        <v>284</v>
      </c>
      <c r="E36" s="32" t="s">
        <v>66</v>
      </c>
      <c r="F36" s="30">
        <v>3</v>
      </c>
    </row>
    <row r="37" spans="2:7" x14ac:dyDescent="0.2">
      <c r="B37" s="32" t="s">
        <v>317</v>
      </c>
      <c r="D37" s="32" t="s">
        <v>284</v>
      </c>
      <c r="E37" s="32" t="s">
        <v>66</v>
      </c>
      <c r="F37" s="30">
        <v>2</v>
      </c>
    </row>
    <row r="38" spans="2:7" x14ac:dyDescent="0.2">
      <c r="F38" s="30"/>
    </row>
    <row r="39" spans="2:7" x14ac:dyDescent="0.2">
      <c r="B39" s="32" t="s">
        <v>318</v>
      </c>
      <c r="C39" s="32" t="s">
        <v>319</v>
      </c>
      <c r="D39" s="32" t="s">
        <v>310</v>
      </c>
      <c r="E39" s="32" t="s">
        <v>64</v>
      </c>
      <c r="F39" s="30">
        <f>33/60</f>
        <v>0.55000000000000004</v>
      </c>
    </row>
    <row r="40" spans="2:7" x14ac:dyDescent="0.2">
      <c r="B40" s="32" t="s">
        <v>28</v>
      </c>
      <c r="C40" s="32" t="s">
        <v>312</v>
      </c>
      <c r="D40" s="32" t="s">
        <v>310</v>
      </c>
      <c r="E40" s="32" t="s">
        <v>64</v>
      </c>
      <c r="F40" s="30">
        <f>55/60</f>
        <v>0.91666666666666663</v>
      </c>
    </row>
    <row r="41" spans="2:7" x14ac:dyDescent="0.2">
      <c r="B41" s="32" t="s">
        <v>320</v>
      </c>
      <c r="C41" s="32" t="s">
        <v>103</v>
      </c>
      <c r="E41" s="32" t="s">
        <v>64</v>
      </c>
      <c r="F41" s="30">
        <f>3+(49/60)</f>
        <v>3.8166666666666664</v>
      </c>
    </row>
    <row r="42" spans="2:7" x14ac:dyDescent="0.2">
      <c r="B42" s="32" t="s">
        <v>136</v>
      </c>
      <c r="C42" s="32" t="s">
        <v>321</v>
      </c>
      <c r="D42" s="32" t="s">
        <v>310</v>
      </c>
      <c r="E42" s="32" t="s">
        <v>64</v>
      </c>
      <c r="F42" s="30">
        <f>16/60</f>
        <v>0.26666666666666666</v>
      </c>
    </row>
    <row r="43" spans="2:7" x14ac:dyDescent="0.2">
      <c r="B43" s="32" t="s">
        <v>322</v>
      </c>
      <c r="C43" s="32" t="s">
        <v>314</v>
      </c>
      <c r="D43" s="32" t="s">
        <v>310</v>
      </c>
      <c r="E43" s="32" t="s">
        <v>64</v>
      </c>
      <c r="F43" s="30">
        <f>42/60</f>
        <v>0.7</v>
      </c>
    </row>
    <row r="44" spans="2:7" x14ac:dyDescent="0.2">
      <c r="B44" s="32" t="s">
        <v>323</v>
      </c>
      <c r="C44" s="32" t="s">
        <v>286</v>
      </c>
      <c r="E44" s="32" t="s">
        <v>64</v>
      </c>
      <c r="F44" s="30">
        <f>1+(27/60)</f>
        <v>1.45</v>
      </c>
    </row>
    <row r="45" spans="2:7" x14ac:dyDescent="0.2">
      <c r="B45" s="32" t="s">
        <v>33</v>
      </c>
      <c r="C45" s="32" t="s">
        <v>324</v>
      </c>
      <c r="E45" s="32" t="s">
        <v>64</v>
      </c>
      <c r="F45" s="30">
        <f>20/60</f>
        <v>0.33333333333333331</v>
      </c>
    </row>
    <row r="46" spans="2:7" x14ac:dyDescent="0.2">
      <c r="F46" s="30"/>
    </row>
    <row r="47" spans="2:7" x14ac:dyDescent="0.2">
      <c r="B47" s="32" t="s">
        <v>325</v>
      </c>
      <c r="C47" s="32" t="s">
        <v>316</v>
      </c>
      <c r="D47" s="32" t="s">
        <v>284</v>
      </c>
      <c r="E47" s="32" t="s">
        <v>65</v>
      </c>
      <c r="F47" s="30">
        <v>2.5</v>
      </c>
    </row>
    <row r="48" spans="2:7" x14ac:dyDescent="0.2">
      <c r="B48" s="32" t="s">
        <v>326</v>
      </c>
      <c r="C48" s="32" t="s">
        <v>314</v>
      </c>
      <c r="D48" s="32" t="s">
        <v>284</v>
      </c>
      <c r="E48" s="32" t="s">
        <v>65</v>
      </c>
      <c r="F48" s="30">
        <v>0.5</v>
      </c>
    </row>
    <row r="49" spans="1:6" ht="38.25" x14ac:dyDescent="0.2">
      <c r="B49" s="32" t="s">
        <v>327</v>
      </c>
      <c r="C49" s="32" t="s">
        <v>328</v>
      </c>
      <c r="D49" s="32" t="s">
        <v>284</v>
      </c>
      <c r="E49" s="32" t="s">
        <v>65</v>
      </c>
      <c r="F49" s="30">
        <v>4.25</v>
      </c>
    </row>
    <row r="50" spans="1:6" x14ac:dyDescent="0.2">
      <c r="F50" s="30"/>
    </row>
    <row r="51" spans="1:6" x14ac:dyDescent="0.2">
      <c r="B51" s="32" t="s">
        <v>315</v>
      </c>
      <c r="C51" s="32" t="s">
        <v>316</v>
      </c>
      <c r="D51" s="32" t="s">
        <v>284</v>
      </c>
      <c r="E51" s="32" t="s">
        <v>63</v>
      </c>
      <c r="F51" s="30">
        <v>3</v>
      </c>
    </row>
    <row r="52" spans="1:6" x14ac:dyDescent="0.2">
      <c r="B52" s="32" t="s">
        <v>311</v>
      </c>
      <c r="C52" s="32" t="s">
        <v>312</v>
      </c>
      <c r="D52" s="32" t="s">
        <v>284</v>
      </c>
      <c r="E52" s="32" t="s">
        <v>63</v>
      </c>
      <c r="F52" s="30">
        <v>1.5</v>
      </c>
    </row>
    <row r="53" spans="1:6" x14ac:dyDescent="0.2">
      <c r="B53" s="32" t="s">
        <v>313</v>
      </c>
      <c r="C53" s="32" t="s">
        <v>314</v>
      </c>
      <c r="D53" s="32" t="s">
        <v>284</v>
      </c>
      <c r="E53" s="32" t="s">
        <v>63</v>
      </c>
      <c r="F53" s="30">
        <v>0.75</v>
      </c>
    </row>
    <row r="54" spans="1:6" x14ac:dyDescent="0.2">
      <c r="F54" s="30"/>
    </row>
    <row r="55" spans="1:6" x14ac:dyDescent="0.2">
      <c r="B55" s="32" t="s">
        <v>322</v>
      </c>
      <c r="C55" s="32" t="s">
        <v>314</v>
      </c>
      <c r="D55" s="32" t="s">
        <v>284</v>
      </c>
      <c r="E55" s="32" t="s">
        <v>63</v>
      </c>
      <c r="F55" s="30">
        <v>0.25</v>
      </c>
    </row>
    <row r="56" spans="1:6" x14ac:dyDescent="0.2">
      <c r="B56" s="32" t="s">
        <v>317</v>
      </c>
      <c r="C56" s="32" t="s">
        <v>329</v>
      </c>
      <c r="D56" s="32" t="s">
        <v>284</v>
      </c>
      <c r="E56" s="32" t="s">
        <v>63</v>
      </c>
      <c r="F56" s="30">
        <v>2</v>
      </c>
    </row>
    <row r="57" spans="1:6" x14ac:dyDescent="0.2">
      <c r="B57" s="32" t="s">
        <v>330</v>
      </c>
      <c r="C57" s="32" t="s">
        <v>331</v>
      </c>
      <c r="D57" s="32" t="s">
        <v>284</v>
      </c>
      <c r="E57" s="32" t="s">
        <v>63</v>
      </c>
      <c r="F57" s="30">
        <v>2</v>
      </c>
    </row>
    <row r="58" spans="1:6" x14ac:dyDescent="0.2">
      <c r="F58" s="30"/>
    </row>
    <row r="59" spans="1:6" x14ac:dyDescent="0.2">
      <c r="E59" s="32" t="s">
        <v>300</v>
      </c>
      <c r="F59" s="30">
        <f>SUM(F33:F57)</f>
        <v>33.033333333333331</v>
      </c>
    </row>
    <row r="60" spans="1:6" x14ac:dyDescent="0.2">
      <c r="F60" s="30"/>
    </row>
    <row r="61" spans="1:6" x14ac:dyDescent="0.2">
      <c r="F61" s="30"/>
    </row>
    <row r="62" spans="1:6" x14ac:dyDescent="0.2">
      <c r="A62" s="31" t="s">
        <v>332</v>
      </c>
      <c r="F62" s="30"/>
    </row>
    <row r="63" spans="1:6" x14ac:dyDescent="0.2">
      <c r="B63" s="31" t="s">
        <v>333</v>
      </c>
      <c r="F63" s="30"/>
    </row>
    <row r="64" spans="1:6" x14ac:dyDescent="0.2">
      <c r="F64" s="30"/>
    </row>
    <row r="65" spans="6:6" x14ac:dyDescent="0.2">
      <c r="F65" s="30"/>
    </row>
    <row r="66" spans="6:6" x14ac:dyDescent="0.2">
      <c r="F66" s="30"/>
    </row>
    <row r="67" spans="6:6" x14ac:dyDescent="0.2">
      <c r="F67" s="30"/>
    </row>
    <row r="68" spans="6:6" x14ac:dyDescent="0.2">
      <c r="F68" s="30"/>
    </row>
    <row r="69" spans="6:6" x14ac:dyDescent="0.2">
      <c r="F69" s="30"/>
    </row>
    <row r="70" spans="6:6" x14ac:dyDescent="0.2">
      <c r="F70" s="30"/>
    </row>
    <row r="71" spans="6:6" x14ac:dyDescent="0.2">
      <c r="F71" s="30"/>
    </row>
    <row r="72" spans="6:6" x14ac:dyDescent="0.2">
      <c r="F72" s="30"/>
    </row>
    <row r="73" spans="6:6" x14ac:dyDescent="0.2">
      <c r="F73" s="30"/>
    </row>
    <row r="74" spans="6:6" x14ac:dyDescent="0.2">
      <c r="F74" s="30"/>
    </row>
    <row r="75" spans="6:6" x14ac:dyDescent="0.2">
      <c r="F75" s="30"/>
    </row>
    <row r="76" spans="6:6" x14ac:dyDescent="0.2">
      <c r="F76" s="30"/>
    </row>
    <row r="77" spans="6:6" x14ac:dyDescent="0.2">
      <c r="F77" s="30"/>
    </row>
    <row r="78" spans="6:6" x14ac:dyDescent="0.2">
      <c r="F78" s="30"/>
    </row>
    <row r="79" spans="6:6" x14ac:dyDescent="0.2">
      <c r="F79" s="30"/>
    </row>
    <row r="80" spans="6:6" x14ac:dyDescent="0.2">
      <c r="F80" s="30"/>
    </row>
    <row r="81" spans="6:6" x14ac:dyDescent="0.2">
      <c r="F81" s="30"/>
    </row>
    <row r="82" spans="6:6" x14ac:dyDescent="0.2">
      <c r="F82" s="30"/>
    </row>
    <row r="83" spans="6:6" x14ac:dyDescent="0.2">
      <c r="F83" s="30"/>
    </row>
    <row r="84" spans="6:6" x14ac:dyDescent="0.2">
      <c r="F84" s="30"/>
    </row>
    <row r="85" spans="6:6" x14ac:dyDescent="0.2">
      <c r="F85" s="30"/>
    </row>
    <row r="86" spans="6:6" x14ac:dyDescent="0.2">
      <c r="F86" s="30"/>
    </row>
    <row r="87" spans="6:6" x14ac:dyDescent="0.2">
      <c r="F87" s="30"/>
    </row>
    <row r="88" spans="6:6" x14ac:dyDescent="0.2">
      <c r="F88" s="30"/>
    </row>
    <row r="89" spans="6:6" x14ac:dyDescent="0.2">
      <c r="F89" s="30"/>
    </row>
    <row r="90" spans="6:6" x14ac:dyDescent="0.2">
      <c r="F90" s="30"/>
    </row>
    <row r="91" spans="6:6" x14ac:dyDescent="0.2">
      <c r="F91" s="30"/>
    </row>
    <row r="92" spans="6:6" x14ac:dyDescent="0.2">
      <c r="F92" s="30"/>
    </row>
    <row r="93" spans="6:6" x14ac:dyDescent="0.2">
      <c r="F93" s="30"/>
    </row>
    <row r="94" spans="6:6" x14ac:dyDescent="0.2">
      <c r="F94" s="30"/>
    </row>
    <row r="95" spans="6:6" x14ac:dyDescent="0.2">
      <c r="F95" s="30"/>
    </row>
    <row r="96" spans="6:6" x14ac:dyDescent="0.2">
      <c r="F96" s="30"/>
    </row>
    <row r="97" spans="6:6" x14ac:dyDescent="0.2">
      <c r="F97" s="30"/>
    </row>
    <row r="98" spans="6:6" x14ac:dyDescent="0.2">
      <c r="F98" s="30"/>
    </row>
    <row r="99" spans="6:6" x14ac:dyDescent="0.2">
      <c r="F99" s="30"/>
    </row>
    <row r="100" spans="6:6" x14ac:dyDescent="0.2">
      <c r="F100" s="30"/>
    </row>
    <row r="101" spans="6:6" x14ac:dyDescent="0.2">
      <c r="F101" s="30"/>
    </row>
    <row r="102" spans="6:6" x14ac:dyDescent="0.2">
      <c r="F102" s="30"/>
    </row>
    <row r="103" spans="6:6" x14ac:dyDescent="0.2">
      <c r="F103" s="30"/>
    </row>
    <row r="104" spans="6:6" x14ac:dyDescent="0.2">
      <c r="F104" s="30"/>
    </row>
    <row r="105" spans="6:6" x14ac:dyDescent="0.2">
      <c r="F105" s="30"/>
    </row>
    <row r="106" spans="6:6" x14ac:dyDescent="0.2">
      <c r="F106" s="30"/>
    </row>
    <row r="107" spans="6:6" x14ac:dyDescent="0.2">
      <c r="F107" s="30"/>
    </row>
    <row r="108" spans="6:6" x14ac:dyDescent="0.2">
      <c r="F108" s="30"/>
    </row>
    <row r="109" spans="6:6" x14ac:dyDescent="0.2">
      <c r="F109" s="30"/>
    </row>
    <row r="110" spans="6:6" x14ac:dyDescent="0.2">
      <c r="F110" s="30"/>
    </row>
    <row r="111" spans="6:6" x14ac:dyDescent="0.2">
      <c r="F111" s="30"/>
    </row>
    <row r="112" spans="6:6" x14ac:dyDescent="0.2">
      <c r="F112" s="30"/>
    </row>
    <row r="113" spans="6:6" x14ac:dyDescent="0.2">
      <c r="F113" s="30"/>
    </row>
    <row r="114" spans="6:6" x14ac:dyDescent="0.2">
      <c r="F114" s="30"/>
    </row>
    <row r="115" spans="6:6" x14ac:dyDescent="0.2">
      <c r="F115" s="30"/>
    </row>
    <row r="116" spans="6:6" x14ac:dyDescent="0.2">
      <c r="F116" s="30"/>
    </row>
    <row r="117" spans="6:6" x14ac:dyDescent="0.2">
      <c r="F117" s="30"/>
    </row>
    <row r="118" spans="6:6" x14ac:dyDescent="0.2">
      <c r="F118" s="30"/>
    </row>
    <row r="119" spans="6:6" x14ac:dyDescent="0.2">
      <c r="F119" s="30"/>
    </row>
    <row r="120" spans="6:6" x14ac:dyDescent="0.2">
      <c r="F120" s="30"/>
    </row>
    <row r="121" spans="6:6" x14ac:dyDescent="0.2">
      <c r="F121" s="30"/>
    </row>
    <row r="122" spans="6:6" x14ac:dyDescent="0.2">
      <c r="F122" s="30"/>
    </row>
    <row r="123" spans="6:6" x14ac:dyDescent="0.2">
      <c r="F123" s="30"/>
    </row>
    <row r="124" spans="6:6" x14ac:dyDescent="0.2">
      <c r="F124" s="30"/>
    </row>
    <row r="125" spans="6:6" x14ac:dyDescent="0.2">
      <c r="F125" s="30"/>
    </row>
    <row r="126" spans="6:6" x14ac:dyDescent="0.2">
      <c r="F126" s="30"/>
    </row>
  </sheetData>
  <mergeCells count="1">
    <mergeCell ref="B1:C1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19"/>
  <sheetViews>
    <sheetView topLeftCell="A19" zoomScaleNormal="100" workbookViewId="0">
      <selection activeCell="B25" sqref="B25"/>
    </sheetView>
  </sheetViews>
  <sheetFormatPr defaultColWidth="17.140625" defaultRowHeight="12.75" customHeight="1" x14ac:dyDescent="0.25"/>
  <cols>
    <col min="1" max="1" width="31.85546875" style="11" customWidth="1"/>
    <col min="2" max="2" width="47.28515625" style="11" customWidth="1"/>
    <col min="3" max="3" width="28.42578125" style="11" customWidth="1"/>
    <col min="4" max="4" width="10.7109375" style="11" customWidth="1"/>
    <col min="5" max="5" width="12" style="11" customWidth="1"/>
    <col min="6" max="7" width="17.140625" style="11" customWidth="1"/>
    <col min="8" max="8" width="18.140625" style="11" customWidth="1"/>
    <col min="9" max="9" width="17.140625" style="11" customWidth="1"/>
    <col min="10" max="10" width="24.28515625" style="11" customWidth="1"/>
    <col min="11" max="11" width="27" style="11" customWidth="1"/>
    <col min="12" max="12" width="6.42578125" style="11" customWidth="1"/>
    <col min="13" max="13" width="7.140625" style="11" customWidth="1"/>
    <col min="14" max="15" width="6.42578125" style="11" customWidth="1"/>
    <col min="16" max="16" width="6.28515625" style="11" customWidth="1"/>
    <col min="17" max="17" width="7.140625" style="11" customWidth="1"/>
    <col min="18" max="18" width="6.140625" style="11" customWidth="1"/>
    <col min="19" max="19" width="7.28515625" style="11" customWidth="1"/>
    <col min="20" max="20" width="6.42578125" style="11" customWidth="1"/>
    <col min="21" max="21" width="8.42578125" style="11" customWidth="1"/>
    <col min="22" max="30" width="17.140625" style="11" customWidth="1"/>
    <col min="31" max="256" width="17.140625" style="11"/>
    <col min="257" max="257" width="31.85546875" style="11" customWidth="1"/>
    <col min="258" max="258" width="47.28515625" style="11" customWidth="1"/>
    <col min="259" max="259" width="28.42578125" style="11" customWidth="1"/>
    <col min="260" max="260" width="10.7109375" style="11" customWidth="1"/>
    <col min="261" max="261" width="12" style="11" customWidth="1"/>
    <col min="262" max="263" width="17.140625" style="11" customWidth="1"/>
    <col min="264" max="264" width="18.140625" style="11" customWidth="1"/>
    <col min="265" max="265" width="17.140625" style="11" customWidth="1"/>
    <col min="266" max="266" width="24.28515625" style="11" customWidth="1"/>
    <col min="267" max="267" width="27" style="11" customWidth="1"/>
    <col min="268" max="268" width="6.42578125" style="11" customWidth="1"/>
    <col min="269" max="269" width="7.140625" style="11" customWidth="1"/>
    <col min="270" max="271" width="6.42578125" style="11" customWidth="1"/>
    <col min="272" max="272" width="6.28515625" style="11" customWidth="1"/>
    <col min="273" max="273" width="7.140625" style="11" customWidth="1"/>
    <col min="274" max="274" width="6.140625" style="11" customWidth="1"/>
    <col min="275" max="275" width="7.28515625" style="11" customWidth="1"/>
    <col min="276" max="276" width="6.42578125" style="11" customWidth="1"/>
    <col min="277" max="277" width="8.42578125" style="11" customWidth="1"/>
    <col min="278" max="286" width="17.140625" style="11" customWidth="1"/>
    <col min="287" max="512" width="17.140625" style="11"/>
    <col min="513" max="513" width="31.85546875" style="11" customWidth="1"/>
    <col min="514" max="514" width="47.28515625" style="11" customWidth="1"/>
    <col min="515" max="515" width="28.42578125" style="11" customWidth="1"/>
    <col min="516" max="516" width="10.7109375" style="11" customWidth="1"/>
    <col min="517" max="517" width="12" style="11" customWidth="1"/>
    <col min="518" max="519" width="17.140625" style="11" customWidth="1"/>
    <col min="520" max="520" width="18.140625" style="11" customWidth="1"/>
    <col min="521" max="521" width="17.140625" style="11" customWidth="1"/>
    <col min="522" max="522" width="24.28515625" style="11" customWidth="1"/>
    <col min="523" max="523" width="27" style="11" customWidth="1"/>
    <col min="524" max="524" width="6.42578125" style="11" customWidth="1"/>
    <col min="525" max="525" width="7.140625" style="11" customWidth="1"/>
    <col min="526" max="527" width="6.42578125" style="11" customWidth="1"/>
    <col min="528" max="528" width="6.28515625" style="11" customWidth="1"/>
    <col min="529" max="529" width="7.140625" style="11" customWidth="1"/>
    <col min="530" max="530" width="6.140625" style="11" customWidth="1"/>
    <col min="531" max="531" width="7.28515625" style="11" customWidth="1"/>
    <col min="532" max="532" width="6.42578125" style="11" customWidth="1"/>
    <col min="533" max="533" width="8.42578125" style="11" customWidth="1"/>
    <col min="534" max="542" width="17.140625" style="11" customWidth="1"/>
    <col min="543" max="768" width="17.140625" style="11"/>
    <col min="769" max="769" width="31.85546875" style="11" customWidth="1"/>
    <col min="770" max="770" width="47.28515625" style="11" customWidth="1"/>
    <col min="771" max="771" width="28.42578125" style="11" customWidth="1"/>
    <col min="772" max="772" width="10.7109375" style="11" customWidth="1"/>
    <col min="773" max="773" width="12" style="11" customWidth="1"/>
    <col min="774" max="775" width="17.140625" style="11" customWidth="1"/>
    <col min="776" max="776" width="18.140625" style="11" customWidth="1"/>
    <col min="777" max="777" width="17.140625" style="11" customWidth="1"/>
    <col min="778" max="778" width="24.28515625" style="11" customWidth="1"/>
    <col min="779" max="779" width="27" style="11" customWidth="1"/>
    <col min="780" max="780" width="6.42578125" style="11" customWidth="1"/>
    <col min="781" max="781" width="7.140625" style="11" customWidth="1"/>
    <col min="782" max="783" width="6.42578125" style="11" customWidth="1"/>
    <col min="784" max="784" width="6.28515625" style="11" customWidth="1"/>
    <col min="785" max="785" width="7.140625" style="11" customWidth="1"/>
    <col min="786" max="786" width="6.140625" style="11" customWidth="1"/>
    <col min="787" max="787" width="7.28515625" style="11" customWidth="1"/>
    <col min="788" max="788" width="6.42578125" style="11" customWidth="1"/>
    <col min="789" max="789" width="8.42578125" style="11" customWidth="1"/>
    <col min="790" max="798" width="17.140625" style="11" customWidth="1"/>
    <col min="799" max="1024" width="17.140625" style="11"/>
    <col min="1025" max="1025" width="31.85546875" style="11" customWidth="1"/>
    <col min="1026" max="1026" width="47.28515625" style="11" customWidth="1"/>
    <col min="1027" max="1027" width="28.42578125" style="11" customWidth="1"/>
    <col min="1028" max="1028" width="10.7109375" style="11" customWidth="1"/>
    <col min="1029" max="1029" width="12" style="11" customWidth="1"/>
    <col min="1030" max="1031" width="17.140625" style="11" customWidth="1"/>
    <col min="1032" max="1032" width="18.140625" style="11" customWidth="1"/>
    <col min="1033" max="1033" width="17.140625" style="11" customWidth="1"/>
    <col min="1034" max="1034" width="24.28515625" style="11" customWidth="1"/>
    <col min="1035" max="1035" width="27" style="11" customWidth="1"/>
    <col min="1036" max="1036" width="6.42578125" style="11" customWidth="1"/>
    <col min="1037" max="1037" width="7.140625" style="11" customWidth="1"/>
    <col min="1038" max="1039" width="6.42578125" style="11" customWidth="1"/>
    <col min="1040" max="1040" width="6.28515625" style="11" customWidth="1"/>
    <col min="1041" max="1041" width="7.140625" style="11" customWidth="1"/>
    <col min="1042" max="1042" width="6.140625" style="11" customWidth="1"/>
    <col min="1043" max="1043" width="7.28515625" style="11" customWidth="1"/>
    <col min="1044" max="1044" width="6.42578125" style="11" customWidth="1"/>
    <col min="1045" max="1045" width="8.42578125" style="11" customWidth="1"/>
    <col min="1046" max="1054" width="17.140625" style="11" customWidth="1"/>
    <col min="1055" max="1280" width="17.140625" style="11"/>
    <col min="1281" max="1281" width="31.85546875" style="11" customWidth="1"/>
    <col min="1282" max="1282" width="47.28515625" style="11" customWidth="1"/>
    <col min="1283" max="1283" width="28.42578125" style="11" customWidth="1"/>
    <col min="1284" max="1284" width="10.7109375" style="11" customWidth="1"/>
    <col min="1285" max="1285" width="12" style="11" customWidth="1"/>
    <col min="1286" max="1287" width="17.140625" style="11" customWidth="1"/>
    <col min="1288" max="1288" width="18.140625" style="11" customWidth="1"/>
    <col min="1289" max="1289" width="17.140625" style="11" customWidth="1"/>
    <col min="1290" max="1290" width="24.28515625" style="11" customWidth="1"/>
    <col min="1291" max="1291" width="27" style="11" customWidth="1"/>
    <col min="1292" max="1292" width="6.42578125" style="11" customWidth="1"/>
    <col min="1293" max="1293" width="7.140625" style="11" customWidth="1"/>
    <col min="1294" max="1295" width="6.42578125" style="11" customWidth="1"/>
    <col min="1296" max="1296" width="6.28515625" style="11" customWidth="1"/>
    <col min="1297" max="1297" width="7.140625" style="11" customWidth="1"/>
    <col min="1298" max="1298" width="6.140625" style="11" customWidth="1"/>
    <col min="1299" max="1299" width="7.28515625" style="11" customWidth="1"/>
    <col min="1300" max="1300" width="6.42578125" style="11" customWidth="1"/>
    <col min="1301" max="1301" width="8.42578125" style="11" customWidth="1"/>
    <col min="1302" max="1310" width="17.140625" style="11" customWidth="1"/>
    <col min="1311" max="1536" width="17.140625" style="11"/>
    <col min="1537" max="1537" width="31.85546875" style="11" customWidth="1"/>
    <col min="1538" max="1538" width="47.28515625" style="11" customWidth="1"/>
    <col min="1539" max="1539" width="28.42578125" style="11" customWidth="1"/>
    <col min="1540" max="1540" width="10.7109375" style="11" customWidth="1"/>
    <col min="1541" max="1541" width="12" style="11" customWidth="1"/>
    <col min="1542" max="1543" width="17.140625" style="11" customWidth="1"/>
    <col min="1544" max="1544" width="18.140625" style="11" customWidth="1"/>
    <col min="1545" max="1545" width="17.140625" style="11" customWidth="1"/>
    <col min="1546" max="1546" width="24.28515625" style="11" customWidth="1"/>
    <col min="1547" max="1547" width="27" style="11" customWidth="1"/>
    <col min="1548" max="1548" width="6.42578125" style="11" customWidth="1"/>
    <col min="1549" max="1549" width="7.140625" style="11" customWidth="1"/>
    <col min="1550" max="1551" width="6.42578125" style="11" customWidth="1"/>
    <col min="1552" max="1552" width="6.28515625" style="11" customWidth="1"/>
    <col min="1553" max="1553" width="7.140625" style="11" customWidth="1"/>
    <col min="1554" max="1554" width="6.140625" style="11" customWidth="1"/>
    <col min="1555" max="1555" width="7.28515625" style="11" customWidth="1"/>
    <col min="1556" max="1556" width="6.42578125" style="11" customWidth="1"/>
    <col min="1557" max="1557" width="8.42578125" style="11" customWidth="1"/>
    <col min="1558" max="1566" width="17.140625" style="11" customWidth="1"/>
    <col min="1567" max="1792" width="17.140625" style="11"/>
    <col min="1793" max="1793" width="31.85546875" style="11" customWidth="1"/>
    <col min="1794" max="1794" width="47.28515625" style="11" customWidth="1"/>
    <col min="1795" max="1795" width="28.42578125" style="11" customWidth="1"/>
    <col min="1796" max="1796" width="10.7109375" style="11" customWidth="1"/>
    <col min="1797" max="1797" width="12" style="11" customWidth="1"/>
    <col min="1798" max="1799" width="17.140625" style="11" customWidth="1"/>
    <col min="1800" max="1800" width="18.140625" style="11" customWidth="1"/>
    <col min="1801" max="1801" width="17.140625" style="11" customWidth="1"/>
    <col min="1802" max="1802" width="24.28515625" style="11" customWidth="1"/>
    <col min="1803" max="1803" width="27" style="11" customWidth="1"/>
    <col min="1804" max="1804" width="6.42578125" style="11" customWidth="1"/>
    <col min="1805" max="1805" width="7.140625" style="11" customWidth="1"/>
    <col min="1806" max="1807" width="6.42578125" style="11" customWidth="1"/>
    <col min="1808" max="1808" width="6.28515625" style="11" customWidth="1"/>
    <col min="1809" max="1809" width="7.140625" style="11" customWidth="1"/>
    <col min="1810" max="1810" width="6.140625" style="11" customWidth="1"/>
    <col min="1811" max="1811" width="7.28515625" style="11" customWidth="1"/>
    <col min="1812" max="1812" width="6.42578125" style="11" customWidth="1"/>
    <col min="1813" max="1813" width="8.42578125" style="11" customWidth="1"/>
    <col min="1814" max="1822" width="17.140625" style="11" customWidth="1"/>
    <col min="1823" max="2048" width="17.140625" style="11"/>
    <col min="2049" max="2049" width="31.85546875" style="11" customWidth="1"/>
    <col min="2050" max="2050" width="47.28515625" style="11" customWidth="1"/>
    <col min="2051" max="2051" width="28.42578125" style="11" customWidth="1"/>
    <col min="2052" max="2052" width="10.7109375" style="11" customWidth="1"/>
    <col min="2053" max="2053" width="12" style="11" customWidth="1"/>
    <col min="2054" max="2055" width="17.140625" style="11" customWidth="1"/>
    <col min="2056" max="2056" width="18.140625" style="11" customWidth="1"/>
    <col min="2057" max="2057" width="17.140625" style="11" customWidth="1"/>
    <col min="2058" max="2058" width="24.28515625" style="11" customWidth="1"/>
    <col min="2059" max="2059" width="27" style="11" customWidth="1"/>
    <col min="2060" max="2060" width="6.42578125" style="11" customWidth="1"/>
    <col min="2061" max="2061" width="7.140625" style="11" customWidth="1"/>
    <col min="2062" max="2063" width="6.42578125" style="11" customWidth="1"/>
    <col min="2064" max="2064" width="6.28515625" style="11" customWidth="1"/>
    <col min="2065" max="2065" width="7.140625" style="11" customWidth="1"/>
    <col min="2066" max="2066" width="6.140625" style="11" customWidth="1"/>
    <col min="2067" max="2067" width="7.28515625" style="11" customWidth="1"/>
    <col min="2068" max="2068" width="6.42578125" style="11" customWidth="1"/>
    <col min="2069" max="2069" width="8.42578125" style="11" customWidth="1"/>
    <col min="2070" max="2078" width="17.140625" style="11" customWidth="1"/>
    <col min="2079" max="2304" width="17.140625" style="11"/>
    <col min="2305" max="2305" width="31.85546875" style="11" customWidth="1"/>
    <col min="2306" max="2306" width="47.28515625" style="11" customWidth="1"/>
    <col min="2307" max="2307" width="28.42578125" style="11" customWidth="1"/>
    <col min="2308" max="2308" width="10.7109375" style="11" customWidth="1"/>
    <col min="2309" max="2309" width="12" style="11" customWidth="1"/>
    <col min="2310" max="2311" width="17.140625" style="11" customWidth="1"/>
    <col min="2312" max="2312" width="18.140625" style="11" customWidth="1"/>
    <col min="2313" max="2313" width="17.140625" style="11" customWidth="1"/>
    <col min="2314" max="2314" width="24.28515625" style="11" customWidth="1"/>
    <col min="2315" max="2315" width="27" style="11" customWidth="1"/>
    <col min="2316" max="2316" width="6.42578125" style="11" customWidth="1"/>
    <col min="2317" max="2317" width="7.140625" style="11" customWidth="1"/>
    <col min="2318" max="2319" width="6.42578125" style="11" customWidth="1"/>
    <col min="2320" max="2320" width="6.28515625" style="11" customWidth="1"/>
    <col min="2321" max="2321" width="7.140625" style="11" customWidth="1"/>
    <col min="2322" max="2322" width="6.140625" style="11" customWidth="1"/>
    <col min="2323" max="2323" width="7.28515625" style="11" customWidth="1"/>
    <col min="2324" max="2324" width="6.42578125" style="11" customWidth="1"/>
    <col min="2325" max="2325" width="8.42578125" style="11" customWidth="1"/>
    <col min="2326" max="2334" width="17.140625" style="11" customWidth="1"/>
    <col min="2335" max="2560" width="17.140625" style="11"/>
    <col min="2561" max="2561" width="31.85546875" style="11" customWidth="1"/>
    <col min="2562" max="2562" width="47.28515625" style="11" customWidth="1"/>
    <col min="2563" max="2563" width="28.42578125" style="11" customWidth="1"/>
    <col min="2564" max="2564" width="10.7109375" style="11" customWidth="1"/>
    <col min="2565" max="2565" width="12" style="11" customWidth="1"/>
    <col min="2566" max="2567" width="17.140625" style="11" customWidth="1"/>
    <col min="2568" max="2568" width="18.140625" style="11" customWidth="1"/>
    <col min="2569" max="2569" width="17.140625" style="11" customWidth="1"/>
    <col min="2570" max="2570" width="24.28515625" style="11" customWidth="1"/>
    <col min="2571" max="2571" width="27" style="11" customWidth="1"/>
    <col min="2572" max="2572" width="6.42578125" style="11" customWidth="1"/>
    <col min="2573" max="2573" width="7.140625" style="11" customWidth="1"/>
    <col min="2574" max="2575" width="6.42578125" style="11" customWidth="1"/>
    <col min="2576" max="2576" width="6.28515625" style="11" customWidth="1"/>
    <col min="2577" max="2577" width="7.140625" style="11" customWidth="1"/>
    <col min="2578" max="2578" width="6.140625" style="11" customWidth="1"/>
    <col min="2579" max="2579" width="7.28515625" style="11" customWidth="1"/>
    <col min="2580" max="2580" width="6.42578125" style="11" customWidth="1"/>
    <col min="2581" max="2581" width="8.42578125" style="11" customWidth="1"/>
    <col min="2582" max="2590" width="17.140625" style="11" customWidth="1"/>
    <col min="2591" max="2816" width="17.140625" style="11"/>
    <col min="2817" max="2817" width="31.85546875" style="11" customWidth="1"/>
    <col min="2818" max="2818" width="47.28515625" style="11" customWidth="1"/>
    <col min="2819" max="2819" width="28.42578125" style="11" customWidth="1"/>
    <col min="2820" max="2820" width="10.7109375" style="11" customWidth="1"/>
    <col min="2821" max="2821" width="12" style="11" customWidth="1"/>
    <col min="2822" max="2823" width="17.140625" style="11" customWidth="1"/>
    <col min="2824" max="2824" width="18.140625" style="11" customWidth="1"/>
    <col min="2825" max="2825" width="17.140625" style="11" customWidth="1"/>
    <col min="2826" max="2826" width="24.28515625" style="11" customWidth="1"/>
    <col min="2827" max="2827" width="27" style="11" customWidth="1"/>
    <col min="2828" max="2828" width="6.42578125" style="11" customWidth="1"/>
    <col min="2829" max="2829" width="7.140625" style="11" customWidth="1"/>
    <col min="2830" max="2831" width="6.42578125" style="11" customWidth="1"/>
    <col min="2832" max="2832" width="6.28515625" style="11" customWidth="1"/>
    <col min="2833" max="2833" width="7.140625" style="11" customWidth="1"/>
    <col min="2834" max="2834" width="6.140625" style="11" customWidth="1"/>
    <col min="2835" max="2835" width="7.28515625" style="11" customWidth="1"/>
    <col min="2836" max="2836" width="6.42578125" style="11" customWidth="1"/>
    <col min="2837" max="2837" width="8.42578125" style="11" customWidth="1"/>
    <col min="2838" max="2846" width="17.140625" style="11" customWidth="1"/>
    <col min="2847" max="3072" width="17.140625" style="11"/>
    <col min="3073" max="3073" width="31.85546875" style="11" customWidth="1"/>
    <col min="3074" max="3074" width="47.28515625" style="11" customWidth="1"/>
    <col min="3075" max="3075" width="28.42578125" style="11" customWidth="1"/>
    <col min="3076" max="3076" width="10.7109375" style="11" customWidth="1"/>
    <col min="3077" max="3077" width="12" style="11" customWidth="1"/>
    <col min="3078" max="3079" width="17.140625" style="11" customWidth="1"/>
    <col min="3080" max="3080" width="18.140625" style="11" customWidth="1"/>
    <col min="3081" max="3081" width="17.140625" style="11" customWidth="1"/>
    <col min="3082" max="3082" width="24.28515625" style="11" customWidth="1"/>
    <col min="3083" max="3083" width="27" style="11" customWidth="1"/>
    <col min="3084" max="3084" width="6.42578125" style="11" customWidth="1"/>
    <col min="3085" max="3085" width="7.140625" style="11" customWidth="1"/>
    <col min="3086" max="3087" width="6.42578125" style="11" customWidth="1"/>
    <col min="3088" max="3088" width="6.28515625" style="11" customWidth="1"/>
    <col min="3089" max="3089" width="7.140625" style="11" customWidth="1"/>
    <col min="3090" max="3090" width="6.140625" style="11" customWidth="1"/>
    <col min="3091" max="3091" width="7.28515625" style="11" customWidth="1"/>
    <col min="3092" max="3092" width="6.42578125" style="11" customWidth="1"/>
    <col min="3093" max="3093" width="8.42578125" style="11" customWidth="1"/>
    <col min="3094" max="3102" width="17.140625" style="11" customWidth="1"/>
    <col min="3103" max="3328" width="17.140625" style="11"/>
    <col min="3329" max="3329" width="31.85546875" style="11" customWidth="1"/>
    <col min="3330" max="3330" width="47.28515625" style="11" customWidth="1"/>
    <col min="3331" max="3331" width="28.42578125" style="11" customWidth="1"/>
    <col min="3332" max="3332" width="10.7109375" style="11" customWidth="1"/>
    <col min="3333" max="3333" width="12" style="11" customWidth="1"/>
    <col min="3334" max="3335" width="17.140625" style="11" customWidth="1"/>
    <col min="3336" max="3336" width="18.140625" style="11" customWidth="1"/>
    <col min="3337" max="3337" width="17.140625" style="11" customWidth="1"/>
    <col min="3338" max="3338" width="24.28515625" style="11" customWidth="1"/>
    <col min="3339" max="3339" width="27" style="11" customWidth="1"/>
    <col min="3340" max="3340" width="6.42578125" style="11" customWidth="1"/>
    <col min="3341" max="3341" width="7.140625" style="11" customWidth="1"/>
    <col min="3342" max="3343" width="6.42578125" style="11" customWidth="1"/>
    <col min="3344" max="3344" width="6.28515625" style="11" customWidth="1"/>
    <col min="3345" max="3345" width="7.140625" style="11" customWidth="1"/>
    <col min="3346" max="3346" width="6.140625" style="11" customWidth="1"/>
    <col min="3347" max="3347" width="7.28515625" style="11" customWidth="1"/>
    <col min="3348" max="3348" width="6.42578125" style="11" customWidth="1"/>
    <col min="3349" max="3349" width="8.42578125" style="11" customWidth="1"/>
    <col min="3350" max="3358" width="17.140625" style="11" customWidth="1"/>
    <col min="3359" max="3584" width="17.140625" style="11"/>
    <col min="3585" max="3585" width="31.85546875" style="11" customWidth="1"/>
    <col min="3586" max="3586" width="47.28515625" style="11" customWidth="1"/>
    <col min="3587" max="3587" width="28.42578125" style="11" customWidth="1"/>
    <col min="3588" max="3588" width="10.7109375" style="11" customWidth="1"/>
    <col min="3589" max="3589" width="12" style="11" customWidth="1"/>
    <col min="3590" max="3591" width="17.140625" style="11" customWidth="1"/>
    <col min="3592" max="3592" width="18.140625" style="11" customWidth="1"/>
    <col min="3593" max="3593" width="17.140625" style="11" customWidth="1"/>
    <col min="3594" max="3594" width="24.28515625" style="11" customWidth="1"/>
    <col min="3595" max="3595" width="27" style="11" customWidth="1"/>
    <col min="3596" max="3596" width="6.42578125" style="11" customWidth="1"/>
    <col min="3597" max="3597" width="7.140625" style="11" customWidth="1"/>
    <col min="3598" max="3599" width="6.42578125" style="11" customWidth="1"/>
    <col min="3600" max="3600" width="6.28515625" style="11" customWidth="1"/>
    <col min="3601" max="3601" width="7.140625" style="11" customWidth="1"/>
    <col min="3602" max="3602" width="6.140625" style="11" customWidth="1"/>
    <col min="3603" max="3603" width="7.28515625" style="11" customWidth="1"/>
    <col min="3604" max="3604" width="6.42578125" style="11" customWidth="1"/>
    <col min="3605" max="3605" width="8.42578125" style="11" customWidth="1"/>
    <col min="3606" max="3614" width="17.140625" style="11" customWidth="1"/>
    <col min="3615" max="3840" width="17.140625" style="11"/>
    <col min="3841" max="3841" width="31.85546875" style="11" customWidth="1"/>
    <col min="3842" max="3842" width="47.28515625" style="11" customWidth="1"/>
    <col min="3843" max="3843" width="28.42578125" style="11" customWidth="1"/>
    <col min="3844" max="3844" width="10.7109375" style="11" customWidth="1"/>
    <col min="3845" max="3845" width="12" style="11" customWidth="1"/>
    <col min="3846" max="3847" width="17.140625" style="11" customWidth="1"/>
    <col min="3848" max="3848" width="18.140625" style="11" customWidth="1"/>
    <col min="3849" max="3849" width="17.140625" style="11" customWidth="1"/>
    <col min="3850" max="3850" width="24.28515625" style="11" customWidth="1"/>
    <col min="3851" max="3851" width="27" style="11" customWidth="1"/>
    <col min="3852" max="3852" width="6.42578125" style="11" customWidth="1"/>
    <col min="3853" max="3853" width="7.140625" style="11" customWidth="1"/>
    <col min="3854" max="3855" width="6.42578125" style="11" customWidth="1"/>
    <col min="3856" max="3856" width="6.28515625" style="11" customWidth="1"/>
    <col min="3857" max="3857" width="7.140625" style="11" customWidth="1"/>
    <col min="3858" max="3858" width="6.140625" style="11" customWidth="1"/>
    <col min="3859" max="3859" width="7.28515625" style="11" customWidth="1"/>
    <col min="3860" max="3860" width="6.42578125" style="11" customWidth="1"/>
    <col min="3861" max="3861" width="8.42578125" style="11" customWidth="1"/>
    <col min="3862" max="3870" width="17.140625" style="11" customWidth="1"/>
    <col min="3871" max="4096" width="17.140625" style="11"/>
    <col min="4097" max="4097" width="31.85546875" style="11" customWidth="1"/>
    <col min="4098" max="4098" width="47.28515625" style="11" customWidth="1"/>
    <col min="4099" max="4099" width="28.42578125" style="11" customWidth="1"/>
    <col min="4100" max="4100" width="10.7109375" style="11" customWidth="1"/>
    <col min="4101" max="4101" width="12" style="11" customWidth="1"/>
    <col min="4102" max="4103" width="17.140625" style="11" customWidth="1"/>
    <col min="4104" max="4104" width="18.140625" style="11" customWidth="1"/>
    <col min="4105" max="4105" width="17.140625" style="11" customWidth="1"/>
    <col min="4106" max="4106" width="24.28515625" style="11" customWidth="1"/>
    <col min="4107" max="4107" width="27" style="11" customWidth="1"/>
    <col min="4108" max="4108" width="6.42578125" style="11" customWidth="1"/>
    <col min="4109" max="4109" width="7.140625" style="11" customWidth="1"/>
    <col min="4110" max="4111" width="6.42578125" style="11" customWidth="1"/>
    <col min="4112" max="4112" width="6.28515625" style="11" customWidth="1"/>
    <col min="4113" max="4113" width="7.140625" style="11" customWidth="1"/>
    <col min="4114" max="4114" width="6.140625" style="11" customWidth="1"/>
    <col min="4115" max="4115" width="7.28515625" style="11" customWidth="1"/>
    <col min="4116" max="4116" width="6.42578125" style="11" customWidth="1"/>
    <col min="4117" max="4117" width="8.42578125" style="11" customWidth="1"/>
    <col min="4118" max="4126" width="17.140625" style="11" customWidth="1"/>
    <col min="4127" max="4352" width="17.140625" style="11"/>
    <col min="4353" max="4353" width="31.85546875" style="11" customWidth="1"/>
    <col min="4354" max="4354" width="47.28515625" style="11" customWidth="1"/>
    <col min="4355" max="4355" width="28.42578125" style="11" customWidth="1"/>
    <col min="4356" max="4356" width="10.7109375" style="11" customWidth="1"/>
    <col min="4357" max="4357" width="12" style="11" customWidth="1"/>
    <col min="4358" max="4359" width="17.140625" style="11" customWidth="1"/>
    <col min="4360" max="4360" width="18.140625" style="11" customWidth="1"/>
    <col min="4361" max="4361" width="17.140625" style="11" customWidth="1"/>
    <col min="4362" max="4362" width="24.28515625" style="11" customWidth="1"/>
    <col min="4363" max="4363" width="27" style="11" customWidth="1"/>
    <col min="4364" max="4364" width="6.42578125" style="11" customWidth="1"/>
    <col min="4365" max="4365" width="7.140625" style="11" customWidth="1"/>
    <col min="4366" max="4367" width="6.42578125" style="11" customWidth="1"/>
    <col min="4368" max="4368" width="6.28515625" style="11" customWidth="1"/>
    <col min="4369" max="4369" width="7.140625" style="11" customWidth="1"/>
    <col min="4370" max="4370" width="6.140625" style="11" customWidth="1"/>
    <col min="4371" max="4371" width="7.28515625" style="11" customWidth="1"/>
    <col min="4372" max="4372" width="6.42578125" style="11" customWidth="1"/>
    <col min="4373" max="4373" width="8.42578125" style="11" customWidth="1"/>
    <col min="4374" max="4382" width="17.140625" style="11" customWidth="1"/>
    <col min="4383" max="4608" width="17.140625" style="11"/>
    <col min="4609" max="4609" width="31.85546875" style="11" customWidth="1"/>
    <col min="4610" max="4610" width="47.28515625" style="11" customWidth="1"/>
    <col min="4611" max="4611" width="28.42578125" style="11" customWidth="1"/>
    <col min="4612" max="4612" width="10.7109375" style="11" customWidth="1"/>
    <col min="4613" max="4613" width="12" style="11" customWidth="1"/>
    <col min="4614" max="4615" width="17.140625" style="11" customWidth="1"/>
    <col min="4616" max="4616" width="18.140625" style="11" customWidth="1"/>
    <col min="4617" max="4617" width="17.140625" style="11" customWidth="1"/>
    <col min="4618" max="4618" width="24.28515625" style="11" customWidth="1"/>
    <col min="4619" max="4619" width="27" style="11" customWidth="1"/>
    <col min="4620" max="4620" width="6.42578125" style="11" customWidth="1"/>
    <col min="4621" max="4621" width="7.140625" style="11" customWidth="1"/>
    <col min="4622" max="4623" width="6.42578125" style="11" customWidth="1"/>
    <col min="4624" max="4624" width="6.28515625" style="11" customWidth="1"/>
    <col min="4625" max="4625" width="7.140625" style="11" customWidth="1"/>
    <col min="4626" max="4626" width="6.140625" style="11" customWidth="1"/>
    <col min="4627" max="4627" width="7.28515625" style="11" customWidth="1"/>
    <col min="4628" max="4628" width="6.42578125" style="11" customWidth="1"/>
    <col min="4629" max="4629" width="8.42578125" style="11" customWidth="1"/>
    <col min="4630" max="4638" width="17.140625" style="11" customWidth="1"/>
    <col min="4639" max="4864" width="17.140625" style="11"/>
    <col min="4865" max="4865" width="31.85546875" style="11" customWidth="1"/>
    <col min="4866" max="4866" width="47.28515625" style="11" customWidth="1"/>
    <col min="4867" max="4867" width="28.42578125" style="11" customWidth="1"/>
    <col min="4868" max="4868" width="10.7109375" style="11" customWidth="1"/>
    <col min="4869" max="4869" width="12" style="11" customWidth="1"/>
    <col min="4870" max="4871" width="17.140625" style="11" customWidth="1"/>
    <col min="4872" max="4872" width="18.140625" style="11" customWidth="1"/>
    <col min="4873" max="4873" width="17.140625" style="11" customWidth="1"/>
    <col min="4874" max="4874" width="24.28515625" style="11" customWidth="1"/>
    <col min="4875" max="4875" width="27" style="11" customWidth="1"/>
    <col min="4876" max="4876" width="6.42578125" style="11" customWidth="1"/>
    <col min="4877" max="4877" width="7.140625" style="11" customWidth="1"/>
    <col min="4878" max="4879" width="6.42578125" style="11" customWidth="1"/>
    <col min="4880" max="4880" width="6.28515625" style="11" customWidth="1"/>
    <col min="4881" max="4881" width="7.140625" style="11" customWidth="1"/>
    <col min="4882" max="4882" width="6.140625" style="11" customWidth="1"/>
    <col min="4883" max="4883" width="7.28515625" style="11" customWidth="1"/>
    <col min="4884" max="4884" width="6.42578125" style="11" customWidth="1"/>
    <col min="4885" max="4885" width="8.42578125" style="11" customWidth="1"/>
    <col min="4886" max="4894" width="17.140625" style="11" customWidth="1"/>
    <col min="4895" max="5120" width="17.140625" style="11"/>
    <col min="5121" max="5121" width="31.85546875" style="11" customWidth="1"/>
    <col min="5122" max="5122" width="47.28515625" style="11" customWidth="1"/>
    <col min="5123" max="5123" width="28.42578125" style="11" customWidth="1"/>
    <col min="5124" max="5124" width="10.7109375" style="11" customWidth="1"/>
    <col min="5125" max="5125" width="12" style="11" customWidth="1"/>
    <col min="5126" max="5127" width="17.140625" style="11" customWidth="1"/>
    <col min="5128" max="5128" width="18.140625" style="11" customWidth="1"/>
    <col min="5129" max="5129" width="17.140625" style="11" customWidth="1"/>
    <col min="5130" max="5130" width="24.28515625" style="11" customWidth="1"/>
    <col min="5131" max="5131" width="27" style="11" customWidth="1"/>
    <col min="5132" max="5132" width="6.42578125" style="11" customWidth="1"/>
    <col min="5133" max="5133" width="7.140625" style="11" customWidth="1"/>
    <col min="5134" max="5135" width="6.42578125" style="11" customWidth="1"/>
    <col min="5136" max="5136" width="6.28515625" style="11" customWidth="1"/>
    <col min="5137" max="5137" width="7.140625" style="11" customWidth="1"/>
    <col min="5138" max="5138" width="6.140625" style="11" customWidth="1"/>
    <col min="5139" max="5139" width="7.28515625" style="11" customWidth="1"/>
    <col min="5140" max="5140" width="6.42578125" style="11" customWidth="1"/>
    <col min="5141" max="5141" width="8.42578125" style="11" customWidth="1"/>
    <col min="5142" max="5150" width="17.140625" style="11" customWidth="1"/>
    <col min="5151" max="5376" width="17.140625" style="11"/>
    <col min="5377" max="5377" width="31.85546875" style="11" customWidth="1"/>
    <col min="5378" max="5378" width="47.28515625" style="11" customWidth="1"/>
    <col min="5379" max="5379" width="28.42578125" style="11" customWidth="1"/>
    <col min="5380" max="5380" width="10.7109375" style="11" customWidth="1"/>
    <col min="5381" max="5381" width="12" style="11" customWidth="1"/>
    <col min="5382" max="5383" width="17.140625" style="11" customWidth="1"/>
    <col min="5384" max="5384" width="18.140625" style="11" customWidth="1"/>
    <col min="5385" max="5385" width="17.140625" style="11" customWidth="1"/>
    <col min="5386" max="5386" width="24.28515625" style="11" customWidth="1"/>
    <col min="5387" max="5387" width="27" style="11" customWidth="1"/>
    <col min="5388" max="5388" width="6.42578125" style="11" customWidth="1"/>
    <col min="5389" max="5389" width="7.140625" style="11" customWidth="1"/>
    <col min="5390" max="5391" width="6.42578125" style="11" customWidth="1"/>
    <col min="5392" max="5392" width="6.28515625" style="11" customWidth="1"/>
    <col min="5393" max="5393" width="7.140625" style="11" customWidth="1"/>
    <col min="5394" max="5394" width="6.140625" style="11" customWidth="1"/>
    <col min="5395" max="5395" width="7.28515625" style="11" customWidth="1"/>
    <col min="5396" max="5396" width="6.42578125" style="11" customWidth="1"/>
    <col min="5397" max="5397" width="8.42578125" style="11" customWidth="1"/>
    <col min="5398" max="5406" width="17.140625" style="11" customWidth="1"/>
    <col min="5407" max="5632" width="17.140625" style="11"/>
    <col min="5633" max="5633" width="31.85546875" style="11" customWidth="1"/>
    <col min="5634" max="5634" width="47.28515625" style="11" customWidth="1"/>
    <col min="5635" max="5635" width="28.42578125" style="11" customWidth="1"/>
    <col min="5636" max="5636" width="10.7109375" style="11" customWidth="1"/>
    <col min="5637" max="5637" width="12" style="11" customWidth="1"/>
    <col min="5638" max="5639" width="17.140625" style="11" customWidth="1"/>
    <col min="5640" max="5640" width="18.140625" style="11" customWidth="1"/>
    <col min="5641" max="5641" width="17.140625" style="11" customWidth="1"/>
    <col min="5642" max="5642" width="24.28515625" style="11" customWidth="1"/>
    <col min="5643" max="5643" width="27" style="11" customWidth="1"/>
    <col min="5644" max="5644" width="6.42578125" style="11" customWidth="1"/>
    <col min="5645" max="5645" width="7.140625" style="11" customWidth="1"/>
    <col min="5646" max="5647" width="6.42578125" style="11" customWidth="1"/>
    <col min="5648" max="5648" width="6.28515625" style="11" customWidth="1"/>
    <col min="5649" max="5649" width="7.140625" style="11" customWidth="1"/>
    <col min="5650" max="5650" width="6.140625" style="11" customWidth="1"/>
    <col min="5651" max="5651" width="7.28515625" style="11" customWidth="1"/>
    <col min="5652" max="5652" width="6.42578125" style="11" customWidth="1"/>
    <col min="5653" max="5653" width="8.42578125" style="11" customWidth="1"/>
    <col min="5654" max="5662" width="17.140625" style="11" customWidth="1"/>
    <col min="5663" max="5888" width="17.140625" style="11"/>
    <col min="5889" max="5889" width="31.85546875" style="11" customWidth="1"/>
    <col min="5890" max="5890" width="47.28515625" style="11" customWidth="1"/>
    <col min="5891" max="5891" width="28.42578125" style="11" customWidth="1"/>
    <col min="5892" max="5892" width="10.7109375" style="11" customWidth="1"/>
    <col min="5893" max="5893" width="12" style="11" customWidth="1"/>
    <col min="5894" max="5895" width="17.140625" style="11" customWidth="1"/>
    <col min="5896" max="5896" width="18.140625" style="11" customWidth="1"/>
    <col min="5897" max="5897" width="17.140625" style="11" customWidth="1"/>
    <col min="5898" max="5898" width="24.28515625" style="11" customWidth="1"/>
    <col min="5899" max="5899" width="27" style="11" customWidth="1"/>
    <col min="5900" max="5900" width="6.42578125" style="11" customWidth="1"/>
    <col min="5901" max="5901" width="7.140625" style="11" customWidth="1"/>
    <col min="5902" max="5903" width="6.42578125" style="11" customWidth="1"/>
    <col min="5904" max="5904" width="6.28515625" style="11" customWidth="1"/>
    <col min="5905" max="5905" width="7.140625" style="11" customWidth="1"/>
    <col min="5906" max="5906" width="6.140625" style="11" customWidth="1"/>
    <col min="5907" max="5907" width="7.28515625" style="11" customWidth="1"/>
    <col min="5908" max="5908" width="6.42578125" style="11" customWidth="1"/>
    <col min="5909" max="5909" width="8.42578125" style="11" customWidth="1"/>
    <col min="5910" max="5918" width="17.140625" style="11" customWidth="1"/>
    <col min="5919" max="6144" width="17.140625" style="11"/>
    <col min="6145" max="6145" width="31.85546875" style="11" customWidth="1"/>
    <col min="6146" max="6146" width="47.28515625" style="11" customWidth="1"/>
    <col min="6147" max="6147" width="28.42578125" style="11" customWidth="1"/>
    <col min="6148" max="6148" width="10.7109375" style="11" customWidth="1"/>
    <col min="6149" max="6149" width="12" style="11" customWidth="1"/>
    <col min="6150" max="6151" width="17.140625" style="11" customWidth="1"/>
    <col min="6152" max="6152" width="18.140625" style="11" customWidth="1"/>
    <col min="6153" max="6153" width="17.140625" style="11" customWidth="1"/>
    <col min="6154" max="6154" width="24.28515625" style="11" customWidth="1"/>
    <col min="6155" max="6155" width="27" style="11" customWidth="1"/>
    <col min="6156" max="6156" width="6.42578125" style="11" customWidth="1"/>
    <col min="6157" max="6157" width="7.140625" style="11" customWidth="1"/>
    <col min="6158" max="6159" width="6.42578125" style="11" customWidth="1"/>
    <col min="6160" max="6160" width="6.28515625" style="11" customWidth="1"/>
    <col min="6161" max="6161" width="7.140625" style="11" customWidth="1"/>
    <col min="6162" max="6162" width="6.140625" style="11" customWidth="1"/>
    <col min="6163" max="6163" width="7.28515625" style="11" customWidth="1"/>
    <col min="6164" max="6164" width="6.42578125" style="11" customWidth="1"/>
    <col min="6165" max="6165" width="8.42578125" style="11" customWidth="1"/>
    <col min="6166" max="6174" width="17.140625" style="11" customWidth="1"/>
    <col min="6175" max="6400" width="17.140625" style="11"/>
    <col min="6401" max="6401" width="31.85546875" style="11" customWidth="1"/>
    <col min="6402" max="6402" width="47.28515625" style="11" customWidth="1"/>
    <col min="6403" max="6403" width="28.42578125" style="11" customWidth="1"/>
    <col min="6404" max="6404" width="10.7109375" style="11" customWidth="1"/>
    <col min="6405" max="6405" width="12" style="11" customWidth="1"/>
    <col min="6406" max="6407" width="17.140625" style="11" customWidth="1"/>
    <col min="6408" max="6408" width="18.140625" style="11" customWidth="1"/>
    <col min="6409" max="6409" width="17.140625" style="11" customWidth="1"/>
    <col min="6410" max="6410" width="24.28515625" style="11" customWidth="1"/>
    <col min="6411" max="6411" width="27" style="11" customWidth="1"/>
    <col min="6412" max="6412" width="6.42578125" style="11" customWidth="1"/>
    <col min="6413" max="6413" width="7.140625" style="11" customWidth="1"/>
    <col min="6414" max="6415" width="6.42578125" style="11" customWidth="1"/>
    <col min="6416" max="6416" width="6.28515625" style="11" customWidth="1"/>
    <col min="6417" max="6417" width="7.140625" style="11" customWidth="1"/>
    <col min="6418" max="6418" width="6.140625" style="11" customWidth="1"/>
    <col min="6419" max="6419" width="7.28515625" style="11" customWidth="1"/>
    <col min="6420" max="6420" width="6.42578125" style="11" customWidth="1"/>
    <col min="6421" max="6421" width="8.42578125" style="11" customWidth="1"/>
    <col min="6422" max="6430" width="17.140625" style="11" customWidth="1"/>
    <col min="6431" max="6656" width="17.140625" style="11"/>
    <col min="6657" max="6657" width="31.85546875" style="11" customWidth="1"/>
    <col min="6658" max="6658" width="47.28515625" style="11" customWidth="1"/>
    <col min="6659" max="6659" width="28.42578125" style="11" customWidth="1"/>
    <col min="6660" max="6660" width="10.7109375" style="11" customWidth="1"/>
    <col min="6661" max="6661" width="12" style="11" customWidth="1"/>
    <col min="6662" max="6663" width="17.140625" style="11" customWidth="1"/>
    <col min="6664" max="6664" width="18.140625" style="11" customWidth="1"/>
    <col min="6665" max="6665" width="17.140625" style="11" customWidth="1"/>
    <col min="6666" max="6666" width="24.28515625" style="11" customWidth="1"/>
    <col min="6667" max="6667" width="27" style="11" customWidth="1"/>
    <col min="6668" max="6668" width="6.42578125" style="11" customWidth="1"/>
    <col min="6669" max="6669" width="7.140625" style="11" customWidth="1"/>
    <col min="6670" max="6671" width="6.42578125" style="11" customWidth="1"/>
    <col min="6672" max="6672" width="6.28515625" style="11" customWidth="1"/>
    <col min="6673" max="6673" width="7.140625" style="11" customWidth="1"/>
    <col min="6674" max="6674" width="6.140625" style="11" customWidth="1"/>
    <col min="6675" max="6675" width="7.28515625" style="11" customWidth="1"/>
    <col min="6676" max="6676" width="6.42578125" style="11" customWidth="1"/>
    <col min="6677" max="6677" width="8.42578125" style="11" customWidth="1"/>
    <col min="6678" max="6686" width="17.140625" style="11" customWidth="1"/>
    <col min="6687" max="6912" width="17.140625" style="11"/>
    <col min="6913" max="6913" width="31.85546875" style="11" customWidth="1"/>
    <col min="6914" max="6914" width="47.28515625" style="11" customWidth="1"/>
    <col min="6915" max="6915" width="28.42578125" style="11" customWidth="1"/>
    <col min="6916" max="6916" width="10.7109375" style="11" customWidth="1"/>
    <col min="6917" max="6917" width="12" style="11" customWidth="1"/>
    <col min="6918" max="6919" width="17.140625" style="11" customWidth="1"/>
    <col min="6920" max="6920" width="18.140625" style="11" customWidth="1"/>
    <col min="6921" max="6921" width="17.140625" style="11" customWidth="1"/>
    <col min="6922" max="6922" width="24.28515625" style="11" customWidth="1"/>
    <col min="6923" max="6923" width="27" style="11" customWidth="1"/>
    <col min="6924" max="6924" width="6.42578125" style="11" customWidth="1"/>
    <col min="6925" max="6925" width="7.140625" style="11" customWidth="1"/>
    <col min="6926" max="6927" width="6.42578125" style="11" customWidth="1"/>
    <col min="6928" max="6928" width="6.28515625" style="11" customWidth="1"/>
    <col min="6929" max="6929" width="7.140625" style="11" customWidth="1"/>
    <col min="6930" max="6930" width="6.140625" style="11" customWidth="1"/>
    <col min="6931" max="6931" width="7.28515625" style="11" customWidth="1"/>
    <col min="6932" max="6932" width="6.42578125" style="11" customWidth="1"/>
    <col min="6933" max="6933" width="8.42578125" style="11" customWidth="1"/>
    <col min="6934" max="6942" width="17.140625" style="11" customWidth="1"/>
    <col min="6943" max="7168" width="17.140625" style="11"/>
    <col min="7169" max="7169" width="31.85546875" style="11" customWidth="1"/>
    <col min="7170" max="7170" width="47.28515625" style="11" customWidth="1"/>
    <col min="7171" max="7171" width="28.42578125" style="11" customWidth="1"/>
    <col min="7172" max="7172" width="10.7109375" style="11" customWidth="1"/>
    <col min="7173" max="7173" width="12" style="11" customWidth="1"/>
    <col min="7174" max="7175" width="17.140625" style="11" customWidth="1"/>
    <col min="7176" max="7176" width="18.140625" style="11" customWidth="1"/>
    <col min="7177" max="7177" width="17.140625" style="11" customWidth="1"/>
    <col min="7178" max="7178" width="24.28515625" style="11" customWidth="1"/>
    <col min="7179" max="7179" width="27" style="11" customWidth="1"/>
    <col min="7180" max="7180" width="6.42578125" style="11" customWidth="1"/>
    <col min="7181" max="7181" width="7.140625" style="11" customWidth="1"/>
    <col min="7182" max="7183" width="6.42578125" style="11" customWidth="1"/>
    <col min="7184" max="7184" width="6.28515625" style="11" customWidth="1"/>
    <col min="7185" max="7185" width="7.140625" style="11" customWidth="1"/>
    <col min="7186" max="7186" width="6.140625" style="11" customWidth="1"/>
    <col min="7187" max="7187" width="7.28515625" style="11" customWidth="1"/>
    <col min="7188" max="7188" width="6.42578125" style="11" customWidth="1"/>
    <col min="7189" max="7189" width="8.42578125" style="11" customWidth="1"/>
    <col min="7190" max="7198" width="17.140625" style="11" customWidth="1"/>
    <col min="7199" max="7424" width="17.140625" style="11"/>
    <col min="7425" max="7425" width="31.85546875" style="11" customWidth="1"/>
    <col min="7426" max="7426" width="47.28515625" style="11" customWidth="1"/>
    <col min="7427" max="7427" width="28.42578125" style="11" customWidth="1"/>
    <col min="7428" max="7428" width="10.7109375" style="11" customWidth="1"/>
    <col min="7429" max="7429" width="12" style="11" customWidth="1"/>
    <col min="7430" max="7431" width="17.140625" style="11" customWidth="1"/>
    <col min="7432" max="7432" width="18.140625" style="11" customWidth="1"/>
    <col min="7433" max="7433" width="17.140625" style="11" customWidth="1"/>
    <col min="7434" max="7434" width="24.28515625" style="11" customWidth="1"/>
    <col min="7435" max="7435" width="27" style="11" customWidth="1"/>
    <col min="7436" max="7436" width="6.42578125" style="11" customWidth="1"/>
    <col min="7437" max="7437" width="7.140625" style="11" customWidth="1"/>
    <col min="7438" max="7439" width="6.42578125" style="11" customWidth="1"/>
    <col min="7440" max="7440" width="6.28515625" style="11" customWidth="1"/>
    <col min="7441" max="7441" width="7.140625" style="11" customWidth="1"/>
    <col min="7442" max="7442" width="6.140625" style="11" customWidth="1"/>
    <col min="7443" max="7443" width="7.28515625" style="11" customWidth="1"/>
    <col min="7444" max="7444" width="6.42578125" style="11" customWidth="1"/>
    <col min="7445" max="7445" width="8.42578125" style="11" customWidth="1"/>
    <col min="7446" max="7454" width="17.140625" style="11" customWidth="1"/>
    <col min="7455" max="7680" width="17.140625" style="11"/>
    <col min="7681" max="7681" width="31.85546875" style="11" customWidth="1"/>
    <col min="7682" max="7682" width="47.28515625" style="11" customWidth="1"/>
    <col min="7683" max="7683" width="28.42578125" style="11" customWidth="1"/>
    <col min="7684" max="7684" width="10.7109375" style="11" customWidth="1"/>
    <col min="7685" max="7685" width="12" style="11" customWidth="1"/>
    <col min="7686" max="7687" width="17.140625" style="11" customWidth="1"/>
    <col min="7688" max="7688" width="18.140625" style="11" customWidth="1"/>
    <col min="7689" max="7689" width="17.140625" style="11" customWidth="1"/>
    <col min="7690" max="7690" width="24.28515625" style="11" customWidth="1"/>
    <col min="7691" max="7691" width="27" style="11" customWidth="1"/>
    <col min="7692" max="7692" width="6.42578125" style="11" customWidth="1"/>
    <col min="7693" max="7693" width="7.140625" style="11" customWidth="1"/>
    <col min="7694" max="7695" width="6.42578125" style="11" customWidth="1"/>
    <col min="7696" max="7696" width="6.28515625" style="11" customWidth="1"/>
    <col min="7697" max="7697" width="7.140625" style="11" customWidth="1"/>
    <col min="7698" max="7698" width="6.140625" style="11" customWidth="1"/>
    <col min="7699" max="7699" width="7.28515625" style="11" customWidth="1"/>
    <col min="7700" max="7700" width="6.42578125" style="11" customWidth="1"/>
    <col min="7701" max="7701" width="8.42578125" style="11" customWidth="1"/>
    <col min="7702" max="7710" width="17.140625" style="11" customWidth="1"/>
    <col min="7711" max="7936" width="17.140625" style="11"/>
    <col min="7937" max="7937" width="31.85546875" style="11" customWidth="1"/>
    <col min="7938" max="7938" width="47.28515625" style="11" customWidth="1"/>
    <col min="7939" max="7939" width="28.42578125" style="11" customWidth="1"/>
    <col min="7940" max="7940" width="10.7109375" style="11" customWidth="1"/>
    <col min="7941" max="7941" width="12" style="11" customWidth="1"/>
    <col min="7942" max="7943" width="17.140625" style="11" customWidth="1"/>
    <col min="7944" max="7944" width="18.140625" style="11" customWidth="1"/>
    <col min="7945" max="7945" width="17.140625" style="11" customWidth="1"/>
    <col min="7946" max="7946" width="24.28515625" style="11" customWidth="1"/>
    <col min="7947" max="7947" width="27" style="11" customWidth="1"/>
    <col min="7948" max="7948" width="6.42578125" style="11" customWidth="1"/>
    <col min="7949" max="7949" width="7.140625" style="11" customWidth="1"/>
    <col min="7950" max="7951" width="6.42578125" style="11" customWidth="1"/>
    <col min="7952" max="7952" width="6.28515625" style="11" customWidth="1"/>
    <col min="7953" max="7953" width="7.140625" style="11" customWidth="1"/>
    <col min="7954" max="7954" width="6.140625" style="11" customWidth="1"/>
    <col min="7955" max="7955" width="7.28515625" style="11" customWidth="1"/>
    <col min="7956" max="7956" width="6.42578125" style="11" customWidth="1"/>
    <col min="7957" max="7957" width="8.42578125" style="11" customWidth="1"/>
    <col min="7958" max="7966" width="17.140625" style="11" customWidth="1"/>
    <col min="7967" max="8192" width="17.140625" style="11"/>
    <col min="8193" max="8193" width="31.85546875" style="11" customWidth="1"/>
    <col min="8194" max="8194" width="47.28515625" style="11" customWidth="1"/>
    <col min="8195" max="8195" width="28.42578125" style="11" customWidth="1"/>
    <col min="8196" max="8196" width="10.7109375" style="11" customWidth="1"/>
    <col min="8197" max="8197" width="12" style="11" customWidth="1"/>
    <col min="8198" max="8199" width="17.140625" style="11" customWidth="1"/>
    <col min="8200" max="8200" width="18.140625" style="11" customWidth="1"/>
    <col min="8201" max="8201" width="17.140625" style="11" customWidth="1"/>
    <col min="8202" max="8202" width="24.28515625" style="11" customWidth="1"/>
    <col min="8203" max="8203" width="27" style="11" customWidth="1"/>
    <col min="8204" max="8204" width="6.42578125" style="11" customWidth="1"/>
    <col min="8205" max="8205" width="7.140625" style="11" customWidth="1"/>
    <col min="8206" max="8207" width="6.42578125" style="11" customWidth="1"/>
    <col min="8208" max="8208" width="6.28515625" style="11" customWidth="1"/>
    <col min="8209" max="8209" width="7.140625" style="11" customWidth="1"/>
    <col min="8210" max="8210" width="6.140625" style="11" customWidth="1"/>
    <col min="8211" max="8211" width="7.28515625" style="11" customWidth="1"/>
    <col min="8212" max="8212" width="6.42578125" style="11" customWidth="1"/>
    <col min="8213" max="8213" width="8.42578125" style="11" customWidth="1"/>
    <col min="8214" max="8222" width="17.140625" style="11" customWidth="1"/>
    <col min="8223" max="8448" width="17.140625" style="11"/>
    <col min="8449" max="8449" width="31.85546875" style="11" customWidth="1"/>
    <col min="8450" max="8450" width="47.28515625" style="11" customWidth="1"/>
    <col min="8451" max="8451" width="28.42578125" style="11" customWidth="1"/>
    <col min="8452" max="8452" width="10.7109375" style="11" customWidth="1"/>
    <col min="8453" max="8453" width="12" style="11" customWidth="1"/>
    <col min="8454" max="8455" width="17.140625" style="11" customWidth="1"/>
    <col min="8456" max="8456" width="18.140625" style="11" customWidth="1"/>
    <col min="8457" max="8457" width="17.140625" style="11" customWidth="1"/>
    <col min="8458" max="8458" width="24.28515625" style="11" customWidth="1"/>
    <col min="8459" max="8459" width="27" style="11" customWidth="1"/>
    <col min="8460" max="8460" width="6.42578125" style="11" customWidth="1"/>
    <col min="8461" max="8461" width="7.140625" style="11" customWidth="1"/>
    <col min="8462" max="8463" width="6.42578125" style="11" customWidth="1"/>
    <col min="8464" max="8464" width="6.28515625" style="11" customWidth="1"/>
    <col min="8465" max="8465" width="7.140625" style="11" customWidth="1"/>
    <col min="8466" max="8466" width="6.140625" style="11" customWidth="1"/>
    <col min="8467" max="8467" width="7.28515625" style="11" customWidth="1"/>
    <col min="8468" max="8468" width="6.42578125" style="11" customWidth="1"/>
    <col min="8469" max="8469" width="8.42578125" style="11" customWidth="1"/>
    <col min="8470" max="8478" width="17.140625" style="11" customWidth="1"/>
    <col min="8479" max="8704" width="17.140625" style="11"/>
    <col min="8705" max="8705" width="31.85546875" style="11" customWidth="1"/>
    <col min="8706" max="8706" width="47.28515625" style="11" customWidth="1"/>
    <col min="8707" max="8707" width="28.42578125" style="11" customWidth="1"/>
    <col min="8708" max="8708" width="10.7109375" style="11" customWidth="1"/>
    <col min="8709" max="8709" width="12" style="11" customWidth="1"/>
    <col min="8710" max="8711" width="17.140625" style="11" customWidth="1"/>
    <col min="8712" max="8712" width="18.140625" style="11" customWidth="1"/>
    <col min="8713" max="8713" width="17.140625" style="11" customWidth="1"/>
    <col min="8714" max="8714" width="24.28515625" style="11" customWidth="1"/>
    <col min="8715" max="8715" width="27" style="11" customWidth="1"/>
    <col min="8716" max="8716" width="6.42578125" style="11" customWidth="1"/>
    <col min="8717" max="8717" width="7.140625" style="11" customWidth="1"/>
    <col min="8718" max="8719" width="6.42578125" style="11" customWidth="1"/>
    <col min="8720" max="8720" width="6.28515625" style="11" customWidth="1"/>
    <col min="8721" max="8721" width="7.140625" style="11" customWidth="1"/>
    <col min="8722" max="8722" width="6.140625" style="11" customWidth="1"/>
    <col min="8723" max="8723" width="7.28515625" style="11" customWidth="1"/>
    <col min="8724" max="8724" width="6.42578125" style="11" customWidth="1"/>
    <col min="8725" max="8725" width="8.42578125" style="11" customWidth="1"/>
    <col min="8726" max="8734" width="17.140625" style="11" customWidth="1"/>
    <col min="8735" max="8960" width="17.140625" style="11"/>
    <col min="8961" max="8961" width="31.85546875" style="11" customWidth="1"/>
    <col min="8962" max="8962" width="47.28515625" style="11" customWidth="1"/>
    <col min="8963" max="8963" width="28.42578125" style="11" customWidth="1"/>
    <col min="8964" max="8964" width="10.7109375" style="11" customWidth="1"/>
    <col min="8965" max="8965" width="12" style="11" customWidth="1"/>
    <col min="8966" max="8967" width="17.140625" style="11" customWidth="1"/>
    <col min="8968" max="8968" width="18.140625" style="11" customWidth="1"/>
    <col min="8969" max="8969" width="17.140625" style="11" customWidth="1"/>
    <col min="8970" max="8970" width="24.28515625" style="11" customWidth="1"/>
    <col min="8971" max="8971" width="27" style="11" customWidth="1"/>
    <col min="8972" max="8972" width="6.42578125" style="11" customWidth="1"/>
    <col min="8973" max="8973" width="7.140625" style="11" customWidth="1"/>
    <col min="8974" max="8975" width="6.42578125" style="11" customWidth="1"/>
    <col min="8976" max="8976" width="6.28515625" style="11" customWidth="1"/>
    <col min="8977" max="8977" width="7.140625" style="11" customWidth="1"/>
    <col min="8978" max="8978" width="6.140625" style="11" customWidth="1"/>
    <col min="8979" max="8979" width="7.28515625" style="11" customWidth="1"/>
    <col min="8980" max="8980" width="6.42578125" style="11" customWidth="1"/>
    <col min="8981" max="8981" width="8.42578125" style="11" customWidth="1"/>
    <col min="8982" max="8990" width="17.140625" style="11" customWidth="1"/>
    <col min="8991" max="9216" width="17.140625" style="11"/>
    <col min="9217" max="9217" width="31.85546875" style="11" customWidth="1"/>
    <col min="9218" max="9218" width="47.28515625" style="11" customWidth="1"/>
    <col min="9219" max="9219" width="28.42578125" style="11" customWidth="1"/>
    <col min="9220" max="9220" width="10.7109375" style="11" customWidth="1"/>
    <col min="9221" max="9221" width="12" style="11" customWidth="1"/>
    <col min="9222" max="9223" width="17.140625" style="11" customWidth="1"/>
    <col min="9224" max="9224" width="18.140625" style="11" customWidth="1"/>
    <col min="9225" max="9225" width="17.140625" style="11" customWidth="1"/>
    <col min="9226" max="9226" width="24.28515625" style="11" customWidth="1"/>
    <col min="9227" max="9227" width="27" style="11" customWidth="1"/>
    <col min="9228" max="9228" width="6.42578125" style="11" customWidth="1"/>
    <col min="9229" max="9229" width="7.140625" style="11" customWidth="1"/>
    <col min="9230" max="9231" width="6.42578125" style="11" customWidth="1"/>
    <col min="9232" max="9232" width="6.28515625" style="11" customWidth="1"/>
    <col min="9233" max="9233" width="7.140625" style="11" customWidth="1"/>
    <col min="9234" max="9234" width="6.140625" style="11" customWidth="1"/>
    <col min="9235" max="9235" width="7.28515625" style="11" customWidth="1"/>
    <col min="9236" max="9236" width="6.42578125" style="11" customWidth="1"/>
    <col min="9237" max="9237" width="8.42578125" style="11" customWidth="1"/>
    <col min="9238" max="9246" width="17.140625" style="11" customWidth="1"/>
    <col min="9247" max="9472" width="17.140625" style="11"/>
    <col min="9473" max="9473" width="31.85546875" style="11" customWidth="1"/>
    <col min="9474" max="9474" width="47.28515625" style="11" customWidth="1"/>
    <col min="9475" max="9475" width="28.42578125" style="11" customWidth="1"/>
    <col min="9476" max="9476" width="10.7109375" style="11" customWidth="1"/>
    <col min="9477" max="9477" width="12" style="11" customWidth="1"/>
    <col min="9478" max="9479" width="17.140625" style="11" customWidth="1"/>
    <col min="9480" max="9480" width="18.140625" style="11" customWidth="1"/>
    <col min="9481" max="9481" width="17.140625" style="11" customWidth="1"/>
    <col min="9482" max="9482" width="24.28515625" style="11" customWidth="1"/>
    <col min="9483" max="9483" width="27" style="11" customWidth="1"/>
    <col min="9484" max="9484" width="6.42578125" style="11" customWidth="1"/>
    <col min="9485" max="9485" width="7.140625" style="11" customWidth="1"/>
    <col min="9486" max="9487" width="6.42578125" style="11" customWidth="1"/>
    <col min="9488" max="9488" width="6.28515625" style="11" customWidth="1"/>
    <col min="9489" max="9489" width="7.140625" style="11" customWidth="1"/>
    <col min="9490" max="9490" width="6.140625" style="11" customWidth="1"/>
    <col min="9491" max="9491" width="7.28515625" style="11" customWidth="1"/>
    <col min="9492" max="9492" width="6.42578125" style="11" customWidth="1"/>
    <col min="9493" max="9493" width="8.42578125" style="11" customWidth="1"/>
    <col min="9494" max="9502" width="17.140625" style="11" customWidth="1"/>
    <col min="9503" max="9728" width="17.140625" style="11"/>
    <col min="9729" max="9729" width="31.85546875" style="11" customWidth="1"/>
    <col min="9730" max="9730" width="47.28515625" style="11" customWidth="1"/>
    <col min="9731" max="9731" width="28.42578125" style="11" customWidth="1"/>
    <col min="9732" max="9732" width="10.7109375" style="11" customWidth="1"/>
    <col min="9733" max="9733" width="12" style="11" customWidth="1"/>
    <col min="9734" max="9735" width="17.140625" style="11" customWidth="1"/>
    <col min="9736" max="9736" width="18.140625" style="11" customWidth="1"/>
    <col min="9737" max="9737" width="17.140625" style="11" customWidth="1"/>
    <col min="9738" max="9738" width="24.28515625" style="11" customWidth="1"/>
    <col min="9739" max="9739" width="27" style="11" customWidth="1"/>
    <col min="9740" max="9740" width="6.42578125" style="11" customWidth="1"/>
    <col min="9741" max="9741" width="7.140625" style="11" customWidth="1"/>
    <col min="9742" max="9743" width="6.42578125" style="11" customWidth="1"/>
    <col min="9744" max="9744" width="6.28515625" style="11" customWidth="1"/>
    <col min="9745" max="9745" width="7.140625" style="11" customWidth="1"/>
    <col min="9746" max="9746" width="6.140625" style="11" customWidth="1"/>
    <col min="9747" max="9747" width="7.28515625" style="11" customWidth="1"/>
    <col min="9748" max="9748" width="6.42578125" style="11" customWidth="1"/>
    <col min="9749" max="9749" width="8.42578125" style="11" customWidth="1"/>
    <col min="9750" max="9758" width="17.140625" style="11" customWidth="1"/>
    <col min="9759" max="9984" width="17.140625" style="11"/>
    <col min="9985" max="9985" width="31.85546875" style="11" customWidth="1"/>
    <col min="9986" max="9986" width="47.28515625" style="11" customWidth="1"/>
    <col min="9987" max="9987" width="28.42578125" style="11" customWidth="1"/>
    <col min="9988" max="9988" width="10.7109375" style="11" customWidth="1"/>
    <col min="9989" max="9989" width="12" style="11" customWidth="1"/>
    <col min="9990" max="9991" width="17.140625" style="11" customWidth="1"/>
    <col min="9992" max="9992" width="18.140625" style="11" customWidth="1"/>
    <col min="9993" max="9993" width="17.140625" style="11" customWidth="1"/>
    <col min="9994" max="9994" width="24.28515625" style="11" customWidth="1"/>
    <col min="9995" max="9995" width="27" style="11" customWidth="1"/>
    <col min="9996" max="9996" width="6.42578125" style="11" customWidth="1"/>
    <col min="9997" max="9997" width="7.140625" style="11" customWidth="1"/>
    <col min="9998" max="9999" width="6.42578125" style="11" customWidth="1"/>
    <col min="10000" max="10000" width="6.28515625" style="11" customWidth="1"/>
    <col min="10001" max="10001" width="7.140625" style="11" customWidth="1"/>
    <col min="10002" max="10002" width="6.140625" style="11" customWidth="1"/>
    <col min="10003" max="10003" width="7.28515625" style="11" customWidth="1"/>
    <col min="10004" max="10004" width="6.42578125" style="11" customWidth="1"/>
    <col min="10005" max="10005" width="8.42578125" style="11" customWidth="1"/>
    <col min="10006" max="10014" width="17.140625" style="11" customWidth="1"/>
    <col min="10015" max="10240" width="17.140625" style="11"/>
    <col min="10241" max="10241" width="31.85546875" style="11" customWidth="1"/>
    <col min="10242" max="10242" width="47.28515625" style="11" customWidth="1"/>
    <col min="10243" max="10243" width="28.42578125" style="11" customWidth="1"/>
    <col min="10244" max="10244" width="10.7109375" style="11" customWidth="1"/>
    <col min="10245" max="10245" width="12" style="11" customWidth="1"/>
    <col min="10246" max="10247" width="17.140625" style="11" customWidth="1"/>
    <col min="10248" max="10248" width="18.140625" style="11" customWidth="1"/>
    <col min="10249" max="10249" width="17.140625" style="11" customWidth="1"/>
    <col min="10250" max="10250" width="24.28515625" style="11" customWidth="1"/>
    <col min="10251" max="10251" width="27" style="11" customWidth="1"/>
    <col min="10252" max="10252" width="6.42578125" style="11" customWidth="1"/>
    <col min="10253" max="10253" width="7.140625" style="11" customWidth="1"/>
    <col min="10254" max="10255" width="6.42578125" style="11" customWidth="1"/>
    <col min="10256" max="10256" width="6.28515625" style="11" customWidth="1"/>
    <col min="10257" max="10257" width="7.140625" style="11" customWidth="1"/>
    <col min="10258" max="10258" width="6.140625" style="11" customWidth="1"/>
    <col min="10259" max="10259" width="7.28515625" style="11" customWidth="1"/>
    <col min="10260" max="10260" width="6.42578125" style="11" customWidth="1"/>
    <col min="10261" max="10261" width="8.42578125" style="11" customWidth="1"/>
    <col min="10262" max="10270" width="17.140625" style="11" customWidth="1"/>
    <col min="10271" max="10496" width="17.140625" style="11"/>
    <col min="10497" max="10497" width="31.85546875" style="11" customWidth="1"/>
    <col min="10498" max="10498" width="47.28515625" style="11" customWidth="1"/>
    <col min="10499" max="10499" width="28.42578125" style="11" customWidth="1"/>
    <col min="10500" max="10500" width="10.7109375" style="11" customWidth="1"/>
    <col min="10501" max="10501" width="12" style="11" customWidth="1"/>
    <col min="10502" max="10503" width="17.140625" style="11" customWidth="1"/>
    <col min="10504" max="10504" width="18.140625" style="11" customWidth="1"/>
    <col min="10505" max="10505" width="17.140625" style="11" customWidth="1"/>
    <col min="10506" max="10506" width="24.28515625" style="11" customWidth="1"/>
    <col min="10507" max="10507" width="27" style="11" customWidth="1"/>
    <col min="10508" max="10508" width="6.42578125" style="11" customWidth="1"/>
    <col min="10509" max="10509" width="7.140625" style="11" customWidth="1"/>
    <col min="10510" max="10511" width="6.42578125" style="11" customWidth="1"/>
    <col min="10512" max="10512" width="6.28515625" style="11" customWidth="1"/>
    <col min="10513" max="10513" width="7.140625" style="11" customWidth="1"/>
    <col min="10514" max="10514" width="6.140625" style="11" customWidth="1"/>
    <col min="10515" max="10515" width="7.28515625" style="11" customWidth="1"/>
    <col min="10516" max="10516" width="6.42578125" style="11" customWidth="1"/>
    <col min="10517" max="10517" width="8.42578125" style="11" customWidth="1"/>
    <col min="10518" max="10526" width="17.140625" style="11" customWidth="1"/>
    <col min="10527" max="10752" width="17.140625" style="11"/>
    <col min="10753" max="10753" width="31.85546875" style="11" customWidth="1"/>
    <col min="10754" max="10754" width="47.28515625" style="11" customWidth="1"/>
    <col min="10755" max="10755" width="28.42578125" style="11" customWidth="1"/>
    <col min="10756" max="10756" width="10.7109375" style="11" customWidth="1"/>
    <col min="10757" max="10757" width="12" style="11" customWidth="1"/>
    <col min="10758" max="10759" width="17.140625" style="11" customWidth="1"/>
    <col min="10760" max="10760" width="18.140625" style="11" customWidth="1"/>
    <col min="10761" max="10761" width="17.140625" style="11" customWidth="1"/>
    <col min="10762" max="10762" width="24.28515625" style="11" customWidth="1"/>
    <col min="10763" max="10763" width="27" style="11" customWidth="1"/>
    <col min="10764" max="10764" width="6.42578125" style="11" customWidth="1"/>
    <col min="10765" max="10765" width="7.140625" style="11" customWidth="1"/>
    <col min="10766" max="10767" width="6.42578125" style="11" customWidth="1"/>
    <col min="10768" max="10768" width="6.28515625" style="11" customWidth="1"/>
    <col min="10769" max="10769" width="7.140625" style="11" customWidth="1"/>
    <col min="10770" max="10770" width="6.140625" style="11" customWidth="1"/>
    <col min="10771" max="10771" width="7.28515625" style="11" customWidth="1"/>
    <col min="10772" max="10772" width="6.42578125" style="11" customWidth="1"/>
    <col min="10773" max="10773" width="8.42578125" style="11" customWidth="1"/>
    <col min="10774" max="10782" width="17.140625" style="11" customWidth="1"/>
    <col min="10783" max="11008" width="17.140625" style="11"/>
    <col min="11009" max="11009" width="31.85546875" style="11" customWidth="1"/>
    <col min="11010" max="11010" width="47.28515625" style="11" customWidth="1"/>
    <col min="11011" max="11011" width="28.42578125" style="11" customWidth="1"/>
    <col min="11012" max="11012" width="10.7109375" style="11" customWidth="1"/>
    <col min="11013" max="11013" width="12" style="11" customWidth="1"/>
    <col min="11014" max="11015" width="17.140625" style="11" customWidth="1"/>
    <col min="11016" max="11016" width="18.140625" style="11" customWidth="1"/>
    <col min="11017" max="11017" width="17.140625" style="11" customWidth="1"/>
    <col min="11018" max="11018" width="24.28515625" style="11" customWidth="1"/>
    <col min="11019" max="11019" width="27" style="11" customWidth="1"/>
    <col min="11020" max="11020" width="6.42578125" style="11" customWidth="1"/>
    <col min="11021" max="11021" width="7.140625" style="11" customWidth="1"/>
    <col min="11022" max="11023" width="6.42578125" style="11" customWidth="1"/>
    <col min="11024" max="11024" width="6.28515625" style="11" customWidth="1"/>
    <col min="11025" max="11025" width="7.140625" style="11" customWidth="1"/>
    <col min="11026" max="11026" width="6.140625" style="11" customWidth="1"/>
    <col min="11027" max="11027" width="7.28515625" style="11" customWidth="1"/>
    <col min="11028" max="11028" width="6.42578125" style="11" customWidth="1"/>
    <col min="11029" max="11029" width="8.42578125" style="11" customWidth="1"/>
    <col min="11030" max="11038" width="17.140625" style="11" customWidth="1"/>
    <col min="11039" max="11264" width="17.140625" style="11"/>
    <col min="11265" max="11265" width="31.85546875" style="11" customWidth="1"/>
    <col min="11266" max="11266" width="47.28515625" style="11" customWidth="1"/>
    <col min="11267" max="11267" width="28.42578125" style="11" customWidth="1"/>
    <col min="11268" max="11268" width="10.7109375" style="11" customWidth="1"/>
    <col min="11269" max="11269" width="12" style="11" customWidth="1"/>
    <col min="11270" max="11271" width="17.140625" style="11" customWidth="1"/>
    <col min="11272" max="11272" width="18.140625" style="11" customWidth="1"/>
    <col min="11273" max="11273" width="17.140625" style="11" customWidth="1"/>
    <col min="11274" max="11274" width="24.28515625" style="11" customWidth="1"/>
    <col min="11275" max="11275" width="27" style="11" customWidth="1"/>
    <col min="11276" max="11276" width="6.42578125" style="11" customWidth="1"/>
    <col min="11277" max="11277" width="7.140625" style="11" customWidth="1"/>
    <col min="11278" max="11279" width="6.42578125" style="11" customWidth="1"/>
    <col min="11280" max="11280" width="6.28515625" style="11" customWidth="1"/>
    <col min="11281" max="11281" width="7.140625" style="11" customWidth="1"/>
    <col min="11282" max="11282" width="6.140625" style="11" customWidth="1"/>
    <col min="11283" max="11283" width="7.28515625" style="11" customWidth="1"/>
    <col min="11284" max="11284" width="6.42578125" style="11" customWidth="1"/>
    <col min="11285" max="11285" width="8.42578125" style="11" customWidth="1"/>
    <col min="11286" max="11294" width="17.140625" style="11" customWidth="1"/>
    <col min="11295" max="11520" width="17.140625" style="11"/>
    <col min="11521" max="11521" width="31.85546875" style="11" customWidth="1"/>
    <col min="11522" max="11522" width="47.28515625" style="11" customWidth="1"/>
    <col min="11523" max="11523" width="28.42578125" style="11" customWidth="1"/>
    <col min="11524" max="11524" width="10.7109375" style="11" customWidth="1"/>
    <col min="11525" max="11525" width="12" style="11" customWidth="1"/>
    <col min="11526" max="11527" width="17.140625" style="11" customWidth="1"/>
    <col min="11528" max="11528" width="18.140625" style="11" customWidth="1"/>
    <col min="11529" max="11529" width="17.140625" style="11" customWidth="1"/>
    <col min="11530" max="11530" width="24.28515625" style="11" customWidth="1"/>
    <col min="11531" max="11531" width="27" style="11" customWidth="1"/>
    <col min="11532" max="11532" width="6.42578125" style="11" customWidth="1"/>
    <col min="11533" max="11533" width="7.140625" style="11" customWidth="1"/>
    <col min="11534" max="11535" width="6.42578125" style="11" customWidth="1"/>
    <col min="11536" max="11536" width="6.28515625" style="11" customWidth="1"/>
    <col min="11537" max="11537" width="7.140625" style="11" customWidth="1"/>
    <col min="11538" max="11538" width="6.140625" style="11" customWidth="1"/>
    <col min="11539" max="11539" width="7.28515625" style="11" customWidth="1"/>
    <col min="11540" max="11540" width="6.42578125" style="11" customWidth="1"/>
    <col min="11541" max="11541" width="8.42578125" style="11" customWidth="1"/>
    <col min="11542" max="11550" width="17.140625" style="11" customWidth="1"/>
    <col min="11551" max="11776" width="17.140625" style="11"/>
    <col min="11777" max="11777" width="31.85546875" style="11" customWidth="1"/>
    <col min="11778" max="11778" width="47.28515625" style="11" customWidth="1"/>
    <col min="11779" max="11779" width="28.42578125" style="11" customWidth="1"/>
    <col min="11780" max="11780" width="10.7109375" style="11" customWidth="1"/>
    <col min="11781" max="11781" width="12" style="11" customWidth="1"/>
    <col min="11782" max="11783" width="17.140625" style="11" customWidth="1"/>
    <col min="11784" max="11784" width="18.140625" style="11" customWidth="1"/>
    <col min="11785" max="11785" width="17.140625" style="11" customWidth="1"/>
    <col min="11786" max="11786" width="24.28515625" style="11" customWidth="1"/>
    <col min="11787" max="11787" width="27" style="11" customWidth="1"/>
    <col min="11788" max="11788" width="6.42578125" style="11" customWidth="1"/>
    <col min="11789" max="11789" width="7.140625" style="11" customWidth="1"/>
    <col min="11790" max="11791" width="6.42578125" style="11" customWidth="1"/>
    <col min="11792" max="11792" width="6.28515625" style="11" customWidth="1"/>
    <col min="11793" max="11793" width="7.140625" style="11" customWidth="1"/>
    <col min="11794" max="11794" width="6.140625" style="11" customWidth="1"/>
    <col min="11795" max="11795" width="7.28515625" style="11" customWidth="1"/>
    <col min="11796" max="11796" width="6.42578125" style="11" customWidth="1"/>
    <col min="11797" max="11797" width="8.42578125" style="11" customWidth="1"/>
    <col min="11798" max="11806" width="17.140625" style="11" customWidth="1"/>
    <col min="11807" max="12032" width="17.140625" style="11"/>
    <col min="12033" max="12033" width="31.85546875" style="11" customWidth="1"/>
    <col min="12034" max="12034" width="47.28515625" style="11" customWidth="1"/>
    <col min="12035" max="12035" width="28.42578125" style="11" customWidth="1"/>
    <col min="12036" max="12036" width="10.7109375" style="11" customWidth="1"/>
    <col min="12037" max="12037" width="12" style="11" customWidth="1"/>
    <col min="12038" max="12039" width="17.140625" style="11" customWidth="1"/>
    <col min="12040" max="12040" width="18.140625" style="11" customWidth="1"/>
    <col min="12041" max="12041" width="17.140625" style="11" customWidth="1"/>
    <col min="12042" max="12042" width="24.28515625" style="11" customWidth="1"/>
    <col min="12043" max="12043" width="27" style="11" customWidth="1"/>
    <col min="12044" max="12044" width="6.42578125" style="11" customWidth="1"/>
    <col min="12045" max="12045" width="7.140625" style="11" customWidth="1"/>
    <col min="12046" max="12047" width="6.42578125" style="11" customWidth="1"/>
    <col min="12048" max="12048" width="6.28515625" style="11" customWidth="1"/>
    <col min="12049" max="12049" width="7.140625" style="11" customWidth="1"/>
    <col min="12050" max="12050" width="6.140625" style="11" customWidth="1"/>
    <col min="12051" max="12051" width="7.28515625" style="11" customWidth="1"/>
    <col min="12052" max="12052" width="6.42578125" style="11" customWidth="1"/>
    <col min="12053" max="12053" width="8.42578125" style="11" customWidth="1"/>
    <col min="12054" max="12062" width="17.140625" style="11" customWidth="1"/>
    <col min="12063" max="12288" width="17.140625" style="11"/>
    <col min="12289" max="12289" width="31.85546875" style="11" customWidth="1"/>
    <col min="12290" max="12290" width="47.28515625" style="11" customWidth="1"/>
    <col min="12291" max="12291" width="28.42578125" style="11" customWidth="1"/>
    <col min="12292" max="12292" width="10.7109375" style="11" customWidth="1"/>
    <col min="12293" max="12293" width="12" style="11" customWidth="1"/>
    <col min="12294" max="12295" width="17.140625" style="11" customWidth="1"/>
    <col min="12296" max="12296" width="18.140625" style="11" customWidth="1"/>
    <col min="12297" max="12297" width="17.140625" style="11" customWidth="1"/>
    <col min="12298" max="12298" width="24.28515625" style="11" customWidth="1"/>
    <col min="12299" max="12299" width="27" style="11" customWidth="1"/>
    <col min="12300" max="12300" width="6.42578125" style="11" customWidth="1"/>
    <col min="12301" max="12301" width="7.140625" style="11" customWidth="1"/>
    <col min="12302" max="12303" width="6.42578125" style="11" customWidth="1"/>
    <col min="12304" max="12304" width="6.28515625" style="11" customWidth="1"/>
    <col min="12305" max="12305" width="7.140625" style="11" customWidth="1"/>
    <col min="12306" max="12306" width="6.140625" style="11" customWidth="1"/>
    <col min="12307" max="12307" width="7.28515625" style="11" customWidth="1"/>
    <col min="12308" max="12308" width="6.42578125" style="11" customWidth="1"/>
    <col min="12309" max="12309" width="8.42578125" style="11" customWidth="1"/>
    <col min="12310" max="12318" width="17.140625" style="11" customWidth="1"/>
    <col min="12319" max="12544" width="17.140625" style="11"/>
    <col min="12545" max="12545" width="31.85546875" style="11" customWidth="1"/>
    <col min="12546" max="12546" width="47.28515625" style="11" customWidth="1"/>
    <col min="12547" max="12547" width="28.42578125" style="11" customWidth="1"/>
    <col min="12548" max="12548" width="10.7109375" style="11" customWidth="1"/>
    <col min="12549" max="12549" width="12" style="11" customWidth="1"/>
    <col min="12550" max="12551" width="17.140625" style="11" customWidth="1"/>
    <col min="12552" max="12552" width="18.140625" style="11" customWidth="1"/>
    <col min="12553" max="12553" width="17.140625" style="11" customWidth="1"/>
    <col min="12554" max="12554" width="24.28515625" style="11" customWidth="1"/>
    <col min="12555" max="12555" width="27" style="11" customWidth="1"/>
    <col min="12556" max="12556" width="6.42578125" style="11" customWidth="1"/>
    <col min="12557" max="12557" width="7.140625" style="11" customWidth="1"/>
    <col min="12558" max="12559" width="6.42578125" style="11" customWidth="1"/>
    <col min="12560" max="12560" width="6.28515625" style="11" customWidth="1"/>
    <col min="12561" max="12561" width="7.140625" style="11" customWidth="1"/>
    <col min="12562" max="12562" width="6.140625" style="11" customWidth="1"/>
    <col min="12563" max="12563" width="7.28515625" style="11" customWidth="1"/>
    <col min="12564" max="12564" width="6.42578125" style="11" customWidth="1"/>
    <col min="12565" max="12565" width="8.42578125" style="11" customWidth="1"/>
    <col min="12566" max="12574" width="17.140625" style="11" customWidth="1"/>
    <col min="12575" max="12800" width="17.140625" style="11"/>
    <col min="12801" max="12801" width="31.85546875" style="11" customWidth="1"/>
    <col min="12802" max="12802" width="47.28515625" style="11" customWidth="1"/>
    <col min="12803" max="12803" width="28.42578125" style="11" customWidth="1"/>
    <col min="12804" max="12804" width="10.7109375" style="11" customWidth="1"/>
    <col min="12805" max="12805" width="12" style="11" customWidth="1"/>
    <col min="12806" max="12807" width="17.140625" style="11" customWidth="1"/>
    <col min="12808" max="12808" width="18.140625" style="11" customWidth="1"/>
    <col min="12809" max="12809" width="17.140625" style="11" customWidth="1"/>
    <col min="12810" max="12810" width="24.28515625" style="11" customWidth="1"/>
    <col min="12811" max="12811" width="27" style="11" customWidth="1"/>
    <col min="12812" max="12812" width="6.42578125" style="11" customWidth="1"/>
    <col min="12813" max="12813" width="7.140625" style="11" customWidth="1"/>
    <col min="12814" max="12815" width="6.42578125" style="11" customWidth="1"/>
    <col min="12816" max="12816" width="6.28515625" style="11" customWidth="1"/>
    <col min="12817" max="12817" width="7.140625" style="11" customWidth="1"/>
    <col min="12818" max="12818" width="6.140625" style="11" customWidth="1"/>
    <col min="12819" max="12819" width="7.28515625" style="11" customWidth="1"/>
    <col min="12820" max="12820" width="6.42578125" style="11" customWidth="1"/>
    <col min="12821" max="12821" width="8.42578125" style="11" customWidth="1"/>
    <col min="12822" max="12830" width="17.140625" style="11" customWidth="1"/>
    <col min="12831" max="13056" width="17.140625" style="11"/>
    <col min="13057" max="13057" width="31.85546875" style="11" customWidth="1"/>
    <col min="13058" max="13058" width="47.28515625" style="11" customWidth="1"/>
    <col min="13059" max="13059" width="28.42578125" style="11" customWidth="1"/>
    <col min="13060" max="13060" width="10.7109375" style="11" customWidth="1"/>
    <col min="13061" max="13061" width="12" style="11" customWidth="1"/>
    <col min="13062" max="13063" width="17.140625" style="11" customWidth="1"/>
    <col min="13064" max="13064" width="18.140625" style="11" customWidth="1"/>
    <col min="13065" max="13065" width="17.140625" style="11" customWidth="1"/>
    <col min="13066" max="13066" width="24.28515625" style="11" customWidth="1"/>
    <col min="13067" max="13067" width="27" style="11" customWidth="1"/>
    <col min="13068" max="13068" width="6.42578125" style="11" customWidth="1"/>
    <col min="13069" max="13069" width="7.140625" style="11" customWidth="1"/>
    <col min="13070" max="13071" width="6.42578125" style="11" customWidth="1"/>
    <col min="13072" max="13072" width="6.28515625" style="11" customWidth="1"/>
    <col min="13073" max="13073" width="7.140625" style="11" customWidth="1"/>
    <col min="13074" max="13074" width="6.140625" style="11" customWidth="1"/>
    <col min="13075" max="13075" width="7.28515625" style="11" customWidth="1"/>
    <col min="13076" max="13076" width="6.42578125" style="11" customWidth="1"/>
    <col min="13077" max="13077" width="8.42578125" style="11" customWidth="1"/>
    <col min="13078" max="13086" width="17.140625" style="11" customWidth="1"/>
    <col min="13087" max="13312" width="17.140625" style="11"/>
    <col min="13313" max="13313" width="31.85546875" style="11" customWidth="1"/>
    <col min="13314" max="13314" width="47.28515625" style="11" customWidth="1"/>
    <col min="13315" max="13315" width="28.42578125" style="11" customWidth="1"/>
    <col min="13316" max="13316" width="10.7109375" style="11" customWidth="1"/>
    <col min="13317" max="13317" width="12" style="11" customWidth="1"/>
    <col min="13318" max="13319" width="17.140625" style="11" customWidth="1"/>
    <col min="13320" max="13320" width="18.140625" style="11" customWidth="1"/>
    <col min="13321" max="13321" width="17.140625" style="11" customWidth="1"/>
    <col min="13322" max="13322" width="24.28515625" style="11" customWidth="1"/>
    <col min="13323" max="13323" width="27" style="11" customWidth="1"/>
    <col min="13324" max="13324" width="6.42578125" style="11" customWidth="1"/>
    <col min="13325" max="13325" width="7.140625" style="11" customWidth="1"/>
    <col min="13326" max="13327" width="6.42578125" style="11" customWidth="1"/>
    <col min="13328" max="13328" width="6.28515625" style="11" customWidth="1"/>
    <col min="13329" max="13329" width="7.140625" style="11" customWidth="1"/>
    <col min="13330" max="13330" width="6.140625" style="11" customWidth="1"/>
    <col min="13331" max="13331" width="7.28515625" style="11" customWidth="1"/>
    <col min="13332" max="13332" width="6.42578125" style="11" customWidth="1"/>
    <col min="13333" max="13333" width="8.42578125" style="11" customWidth="1"/>
    <col min="13334" max="13342" width="17.140625" style="11" customWidth="1"/>
    <col min="13343" max="13568" width="17.140625" style="11"/>
    <col min="13569" max="13569" width="31.85546875" style="11" customWidth="1"/>
    <col min="13570" max="13570" width="47.28515625" style="11" customWidth="1"/>
    <col min="13571" max="13571" width="28.42578125" style="11" customWidth="1"/>
    <col min="13572" max="13572" width="10.7109375" style="11" customWidth="1"/>
    <col min="13573" max="13573" width="12" style="11" customWidth="1"/>
    <col min="13574" max="13575" width="17.140625" style="11" customWidth="1"/>
    <col min="13576" max="13576" width="18.140625" style="11" customWidth="1"/>
    <col min="13577" max="13577" width="17.140625" style="11" customWidth="1"/>
    <col min="13578" max="13578" width="24.28515625" style="11" customWidth="1"/>
    <col min="13579" max="13579" width="27" style="11" customWidth="1"/>
    <col min="13580" max="13580" width="6.42578125" style="11" customWidth="1"/>
    <col min="13581" max="13581" width="7.140625" style="11" customWidth="1"/>
    <col min="13582" max="13583" width="6.42578125" style="11" customWidth="1"/>
    <col min="13584" max="13584" width="6.28515625" style="11" customWidth="1"/>
    <col min="13585" max="13585" width="7.140625" style="11" customWidth="1"/>
    <col min="13586" max="13586" width="6.140625" style="11" customWidth="1"/>
    <col min="13587" max="13587" width="7.28515625" style="11" customWidth="1"/>
    <col min="13588" max="13588" width="6.42578125" style="11" customWidth="1"/>
    <col min="13589" max="13589" width="8.42578125" style="11" customWidth="1"/>
    <col min="13590" max="13598" width="17.140625" style="11" customWidth="1"/>
    <col min="13599" max="13824" width="17.140625" style="11"/>
    <col min="13825" max="13825" width="31.85546875" style="11" customWidth="1"/>
    <col min="13826" max="13826" width="47.28515625" style="11" customWidth="1"/>
    <col min="13827" max="13827" width="28.42578125" style="11" customWidth="1"/>
    <col min="13828" max="13828" width="10.7109375" style="11" customWidth="1"/>
    <col min="13829" max="13829" width="12" style="11" customWidth="1"/>
    <col min="13830" max="13831" width="17.140625" style="11" customWidth="1"/>
    <col min="13832" max="13832" width="18.140625" style="11" customWidth="1"/>
    <col min="13833" max="13833" width="17.140625" style="11" customWidth="1"/>
    <col min="13834" max="13834" width="24.28515625" style="11" customWidth="1"/>
    <col min="13835" max="13835" width="27" style="11" customWidth="1"/>
    <col min="13836" max="13836" width="6.42578125" style="11" customWidth="1"/>
    <col min="13837" max="13837" width="7.140625" style="11" customWidth="1"/>
    <col min="13838" max="13839" width="6.42578125" style="11" customWidth="1"/>
    <col min="13840" max="13840" width="6.28515625" style="11" customWidth="1"/>
    <col min="13841" max="13841" width="7.140625" style="11" customWidth="1"/>
    <col min="13842" max="13842" width="6.140625" style="11" customWidth="1"/>
    <col min="13843" max="13843" width="7.28515625" style="11" customWidth="1"/>
    <col min="13844" max="13844" width="6.42578125" style="11" customWidth="1"/>
    <col min="13845" max="13845" width="8.42578125" style="11" customWidth="1"/>
    <col min="13846" max="13854" width="17.140625" style="11" customWidth="1"/>
    <col min="13855" max="14080" width="17.140625" style="11"/>
    <col min="14081" max="14081" width="31.85546875" style="11" customWidth="1"/>
    <col min="14082" max="14082" width="47.28515625" style="11" customWidth="1"/>
    <col min="14083" max="14083" width="28.42578125" style="11" customWidth="1"/>
    <col min="14084" max="14084" width="10.7109375" style="11" customWidth="1"/>
    <col min="14085" max="14085" width="12" style="11" customWidth="1"/>
    <col min="14086" max="14087" width="17.140625" style="11" customWidth="1"/>
    <col min="14088" max="14088" width="18.140625" style="11" customWidth="1"/>
    <col min="14089" max="14089" width="17.140625" style="11" customWidth="1"/>
    <col min="14090" max="14090" width="24.28515625" style="11" customWidth="1"/>
    <col min="14091" max="14091" width="27" style="11" customWidth="1"/>
    <col min="14092" max="14092" width="6.42578125" style="11" customWidth="1"/>
    <col min="14093" max="14093" width="7.140625" style="11" customWidth="1"/>
    <col min="14094" max="14095" width="6.42578125" style="11" customWidth="1"/>
    <col min="14096" max="14096" width="6.28515625" style="11" customWidth="1"/>
    <col min="14097" max="14097" width="7.140625" style="11" customWidth="1"/>
    <col min="14098" max="14098" width="6.140625" style="11" customWidth="1"/>
    <col min="14099" max="14099" width="7.28515625" style="11" customWidth="1"/>
    <col min="14100" max="14100" width="6.42578125" style="11" customWidth="1"/>
    <col min="14101" max="14101" width="8.42578125" style="11" customWidth="1"/>
    <col min="14102" max="14110" width="17.140625" style="11" customWidth="1"/>
    <col min="14111" max="14336" width="17.140625" style="11"/>
    <col min="14337" max="14337" width="31.85546875" style="11" customWidth="1"/>
    <col min="14338" max="14338" width="47.28515625" style="11" customWidth="1"/>
    <col min="14339" max="14339" width="28.42578125" style="11" customWidth="1"/>
    <col min="14340" max="14340" width="10.7109375" style="11" customWidth="1"/>
    <col min="14341" max="14341" width="12" style="11" customWidth="1"/>
    <col min="14342" max="14343" width="17.140625" style="11" customWidth="1"/>
    <col min="14344" max="14344" width="18.140625" style="11" customWidth="1"/>
    <col min="14345" max="14345" width="17.140625" style="11" customWidth="1"/>
    <col min="14346" max="14346" width="24.28515625" style="11" customWidth="1"/>
    <col min="14347" max="14347" width="27" style="11" customWidth="1"/>
    <col min="14348" max="14348" width="6.42578125" style="11" customWidth="1"/>
    <col min="14349" max="14349" width="7.140625" style="11" customWidth="1"/>
    <col min="14350" max="14351" width="6.42578125" style="11" customWidth="1"/>
    <col min="14352" max="14352" width="6.28515625" style="11" customWidth="1"/>
    <col min="14353" max="14353" width="7.140625" style="11" customWidth="1"/>
    <col min="14354" max="14354" width="6.140625" style="11" customWidth="1"/>
    <col min="14355" max="14355" width="7.28515625" style="11" customWidth="1"/>
    <col min="14356" max="14356" width="6.42578125" style="11" customWidth="1"/>
    <col min="14357" max="14357" width="8.42578125" style="11" customWidth="1"/>
    <col min="14358" max="14366" width="17.140625" style="11" customWidth="1"/>
    <col min="14367" max="14592" width="17.140625" style="11"/>
    <col min="14593" max="14593" width="31.85546875" style="11" customWidth="1"/>
    <col min="14594" max="14594" width="47.28515625" style="11" customWidth="1"/>
    <col min="14595" max="14595" width="28.42578125" style="11" customWidth="1"/>
    <col min="14596" max="14596" width="10.7109375" style="11" customWidth="1"/>
    <col min="14597" max="14597" width="12" style="11" customWidth="1"/>
    <col min="14598" max="14599" width="17.140625" style="11" customWidth="1"/>
    <col min="14600" max="14600" width="18.140625" style="11" customWidth="1"/>
    <col min="14601" max="14601" width="17.140625" style="11" customWidth="1"/>
    <col min="14602" max="14602" width="24.28515625" style="11" customWidth="1"/>
    <col min="14603" max="14603" width="27" style="11" customWidth="1"/>
    <col min="14604" max="14604" width="6.42578125" style="11" customWidth="1"/>
    <col min="14605" max="14605" width="7.140625" style="11" customWidth="1"/>
    <col min="14606" max="14607" width="6.42578125" style="11" customWidth="1"/>
    <col min="14608" max="14608" width="6.28515625" style="11" customWidth="1"/>
    <col min="14609" max="14609" width="7.140625" style="11" customWidth="1"/>
    <col min="14610" max="14610" width="6.140625" style="11" customWidth="1"/>
    <col min="14611" max="14611" width="7.28515625" style="11" customWidth="1"/>
    <col min="14612" max="14612" width="6.42578125" style="11" customWidth="1"/>
    <col min="14613" max="14613" width="8.42578125" style="11" customWidth="1"/>
    <col min="14614" max="14622" width="17.140625" style="11" customWidth="1"/>
    <col min="14623" max="14848" width="17.140625" style="11"/>
    <col min="14849" max="14849" width="31.85546875" style="11" customWidth="1"/>
    <col min="14850" max="14850" width="47.28515625" style="11" customWidth="1"/>
    <col min="14851" max="14851" width="28.42578125" style="11" customWidth="1"/>
    <col min="14852" max="14852" width="10.7109375" style="11" customWidth="1"/>
    <col min="14853" max="14853" width="12" style="11" customWidth="1"/>
    <col min="14854" max="14855" width="17.140625" style="11" customWidth="1"/>
    <col min="14856" max="14856" width="18.140625" style="11" customWidth="1"/>
    <col min="14857" max="14857" width="17.140625" style="11" customWidth="1"/>
    <col min="14858" max="14858" width="24.28515625" style="11" customWidth="1"/>
    <col min="14859" max="14859" width="27" style="11" customWidth="1"/>
    <col min="14860" max="14860" width="6.42578125" style="11" customWidth="1"/>
    <col min="14861" max="14861" width="7.140625" style="11" customWidth="1"/>
    <col min="14862" max="14863" width="6.42578125" style="11" customWidth="1"/>
    <col min="14864" max="14864" width="6.28515625" style="11" customWidth="1"/>
    <col min="14865" max="14865" width="7.140625" style="11" customWidth="1"/>
    <col min="14866" max="14866" width="6.140625" style="11" customWidth="1"/>
    <col min="14867" max="14867" width="7.28515625" style="11" customWidth="1"/>
    <col min="14868" max="14868" width="6.42578125" style="11" customWidth="1"/>
    <col min="14869" max="14869" width="8.42578125" style="11" customWidth="1"/>
    <col min="14870" max="14878" width="17.140625" style="11" customWidth="1"/>
    <col min="14879" max="15104" width="17.140625" style="11"/>
    <col min="15105" max="15105" width="31.85546875" style="11" customWidth="1"/>
    <col min="15106" max="15106" width="47.28515625" style="11" customWidth="1"/>
    <col min="15107" max="15107" width="28.42578125" style="11" customWidth="1"/>
    <col min="15108" max="15108" width="10.7109375" style="11" customWidth="1"/>
    <col min="15109" max="15109" width="12" style="11" customWidth="1"/>
    <col min="15110" max="15111" width="17.140625" style="11" customWidth="1"/>
    <col min="15112" max="15112" width="18.140625" style="11" customWidth="1"/>
    <col min="15113" max="15113" width="17.140625" style="11" customWidth="1"/>
    <col min="15114" max="15114" width="24.28515625" style="11" customWidth="1"/>
    <col min="15115" max="15115" width="27" style="11" customWidth="1"/>
    <col min="15116" max="15116" width="6.42578125" style="11" customWidth="1"/>
    <col min="15117" max="15117" width="7.140625" style="11" customWidth="1"/>
    <col min="15118" max="15119" width="6.42578125" style="11" customWidth="1"/>
    <col min="15120" max="15120" width="6.28515625" style="11" customWidth="1"/>
    <col min="15121" max="15121" width="7.140625" style="11" customWidth="1"/>
    <col min="15122" max="15122" width="6.140625" style="11" customWidth="1"/>
    <col min="15123" max="15123" width="7.28515625" style="11" customWidth="1"/>
    <col min="15124" max="15124" width="6.42578125" style="11" customWidth="1"/>
    <col min="15125" max="15125" width="8.42578125" style="11" customWidth="1"/>
    <col min="15126" max="15134" width="17.140625" style="11" customWidth="1"/>
    <col min="15135" max="15360" width="17.140625" style="11"/>
    <col min="15361" max="15361" width="31.85546875" style="11" customWidth="1"/>
    <col min="15362" max="15362" width="47.28515625" style="11" customWidth="1"/>
    <col min="15363" max="15363" width="28.42578125" style="11" customWidth="1"/>
    <col min="15364" max="15364" width="10.7109375" style="11" customWidth="1"/>
    <col min="15365" max="15365" width="12" style="11" customWidth="1"/>
    <col min="15366" max="15367" width="17.140625" style="11" customWidth="1"/>
    <col min="15368" max="15368" width="18.140625" style="11" customWidth="1"/>
    <col min="15369" max="15369" width="17.140625" style="11" customWidth="1"/>
    <col min="15370" max="15370" width="24.28515625" style="11" customWidth="1"/>
    <col min="15371" max="15371" width="27" style="11" customWidth="1"/>
    <col min="15372" max="15372" width="6.42578125" style="11" customWidth="1"/>
    <col min="15373" max="15373" width="7.140625" style="11" customWidth="1"/>
    <col min="15374" max="15375" width="6.42578125" style="11" customWidth="1"/>
    <col min="15376" max="15376" width="6.28515625" style="11" customWidth="1"/>
    <col min="15377" max="15377" width="7.140625" style="11" customWidth="1"/>
    <col min="15378" max="15378" width="6.140625" style="11" customWidth="1"/>
    <col min="15379" max="15379" width="7.28515625" style="11" customWidth="1"/>
    <col min="15380" max="15380" width="6.42578125" style="11" customWidth="1"/>
    <col min="15381" max="15381" width="8.42578125" style="11" customWidth="1"/>
    <col min="15382" max="15390" width="17.140625" style="11" customWidth="1"/>
    <col min="15391" max="15616" width="17.140625" style="11"/>
    <col min="15617" max="15617" width="31.85546875" style="11" customWidth="1"/>
    <col min="15618" max="15618" width="47.28515625" style="11" customWidth="1"/>
    <col min="15619" max="15619" width="28.42578125" style="11" customWidth="1"/>
    <col min="15620" max="15620" width="10.7109375" style="11" customWidth="1"/>
    <col min="15621" max="15621" width="12" style="11" customWidth="1"/>
    <col min="15622" max="15623" width="17.140625" style="11" customWidth="1"/>
    <col min="15624" max="15624" width="18.140625" style="11" customWidth="1"/>
    <col min="15625" max="15625" width="17.140625" style="11" customWidth="1"/>
    <col min="15626" max="15626" width="24.28515625" style="11" customWidth="1"/>
    <col min="15627" max="15627" width="27" style="11" customWidth="1"/>
    <col min="15628" max="15628" width="6.42578125" style="11" customWidth="1"/>
    <col min="15629" max="15629" width="7.140625" style="11" customWidth="1"/>
    <col min="15630" max="15631" width="6.42578125" style="11" customWidth="1"/>
    <col min="15632" max="15632" width="6.28515625" style="11" customWidth="1"/>
    <col min="15633" max="15633" width="7.140625" style="11" customWidth="1"/>
    <col min="15634" max="15634" width="6.140625" style="11" customWidth="1"/>
    <col min="15635" max="15635" width="7.28515625" style="11" customWidth="1"/>
    <col min="15636" max="15636" width="6.42578125" style="11" customWidth="1"/>
    <col min="15637" max="15637" width="8.42578125" style="11" customWidth="1"/>
    <col min="15638" max="15646" width="17.140625" style="11" customWidth="1"/>
    <col min="15647" max="15872" width="17.140625" style="11"/>
    <col min="15873" max="15873" width="31.85546875" style="11" customWidth="1"/>
    <col min="15874" max="15874" width="47.28515625" style="11" customWidth="1"/>
    <col min="15875" max="15875" width="28.42578125" style="11" customWidth="1"/>
    <col min="15876" max="15876" width="10.7109375" style="11" customWidth="1"/>
    <col min="15877" max="15877" width="12" style="11" customWidth="1"/>
    <col min="15878" max="15879" width="17.140625" style="11" customWidth="1"/>
    <col min="15880" max="15880" width="18.140625" style="11" customWidth="1"/>
    <col min="15881" max="15881" width="17.140625" style="11" customWidth="1"/>
    <col min="15882" max="15882" width="24.28515625" style="11" customWidth="1"/>
    <col min="15883" max="15883" width="27" style="11" customWidth="1"/>
    <col min="15884" max="15884" width="6.42578125" style="11" customWidth="1"/>
    <col min="15885" max="15885" width="7.140625" style="11" customWidth="1"/>
    <col min="15886" max="15887" width="6.42578125" style="11" customWidth="1"/>
    <col min="15888" max="15888" width="6.28515625" style="11" customWidth="1"/>
    <col min="15889" max="15889" width="7.140625" style="11" customWidth="1"/>
    <col min="15890" max="15890" width="6.140625" style="11" customWidth="1"/>
    <col min="15891" max="15891" width="7.28515625" style="11" customWidth="1"/>
    <col min="15892" max="15892" width="6.42578125" style="11" customWidth="1"/>
    <col min="15893" max="15893" width="8.42578125" style="11" customWidth="1"/>
    <col min="15894" max="15902" width="17.140625" style="11" customWidth="1"/>
    <col min="15903" max="16128" width="17.140625" style="11"/>
    <col min="16129" max="16129" width="31.85546875" style="11" customWidth="1"/>
    <col min="16130" max="16130" width="47.28515625" style="11" customWidth="1"/>
    <col min="16131" max="16131" width="28.42578125" style="11" customWidth="1"/>
    <col min="16132" max="16132" width="10.7109375" style="11" customWidth="1"/>
    <col min="16133" max="16133" width="12" style="11" customWidth="1"/>
    <col min="16134" max="16135" width="17.140625" style="11" customWidth="1"/>
    <col min="16136" max="16136" width="18.140625" style="11" customWidth="1"/>
    <col min="16137" max="16137" width="17.140625" style="11" customWidth="1"/>
    <col min="16138" max="16138" width="24.28515625" style="11" customWidth="1"/>
    <col min="16139" max="16139" width="27" style="11" customWidth="1"/>
    <col min="16140" max="16140" width="6.42578125" style="11" customWidth="1"/>
    <col min="16141" max="16141" width="7.140625" style="11" customWidth="1"/>
    <col min="16142" max="16143" width="6.42578125" style="11" customWidth="1"/>
    <col min="16144" max="16144" width="6.28515625" style="11" customWidth="1"/>
    <col min="16145" max="16145" width="7.140625" style="11" customWidth="1"/>
    <col min="16146" max="16146" width="6.140625" style="11" customWidth="1"/>
    <col min="16147" max="16147" width="7.28515625" style="11" customWidth="1"/>
    <col min="16148" max="16148" width="6.42578125" style="11" customWidth="1"/>
    <col min="16149" max="16149" width="8.42578125" style="11" customWidth="1"/>
    <col min="16150" max="16158" width="17.140625" style="11" customWidth="1"/>
    <col min="16159" max="16384" width="17.140625" style="11"/>
  </cols>
  <sheetData>
    <row r="1" spans="1:27" x14ac:dyDescent="0.2">
      <c r="B1" s="36" t="s">
        <v>334</v>
      </c>
      <c r="C1" s="37"/>
      <c r="D1" s="37"/>
      <c r="J1" s="30"/>
      <c r="K1" s="30"/>
      <c r="L1" s="38"/>
      <c r="M1" s="38"/>
      <c r="N1" s="39"/>
      <c r="O1" s="39"/>
      <c r="P1" s="40"/>
      <c r="Q1" s="40"/>
      <c r="R1" s="41"/>
      <c r="S1" s="41"/>
      <c r="T1" s="42"/>
      <c r="U1" s="43"/>
    </row>
    <row r="2" spans="1:27" x14ac:dyDescent="0.2">
      <c r="J2" s="30"/>
      <c r="K2" s="30"/>
      <c r="L2" s="38"/>
      <c r="M2" s="38"/>
      <c r="N2" s="39"/>
      <c r="O2" s="39"/>
      <c r="P2" s="40"/>
      <c r="Q2" s="40"/>
      <c r="R2" s="41"/>
      <c r="S2" s="41"/>
      <c r="T2" s="42"/>
      <c r="U2" s="43"/>
    </row>
    <row r="3" spans="1:27" x14ac:dyDescent="0.2">
      <c r="A3" s="31" t="s">
        <v>9</v>
      </c>
      <c r="J3" s="30"/>
      <c r="K3" s="30"/>
      <c r="L3" s="38"/>
      <c r="M3" s="38"/>
      <c r="N3" s="39"/>
      <c r="O3" s="39"/>
      <c r="P3" s="40"/>
      <c r="Q3" s="40"/>
      <c r="R3" s="41"/>
      <c r="S3" s="41"/>
      <c r="T3" s="42"/>
      <c r="U3" s="43"/>
    </row>
    <row r="4" spans="1:27" x14ac:dyDescent="0.2">
      <c r="B4" s="31" t="s">
        <v>10</v>
      </c>
      <c r="C4" s="31"/>
      <c r="D4" s="31" t="s">
        <v>269</v>
      </c>
      <c r="H4" s="31" t="s">
        <v>335</v>
      </c>
      <c r="J4" s="30"/>
      <c r="K4" s="30"/>
      <c r="L4" s="38"/>
      <c r="M4" s="38"/>
      <c r="N4" s="39"/>
      <c r="O4" s="39"/>
      <c r="P4" s="40"/>
      <c r="Q4" s="40"/>
      <c r="R4" s="41"/>
      <c r="S4" s="41"/>
      <c r="T4" s="42"/>
      <c r="U4" s="43"/>
    </row>
    <row r="5" spans="1:27" x14ac:dyDescent="0.2">
      <c r="B5" s="32" t="s">
        <v>11</v>
      </c>
      <c r="D5" s="33">
        <v>40846</v>
      </c>
      <c r="J5" s="30"/>
      <c r="K5" s="30"/>
      <c r="L5" s="38"/>
      <c r="M5" s="38"/>
      <c r="N5" s="39"/>
      <c r="O5" s="39"/>
      <c r="P5" s="40"/>
      <c r="Q5" s="40"/>
      <c r="R5" s="41"/>
      <c r="S5" s="41"/>
      <c r="T5" s="42"/>
      <c r="U5" s="43"/>
    </row>
    <row r="6" spans="1:27" x14ac:dyDescent="0.2">
      <c r="H6" s="31" t="s">
        <v>336</v>
      </c>
      <c r="J6" s="30"/>
      <c r="K6" s="30"/>
      <c r="L6" s="38"/>
      <c r="M6" s="38"/>
      <c r="N6" s="39"/>
      <c r="O6" s="39"/>
      <c r="P6" s="40"/>
      <c r="Q6" s="40"/>
      <c r="R6" s="41"/>
      <c r="S6" s="41"/>
      <c r="T6" s="42"/>
      <c r="U6" s="43"/>
    </row>
    <row r="7" spans="1:27" ht="38.25" x14ac:dyDescent="0.2">
      <c r="K7" s="30" t="s">
        <v>337</v>
      </c>
      <c r="L7" s="44">
        <v>24</v>
      </c>
      <c r="M7" s="44"/>
      <c r="N7" s="39">
        <v>24</v>
      </c>
      <c r="O7" s="39"/>
      <c r="P7" s="40">
        <v>24</v>
      </c>
      <c r="Q7" s="40"/>
      <c r="R7" s="41">
        <v>24</v>
      </c>
      <c r="S7" s="41"/>
      <c r="T7" s="42">
        <v>24</v>
      </c>
      <c r="U7" s="42"/>
      <c r="V7" s="31" t="s">
        <v>338</v>
      </c>
      <c r="W7" s="31" t="s">
        <v>339</v>
      </c>
      <c r="X7" s="31" t="s">
        <v>340</v>
      </c>
      <c r="Y7" s="31" t="s">
        <v>341</v>
      </c>
      <c r="Z7" s="31" t="s">
        <v>342</v>
      </c>
      <c r="AA7" s="31" t="s">
        <v>343</v>
      </c>
    </row>
    <row r="8" spans="1:27" x14ac:dyDescent="0.2">
      <c r="B8" s="32" t="s">
        <v>12</v>
      </c>
      <c r="D8" s="16">
        <v>40859</v>
      </c>
      <c r="K8" s="30" t="s">
        <v>344</v>
      </c>
      <c r="L8" s="44">
        <v>10</v>
      </c>
      <c r="M8" s="44"/>
      <c r="N8" s="39">
        <v>10</v>
      </c>
      <c r="O8" s="39"/>
      <c r="P8" s="40">
        <v>10</v>
      </c>
      <c r="Q8" s="40"/>
      <c r="R8" s="41">
        <v>10</v>
      </c>
      <c r="S8" s="41"/>
      <c r="T8" s="42">
        <v>10</v>
      </c>
      <c r="U8" s="42"/>
      <c r="V8" s="32">
        <v>25.5</v>
      </c>
      <c r="W8" s="32">
        <v>4</v>
      </c>
      <c r="X8" s="32">
        <v>191.7</v>
      </c>
      <c r="Y8" s="32">
        <v>110.8</v>
      </c>
      <c r="Z8" s="32">
        <v>42.02</v>
      </c>
      <c r="AA8" s="32">
        <v>0.37919999999999998</v>
      </c>
    </row>
    <row r="9" spans="1:27" x14ac:dyDescent="0.2">
      <c r="K9" s="30" t="s">
        <v>345</v>
      </c>
      <c r="L9" s="44">
        <f>L7-L8</f>
        <v>14</v>
      </c>
      <c r="M9" s="44"/>
      <c r="N9" s="39">
        <f>N7-N8</f>
        <v>14</v>
      </c>
      <c r="O9" s="39"/>
      <c r="P9" s="40">
        <f>P7-P8</f>
        <v>14</v>
      </c>
      <c r="Q9" s="40"/>
      <c r="R9" s="41">
        <f>R7-R8</f>
        <v>14</v>
      </c>
      <c r="S9" s="41"/>
      <c r="T9" s="42">
        <f>T7-T8</f>
        <v>14</v>
      </c>
      <c r="U9" s="42"/>
    </row>
    <row r="10" spans="1:27" x14ac:dyDescent="0.2">
      <c r="A10" s="31" t="s">
        <v>13</v>
      </c>
      <c r="K10" s="30" t="s">
        <v>346</v>
      </c>
      <c r="L10" s="38">
        <f>SUMIF($I$26:$I$49,"M",$J$26:$J$49)+(SUMIF($I$26:$I$49,"ALL",$J$26:$J$49)/5)</f>
        <v>12.8</v>
      </c>
      <c r="M10" s="38">
        <f>L10</f>
        <v>12.8</v>
      </c>
      <c r="N10" s="39">
        <f>SUMIF($I$26:$I$49,"T",$J$26:$J$49)+(SUMIF($I$26:$I$49,"ALL",$J$26:$J$49)/5)</f>
        <v>19.200000000000003</v>
      </c>
      <c r="O10" s="39">
        <f>N10</f>
        <v>19.200000000000003</v>
      </c>
      <c r="P10" s="40">
        <f>SUMIF($I$26:$I$49,"R",$J$26:$J$49)+(SUMIF($I$26:$I$49,"ALL",$J$26:$J$49)/5)</f>
        <v>14.4</v>
      </c>
      <c r="Q10" s="40">
        <f>P10</f>
        <v>14.4</v>
      </c>
      <c r="R10" s="41">
        <f>SUMIF($I$26:$I$49,"D",$J$26:$J$49)+(SUMIF($I$26:$I$49,"ALL",$J$26:$J$49)/5)</f>
        <v>19.200000000000003</v>
      </c>
      <c r="S10" s="41">
        <f>R10</f>
        <v>19.200000000000003</v>
      </c>
      <c r="T10" s="42">
        <f>SUMIF($I$26:$I$49,"S",$J$26:$J$49)+(SUMIF($I$26:$I$49,"ALL",$J$26:$J$49)/5)</f>
        <v>14.4</v>
      </c>
      <c r="U10" s="43">
        <f>T10</f>
        <v>14.4</v>
      </c>
    </row>
    <row r="11" spans="1:27" x14ac:dyDescent="0.2">
      <c r="B11" s="32" t="s">
        <v>232</v>
      </c>
      <c r="K11" s="30" t="s">
        <v>347</v>
      </c>
      <c r="L11" s="38">
        <f>SUMIF($E$17:$E$100,"",L17:L100)</f>
        <v>6.75</v>
      </c>
      <c r="M11" s="38">
        <f>SUMIF($E$17:$E$100,"",M17:M100)</f>
        <v>8.61</v>
      </c>
      <c r="N11" s="39">
        <f>SUMIF($E$17:$E$100,"",N17:N100)</f>
        <v>3.23</v>
      </c>
      <c r="O11" s="39">
        <f>SUMIF($E$17:$E$100,"",O17:O100)</f>
        <v>3.4</v>
      </c>
      <c r="P11" s="40">
        <f ca="1">SUMIF($E$17:$E$100,"",P17:P99)</f>
        <v>1.3</v>
      </c>
      <c r="Q11" s="40">
        <f ca="1">SUMIF($E$17:$E$100,"",Q17:Q99)</f>
        <v>4.5999999999999996</v>
      </c>
      <c r="R11" s="41">
        <f>SUMIF($E$17:$E$100,"",R17:R100)</f>
        <v>6.25</v>
      </c>
      <c r="S11" s="41">
        <v>4</v>
      </c>
      <c r="T11" s="42">
        <f>SUMIF($E$17:$E$100,"",T17:T100)</f>
        <v>2.75</v>
      </c>
      <c r="U11" s="42">
        <f>SUMIF($E$17:$E$100,"",U17:U100)</f>
        <v>6.5</v>
      </c>
    </row>
    <row r="12" spans="1:27" x14ac:dyDescent="0.2">
      <c r="B12" s="10" t="s">
        <v>235</v>
      </c>
      <c r="K12" s="32" t="s">
        <v>348</v>
      </c>
      <c r="L12" s="38">
        <f>SUMIF($E$17:$E$100,"OVERHEAD",L17:L100)</f>
        <v>7.5766666666666662</v>
      </c>
      <c r="M12" s="38">
        <f>SUMIF($E$17:$E$100,"OVERHEAD",M17:M100)</f>
        <v>8.2800000000000011</v>
      </c>
      <c r="N12" s="39">
        <f>SUMIF($E$17:$E$100,"OVERHEAD",N17:N100)</f>
        <v>9.6399999999999988</v>
      </c>
      <c r="O12" s="39">
        <f>SUMIF($E$17:$E$100,"OVERHEAD",O17:O100)</f>
        <v>10</v>
      </c>
      <c r="P12" s="40">
        <f>SUMIF($E$17:$E$51,"OVERHEAD",P17:P51)</f>
        <v>7.55</v>
      </c>
      <c r="Q12" s="40">
        <f>SUMIF($E$17:$E$51,"OVERHEAD",Q17:Q51)</f>
        <v>6.1999999999999993</v>
      </c>
      <c r="R12" s="41">
        <f>SUMIF($E$17:$E$100,"OVERHEAD",R17:R100)</f>
        <v>6.5500000000000007</v>
      </c>
      <c r="S12" s="41">
        <v>8.5</v>
      </c>
      <c r="T12" s="42">
        <f>SUMIF($E$17:$E$100,"OVERHEAD",T17:T100)</f>
        <v>8.5</v>
      </c>
      <c r="U12" s="42">
        <f>SUMIF($E$17:$E$100,"OVERHEAD",U17:U100)</f>
        <v>5.5</v>
      </c>
    </row>
    <row r="13" spans="1:27" x14ac:dyDescent="0.2">
      <c r="B13" s="32" t="s">
        <v>236</v>
      </c>
      <c r="K13" s="30" t="s">
        <v>349</v>
      </c>
      <c r="L13" s="45">
        <f>(L7-SUM(L11:L12))-SUM(M11:M12)</f>
        <v>-7.2166666666666668</v>
      </c>
      <c r="M13" s="45"/>
      <c r="N13" s="46">
        <f>(N7-SUM(N11:N12))-SUM(O11:O12)</f>
        <v>-2.2699999999999996</v>
      </c>
      <c r="O13" s="46"/>
      <c r="P13" s="47">
        <f ca="1">(P7-SUM(P11:P12))-SUM(Q11:Q12)</f>
        <v>4.3500000000000014</v>
      </c>
      <c r="Q13" s="47"/>
      <c r="R13" s="48">
        <f>(R7-SUM(R11:R12))-SUM(S11:S12)</f>
        <v>-1.3000000000000007</v>
      </c>
      <c r="S13" s="48"/>
      <c r="T13" s="49">
        <f>(T7-SUM(T11:T12))-SUM(U11:U12)</f>
        <v>0.75</v>
      </c>
      <c r="U13" s="43"/>
    </row>
    <row r="14" spans="1:27" x14ac:dyDescent="0.2">
      <c r="B14" s="32" t="s">
        <v>350</v>
      </c>
      <c r="J14" s="30"/>
      <c r="K14" s="30"/>
      <c r="L14" s="38"/>
      <c r="M14" s="38"/>
      <c r="N14" s="39"/>
      <c r="O14" s="39"/>
      <c r="P14" s="40"/>
      <c r="Q14" s="40"/>
      <c r="R14" s="41"/>
      <c r="S14" s="41"/>
      <c r="T14" s="42"/>
      <c r="U14" s="43"/>
    </row>
    <row r="15" spans="1:27" x14ac:dyDescent="0.2">
      <c r="A15" s="31" t="s">
        <v>127</v>
      </c>
      <c r="J15" s="30"/>
      <c r="K15" s="30"/>
      <c r="L15" s="45"/>
      <c r="M15" s="45"/>
      <c r="N15" s="50"/>
      <c r="O15" s="50"/>
      <c r="P15" s="51"/>
      <c r="Q15" s="51"/>
      <c r="R15" s="52"/>
      <c r="S15" s="52"/>
      <c r="T15" s="53"/>
      <c r="U15" s="43"/>
    </row>
    <row r="16" spans="1:27" ht="25.5" x14ac:dyDescent="0.2">
      <c r="B16" s="36" t="s">
        <v>0</v>
      </c>
      <c r="C16" s="36" t="s">
        <v>1</v>
      </c>
      <c r="D16" s="36" t="s">
        <v>128</v>
      </c>
      <c r="E16" s="36" t="s">
        <v>129</v>
      </c>
      <c r="F16" s="36" t="s">
        <v>16</v>
      </c>
      <c r="G16" s="36" t="s">
        <v>130</v>
      </c>
      <c r="H16" s="36" t="s">
        <v>131</v>
      </c>
      <c r="I16" s="36" t="s">
        <v>132</v>
      </c>
      <c r="J16" s="54" t="s">
        <v>133</v>
      </c>
      <c r="K16" s="54" t="s">
        <v>134</v>
      </c>
      <c r="L16" s="45" t="s">
        <v>17</v>
      </c>
      <c r="M16" s="45" t="s">
        <v>17</v>
      </c>
      <c r="N16" s="50" t="s">
        <v>18</v>
      </c>
      <c r="O16" s="50" t="s">
        <v>18</v>
      </c>
      <c r="P16" s="51" t="s">
        <v>19</v>
      </c>
      <c r="Q16" s="51" t="s">
        <v>19</v>
      </c>
      <c r="R16" s="52" t="s">
        <v>20</v>
      </c>
      <c r="S16" s="52" t="s">
        <v>20</v>
      </c>
      <c r="T16" s="53" t="s">
        <v>21</v>
      </c>
      <c r="U16" s="55" t="s">
        <v>21</v>
      </c>
      <c r="V16" s="36" t="s">
        <v>22</v>
      </c>
      <c r="W16" s="36" t="s">
        <v>23</v>
      </c>
    </row>
    <row r="17" spans="1:30" x14ac:dyDescent="0.2">
      <c r="A17" s="56">
        <v>0</v>
      </c>
      <c r="B17" s="56" t="s">
        <v>32</v>
      </c>
      <c r="C17" s="56"/>
      <c r="D17" s="56"/>
      <c r="E17" s="56" t="s">
        <v>135</v>
      </c>
      <c r="F17" s="56" t="s">
        <v>27</v>
      </c>
      <c r="G17" s="56"/>
      <c r="H17" s="56"/>
      <c r="I17" s="56" t="s">
        <v>26</v>
      </c>
      <c r="J17" s="57"/>
      <c r="K17" s="30">
        <f t="shared" ref="K17:K49" si="0">SUM(L17:U17)</f>
        <v>24.169999999999998</v>
      </c>
      <c r="L17" s="38">
        <v>2.27</v>
      </c>
      <c r="M17" s="38">
        <v>2.7</v>
      </c>
      <c r="N17" s="39">
        <v>2.25</v>
      </c>
      <c r="O17" s="39">
        <v>2.5</v>
      </c>
      <c r="P17" s="40">
        <v>2.25</v>
      </c>
      <c r="Q17" s="40">
        <v>2.5</v>
      </c>
      <c r="R17" s="41">
        <v>2.25</v>
      </c>
      <c r="S17" s="41">
        <v>2.7</v>
      </c>
      <c r="T17" s="42">
        <v>2.25</v>
      </c>
      <c r="U17" s="43">
        <v>2.5</v>
      </c>
      <c r="V17" s="56"/>
      <c r="W17" s="56"/>
      <c r="X17" s="56"/>
      <c r="Y17" s="56"/>
      <c r="Z17" s="56"/>
      <c r="AA17" s="56"/>
      <c r="AB17" s="56"/>
      <c r="AC17" s="56"/>
      <c r="AD17" s="56"/>
    </row>
    <row r="18" spans="1:30" x14ac:dyDescent="0.2">
      <c r="A18" s="56">
        <v>0</v>
      </c>
      <c r="B18" s="56" t="s">
        <v>25</v>
      </c>
      <c r="C18" s="56"/>
      <c r="D18" s="56"/>
      <c r="E18" s="56" t="s">
        <v>135</v>
      </c>
      <c r="F18" s="56" t="s">
        <v>27</v>
      </c>
      <c r="G18" s="56"/>
      <c r="H18" s="56"/>
      <c r="I18" s="56" t="s">
        <v>26</v>
      </c>
      <c r="J18" s="57"/>
      <c r="K18" s="30">
        <f t="shared" si="0"/>
        <v>11.08</v>
      </c>
      <c r="L18" s="38">
        <v>0.7</v>
      </c>
      <c r="M18" s="38">
        <v>1.08</v>
      </c>
      <c r="N18" s="39">
        <v>2.85</v>
      </c>
      <c r="O18" s="39">
        <v>2.5</v>
      </c>
      <c r="P18" s="40">
        <v>0.75</v>
      </c>
      <c r="Q18" s="40"/>
      <c r="R18" s="41">
        <v>0.7</v>
      </c>
      <c r="S18" s="41">
        <v>0.75</v>
      </c>
      <c r="T18" s="42">
        <v>0.75</v>
      </c>
      <c r="U18" s="43">
        <v>1</v>
      </c>
      <c r="V18" s="56"/>
      <c r="W18" s="56"/>
      <c r="X18" s="56"/>
      <c r="Y18" s="56"/>
      <c r="Z18" s="56"/>
      <c r="AA18" s="56"/>
      <c r="AB18" s="56"/>
      <c r="AC18" s="56"/>
      <c r="AD18" s="56"/>
    </row>
    <row r="19" spans="1:30" x14ac:dyDescent="0.2">
      <c r="A19" s="56">
        <v>0</v>
      </c>
      <c r="B19" s="56" t="s">
        <v>28</v>
      </c>
      <c r="C19" s="56"/>
      <c r="D19" s="56"/>
      <c r="E19" s="56"/>
      <c r="F19" s="56" t="s">
        <v>27</v>
      </c>
      <c r="G19" s="56"/>
      <c r="H19" s="56"/>
      <c r="I19" s="56" t="s">
        <v>26</v>
      </c>
      <c r="J19" s="57"/>
      <c r="K19" s="30">
        <f t="shared" si="0"/>
        <v>4.82</v>
      </c>
      <c r="L19" s="38"/>
      <c r="M19" s="38">
        <v>0.92</v>
      </c>
      <c r="N19" s="39"/>
      <c r="O19" s="39">
        <v>0.9</v>
      </c>
      <c r="P19" s="40"/>
      <c r="Q19" s="40">
        <v>1</v>
      </c>
      <c r="R19" s="41"/>
      <c r="S19" s="41">
        <v>1</v>
      </c>
      <c r="T19" s="42"/>
      <c r="U19" s="43">
        <v>1</v>
      </c>
      <c r="V19" s="56"/>
      <c r="W19" s="56"/>
      <c r="X19" s="56"/>
      <c r="Y19" s="56"/>
      <c r="Z19" s="56"/>
      <c r="AA19" s="56"/>
      <c r="AB19" s="56"/>
      <c r="AC19" s="56"/>
      <c r="AD19" s="56"/>
    </row>
    <row r="20" spans="1:30" ht="15" x14ac:dyDescent="0.25">
      <c r="A20" s="56">
        <v>0</v>
      </c>
      <c r="B20" s="56" t="s">
        <v>29</v>
      </c>
      <c r="C20" s="56"/>
      <c r="D20" s="56"/>
      <c r="E20" s="56" t="s">
        <v>135</v>
      </c>
      <c r="F20" s="56" t="s">
        <v>27</v>
      </c>
      <c r="G20" s="56"/>
      <c r="H20" s="56"/>
      <c r="I20" s="56" t="s">
        <v>26</v>
      </c>
      <c r="J20" s="57"/>
      <c r="K20" s="30">
        <f t="shared" si="0"/>
        <v>5.5466666666666669</v>
      </c>
      <c r="L20" s="38">
        <f>40/60</f>
        <v>0.66666666666666663</v>
      </c>
      <c r="M20" s="38">
        <v>0.57999999999999996</v>
      </c>
      <c r="N20" s="39">
        <v>0.55000000000000004</v>
      </c>
      <c r="O20" s="39">
        <v>0.5</v>
      </c>
      <c r="P20" s="40">
        <v>0.5</v>
      </c>
      <c r="Q20" s="40">
        <v>0.5</v>
      </c>
      <c r="R20" s="41">
        <v>0.5</v>
      </c>
      <c r="S20" s="41">
        <v>0.5</v>
      </c>
      <c r="T20" s="42">
        <v>0.5</v>
      </c>
      <c r="U20" s="43">
        <v>0.75</v>
      </c>
      <c r="V20" s="56"/>
      <c r="W20" s="56"/>
      <c r="X20" s="56"/>
      <c r="Y20" s="56"/>
      <c r="Z20" s="56"/>
      <c r="AA20" s="56"/>
      <c r="AB20" s="56"/>
      <c r="AC20" s="56"/>
      <c r="AD20" s="56"/>
    </row>
    <row r="21" spans="1:30" ht="15" x14ac:dyDescent="0.25">
      <c r="A21" s="56">
        <v>0</v>
      </c>
      <c r="B21" s="56" t="s">
        <v>30</v>
      </c>
      <c r="C21" s="56"/>
      <c r="D21" s="56"/>
      <c r="E21" s="56"/>
      <c r="F21" s="56" t="s">
        <v>27</v>
      </c>
      <c r="G21" s="56"/>
      <c r="H21" s="56"/>
      <c r="I21" s="56" t="s">
        <v>26</v>
      </c>
      <c r="J21" s="57"/>
      <c r="K21" s="30">
        <f t="shared" si="0"/>
        <v>3.12</v>
      </c>
      <c r="L21" s="38">
        <v>0.67</v>
      </c>
      <c r="M21" s="38">
        <v>1.1200000000000001</v>
      </c>
      <c r="N21" s="39">
        <v>0.33</v>
      </c>
      <c r="O21" s="39"/>
      <c r="P21" s="40"/>
      <c r="Q21" s="40">
        <v>1</v>
      </c>
      <c r="R21" s="41"/>
      <c r="S21" s="41"/>
      <c r="T21" s="42"/>
      <c r="U21" s="43"/>
      <c r="V21" s="56"/>
      <c r="W21" s="56"/>
      <c r="X21" s="56"/>
      <c r="Y21" s="56"/>
      <c r="Z21" s="56"/>
      <c r="AA21" s="56"/>
      <c r="AB21" s="56"/>
      <c r="AC21" s="56"/>
      <c r="AD21" s="56"/>
    </row>
    <row r="22" spans="1:30" ht="15" x14ac:dyDescent="0.25">
      <c r="A22" s="56">
        <v>0</v>
      </c>
      <c r="B22" s="56" t="s">
        <v>31</v>
      </c>
      <c r="C22" s="56"/>
      <c r="D22" s="56"/>
      <c r="E22" s="56" t="s">
        <v>135</v>
      </c>
      <c r="F22" s="56" t="s">
        <v>27</v>
      </c>
      <c r="G22" s="56"/>
      <c r="H22" s="56"/>
      <c r="I22" s="56" t="s">
        <v>26</v>
      </c>
      <c r="J22" s="57"/>
      <c r="K22" s="30">
        <f t="shared" si="0"/>
        <v>17.420000000000002</v>
      </c>
      <c r="L22" s="38">
        <v>3.48</v>
      </c>
      <c r="M22" s="38"/>
      <c r="N22" s="39">
        <v>3.34</v>
      </c>
      <c r="O22" s="39"/>
      <c r="P22" s="40">
        <v>3.75</v>
      </c>
      <c r="Q22" s="40"/>
      <c r="R22" s="41">
        <v>3.1</v>
      </c>
      <c r="S22" s="41"/>
      <c r="T22" s="42">
        <v>3.75</v>
      </c>
      <c r="U22" s="43"/>
      <c r="V22" s="56"/>
      <c r="W22" s="56"/>
      <c r="X22" s="56"/>
      <c r="Y22" s="56"/>
      <c r="Z22" s="56"/>
      <c r="AA22" s="56"/>
      <c r="AB22" s="56"/>
      <c r="AC22" s="56"/>
      <c r="AD22" s="56"/>
    </row>
    <row r="23" spans="1:30" ht="15" x14ac:dyDescent="0.25">
      <c r="A23" s="56">
        <v>0</v>
      </c>
      <c r="B23" s="56" t="s">
        <v>136</v>
      </c>
      <c r="C23" s="56"/>
      <c r="D23" s="56"/>
      <c r="E23" s="56" t="s">
        <v>135</v>
      </c>
      <c r="F23" s="56" t="s">
        <v>27</v>
      </c>
      <c r="G23" s="56"/>
      <c r="H23" s="56"/>
      <c r="I23" s="56" t="s">
        <v>26</v>
      </c>
      <c r="J23" s="57"/>
      <c r="K23" s="30">
        <f t="shared" si="0"/>
        <v>5.3000000000000007</v>
      </c>
      <c r="L23" s="38"/>
      <c r="M23" s="38">
        <v>0.7</v>
      </c>
      <c r="N23" s="39"/>
      <c r="O23" s="39">
        <v>1.2</v>
      </c>
      <c r="P23" s="40"/>
      <c r="Q23" s="40">
        <v>1.3</v>
      </c>
      <c r="R23" s="41"/>
      <c r="S23" s="41">
        <v>1.1000000000000001</v>
      </c>
      <c r="T23" s="42"/>
      <c r="U23" s="43">
        <v>1</v>
      </c>
      <c r="V23" s="56"/>
      <c r="W23" s="56"/>
      <c r="X23" s="56"/>
      <c r="Y23" s="56"/>
      <c r="Z23" s="56"/>
      <c r="AA23" s="56"/>
      <c r="AB23" s="56"/>
      <c r="AC23" s="56"/>
      <c r="AD23" s="56"/>
    </row>
    <row r="24" spans="1:30" ht="15" x14ac:dyDescent="0.25">
      <c r="A24" s="56">
        <v>0</v>
      </c>
      <c r="B24" s="56" t="s">
        <v>33</v>
      </c>
      <c r="C24" s="56"/>
      <c r="D24" s="56"/>
      <c r="E24" s="56" t="s">
        <v>135</v>
      </c>
      <c r="F24" s="56" t="s">
        <v>27</v>
      </c>
      <c r="G24" s="56"/>
      <c r="H24" s="56"/>
      <c r="I24" s="56" t="s">
        <v>26</v>
      </c>
      <c r="J24" s="57"/>
      <c r="K24" s="30">
        <f t="shared" si="0"/>
        <v>1.35</v>
      </c>
      <c r="L24" s="38">
        <v>0.3</v>
      </c>
      <c r="M24" s="38">
        <f>15/60</f>
        <v>0.25</v>
      </c>
      <c r="N24" s="39">
        <v>0.15</v>
      </c>
      <c r="O24" s="39">
        <v>0.15</v>
      </c>
      <c r="P24" s="40"/>
      <c r="Q24" s="40"/>
      <c r="R24" s="41"/>
      <c r="S24" s="41">
        <v>0.25</v>
      </c>
      <c r="T24" s="42">
        <v>0.25</v>
      </c>
      <c r="U24" s="43"/>
      <c r="V24" s="56"/>
      <c r="W24" s="56"/>
      <c r="X24" s="56"/>
      <c r="Y24" s="56"/>
      <c r="Z24" s="56"/>
      <c r="AA24" s="56"/>
      <c r="AB24" s="56"/>
      <c r="AC24" s="56"/>
      <c r="AD24" s="56"/>
    </row>
    <row r="25" spans="1:30" ht="15" x14ac:dyDescent="0.25">
      <c r="A25" s="56">
        <v>0</v>
      </c>
      <c r="B25" s="56" t="s">
        <v>34</v>
      </c>
      <c r="C25" s="56"/>
      <c r="D25" s="56"/>
      <c r="E25" s="56" t="s">
        <v>135</v>
      </c>
      <c r="F25" s="56" t="s">
        <v>27</v>
      </c>
      <c r="G25" s="56"/>
      <c r="H25" s="56"/>
      <c r="I25" s="56" t="s">
        <v>26</v>
      </c>
      <c r="J25" s="57"/>
      <c r="K25" s="30">
        <f t="shared" si="0"/>
        <v>2.81</v>
      </c>
      <c r="L25" s="38">
        <v>0.16</v>
      </c>
      <c r="M25" s="38">
        <v>0.6</v>
      </c>
      <c r="N25" s="39">
        <v>0.5</v>
      </c>
      <c r="O25" s="39"/>
      <c r="P25" s="40">
        <v>0.3</v>
      </c>
      <c r="Q25" s="40"/>
      <c r="R25" s="41"/>
      <c r="S25" s="41"/>
      <c r="T25" s="42">
        <v>1</v>
      </c>
      <c r="U25" s="43">
        <v>0.25</v>
      </c>
      <c r="V25" s="56"/>
      <c r="W25" s="56"/>
      <c r="X25" s="56"/>
      <c r="Y25" s="56"/>
      <c r="Z25" s="56"/>
      <c r="AA25" s="56"/>
      <c r="AB25" s="56"/>
      <c r="AC25" s="56"/>
      <c r="AD25" s="56"/>
    </row>
    <row r="26" spans="1:30" ht="15" x14ac:dyDescent="0.25">
      <c r="A26" s="32">
        <v>1</v>
      </c>
      <c r="B26" s="32" t="s">
        <v>351</v>
      </c>
      <c r="C26" s="32" t="s">
        <v>352</v>
      </c>
      <c r="D26" s="32" t="s">
        <v>184</v>
      </c>
      <c r="F26" s="32" t="s">
        <v>141</v>
      </c>
      <c r="G26" s="32" t="s">
        <v>352</v>
      </c>
      <c r="H26" s="32">
        <f>3*5</f>
        <v>15</v>
      </c>
      <c r="I26" s="32" t="s">
        <v>26</v>
      </c>
      <c r="J26" s="30">
        <f t="shared" ref="J26:J49" si="1">H26*1.6</f>
        <v>24</v>
      </c>
      <c r="K26" s="30">
        <f t="shared" si="0"/>
        <v>8.4499999999999993</v>
      </c>
      <c r="L26" s="38">
        <v>1.5</v>
      </c>
      <c r="M26" s="38"/>
      <c r="N26" s="39">
        <v>1.65</v>
      </c>
      <c r="O26" s="39"/>
      <c r="P26" s="40">
        <v>1.3</v>
      </c>
      <c r="Q26" s="40"/>
      <c r="R26" s="41">
        <v>2</v>
      </c>
      <c r="S26" s="41"/>
      <c r="T26" s="42">
        <v>2</v>
      </c>
      <c r="U26" s="43"/>
      <c r="V26" s="33">
        <v>40849</v>
      </c>
      <c r="W26" s="33">
        <v>40850</v>
      </c>
    </row>
    <row r="27" spans="1:30" ht="15" x14ac:dyDescent="0.25">
      <c r="A27" s="32">
        <v>2</v>
      </c>
      <c r="B27" s="32" t="s">
        <v>353</v>
      </c>
      <c r="C27" s="32" t="s">
        <v>354</v>
      </c>
      <c r="D27" s="32" t="s">
        <v>184</v>
      </c>
      <c r="F27" s="32" t="s">
        <v>141</v>
      </c>
      <c r="G27" s="32" t="s">
        <v>355</v>
      </c>
      <c r="H27" s="32">
        <f>1*5</f>
        <v>5</v>
      </c>
      <c r="I27" s="32" t="s">
        <v>26</v>
      </c>
      <c r="J27" s="30">
        <f t="shared" si="1"/>
        <v>8</v>
      </c>
      <c r="K27" s="30">
        <f t="shared" si="0"/>
        <v>2.75</v>
      </c>
      <c r="L27" s="38">
        <v>0.75</v>
      </c>
      <c r="M27" s="38"/>
      <c r="N27" s="39">
        <v>1.25</v>
      </c>
      <c r="O27" s="39"/>
      <c r="P27" s="40" t="s">
        <v>221</v>
      </c>
      <c r="Q27" s="40"/>
      <c r="R27" s="41"/>
      <c r="S27" s="41"/>
      <c r="T27" s="42">
        <v>0.75</v>
      </c>
      <c r="U27" s="43"/>
      <c r="V27" s="33">
        <v>40850</v>
      </c>
      <c r="W27" s="33">
        <v>40850</v>
      </c>
    </row>
    <row r="28" spans="1:30" ht="15" x14ac:dyDescent="0.25">
      <c r="A28" s="32">
        <v>3</v>
      </c>
      <c r="B28" s="58" t="s">
        <v>356</v>
      </c>
      <c r="C28" s="32" t="s">
        <v>357</v>
      </c>
      <c r="D28" s="32" t="s">
        <v>184</v>
      </c>
      <c r="F28" s="32" t="s">
        <v>141</v>
      </c>
      <c r="H28" s="32">
        <v>5</v>
      </c>
      <c r="I28" s="32" t="s">
        <v>21</v>
      </c>
      <c r="J28" s="30">
        <f t="shared" si="1"/>
        <v>8</v>
      </c>
      <c r="K28" s="30">
        <f t="shared" si="0"/>
        <v>2.75</v>
      </c>
      <c r="L28" s="38"/>
      <c r="M28" s="38"/>
      <c r="N28" s="39"/>
      <c r="O28" s="39"/>
      <c r="P28" s="40"/>
      <c r="Q28" s="40"/>
      <c r="R28" s="41"/>
      <c r="S28" s="41"/>
      <c r="T28" s="42"/>
      <c r="U28" s="43">
        <v>2.75</v>
      </c>
      <c r="V28" s="33">
        <v>40851</v>
      </c>
      <c r="W28" s="33">
        <v>40855</v>
      </c>
    </row>
    <row r="29" spans="1:30" ht="15" x14ac:dyDescent="0.25">
      <c r="A29" s="32">
        <v>4</v>
      </c>
      <c r="B29" s="58" t="s">
        <v>358</v>
      </c>
      <c r="C29" s="32" t="s">
        <v>357</v>
      </c>
      <c r="D29" s="32" t="s">
        <v>184</v>
      </c>
      <c r="F29" s="32" t="s">
        <v>141</v>
      </c>
      <c r="H29" s="32">
        <v>8</v>
      </c>
      <c r="I29" s="32" t="s">
        <v>20</v>
      </c>
      <c r="J29" s="30">
        <f t="shared" si="1"/>
        <v>12.8</v>
      </c>
      <c r="K29" s="30">
        <f t="shared" si="0"/>
        <v>4.25</v>
      </c>
      <c r="L29" s="38"/>
      <c r="M29" s="38"/>
      <c r="N29" s="39"/>
      <c r="O29" s="39"/>
      <c r="P29" s="40"/>
      <c r="Q29" s="40"/>
      <c r="R29" s="41">
        <v>4.25</v>
      </c>
      <c r="S29" s="41"/>
      <c r="T29" s="42"/>
      <c r="U29" s="43"/>
      <c r="V29" s="33">
        <v>40851</v>
      </c>
      <c r="W29" s="33">
        <v>40855</v>
      </c>
    </row>
    <row r="30" spans="1:30" ht="15" x14ac:dyDescent="0.25">
      <c r="A30" s="32">
        <v>5</v>
      </c>
      <c r="B30" s="58" t="s">
        <v>359</v>
      </c>
      <c r="C30" s="32" t="s">
        <v>357</v>
      </c>
      <c r="D30" s="32" t="s">
        <v>174</v>
      </c>
      <c r="F30" s="32" t="s">
        <v>360</v>
      </c>
      <c r="H30" s="32">
        <v>5</v>
      </c>
      <c r="J30" s="30">
        <f t="shared" si="1"/>
        <v>8</v>
      </c>
      <c r="K30" s="30">
        <f t="shared" si="0"/>
        <v>0</v>
      </c>
      <c r="L30" s="38"/>
      <c r="M30" s="38"/>
      <c r="N30" s="39"/>
      <c r="O30" s="39"/>
      <c r="P30" s="40"/>
      <c r="Q30" s="40"/>
      <c r="R30" s="41"/>
      <c r="S30" s="41"/>
      <c r="T30" s="42"/>
      <c r="U30" s="43"/>
    </row>
    <row r="31" spans="1:30" ht="15" x14ac:dyDescent="0.25">
      <c r="A31" s="32">
        <v>6</v>
      </c>
      <c r="B31" s="58" t="s">
        <v>361</v>
      </c>
      <c r="C31" s="32" t="s">
        <v>357</v>
      </c>
      <c r="D31" s="32" t="s">
        <v>174</v>
      </c>
      <c r="F31" s="32" t="s">
        <v>360</v>
      </c>
      <c r="H31" s="58">
        <v>5</v>
      </c>
      <c r="J31" s="30">
        <f t="shared" si="1"/>
        <v>8</v>
      </c>
      <c r="K31" s="30">
        <f t="shared" si="0"/>
        <v>0</v>
      </c>
      <c r="L31" s="38"/>
      <c r="M31" s="38"/>
      <c r="N31" s="39"/>
      <c r="O31" s="39"/>
      <c r="P31" s="40"/>
      <c r="Q31" s="40"/>
      <c r="R31" s="41"/>
      <c r="S31" s="41"/>
      <c r="T31" s="42"/>
      <c r="U31" s="43"/>
    </row>
    <row r="32" spans="1:30" ht="15" x14ac:dyDescent="0.25">
      <c r="A32" s="32">
        <v>7</v>
      </c>
      <c r="B32" s="58" t="s">
        <v>362</v>
      </c>
      <c r="C32" s="32" t="s">
        <v>357</v>
      </c>
      <c r="D32" s="32" t="s">
        <v>174</v>
      </c>
      <c r="F32" s="32" t="s">
        <v>360</v>
      </c>
      <c r="H32" s="32">
        <v>5</v>
      </c>
      <c r="J32" s="30">
        <f t="shared" si="1"/>
        <v>8</v>
      </c>
      <c r="K32" s="30">
        <f t="shared" si="0"/>
        <v>0</v>
      </c>
      <c r="L32" s="38"/>
      <c r="M32" s="38"/>
      <c r="N32" s="39"/>
      <c r="O32" s="39"/>
      <c r="P32" s="40"/>
      <c r="Q32" s="40"/>
      <c r="R32" s="41"/>
      <c r="S32" s="41"/>
      <c r="T32" s="42"/>
      <c r="U32" s="43"/>
    </row>
    <row r="33" spans="1:23" ht="15" x14ac:dyDescent="0.25">
      <c r="A33" s="32">
        <v>8</v>
      </c>
      <c r="B33" s="58" t="s">
        <v>363</v>
      </c>
      <c r="C33" s="32" t="s">
        <v>357</v>
      </c>
      <c r="D33" s="32" t="s">
        <v>174</v>
      </c>
      <c r="F33" s="32" t="s">
        <v>360</v>
      </c>
      <c r="H33" s="32">
        <v>8</v>
      </c>
      <c r="J33" s="30">
        <f t="shared" si="1"/>
        <v>12.8</v>
      </c>
      <c r="K33" s="30">
        <f t="shared" si="0"/>
        <v>0</v>
      </c>
      <c r="L33" s="38"/>
      <c r="M33" s="38"/>
      <c r="N33" s="39"/>
      <c r="O33" s="39"/>
      <c r="P33" s="40"/>
      <c r="Q33" s="40"/>
      <c r="R33" s="41"/>
      <c r="S33" s="41"/>
      <c r="T33" s="42"/>
      <c r="U33" s="43"/>
    </row>
    <row r="34" spans="1:23" ht="26.25" x14ac:dyDescent="0.25">
      <c r="A34" s="32">
        <v>9</v>
      </c>
      <c r="B34" s="32" t="s">
        <v>364</v>
      </c>
      <c r="C34" s="32" t="s">
        <v>365</v>
      </c>
      <c r="D34" s="32" t="s">
        <v>179</v>
      </c>
      <c r="F34" s="32" t="s">
        <v>366</v>
      </c>
      <c r="H34" s="32">
        <v>13</v>
      </c>
      <c r="J34" s="30">
        <f t="shared" si="1"/>
        <v>20.8</v>
      </c>
      <c r="K34" s="30">
        <f t="shared" si="0"/>
        <v>1.7</v>
      </c>
      <c r="L34" s="38">
        <v>1.7</v>
      </c>
      <c r="M34" s="38"/>
      <c r="N34" s="39"/>
      <c r="O34" s="39"/>
      <c r="P34" s="40"/>
      <c r="Q34" s="40"/>
      <c r="R34" s="41"/>
      <c r="S34" s="41"/>
      <c r="T34" s="42"/>
      <c r="U34" s="43"/>
    </row>
    <row r="35" spans="1:23" ht="26.25" x14ac:dyDescent="0.25">
      <c r="A35" s="32">
        <v>10</v>
      </c>
      <c r="B35" s="32" t="s">
        <v>367</v>
      </c>
      <c r="C35" s="32" t="s">
        <v>236</v>
      </c>
      <c r="D35" s="32" t="s">
        <v>179</v>
      </c>
      <c r="F35" s="32" t="s">
        <v>366</v>
      </c>
      <c r="H35" s="32">
        <v>3</v>
      </c>
      <c r="J35" s="30">
        <f t="shared" si="1"/>
        <v>4.8000000000000007</v>
      </c>
      <c r="K35" s="30">
        <f t="shared" si="0"/>
        <v>0</v>
      </c>
      <c r="L35" s="38"/>
      <c r="M35" s="38"/>
      <c r="N35" s="39"/>
      <c r="O35" s="39"/>
      <c r="P35" s="40"/>
      <c r="Q35" s="40"/>
      <c r="R35" s="41"/>
      <c r="S35" s="41"/>
      <c r="T35" s="42"/>
      <c r="U35" s="43"/>
    </row>
    <row r="36" spans="1:23" ht="26.25" x14ac:dyDescent="0.25">
      <c r="A36" s="32">
        <v>11</v>
      </c>
      <c r="B36" s="32" t="s">
        <v>368</v>
      </c>
      <c r="C36" s="32" t="s">
        <v>236</v>
      </c>
      <c r="D36" s="32" t="s">
        <v>179</v>
      </c>
      <c r="F36" s="32" t="s">
        <v>366</v>
      </c>
      <c r="H36" s="59">
        <v>3</v>
      </c>
      <c r="J36" s="30">
        <f t="shared" si="1"/>
        <v>4.8000000000000007</v>
      </c>
      <c r="K36" s="30">
        <f t="shared" si="0"/>
        <v>0</v>
      </c>
      <c r="L36" s="38"/>
      <c r="M36" s="38"/>
      <c r="N36" s="39"/>
      <c r="O36" s="39"/>
      <c r="P36" s="40"/>
      <c r="Q36" s="40"/>
      <c r="R36" s="41"/>
      <c r="S36" s="41"/>
      <c r="T36" s="42"/>
      <c r="U36" s="43"/>
    </row>
    <row r="37" spans="1:23" ht="26.25" x14ac:dyDescent="0.25">
      <c r="A37" s="32">
        <v>12</v>
      </c>
      <c r="B37" s="32" t="s">
        <v>172</v>
      </c>
      <c r="C37" s="32" t="s">
        <v>173</v>
      </c>
      <c r="D37" s="32" t="s">
        <v>174</v>
      </c>
      <c r="E37" s="32" t="s">
        <v>135</v>
      </c>
      <c r="F37" s="32" t="s">
        <v>366</v>
      </c>
      <c r="H37" s="32">
        <v>5</v>
      </c>
      <c r="J37" s="30">
        <f t="shared" si="1"/>
        <v>8</v>
      </c>
      <c r="K37" s="30">
        <f t="shared" si="0"/>
        <v>0</v>
      </c>
      <c r="L37" s="38"/>
      <c r="M37" s="38"/>
      <c r="N37" s="39"/>
      <c r="O37" s="39"/>
      <c r="P37" s="40"/>
      <c r="Q37" s="40"/>
      <c r="R37" s="41"/>
      <c r="S37" s="41"/>
      <c r="T37" s="42"/>
      <c r="U37" s="43"/>
    </row>
    <row r="38" spans="1:23" ht="26.25" x14ac:dyDescent="0.25">
      <c r="A38" s="32">
        <v>13</v>
      </c>
      <c r="B38" s="32" t="s">
        <v>175</v>
      </c>
      <c r="C38" s="32" t="s">
        <v>176</v>
      </c>
      <c r="D38" s="32" t="s">
        <v>174</v>
      </c>
      <c r="E38" s="32" t="s">
        <v>135</v>
      </c>
      <c r="F38" s="32" t="s">
        <v>366</v>
      </c>
      <c r="H38" s="32">
        <v>5</v>
      </c>
      <c r="J38" s="30">
        <f t="shared" si="1"/>
        <v>8</v>
      </c>
      <c r="K38" s="30">
        <f t="shared" si="0"/>
        <v>0</v>
      </c>
      <c r="L38" s="38"/>
      <c r="M38" s="38"/>
      <c r="N38" s="39"/>
      <c r="O38" s="39"/>
      <c r="P38" s="40"/>
      <c r="Q38" s="40"/>
      <c r="R38" s="41"/>
      <c r="S38" s="41"/>
      <c r="T38" s="42"/>
      <c r="U38" s="43"/>
    </row>
    <row r="39" spans="1:23" ht="26.25" x14ac:dyDescent="0.25">
      <c r="A39" s="32">
        <v>14</v>
      </c>
      <c r="B39" s="32" t="s">
        <v>177</v>
      </c>
      <c r="C39" s="32" t="s">
        <v>178</v>
      </c>
      <c r="D39" s="32" t="s">
        <v>179</v>
      </c>
      <c r="E39" s="32" t="s">
        <v>135</v>
      </c>
      <c r="F39" s="32" t="s">
        <v>366</v>
      </c>
      <c r="H39" s="32">
        <v>8</v>
      </c>
      <c r="J39" s="30">
        <f t="shared" si="1"/>
        <v>12.8</v>
      </c>
      <c r="K39" s="30">
        <f t="shared" si="0"/>
        <v>0</v>
      </c>
      <c r="L39" s="38"/>
      <c r="M39" s="38"/>
      <c r="N39" s="39"/>
      <c r="O39" s="39"/>
      <c r="P39" s="40"/>
      <c r="Q39" s="40"/>
      <c r="R39" s="41"/>
      <c r="S39" s="41"/>
      <c r="T39" s="42"/>
      <c r="U39" s="43"/>
    </row>
    <row r="40" spans="1:23" ht="26.25" x14ac:dyDescent="0.25">
      <c r="A40" s="32">
        <v>15</v>
      </c>
      <c r="B40" s="32" t="s">
        <v>180</v>
      </c>
      <c r="C40" s="32" t="s">
        <v>181</v>
      </c>
      <c r="D40" s="32" t="s">
        <v>174</v>
      </c>
      <c r="F40" s="32" t="s">
        <v>366</v>
      </c>
      <c r="H40" s="32">
        <v>2</v>
      </c>
      <c r="J40" s="30">
        <f t="shared" si="1"/>
        <v>3.2</v>
      </c>
      <c r="K40" s="30">
        <f t="shared" si="0"/>
        <v>0</v>
      </c>
      <c r="L40" s="38"/>
      <c r="M40" s="38"/>
      <c r="N40" s="39"/>
      <c r="O40" s="39"/>
      <c r="P40" s="40"/>
      <c r="Q40" s="40"/>
      <c r="R40" s="41"/>
      <c r="S40" s="41"/>
      <c r="T40" s="42"/>
      <c r="U40" s="43"/>
    </row>
    <row r="41" spans="1:23" ht="15" x14ac:dyDescent="0.25">
      <c r="A41" s="32">
        <v>16</v>
      </c>
      <c r="B41" s="32" t="s">
        <v>182</v>
      </c>
      <c r="C41" s="32" t="s">
        <v>183</v>
      </c>
      <c r="D41" s="32" t="s">
        <v>184</v>
      </c>
      <c r="E41" s="32" t="s">
        <v>135</v>
      </c>
      <c r="F41" s="32" t="s">
        <v>369</v>
      </c>
      <c r="H41" s="32">
        <v>3</v>
      </c>
      <c r="I41" s="32" t="s">
        <v>18</v>
      </c>
      <c r="J41" s="30">
        <f t="shared" si="1"/>
        <v>4.8000000000000007</v>
      </c>
      <c r="K41" s="30">
        <f t="shared" si="0"/>
        <v>0.75</v>
      </c>
      <c r="L41" s="38"/>
      <c r="M41" s="38"/>
      <c r="N41" s="39"/>
      <c r="O41" s="39">
        <v>0.75</v>
      </c>
      <c r="P41" s="40"/>
      <c r="Q41" s="40"/>
      <c r="R41" s="41"/>
      <c r="S41" s="41"/>
      <c r="T41" s="42"/>
      <c r="U41" s="43"/>
      <c r="V41" s="33">
        <v>40849</v>
      </c>
      <c r="W41" s="33">
        <v>40854</v>
      </c>
    </row>
    <row r="42" spans="1:23" ht="15" x14ac:dyDescent="0.25">
      <c r="A42" s="32">
        <v>17</v>
      </c>
      <c r="B42" s="32" t="s">
        <v>370</v>
      </c>
      <c r="C42" s="32" t="s">
        <v>371</v>
      </c>
      <c r="D42" s="32" t="s">
        <v>184</v>
      </c>
      <c r="F42" s="32" t="s">
        <v>141</v>
      </c>
      <c r="H42" s="32">
        <v>3</v>
      </c>
      <c r="I42" s="32" t="s">
        <v>17</v>
      </c>
      <c r="J42" s="30">
        <f t="shared" si="1"/>
        <v>4.8000000000000007</v>
      </c>
      <c r="K42" s="30">
        <f t="shared" si="0"/>
        <v>4.33</v>
      </c>
      <c r="L42" s="38">
        <v>2.13</v>
      </c>
      <c r="M42" s="38">
        <v>2.2000000000000002</v>
      </c>
      <c r="N42" s="39"/>
      <c r="O42" s="39"/>
      <c r="P42" s="40"/>
      <c r="Q42" s="40"/>
      <c r="R42" s="41"/>
      <c r="S42" s="41"/>
      <c r="T42" s="42"/>
      <c r="U42" s="43"/>
      <c r="V42" s="33">
        <v>40849</v>
      </c>
      <c r="W42" s="33">
        <v>40854</v>
      </c>
    </row>
    <row r="43" spans="1:23" ht="15" x14ac:dyDescent="0.25">
      <c r="A43" s="32">
        <v>18</v>
      </c>
      <c r="B43" s="32" t="s">
        <v>372</v>
      </c>
      <c r="C43" s="32" t="s">
        <v>373</v>
      </c>
      <c r="D43" s="32" t="s">
        <v>184</v>
      </c>
      <c r="F43" s="32" t="s">
        <v>141</v>
      </c>
      <c r="H43" s="32">
        <v>1</v>
      </c>
      <c r="I43" s="32" t="s">
        <v>17</v>
      </c>
      <c r="J43" s="30">
        <f t="shared" si="1"/>
        <v>1.6</v>
      </c>
      <c r="K43" s="30">
        <f t="shared" si="0"/>
        <v>0.57999999999999996</v>
      </c>
      <c r="L43" s="38"/>
      <c r="M43" s="38">
        <v>0.57999999999999996</v>
      </c>
      <c r="N43" s="39"/>
      <c r="O43" s="39"/>
      <c r="P43" s="40"/>
      <c r="Q43" s="40"/>
      <c r="R43" s="41"/>
      <c r="S43" s="41"/>
      <c r="T43" s="42"/>
      <c r="U43" s="43"/>
      <c r="V43" s="33">
        <v>40849</v>
      </c>
      <c r="W43" s="33">
        <v>40854</v>
      </c>
    </row>
    <row r="44" spans="1:23" ht="26.25" x14ac:dyDescent="0.25">
      <c r="A44" s="32">
        <v>19</v>
      </c>
      <c r="B44" s="32" t="s">
        <v>185</v>
      </c>
      <c r="C44" s="32" t="s">
        <v>186</v>
      </c>
      <c r="D44" s="32" t="s">
        <v>184</v>
      </c>
      <c r="E44" s="32" t="s">
        <v>135</v>
      </c>
      <c r="F44" s="32" t="s">
        <v>366</v>
      </c>
      <c r="H44" s="32">
        <v>5</v>
      </c>
      <c r="I44" s="32" t="s">
        <v>18</v>
      </c>
      <c r="J44" s="30">
        <f t="shared" si="1"/>
        <v>8</v>
      </c>
      <c r="K44" s="30">
        <f t="shared" si="0"/>
        <v>3.55</v>
      </c>
      <c r="L44" s="38"/>
      <c r="M44" s="38">
        <v>1.1499999999999999</v>
      </c>
      <c r="N44" s="39"/>
      <c r="O44" s="39">
        <v>2.4</v>
      </c>
      <c r="P44" s="40"/>
      <c r="Q44" s="40"/>
      <c r="R44" s="41"/>
      <c r="S44" s="41"/>
      <c r="T44" s="42"/>
      <c r="U44" s="43"/>
      <c r="V44" s="33">
        <v>40849</v>
      </c>
      <c r="W44" s="33">
        <v>40858</v>
      </c>
    </row>
    <row r="45" spans="1:23" ht="15" x14ac:dyDescent="0.25">
      <c r="A45" s="32">
        <v>20</v>
      </c>
      <c r="B45" s="32" t="s">
        <v>374</v>
      </c>
      <c r="C45" s="32" t="s">
        <v>375</v>
      </c>
      <c r="D45" s="32" t="s">
        <v>184</v>
      </c>
      <c r="E45" s="32" t="s">
        <v>135</v>
      </c>
      <c r="F45" s="32" t="s">
        <v>141</v>
      </c>
      <c r="H45" s="32">
        <v>3</v>
      </c>
      <c r="I45" s="32" t="s">
        <v>19</v>
      </c>
      <c r="J45" s="30">
        <f t="shared" si="1"/>
        <v>4.8000000000000007</v>
      </c>
      <c r="K45" s="30">
        <f t="shared" si="0"/>
        <v>1.8199999999999998</v>
      </c>
      <c r="L45" s="38"/>
      <c r="M45" s="38">
        <v>1.22</v>
      </c>
      <c r="N45" s="39"/>
      <c r="O45" s="39"/>
      <c r="P45" s="40"/>
      <c r="Q45" s="40">
        <v>0.6</v>
      </c>
      <c r="R45" s="41"/>
      <c r="S45" s="41"/>
      <c r="T45" s="42"/>
      <c r="U45" s="43"/>
      <c r="V45" s="33">
        <v>40849</v>
      </c>
      <c r="W45" s="33">
        <v>40854</v>
      </c>
    </row>
    <row r="46" spans="1:23" ht="15" x14ac:dyDescent="0.25">
      <c r="A46" s="32">
        <v>21</v>
      </c>
      <c r="B46" s="32" t="s">
        <v>376</v>
      </c>
      <c r="C46" s="32" t="s">
        <v>377</v>
      </c>
      <c r="D46" s="32" t="s">
        <v>184</v>
      </c>
      <c r="E46" s="32" t="s">
        <v>135</v>
      </c>
      <c r="F46" s="32" t="s">
        <v>141</v>
      </c>
      <c r="H46" s="32">
        <v>2</v>
      </c>
      <c r="I46" s="32" t="s">
        <v>19</v>
      </c>
      <c r="J46" s="30">
        <f t="shared" si="1"/>
        <v>3.2</v>
      </c>
      <c r="K46" s="30">
        <f t="shared" si="0"/>
        <v>1.3</v>
      </c>
      <c r="L46" s="38"/>
      <c r="M46" s="38"/>
      <c r="N46" s="39"/>
      <c r="O46" s="39"/>
      <c r="P46" s="40"/>
      <c r="Q46" s="40">
        <v>1.3</v>
      </c>
      <c r="R46" s="41"/>
      <c r="S46" s="41"/>
      <c r="T46" s="42"/>
      <c r="U46" s="43"/>
      <c r="V46" s="33">
        <v>40849</v>
      </c>
      <c r="W46" s="33">
        <v>40854</v>
      </c>
    </row>
    <row r="47" spans="1:23" ht="15" x14ac:dyDescent="0.25">
      <c r="A47" s="32">
        <v>22</v>
      </c>
      <c r="B47" s="32" t="s">
        <v>378</v>
      </c>
      <c r="C47" s="32" t="s">
        <v>379</v>
      </c>
      <c r="D47" s="32" t="s">
        <v>184</v>
      </c>
      <c r="F47" s="32" t="s">
        <v>141</v>
      </c>
      <c r="I47" s="32" t="s">
        <v>26</v>
      </c>
      <c r="J47" s="30">
        <f t="shared" si="1"/>
        <v>0</v>
      </c>
      <c r="K47" s="30">
        <f t="shared" si="0"/>
        <v>3.22</v>
      </c>
      <c r="L47" s="38"/>
      <c r="M47" s="38">
        <v>1.87</v>
      </c>
      <c r="N47" s="39"/>
      <c r="O47" s="39">
        <v>0.6</v>
      </c>
      <c r="P47" s="40"/>
      <c r="Q47" s="40"/>
      <c r="R47" s="41"/>
      <c r="S47" s="41"/>
      <c r="T47" s="42"/>
      <c r="U47" s="43">
        <v>0.75</v>
      </c>
      <c r="V47" s="33">
        <v>40855</v>
      </c>
      <c r="W47" s="33">
        <v>40857</v>
      </c>
    </row>
    <row r="48" spans="1:23" ht="15" x14ac:dyDescent="0.25">
      <c r="A48" s="32">
        <v>23</v>
      </c>
      <c r="B48" s="32" t="s">
        <v>380</v>
      </c>
      <c r="C48" s="32" t="s">
        <v>379</v>
      </c>
      <c r="D48" s="32" t="s">
        <v>184</v>
      </c>
      <c r="F48" s="32" t="s">
        <v>141</v>
      </c>
      <c r="I48" s="32" t="s">
        <v>26</v>
      </c>
      <c r="J48" s="30">
        <f t="shared" si="1"/>
        <v>0</v>
      </c>
      <c r="K48" s="30">
        <f t="shared" si="0"/>
        <v>5.82</v>
      </c>
      <c r="L48" s="38"/>
      <c r="M48" s="38">
        <v>1.92</v>
      </c>
      <c r="N48" s="39"/>
      <c r="O48" s="39">
        <v>1.9</v>
      </c>
      <c r="P48" s="40"/>
      <c r="Q48" s="40"/>
      <c r="R48" s="41"/>
      <c r="S48" s="41"/>
      <c r="T48" s="42"/>
      <c r="U48" s="43">
        <v>2</v>
      </c>
      <c r="V48" s="33">
        <v>40857</v>
      </c>
      <c r="W48" s="33">
        <v>40857</v>
      </c>
    </row>
    <row r="49" spans="1:23" ht="26.25" x14ac:dyDescent="0.25">
      <c r="A49" s="32">
        <v>24</v>
      </c>
      <c r="B49" s="32" t="s">
        <v>381</v>
      </c>
      <c r="C49" s="32" t="s">
        <v>379</v>
      </c>
      <c r="D49" s="32" t="s">
        <v>184</v>
      </c>
      <c r="F49" s="32" t="s">
        <v>366</v>
      </c>
      <c r="I49" s="32" t="s">
        <v>17</v>
      </c>
      <c r="J49" s="30">
        <f t="shared" si="1"/>
        <v>0</v>
      </c>
      <c r="K49" s="30">
        <f t="shared" si="0"/>
        <v>0</v>
      </c>
      <c r="L49" s="38"/>
      <c r="M49" s="38"/>
      <c r="N49" s="39"/>
      <c r="O49" s="39"/>
      <c r="P49" s="40"/>
      <c r="Q49" s="40"/>
      <c r="R49" s="41"/>
      <c r="S49" s="41"/>
      <c r="T49" s="42"/>
      <c r="U49" s="43"/>
      <c r="V49" s="33">
        <v>40858</v>
      </c>
      <c r="W49" s="33">
        <v>40858</v>
      </c>
    </row>
    <row r="50" spans="1:23" ht="26.25" x14ac:dyDescent="0.25">
      <c r="B50" s="32" t="s">
        <v>382</v>
      </c>
      <c r="C50" s="32" t="s">
        <v>383</v>
      </c>
      <c r="E50" s="32" t="s">
        <v>190</v>
      </c>
      <c r="F50" s="32" t="s">
        <v>141</v>
      </c>
      <c r="J50" s="30"/>
      <c r="K50" s="30"/>
      <c r="L50" s="38">
        <f>55/60</f>
        <v>0.91666666666666663</v>
      </c>
      <c r="M50" s="38"/>
      <c r="N50" s="39"/>
      <c r="O50" s="39"/>
      <c r="P50" s="40"/>
      <c r="Q50" s="40"/>
      <c r="R50" s="41"/>
      <c r="S50" s="41"/>
      <c r="T50" s="42"/>
      <c r="U50" s="43"/>
    </row>
    <row r="51" spans="1:23" ht="15" x14ac:dyDescent="0.25">
      <c r="B51" s="32" t="s">
        <v>384</v>
      </c>
      <c r="J51" s="30"/>
      <c r="K51" s="30"/>
      <c r="L51" s="38"/>
      <c r="M51" s="38"/>
      <c r="N51" s="39"/>
      <c r="O51" s="39"/>
      <c r="P51" s="40"/>
      <c r="Q51" s="40">
        <v>2.6</v>
      </c>
      <c r="R51" s="41"/>
      <c r="S51" s="41"/>
      <c r="T51" s="42"/>
      <c r="U51" s="43"/>
    </row>
    <row r="52" spans="1:23" ht="15" x14ac:dyDescent="0.25">
      <c r="J52" s="30"/>
      <c r="K52" s="30"/>
      <c r="L52" s="38"/>
      <c r="M52" s="38"/>
      <c r="N52" s="39"/>
      <c r="O52" s="39"/>
      <c r="P52" s="40"/>
      <c r="Q52" s="40"/>
      <c r="R52" s="41"/>
      <c r="S52" s="41"/>
      <c r="T52" s="42"/>
      <c r="U52" s="43"/>
    </row>
    <row r="53" spans="1:23" ht="15" x14ac:dyDescent="0.25">
      <c r="J53" s="30"/>
      <c r="K53" s="30"/>
      <c r="L53" s="38"/>
      <c r="M53" s="38"/>
      <c r="N53" s="39"/>
      <c r="O53" s="39"/>
      <c r="P53" s="40"/>
      <c r="Q53" s="40"/>
      <c r="R53" s="41"/>
      <c r="S53" s="41"/>
      <c r="T53" s="42"/>
      <c r="U53" s="43"/>
    </row>
    <row r="54" spans="1:23" ht="15" x14ac:dyDescent="0.25">
      <c r="A54" s="31" t="s">
        <v>301</v>
      </c>
      <c r="J54" s="30"/>
      <c r="K54" s="30"/>
      <c r="L54" s="38"/>
      <c r="M54" s="38"/>
      <c r="N54" s="39"/>
      <c r="O54" s="39"/>
      <c r="P54" s="40"/>
      <c r="Q54" s="40"/>
      <c r="R54" s="41"/>
      <c r="S54" s="41"/>
      <c r="T54" s="42"/>
      <c r="U54" s="43"/>
    </row>
    <row r="55" spans="1:23" ht="15" x14ac:dyDescent="0.25">
      <c r="A55" s="31"/>
      <c r="J55" s="30"/>
      <c r="K55" s="30"/>
      <c r="L55" s="38"/>
      <c r="M55" s="38"/>
      <c r="N55" s="39"/>
      <c r="O55" s="39"/>
      <c r="P55" s="40"/>
      <c r="Q55" s="40"/>
      <c r="R55" s="41"/>
      <c r="S55" s="41"/>
      <c r="T55" s="42"/>
      <c r="U55" s="43"/>
    </row>
    <row r="56" spans="1:23" ht="15" x14ac:dyDescent="0.25">
      <c r="B56" s="31"/>
      <c r="J56" s="30"/>
      <c r="K56" s="30"/>
      <c r="L56" s="38"/>
      <c r="M56" s="38"/>
      <c r="N56" s="39"/>
      <c r="O56" s="39"/>
      <c r="P56" s="40"/>
      <c r="Q56" s="40"/>
      <c r="R56" s="41"/>
      <c r="S56" s="41"/>
      <c r="T56" s="42"/>
      <c r="U56" s="43"/>
    </row>
    <row r="57" spans="1:23" ht="15" x14ac:dyDescent="0.25">
      <c r="J57" s="30"/>
      <c r="K57" s="30"/>
      <c r="L57" s="38"/>
      <c r="M57" s="38"/>
      <c r="N57" s="39"/>
      <c r="O57" s="39"/>
      <c r="P57" s="40"/>
      <c r="Q57" s="40"/>
      <c r="R57" s="41"/>
      <c r="S57" s="41"/>
      <c r="T57" s="42"/>
      <c r="U57" s="43"/>
    </row>
    <row r="58" spans="1:23" ht="15" x14ac:dyDescent="0.25">
      <c r="J58" s="30"/>
      <c r="K58" s="30"/>
      <c r="L58" s="38"/>
      <c r="M58" s="38"/>
      <c r="N58" s="39"/>
      <c r="O58" s="39"/>
      <c r="P58" s="40"/>
      <c r="Q58" s="40"/>
      <c r="R58" s="41"/>
      <c r="S58" s="41"/>
      <c r="T58" s="42"/>
      <c r="U58" s="43"/>
    </row>
    <row r="59" spans="1:23" ht="15" x14ac:dyDescent="0.25">
      <c r="J59" s="30"/>
      <c r="K59" s="30"/>
      <c r="L59" s="38"/>
      <c r="M59" s="38"/>
      <c r="N59" s="39"/>
      <c r="O59" s="39"/>
      <c r="P59" s="40"/>
      <c r="Q59" s="40"/>
      <c r="R59" s="41"/>
      <c r="S59" s="41"/>
      <c r="T59" s="42"/>
      <c r="U59" s="43"/>
    </row>
    <row r="60" spans="1:23" ht="15" x14ac:dyDescent="0.25">
      <c r="J60" s="30"/>
      <c r="K60" s="30"/>
      <c r="L60" s="38"/>
      <c r="M60" s="38"/>
      <c r="N60" s="39"/>
      <c r="O60" s="39"/>
      <c r="P60" s="40"/>
      <c r="Q60" s="40"/>
      <c r="R60" s="41"/>
      <c r="S60" s="41"/>
      <c r="T60" s="42"/>
      <c r="U60" s="43"/>
    </row>
    <row r="61" spans="1:23" ht="15" x14ac:dyDescent="0.25">
      <c r="J61" s="30"/>
      <c r="K61" s="30"/>
      <c r="L61" s="38"/>
      <c r="M61" s="38"/>
      <c r="N61" s="39"/>
      <c r="O61" s="39"/>
      <c r="P61" s="40"/>
      <c r="Q61" s="40"/>
      <c r="R61" s="41"/>
      <c r="S61" s="41"/>
      <c r="T61" s="42"/>
      <c r="U61" s="43"/>
    </row>
    <row r="62" spans="1:23" ht="15" x14ac:dyDescent="0.25">
      <c r="J62" s="30"/>
      <c r="K62" s="30"/>
      <c r="L62" s="38"/>
      <c r="M62" s="38"/>
      <c r="N62" s="39"/>
      <c r="O62" s="39"/>
      <c r="P62" s="40"/>
      <c r="Q62" s="40"/>
      <c r="R62" s="41"/>
      <c r="S62" s="41"/>
      <c r="T62" s="42"/>
      <c r="U62" s="43"/>
    </row>
    <row r="63" spans="1:23" ht="15" x14ac:dyDescent="0.25">
      <c r="J63" s="30"/>
      <c r="K63" s="30"/>
      <c r="L63" s="38"/>
      <c r="M63" s="38"/>
      <c r="N63" s="39"/>
      <c r="O63" s="39"/>
      <c r="P63" s="40"/>
      <c r="Q63" s="40"/>
      <c r="R63" s="41"/>
      <c r="S63" s="41"/>
      <c r="T63" s="42"/>
      <c r="U63" s="43"/>
    </row>
    <row r="64" spans="1:23" ht="15" x14ac:dyDescent="0.25">
      <c r="J64" s="30"/>
      <c r="K64" s="30"/>
      <c r="L64" s="38"/>
      <c r="M64" s="38"/>
      <c r="N64" s="39"/>
      <c r="O64" s="39"/>
      <c r="P64" s="40"/>
      <c r="Q64" s="40"/>
      <c r="R64" s="41"/>
      <c r="S64" s="41"/>
      <c r="T64" s="42"/>
      <c r="U64" s="43"/>
    </row>
    <row r="65" spans="10:21" ht="15" x14ac:dyDescent="0.25">
      <c r="J65" s="30"/>
      <c r="K65" s="30"/>
      <c r="L65" s="38"/>
      <c r="M65" s="38"/>
      <c r="N65" s="39"/>
      <c r="O65" s="39"/>
      <c r="P65" s="40"/>
      <c r="Q65" s="40"/>
      <c r="R65" s="41"/>
      <c r="S65" s="41"/>
      <c r="T65" s="42"/>
      <c r="U65" s="43"/>
    </row>
    <row r="66" spans="10:21" ht="15" x14ac:dyDescent="0.25">
      <c r="J66" s="30"/>
      <c r="K66" s="30"/>
      <c r="L66" s="38"/>
      <c r="M66" s="38"/>
      <c r="N66" s="39"/>
      <c r="O66" s="39"/>
      <c r="P66" s="40"/>
      <c r="Q66" s="40"/>
      <c r="R66" s="41"/>
      <c r="S66" s="41"/>
      <c r="T66" s="42"/>
      <c r="U66" s="43"/>
    </row>
    <row r="67" spans="10:21" ht="15" x14ac:dyDescent="0.25">
      <c r="J67" s="30"/>
      <c r="K67" s="30"/>
      <c r="L67" s="38"/>
      <c r="M67" s="38"/>
      <c r="N67" s="39"/>
      <c r="O67" s="39"/>
      <c r="P67" s="40"/>
      <c r="Q67" s="40"/>
      <c r="R67" s="41"/>
      <c r="S67" s="41"/>
      <c r="T67" s="42"/>
      <c r="U67" s="43"/>
    </row>
    <row r="68" spans="10:21" ht="15" x14ac:dyDescent="0.25">
      <c r="J68" s="30"/>
      <c r="K68" s="30"/>
      <c r="L68" s="38"/>
      <c r="M68" s="38"/>
      <c r="N68" s="39"/>
      <c r="O68" s="39"/>
      <c r="P68" s="40"/>
      <c r="Q68" s="40"/>
      <c r="R68" s="41"/>
      <c r="S68" s="41"/>
      <c r="T68" s="42"/>
      <c r="U68" s="43"/>
    </row>
    <row r="69" spans="10:21" ht="15" x14ac:dyDescent="0.25">
      <c r="J69" s="30"/>
      <c r="K69" s="30"/>
      <c r="L69" s="38"/>
      <c r="M69" s="38"/>
      <c r="N69" s="39"/>
      <c r="O69" s="39"/>
      <c r="P69" s="40"/>
      <c r="Q69" s="40"/>
      <c r="R69" s="41"/>
      <c r="S69" s="41"/>
      <c r="T69" s="42"/>
      <c r="U69" s="43"/>
    </row>
    <row r="70" spans="10:21" ht="15" x14ac:dyDescent="0.25">
      <c r="J70" s="30"/>
      <c r="K70" s="30"/>
      <c r="L70" s="38"/>
      <c r="M70" s="38"/>
      <c r="N70" s="39"/>
      <c r="O70" s="39"/>
      <c r="P70" s="40"/>
      <c r="Q70" s="40"/>
      <c r="R70" s="41"/>
      <c r="S70" s="41"/>
      <c r="T70" s="42"/>
      <c r="U70" s="43"/>
    </row>
    <row r="71" spans="10:21" ht="15" x14ac:dyDescent="0.25">
      <c r="J71" s="30"/>
      <c r="K71" s="30"/>
      <c r="L71" s="38"/>
      <c r="M71" s="38"/>
      <c r="N71" s="39"/>
      <c r="O71" s="39"/>
      <c r="P71" s="40"/>
      <c r="Q71" s="40"/>
      <c r="R71" s="41"/>
      <c r="S71" s="41"/>
      <c r="T71" s="42"/>
      <c r="U71" s="43"/>
    </row>
    <row r="72" spans="10:21" ht="15" x14ac:dyDescent="0.25">
      <c r="J72" s="30"/>
      <c r="K72" s="30"/>
      <c r="L72" s="38"/>
      <c r="M72" s="38"/>
      <c r="N72" s="39"/>
      <c r="O72" s="39"/>
      <c r="P72" s="40"/>
      <c r="Q72" s="40"/>
      <c r="R72" s="41"/>
      <c r="S72" s="41"/>
      <c r="T72" s="42"/>
      <c r="U72" s="43"/>
    </row>
    <row r="73" spans="10:21" ht="15" x14ac:dyDescent="0.25">
      <c r="J73" s="30"/>
      <c r="K73" s="30"/>
      <c r="L73" s="38"/>
      <c r="M73" s="38"/>
      <c r="N73" s="39"/>
      <c r="O73" s="39"/>
      <c r="P73" s="40"/>
      <c r="Q73" s="40"/>
      <c r="R73" s="41"/>
      <c r="S73" s="41"/>
      <c r="T73" s="42"/>
      <c r="U73" s="43"/>
    </row>
    <row r="74" spans="10:21" ht="15" x14ac:dyDescent="0.25">
      <c r="J74" s="30"/>
      <c r="K74" s="30"/>
      <c r="L74" s="38"/>
      <c r="M74" s="38"/>
      <c r="N74" s="39"/>
      <c r="O74" s="39"/>
      <c r="P74" s="40"/>
      <c r="Q74" s="40"/>
      <c r="R74" s="41"/>
      <c r="S74" s="41"/>
      <c r="T74" s="42"/>
      <c r="U74" s="43"/>
    </row>
    <row r="75" spans="10:21" ht="15" x14ac:dyDescent="0.25">
      <c r="J75" s="30"/>
      <c r="K75" s="30"/>
      <c r="L75" s="38"/>
      <c r="M75" s="38"/>
      <c r="N75" s="39"/>
      <c r="O75" s="39"/>
      <c r="P75" s="40"/>
      <c r="Q75" s="40"/>
      <c r="R75" s="41"/>
      <c r="S75" s="41"/>
      <c r="T75" s="42"/>
      <c r="U75" s="43"/>
    </row>
    <row r="76" spans="10:21" ht="15" x14ac:dyDescent="0.25">
      <c r="J76" s="30"/>
      <c r="K76" s="30"/>
      <c r="L76" s="38"/>
      <c r="M76" s="38"/>
      <c r="N76" s="39"/>
      <c r="O76" s="39"/>
      <c r="P76" s="40"/>
      <c r="Q76" s="40"/>
      <c r="R76" s="41"/>
      <c r="S76" s="41"/>
      <c r="T76" s="42"/>
      <c r="U76" s="43"/>
    </row>
    <row r="77" spans="10:21" ht="15" x14ac:dyDescent="0.25">
      <c r="J77" s="30"/>
      <c r="K77" s="30"/>
      <c r="L77" s="38"/>
      <c r="M77" s="38"/>
      <c r="N77" s="39"/>
      <c r="O77" s="39"/>
      <c r="P77" s="40"/>
      <c r="Q77" s="40"/>
      <c r="R77" s="41"/>
      <c r="S77" s="41"/>
      <c r="T77" s="42"/>
      <c r="U77" s="43"/>
    </row>
    <row r="78" spans="10:21" ht="15" x14ac:dyDescent="0.25">
      <c r="J78" s="30"/>
      <c r="K78" s="30"/>
      <c r="L78" s="38"/>
      <c r="M78" s="38"/>
      <c r="N78" s="39"/>
      <c r="O78" s="39"/>
      <c r="P78" s="40"/>
      <c r="Q78" s="40"/>
      <c r="R78" s="41"/>
      <c r="S78" s="41"/>
      <c r="T78" s="42"/>
      <c r="U78" s="43"/>
    </row>
    <row r="79" spans="10:21" ht="15" x14ac:dyDescent="0.25">
      <c r="J79" s="30"/>
      <c r="K79" s="30"/>
      <c r="L79" s="38"/>
      <c r="M79" s="38"/>
      <c r="N79" s="39"/>
      <c r="O79" s="39"/>
      <c r="P79" s="40"/>
      <c r="Q79" s="40"/>
      <c r="R79" s="41"/>
      <c r="S79" s="41"/>
      <c r="T79" s="42"/>
      <c r="U79" s="43"/>
    </row>
    <row r="80" spans="10:21" ht="15" x14ac:dyDescent="0.25">
      <c r="J80" s="30"/>
      <c r="K80" s="30"/>
      <c r="L80" s="38"/>
      <c r="M80" s="38"/>
      <c r="N80" s="39"/>
      <c r="O80" s="39"/>
      <c r="P80" s="40"/>
      <c r="Q80" s="40"/>
      <c r="R80" s="41"/>
      <c r="S80" s="41"/>
      <c r="T80" s="42"/>
      <c r="U80" s="43"/>
    </row>
    <row r="81" spans="10:21" ht="15" x14ac:dyDescent="0.25">
      <c r="J81" s="30"/>
      <c r="K81" s="30"/>
      <c r="L81" s="38"/>
      <c r="M81" s="38"/>
      <c r="N81" s="39"/>
      <c r="O81" s="39"/>
      <c r="P81" s="40"/>
      <c r="Q81" s="40"/>
      <c r="R81" s="41"/>
      <c r="S81" s="41"/>
      <c r="T81" s="42"/>
      <c r="U81" s="43"/>
    </row>
    <row r="82" spans="10:21" ht="15" x14ac:dyDescent="0.25">
      <c r="J82" s="30"/>
      <c r="K82" s="30"/>
      <c r="L82" s="38"/>
      <c r="M82" s="38"/>
      <c r="N82" s="39"/>
      <c r="O82" s="39"/>
      <c r="P82" s="40"/>
      <c r="Q82" s="40"/>
      <c r="R82" s="41"/>
      <c r="S82" s="41"/>
      <c r="T82" s="42"/>
      <c r="U82" s="43"/>
    </row>
    <row r="83" spans="10:21" ht="15" x14ac:dyDescent="0.25">
      <c r="J83" s="30"/>
      <c r="K83" s="30"/>
      <c r="L83" s="38"/>
      <c r="M83" s="38"/>
      <c r="N83" s="39"/>
      <c r="O83" s="39"/>
      <c r="P83" s="40"/>
      <c r="Q83" s="40"/>
      <c r="R83" s="41"/>
      <c r="S83" s="41"/>
      <c r="T83" s="42"/>
      <c r="U83" s="43"/>
    </row>
    <row r="84" spans="10:21" ht="15" x14ac:dyDescent="0.25">
      <c r="J84" s="30"/>
      <c r="K84" s="30"/>
      <c r="L84" s="38"/>
      <c r="M84" s="38"/>
      <c r="N84" s="39"/>
      <c r="O84" s="39"/>
      <c r="P84" s="40"/>
      <c r="Q84" s="40"/>
      <c r="R84" s="41"/>
      <c r="S84" s="41"/>
      <c r="T84" s="42"/>
      <c r="U84" s="43"/>
    </row>
    <row r="85" spans="10:21" ht="15" x14ac:dyDescent="0.25">
      <c r="J85" s="30"/>
      <c r="K85" s="30"/>
      <c r="L85" s="38"/>
      <c r="M85" s="38"/>
      <c r="N85" s="39"/>
      <c r="O85" s="39"/>
      <c r="P85" s="40"/>
      <c r="Q85" s="40"/>
      <c r="R85" s="41"/>
      <c r="S85" s="41"/>
      <c r="T85" s="42"/>
      <c r="U85" s="43"/>
    </row>
    <row r="86" spans="10:21" ht="15" x14ac:dyDescent="0.25">
      <c r="J86" s="30"/>
      <c r="K86" s="30"/>
      <c r="L86" s="38"/>
      <c r="M86" s="38"/>
      <c r="N86" s="39"/>
      <c r="O86" s="39"/>
      <c r="P86" s="40"/>
      <c r="Q86" s="40"/>
      <c r="R86" s="41"/>
      <c r="S86" s="41"/>
      <c r="T86" s="42"/>
      <c r="U86" s="43"/>
    </row>
    <row r="87" spans="10:21" ht="15" x14ac:dyDescent="0.25">
      <c r="J87" s="30"/>
      <c r="K87" s="30"/>
      <c r="L87" s="38"/>
      <c r="M87" s="38"/>
      <c r="N87" s="39"/>
      <c r="O87" s="39"/>
      <c r="P87" s="40"/>
      <c r="Q87" s="40"/>
      <c r="R87" s="41"/>
      <c r="S87" s="41"/>
      <c r="T87" s="42"/>
      <c r="U87" s="43"/>
    </row>
    <row r="88" spans="10:21" ht="15" x14ac:dyDescent="0.25">
      <c r="J88" s="30"/>
      <c r="K88" s="30"/>
      <c r="L88" s="38"/>
      <c r="M88" s="38"/>
      <c r="N88" s="39"/>
      <c r="O88" s="39"/>
      <c r="P88" s="40"/>
      <c r="Q88" s="40"/>
      <c r="R88" s="41"/>
      <c r="S88" s="41"/>
      <c r="T88" s="42"/>
      <c r="U88" s="43"/>
    </row>
    <row r="89" spans="10:21" ht="15" x14ac:dyDescent="0.25">
      <c r="J89" s="30"/>
      <c r="K89" s="30"/>
      <c r="L89" s="38"/>
      <c r="M89" s="38"/>
      <c r="N89" s="39"/>
      <c r="O89" s="39"/>
      <c r="P89" s="40"/>
      <c r="Q89" s="40"/>
      <c r="R89" s="41"/>
      <c r="S89" s="41"/>
      <c r="T89" s="42"/>
      <c r="U89" s="43"/>
    </row>
    <row r="90" spans="10:21" ht="15" x14ac:dyDescent="0.25">
      <c r="J90" s="30"/>
      <c r="K90" s="30"/>
      <c r="L90" s="38"/>
      <c r="M90" s="38"/>
      <c r="N90" s="39"/>
      <c r="O90" s="39"/>
      <c r="P90" s="40"/>
      <c r="Q90" s="40"/>
      <c r="R90" s="41"/>
      <c r="S90" s="41"/>
      <c r="T90" s="42"/>
      <c r="U90" s="43"/>
    </row>
    <row r="91" spans="10:21" ht="15" x14ac:dyDescent="0.25">
      <c r="J91" s="30"/>
      <c r="K91" s="30"/>
      <c r="L91" s="38"/>
      <c r="M91" s="38"/>
      <c r="N91" s="39"/>
      <c r="O91" s="39"/>
      <c r="P91" s="40"/>
      <c r="Q91" s="40"/>
      <c r="R91" s="41"/>
      <c r="S91" s="41"/>
      <c r="T91" s="42"/>
      <c r="U91" s="43"/>
    </row>
    <row r="92" spans="10:21" ht="15" x14ac:dyDescent="0.25">
      <c r="J92" s="30"/>
      <c r="K92" s="30"/>
      <c r="L92" s="38"/>
      <c r="M92" s="38"/>
      <c r="N92" s="39"/>
      <c r="O92" s="39"/>
      <c r="P92" s="40"/>
      <c r="Q92" s="40"/>
      <c r="R92" s="41"/>
      <c r="S92" s="41"/>
      <c r="T92" s="42"/>
      <c r="U92" s="43"/>
    </row>
    <row r="93" spans="10:21" ht="15" x14ac:dyDescent="0.25">
      <c r="J93" s="30"/>
      <c r="K93" s="30"/>
      <c r="L93" s="38"/>
      <c r="M93" s="38"/>
      <c r="N93" s="39"/>
      <c r="O93" s="39"/>
      <c r="P93" s="40"/>
      <c r="Q93" s="40"/>
      <c r="R93" s="41"/>
      <c r="S93" s="41"/>
      <c r="T93" s="42"/>
      <c r="U93" s="43"/>
    </row>
    <row r="94" spans="10:21" ht="15" x14ac:dyDescent="0.25">
      <c r="J94" s="30"/>
      <c r="K94" s="30"/>
      <c r="L94" s="38"/>
      <c r="M94" s="38"/>
      <c r="N94" s="39"/>
      <c r="O94" s="39"/>
      <c r="P94" s="40"/>
      <c r="Q94" s="40"/>
      <c r="R94" s="41"/>
      <c r="S94" s="41"/>
      <c r="T94" s="42"/>
      <c r="U94" s="43"/>
    </row>
    <row r="95" spans="10:21" ht="15" x14ac:dyDescent="0.25">
      <c r="J95" s="30"/>
      <c r="K95" s="30"/>
      <c r="L95" s="38"/>
      <c r="M95" s="38"/>
      <c r="N95" s="39"/>
      <c r="O95" s="39"/>
      <c r="P95" s="40"/>
      <c r="Q95" s="40"/>
      <c r="R95" s="41"/>
      <c r="S95" s="41"/>
      <c r="T95" s="42"/>
      <c r="U95" s="43"/>
    </row>
    <row r="96" spans="10:21" ht="15" x14ac:dyDescent="0.25">
      <c r="J96" s="30"/>
      <c r="K96" s="30"/>
      <c r="L96" s="38"/>
      <c r="M96" s="38"/>
      <c r="N96" s="39"/>
      <c r="O96" s="39"/>
      <c r="P96" s="40"/>
      <c r="Q96" s="40"/>
      <c r="R96" s="41"/>
      <c r="S96" s="41"/>
      <c r="T96" s="42"/>
      <c r="U96" s="43"/>
    </row>
    <row r="97" spans="10:21" ht="15" x14ac:dyDescent="0.25">
      <c r="J97" s="30"/>
      <c r="K97" s="30"/>
      <c r="L97" s="38"/>
      <c r="M97" s="38"/>
      <c r="N97" s="39"/>
      <c r="O97" s="39"/>
      <c r="P97" s="40"/>
      <c r="Q97" s="40"/>
      <c r="R97" s="41"/>
      <c r="S97" s="41"/>
      <c r="T97" s="42"/>
      <c r="U97" s="43"/>
    </row>
    <row r="98" spans="10:21" ht="15" x14ac:dyDescent="0.25">
      <c r="J98" s="30"/>
      <c r="K98" s="30"/>
      <c r="L98" s="38"/>
      <c r="M98" s="38"/>
      <c r="N98" s="39"/>
      <c r="O98" s="39"/>
      <c r="P98" s="40"/>
      <c r="Q98" s="40"/>
      <c r="R98" s="41"/>
      <c r="S98" s="41"/>
      <c r="T98" s="42"/>
      <c r="U98" s="43"/>
    </row>
    <row r="99" spans="10:21" ht="15" x14ac:dyDescent="0.25">
      <c r="J99" s="30"/>
      <c r="K99" s="30"/>
      <c r="L99" s="38"/>
      <c r="M99" s="38"/>
      <c r="N99" s="39"/>
      <c r="O99" s="39"/>
      <c r="P99" s="40"/>
      <c r="Q99" s="40"/>
      <c r="R99" s="41"/>
      <c r="S99" s="41"/>
      <c r="T99" s="42"/>
      <c r="U99" s="43"/>
    </row>
    <row r="100" spans="10:21" ht="15" x14ac:dyDescent="0.25">
      <c r="J100" s="30"/>
      <c r="K100" s="30"/>
      <c r="L100" s="38"/>
      <c r="M100" s="38"/>
      <c r="N100" s="39"/>
      <c r="O100" s="39"/>
      <c r="P100" s="40"/>
      <c r="Q100" s="40"/>
      <c r="R100" s="41"/>
      <c r="S100" s="41"/>
      <c r="T100" s="42"/>
      <c r="U100" s="43"/>
    </row>
    <row r="101" spans="10:21" ht="15" x14ac:dyDescent="0.25">
      <c r="J101" s="30"/>
      <c r="K101" s="30"/>
      <c r="L101" s="38"/>
      <c r="M101" s="38"/>
      <c r="N101" s="39"/>
      <c r="O101" s="39"/>
      <c r="P101" s="40"/>
      <c r="Q101" s="40"/>
      <c r="R101" s="41"/>
      <c r="S101" s="41"/>
      <c r="T101" s="42"/>
      <c r="U101" s="43"/>
    </row>
    <row r="102" spans="10:21" ht="15" x14ac:dyDescent="0.25">
      <c r="J102" s="30"/>
      <c r="K102" s="30"/>
      <c r="L102" s="38"/>
      <c r="M102" s="38"/>
      <c r="N102" s="39"/>
      <c r="O102" s="39"/>
      <c r="P102" s="40"/>
      <c r="Q102" s="40"/>
      <c r="R102" s="41"/>
      <c r="S102" s="41"/>
      <c r="T102" s="42"/>
      <c r="U102" s="43"/>
    </row>
    <row r="103" spans="10:21" ht="15" x14ac:dyDescent="0.25">
      <c r="J103" s="30"/>
      <c r="K103" s="30"/>
      <c r="L103" s="38"/>
      <c r="M103" s="38"/>
      <c r="N103" s="39"/>
      <c r="O103" s="39"/>
      <c r="P103" s="40"/>
      <c r="Q103" s="40"/>
      <c r="R103" s="41"/>
      <c r="S103" s="41"/>
      <c r="T103" s="42"/>
      <c r="U103" s="43"/>
    </row>
    <row r="104" spans="10:21" ht="15" x14ac:dyDescent="0.25">
      <c r="J104" s="30"/>
      <c r="K104" s="30"/>
      <c r="L104" s="38"/>
      <c r="M104" s="38"/>
      <c r="N104" s="39"/>
      <c r="O104" s="39"/>
      <c r="P104" s="40"/>
      <c r="Q104" s="40"/>
      <c r="R104" s="41"/>
      <c r="S104" s="41"/>
      <c r="T104" s="42"/>
      <c r="U104" s="43"/>
    </row>
    <row r="105" spans="10:21" ht="15" x14ac:dyDescent="0.25">
      <c r="J105" s="30"/>
      <c r="K105" s="30"/>
      <c r="L105" s="38"/>
      <c r="M105" s="38"/>
      <c r="N105" s="39"/>
      <c r="O105" s="39"/>
      <c r="P105" s="40"/>
      <c r="Q105" s="40"/>
      <c r="R105" s="41"/>
      <c r="S105" s="41"/>
      <c r="T105" s="42"/>
      <c r="U105" s="43"/>
    </row>
    <row r="106" spans="10:21" ht="15" x14ac:dyDescent="0.25">
      <c r="J106" s="30"/>
      <c r="K106" s="30"/>
      <c r="L106" s="38"/>
      <c r="M106" s="38"/>
      <c r="N106" s="39"/>
      <c r="O106" s="39"/>
      <c r="P106" s="40"/>
      <c r="Q106" s="40"/>
      <c r="R106" s="41"/>
      <c r="S106" s="41"/>
      <c r="T106" s="42"/>
      <c r="U106" s="43"/>
    </row>
    <row r="107" spans="10:21" ht="15" x14ac:dyDescent="0.25">
      <c r="J107" s="30"/>
      <c r="K107" s="30"/>
      <c r="L107" s="38"/>
      <c r="M107" s="38"/>
      <c r="N107" s="39"/>
      <c r="O107" s="39"/>
      <c r="P107" s="40"/>
      <c r="Q107" s="40"/>
      <c r="R107" s="41"/>
      <c r="S107" s="41"/>
      <c r="T107" s="42"/>
      <c r="U107" s="43"/>
    </row>
    <row r="108" spans="10:21" ht="15" x14ac:dyDescent="0.25">
      <c r="J108" s="30"/>
      <c r="K108" s="30"/>
      <c r="L108" s="38"/>
      <c r="M108" s="38"/>
      <c r="N108" s="39"/>
      <c r="O108" s="39"/>
      <c r="P108" s="40"/>
      <c r="Q108" s="40"/>
      <c r="R108" s="41"/>
      <c r="S108" s="41"/>
      <c r="T108" s="42"/>
      <c r="U108" s="43"/>
    </row>
    <row r="109" spans="10:21" ht="15" x14ac:dyDescent="0.25">
      <c r="J109" s="30"/>
      <c r="K109" s="30"/>
      <c r="L109" s="38"/>
      <c r="M109" s="38"/>
      <c r="N109" s="39"/>
      <c r="O109" s="39"/>
      <c r="P109" s="40"/>
      <c r="Q109" s="40"/>
      <c r="R109" s="41"/>
      <c r="S109" s="41"/>
      <c r="T109" s="42"/>
      <c r="U109" s="43"/>
    </row>
    <row r="110" spans="10:21" ht="15" x14ac:dyDescent="0.25">
      <c r="J110" s="30"/>
      <c r="K110" s="30"/>
      <c r="L110" s="38"/>
      <c r="M110" s="38"/>
      <c r="N110" s="39"/>
      <c r="O110" s="39"/>
      <c r="P110" s="40"/>
      <c r="Q110" s="40"/>
      <c r="R110" s="41"/>
      <c r="S110" s="41"/>
      <c r="T110" s="42"/>
      <c r="U110" s="43"/>
    </row>
    <row r="111" spans="10:21" ht="15" x14ac:dyDescent="0.25">
      <c r="J111" s="30"/>
      <c r="K111" s="30"/>
      <c r="L111" s="38"/>
      <c r="M111" s="38"/>
      <c r="N111" s="39"/>
      <c r="O111" s="39"/>
      <c r="P111" s="40"/>
      <c r="Q111" s="40"/>
      <c r="R111" s="41"/>
      <c r="S111" s="41"/>
      <c r="T111" s="42"/>
      <c r="U111" s="43"/>
    </row>
    <row r="112" spans="10:21" ht="15" x14ac:dyDescent="0.25">
      <c r="J112" s="30"/>
      <c r="K112" s="30"/>
      <c r="L112" s="38"/>
      <c r="M112" s="38"/>
      <c r="N112" s="39"/>
      <c r="O112" s="39"/>
      <c r="P112" s="40"/>
      <c r="Q112" s="40"/>
      <c r="R112" s="41"/>
      <c r="S112" s="41"/>
      <c r="T112" s="42"/>
      <c r="U112" s="43"/>
    </row>
    <row r="113" spans="10:21" ht="15" x14ac:dyDescent="0.25">
      <c r="J113" s="30"/>
      <c r="K113" s="30"/>
      <c r="L113" s="38"/>
      <c r="M113" s="38"/>
      <c r="N113" s="39"/>
      <c r="O113" s="39"/>
      <c r="P113" s="40"/>
      <c r="Q113" s="40"/>
      <c r="R113" s="41"/>
      <c r="S113" s="41"/>
      <c r="T113" s="42"/>
      <c r="U113" s="43"/>
    </row>
    <row r="114" spans="10:21" ht="15" x14ac:dyDescent="0.25">
      <c r="J114" s="30"/>
      <c r="K114" s="30"/>
      <c r="L114" s="38"/>
      <c r="M114" s="38"/>
      <c r="N114" s="39"/>
      <c r="O114" s="39"/>
      <c r="P114" s="40"/>
      <c r="Q114" s="40"/>
      <c r="R114" s="41"/>
      <c r="S114" s="41"/>
      <c r="T114" s="42"/>
      <c r="U114" s="43"/>
    </row>
    <row r="115" spans="10:21" ht="15" x14ac:dyDescent="0.25">
      <c r="J115" s="30"/>
      <c r="K115" s="30"/>
      <c r="L115" s="38"/>
      <c r="M115" s="38"/>
      <c r="N115" s="39"/>
      <c r="O115" s="39"/>
      <c r="P115" s="40"/>
      <c r="Q115" s="40"/>
      <c r="R115" s="41"/>
      <c r="S115" s="41"/>
      <c r="T115" s="42"/>
      <c r="U115" s="43"/>
    </row>
    <row r="116" spans="10:21" ht="15" x14ac:dyDescent="0.25">
      <c r="J116" s="30"/>
      <c r="K116" s="30"/>
      <c r="L116" s="38"/>
      <c r="M116" s="38"/>
      <c r="N116" s="39"/>
      <c r="O116" s="39"/>
      <c r="P116" s="40"/>
      <c r="Q116" s="40"/>
      <c r="R116" s="41"/>
      <c r="S116" s="41"/>
      <c r="T116" s="42"/>
      <c r="U116" s="43"/>
    </row>
    <row r="117" spans="10:21" ht="15" x14ac:dyDescent="0.25">
      <c r="J117" s="30"/>
      <c r="K117" s="30"/>
      <c r="L117" s="38"/>
      <c r="M117" s="38"/>
      <c r="N117" s="39"/>
      <c r="O117" s="39"/>
      <c r="P117" s="40"/>
      <c r="Q117" s="40"/>
      <c r="R117" s="41"/>
      <c r="S117" s="41"/>
      <c r="T117" s="42"/>
      <c r="U117" s="43"/>
    </row>
    <row r="118" spans="10:21" ht="15" x14ac:dyDescent="0.25">
      <c r="J118" s="30"/>
      <c r="K118" s="30"/>
      <c r="L118" s="38"/>
      <c r="M118" s="38"/>
      <c r="N118" s="39"/>
      <c r="O118" s="39"/>
      <c r="P118" s="40"/>
      <c r="Q118" s="40"/>
      <c r="R118" s="41"/>
      <c r="S118" s="41"/>
      <c r="T118" s="42"/>
      <c r="U118" s="43"/>
    </row>
    <row r="119" spans="10:21" ht="15" x14ac:dyDescent="0.25">
      <c r="J119" s="30"/>
      <c r="K119" s="30"/>
      <c r="L119" s="38"/>
      <c r="M119" s="38"/>
      <c r="N119" s="39"/>
      <c r="O119" s="39"/>
      <c r="P119" s="40"/>
      <c r="Q119" s="40"/>
      <c r="R119" s="41"/>
      <c r="S119" s="41"/>
      <c r="T119" s="42"/>
      <c r="U119" s="43"/>
    </row>
  </sheetData>
  <conditionalFormatting sqref="F1:F119">
    <cfRule type="containsText" dxfId="5" priority="1" operator="containsText" text="DONE">
      <formula>NOT(ISERROR(SEARCH("DONE",F1)))</formula>
    </cfRule>
    <cfRule type="containsText" dxfId="4" priority="2" operator="containsText" text="IN PROGRESS">
      <formula>NOT(ISERROR(SEARCH("IN PROGRESS",F1)))</formula>
    </cfRule>
    <cfRule type="containsText" dxfId="3" priority="3" operator="containsText" text="NOT STARTED">
      <formula>NOT(ISERROR(SEARCH("NOT STARTED",F1)))</formula>
    </cfRule>
  </conditionalFormatting>
  <pageMargins left="0.75" right="0.75" top="1" bottom="1" header="0.5" footer="0.5"/>
  <pageSetup paperSize="9" orientation="portrait" horizontalDpi="300" verticalDpi="300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07"/>
  <sheetViews>
    <sheetView topLeftCell="A6" zoomScaleNormal="100" workbookViewId="0">
      <selection activeCell="D20" sqref="D20"/>
    </sheetView>
  </sheetViews>
  <sheetFormatPr defaultColWidth="17.140625" defaultRowHeight="12.75" customHeight="1" x14ac:dyDescent="0.25"/>
  <cols>
    <col min="1" max="1" width="17.140625" style="11" customWidth="1"/>
    <col min="2" max="2" width="50.28515625" style="11" customWidth="1"/>
    <col min="3" max="11" width="17.140625" style="11" customWidth="1"/>
    <col min="12" max="12" width="7.42578125" style="11" customWidth="1"/>
    <col min="13" max="13" width="5.7109375" style="11" customWidth="1"/>
    <col min="14" max="14" width="4.42578125" style="11" customWidth="1"/>
    <col min="15" max="15" width="6.140625" style="11" customWidth="1"/>
    <col min="16" max="16" width="5.7109375" style="11" customWidth="1"/>
    <col min="17" max="17" width="4.42578125" style="11" customWidth="1"/>
    <col min="18" max="18" width="6.7109375" style="11" customWidth="1"/>
    <col min="19" max="19" width="5.7109375" style="11" customWidth="1"/>
    <col min="20" max="20" width="4.42578125" style="11" customWidth="1"/>
    <col min="21" max="21" width="6.7109375" style="11" customWidth="1"/>
    <col min="22" max="22" width="5.7109375" style="11" customWidth="1"/>
    <col min="23" max="23" width="4.42578125" style="11" customWidth="1"/>
    <col min="24" max="25" width="5.7109375" style="11" customWidth="1"/>
    <col min="26" max="26" width="4.42578125" style="11" customWidth="1"/>
    <col min="27" max="35" width="17.140625" style="11" customWidth="1"/>
    <col min="36" max="256" width="17.140625" style="11"/>
    <col min="257" max="257" width="17.140625" style="11" customWidth="1"/>
    <col min="258" max="258" width="50.28515625" style="11" customWidth="1"/>
    <col min="259" max="267" width="17.140625" style="11" customWidth="1"/>
    <col min="268" max="268" width="7.42578125" style="11" customWidth="1"/>
    <col min="269" max="269" width="5.7109375" style="11" customWidth="1"/>
    <col min="270" max="270" width="4.42578125" style="11" customWidth="1"/>
    <col min="271" max="271" width="6.140625" style="11" customWidth="1"/>
    <col min="272" max="272" width="5.7109375" style="11" customWidth="1"/>
    <col min="273" max="273" width="4.42578125" style="11" customWidth="1"/>
    <col min="274" max="274" width="6.7109375" style="11" customWidth="1"/>
    <col min="275" max="275" width="5.7109375" style="11" customWidth="1"/>
    <col min="276" max="276" width="4.42578125" style="11" customWidth="1"/>
    <col min="277" max="277" width="6.7109375" style="11" customWidth="1"/>
    <col min="278" max="278" width="5.7109375" style="11" customWidth="1"/>
    <col min="279" max="279" width="4.42578125" style="11" customWidth="1"/>
    <col min="280" max="281" width="5.7109375" style="11" customWidth="1"/>
    <col min="282" max="282" width="4.42578125" style="11" customWidth="1"/>
    <col min="283" max="291" width="17.140625" style="11" customWidth="1"/>
    <col min="292" max="512" width="17.140625" style="11"/>
    <col min="513" max="513" width="17.140625" style="11" customWidth="1"/>
    <col min="514" max="514" width="50.28515625" style="11" customWidth="1"/>
    <col min="515" max="523" width="17.140625" style="11" customWidth="1"/>
    <col min="524" max="524" width="7.42578125" style="11" customWidth="1"/>
    <col min="525" max="525" width="5.7109375" style="11" customWidth="1"/>
    <col min="526" max="526" width="4.42578125" style="11" customWidth="1"/>
    <col min="527" max="527" width="6.140625" style="11" customWidth="1"/>
    <col min="528" max="528" width="5.7109375" style="11" customWidth="1"/>
    <col min="529" max="529" width="4.42578125" style="11" customWidth="1"/>
    <col min="530" max="530" width="6.7109375" style="11" customWidth="1"/>
    <col min="531" max="531" width="5.7109375" style="11" customWidth="1"/>
    <col min="532" max="532" width="4.42578125" style="11" customWidth="1"/>
    <col min="533" max="533" width="6.7109375" style="11" customWidth="1"/>
    <col min="534" max="534" width="5.7109375" style="11" customWidth="1"/>
    <col min="535" max="535" width="4.42578125" style="11" customWidth="1"/>
    <col min="536" max="537" width="5.7109375" style="11" customWidth="1"/>
    <col min="538" max="538" width="4.42578125" style="11" customWidth="1"/>
    <col min="539" max="547" width="17.140625" style="11" customWidth="1"/>
    <col min="548" max="768" width="17.140625" style="11"/>
    <col min="769" max="769" width="17.140625" style="11" customWidth="1"/>
    <col min="770" max="770" width="50.28515625" style="11" customWidth="1"/>
    <col min="771" max="779" width="17.140625" style="11" customWidth="1"/>
    <col min="780" max="780" width="7.42578125" style="11" customWidth="1"/>
    <col min="781" max="781" width="5.7109375" style="11" customWidth="1"/>
    <col min="782" max="782" width="4.42578125" style="11" customWidth="1"/>
    <col min="783" max="783" width="6.140625" style="11" customWidth="1"/>
    <col min="784" max="784" width="5.7109375" style="11" customWidth="1"/>
    <col min="785" max="785" width="4.42578125" style="11" customWidth="1"/>
    <col min="786" max="786" width="6.7109375" style="11" customWidth="1"/>
    <col min="787" max="787" width="5.7109375" style="11" customWidth="1"/>
    <col min="788" max="788" width="4.42578125" style="11" customWidth="1"/>
    <col min="789" max="789" width="6.7109375" style="11" customWidth="1"/>
    <col min="790" max="790" width="5.7109375" style="11" customWidth="1"/>
    <col min="791" max="791" width="4.42578125" style="11" customWidth="1"/>
    <col min="792" max="793" width="5.7109375" style="11" customWidth="1"/>
    <col min="794" max="794" width="4.42578125" style="11" customWidth="1"/>
    <col min="795" max="803" width="17.140625" style="11" customWidth="1"/>
    <col min="804" max="1024" width="17.140625" style="11"/>
    <col min="1025" max="1025" width="17.140625" style="11" customWidth="1"/>
    <col min="1026" max="1026" width="50.28515625" style="11" customWidth="1"/>
    <col min="1027" max="1035" width="17.140625" style="11" customWidth="1"/>
    <col min="1036" max="1036" width="7.42578125" style="11" customWidth="1"/>
    <col min="1037" max="1037" width="5.7109375" style="11" customWidth="1"/>
    <col min="1038" max="1038" width="4.42578125" style="11" customWidth="1"/>
    <col min="1039" max="1039" width="6.140625" style="11" customWidth="1"/>
    <col min="1040" max="1040" width="5.7109375" style="11" customWidth="1"/>
    <col min="1041" max="1041" width="4.42578125" style="11" customWidth="1"/>
    <col min="1042" max="1042" width="6.7109375" style="11" customWidth="1"/>
    <col min="1043" max="1043" width="5.7109375" style="11" customWidth="1"/>
    <col min="1044" max="1044" width="4.42578125" style="11" customWidth="1"/>
    <col min="1045" max="1045" width="6.7109375" style="11" customWidth="1"/>
    <col min="1046" max="1046" width="5.7109375" style="11" customWidth="1"/>
    <col min="1047" max="1047" width="4.42578125" style="11" customWidth="1"/>
    <col min="1048" max="1049" width="5.7109375" style="11" customWidth="1"/>
    <col min="1050" max="1050" width="4.42578125" style="11" customWidth="1"/>
    <col min="1051" max="1059" width="17.140625" style="11" customWidth="1"/>
    <col min="1060" max="1280" width="17.140625" style="11"/>
    <col min="1281" max="1281" width="17.140625" style="11" customWidth="1"/>
    <col min="1282" max="1282" width="50.28515625" style="11" customWidth="1"/>
    <col min="1283" max="1291" width="17.140625" style="11" customWidth="1"/>
    <col min="1292" max="1292" width="7.42578125" style="11" customWidth="1"/>
    <col min="1293" max="1293" width="5.7109375" style="11" customWidth="1"/>
    <col min="1294" max="1294" width="4.42578125" style="11" customWidth="1"/>
    <col min="1295" max="1295" width="6.140625" style="11" customWidth="1"/>
    <col min="1296" max="1296" width="5.7109375" style="11" customWidth="1"/>
    <col min="1297" max="1297" width="4.42578125" style="11" customWidth="1"/>
    <col min="1298" max="1298" width="6.7109375" style="11" customWidth="1"/>
    <col min="1299" max="1299" width="5.7109375" style="11" customWidth="1"/>
    <col min="1300" max="1300" width="4.42578125" style="11" customWidth="1"/>
    <col min="1301" max="1301" width="6.7109375" style="11" customWidth="1"/>
    <col min="1302" max="1302" width="5.7109375" style="11" customWidth="1"/>
    <col min="1303" max="1303" width="4.42578125" style="11" customWidth="1"/>
    <col min="1304" max="1305" width="5.7109375" style="11" customWidth="1"/>
    <col min="1306" max="1306" width="4.42578125" style="11" customWidth="1"/>
    <col min="1307" max="1315" width="17.140625" style="11" customWidth="1"/>
    <col min="1316" max="1536" width="17.140625" style="11"/>
    <col min="1537" max="1537" width="17.140625" style="11" customWidth="1"/>
    <col min="1538" max="1538" width="50.28515625" style="11" customWidth="1"/>
    <col min="1539" max="1547" width="17.140625" style="11" customWidth="1"/>
    <col min="1548" max="1548" width="7.42578125" style="11" customWidth="1"/>
    <col min="1549" max="1549" width="5.7109375" style="11" customWidth="1"/>
    <col min="1550" max="1550" width="4.42578125" style="11" customWidth="1"/>
    <col min="1551" max="1551" width="6.140625" style="11" customWidth="1"/>
    <col min="1552" max="1552" width="5.7109375" style="11" customWidth="1"/>
    <col min="1553" max="1553" width="4.42578125" style="11" customWidth="1"/>
    <col min="1554" max="1554" width="6.7109375" style="11" customWidth="1"/>
    <col min="1555" max="1555" width="5.7109375" style="11" customWidth="1"/>
    <col min="1556" max="1556" width="4.42578125" style="11" customWidth="1"/>
    <col min="1557" max="1557" width="6.7109375" style="11" customWidth="1"/>
    <col min="1558" max="1558" width="5.7109375" style="11" customWidth="1"/>
    <col min="1559" max="1559" width="4.42578125" style="11" customWidth="1"/>
    <col min="1560" max="1561" width="5.7109375" style="11" customWidth="1"/>
    <col min="1562" max="1562" width="4.42578125" style="11" customWidth="1"/>
    <col min="1563" max="1571" width="17.140625" style="11" customWidth="1"/>
    <col min="1572" max="1792" width="17.140625" style="11"/>
    <col min="1793" max="1793" width="17.140625" style="11" customWidth="1"/>
    <col min="1794" max="1794" width="50.28515625" style="11" customWidth="1"/>
    <col min="1795" max="1803" width="17.140625" style="11" customWidth="1"/>
    <col min="1804" max="1804" width="7.42578125" style="11" customWidth="1"/>
    <col min="1805" max="1805" width="5.7109375" style="11" customWidth="1"/>
    <col min="1806" max="1806" width="4.42578125" style="11" customWidth="1"/>
    <col min="1807" max="1807" width="6.140625" style="11" customWidth="1"/>
    <col min="1808" max="1808" width="5.7109375" style="11" customWidth="1"/>
    <col min="1809" max="1809" width="4.42578125" style="11" customWidth="1"/>
    <col min="1810" max="1810" width="6.7109375" style="11" customWidth="1"/>
    <col min="1811" max="1811" width="5.7109375" style="11" customWidth="1"/>
    <col min="1812" max="1812" width="4.42578125" style="11" customWidth="1"/>
    <col min="1813" max="1813" width="6.7109375" style="11" customWidth="1"/>
    <col min="1814" max="1814" width="5.7109375" style="11" customWidth="1"/>
    <col min="1815" max="1815" width="4.42578125" style="11" customWidth="1"/>
    <col min="1816" max="1817" width="5.7109375" style="11" customWidth="1"/>
    <col min="1818" max="1818" width="4.42578125" style="11" customWidth="1"/>
    <col min="1819" max="1827" width="17.140625" style="11" customWidth="1"/>
    <col min="1828" max="2048" width="17.140625" style="11"/>
    <col min="2049" max="2049" width="17.140625" style="11" customWidth="1"/>
    <col min="2050" max="2050" width="50.28515625" style="11" customWidth="1"/>
    <col min="2051" max="2059" width="17.140625" style="11" customWidth="1"/>
    <col min="2060" max="2060" width="7.42578125" style="11" customWidth="1"/>
    <col min="2061" max="2061" width="5.7109375" style="11" customWidth="1"/>
    <col min="2062" max="2062" width="4.42578125" style="11" customWidth="1"/>
    <col min="2063" max="2063" width="6.140625" style="11" customWidth="1"/>
    <col min="2064" max="2064" width="5.7109375" style="11" customWidth="1"/>
    <col min="2065" max="2065" width="4.42578125" style="11" customWidth="1"/>
    <col min="2066" max="2066" width="6.7109375" style="11" customWidth="1"/>
    <col min="2067" max="2067" width="5.7109375" style="11" customWidth="1"/>
    <col min="2068" max="2068" width="4.42578125" style="11" customWidth="1"/>
    <col min="2069" max="2069" width="6.7109375" style="11" customWidth="1"/>
    <col min="2070" max="2070" width="5.7109375" style="11" customWidth="1"/>
    <col min="2071" max="2071" width="4.42578125" style="11" customWidth="1"/>
    <col min="2072" max="2073" width="5.7109375" style="11" customWidth="1"/>
    <col min="2074" max="2074" width="4.42578125" style="11" customWidth="1"/>
    <col min="2075" max="2083" width="17.140625" style="11" customWidth="1"/>
    <col min="2084" max="2304" width="17.140625" style="11"/>
    <col min="2305" max="2305" width="17.140625" style="11" customWidth="1"/>
    <col min="2306" max="2306" width="50.28515625" style="11" customWidth="1"/>
    <col min="2307" max="2315" width="17.140625" style="11" customWidth="1"/>
    <col min="2316" max="2316" width="7.42578125" style="11" customWidth="1"/>
    <col min="2317" max="2317" width="5.7109375" style="11" customWidth="1"/>
    <col min="2318" max="2318" width="4.42578125" style="11" customWidth="1"/>
    <col min="2319" max="2319" width="6.140625" style="11" customWidth="1"/>
    <col min="2320" max="2320" width="5.7109375" style="11" customWidth="1"/>
    <col min="2321" max="2321" width="4.42578125" style="11" customWidth="1"/>
    <col min="2322" max="2322" width="6.7109375" style="11" customWidth="1"/>
    <col min="2323" max="2323" width="5.7109375" style="11" customWidth="1"/>
    <col min="2324" max="2324" width="4.42578125" style="11" customWidth="1"/>
    <col min="2325" max="2325" width="6.7109375" style="11" customWidth="1"/>
    <col min="2326" max="2326" width="5.7109375" style="11" customWidth="1"/>
    <col min="2327" max="2327" width="4.42578125" style="11" customWidth="1"/>
    <col min="2328" max="2329" width="5.7109375" style="11" customWidth="1"/>
    <col min="2330" max="2330" width="4.42578125" style="11" customWidth="1"/>
    <col min="2331" max="2339" width="17.140625" style="11" customWidth="1"/>
    <col min="2340" max="2560" width="17.140625" style="11"/>
    <col min="2561" max="2561" width="17.140625" style="11" customWidth="1"/>
    <col min="2562" max="2562" width="50.28515625" style="11" customWidth="1"/>
    <col min="2563" max="2571" width="17.140625" style="11" customWidth="1"/>
    <col min="2572" max="2572" width="7.42578125" style="11" customWidth="1"/>
    <col min="2573" max="2573" width="5.7109375" style="11" customWidth="1"/>
    <col min="2574" max="2574" width="4.42578125" style="11" customWidth="1"/>
    <col min="2575" max="2575" width="6.140625" style="11" customWidth="1"/>
    <col min="2576" max="2576" width="5.7109375" style="11" customWidth="1"/>
    <col min="2577" max="2577" width="4.42578125" style="11" customWidth="1"/>
    <col min="2578" max="2578" width="6.7109375" style="11" customWidth="1"/>
    <col min="2579" max="2579" width="5.7109375" style="11" customWidth="1"/>
    <col min="2580" max="2580" width="4.42578125" style="11" customWidth="1"/>
    <col min="2581" max="2581" width="6.7109375" style="11" customWidth="1"/>
    <col min="2582" max="2582" width="5.7109375" style="11" customWidth="1"/>
    <col min="2583" max="2583" width="4.42578125" style="11" customWidth="1"/>
    <col min="2584" max="2585" width="5.7109375" style="11" customWidth="1"/>
    <col min="2586" max="2586" width="4.42578125" style="11" customWidth="1"/>
    <col min="2587" max="2595" width="17.140625" style="11" customWidth="1"/>
    <col min="2596" max="2816" width="17.140625" style="11"/>
    <col min="2817" max="2817" width="17.140625" style="11" customWidth="1"/>
    <col min="2818" max="2818" width="50.28515625" style="11" customWidth="1"/>
    <col min="2819" max="2827" width="17.140625" style="11" customWidth="1"/>
    <col min="2828" max="2828" width="7.42578125" style="11" customWidth="1"/>
    <col min="2829" max="2829" width="5.7109375" style="11" customWidth="1"/>
    <col min="2830" max="2830" width="4.42578125" style="11" customWidth="1"/>
    <col min="2831" max="2831" width="6.140625" style="11" customWidth="1"/>
    <col min="2832" max="2832" width="5.7109375" style="11" customWidth="1"/>
    <col min="2833" max="2833" width="4.42578125" style="11" customWidth="1"/>
    <col min="2834" max="2834" width="6.7109375" style="11" customWidth="1"/>
    <col min="2835" max="2835" width="5.7109375" style="11" customWidth="1"/>
    <col min="2836" max="2836" width="4.42578125" style="11" customWidth="1"/>
    <col min="2837" max="2837" width="6.7109375" style="11" customWidth="1"/>
    <col min="2838" max="2838" width="5.7109375" style="11" customWidth="1"/>
    <col min="2839" max="2839" width="4.42578125" style="11" customWidth="1"/>
    <col min="2840" max="2841" width="5.7109375" style="11" customWidth="1"/>
    <col min="2842" max="2842" width="4.42578125" style="11" customWidth="1"/>
    <col min="2843" max="2851" width="17.140625" style="11" customWidth="1"/>
    <col min="2852" max="3072" width="17.140625" style="11"/>
    <col min="3073" max="3073" width="17.140625" style="11" customWidth="1"/>
    <col min="3074" max="3074" width="50.28515625" style="11" customWidth="1"/>
    <col min="3075" max="3083" width="17.140625" style="11" customWidth="1"/>
    <col min="3084" max="3084" width="7.42578125" style="11" customWidth="1"/>
    <col min="3085" max="3085" width="5.7109375" style="11" customWidth="1"/>
    <col min="3086" max="3086" width="4.42578125" style="11" customWidth="1"/>
    <col min="3087" max="3087" width="6.140625" style="11" customWidth="1"/>
    <col min="3088" max="3088" width="5.7109375" style="11" customWidth="1"/>
    <col min="3089" max="3089" width="4.42578125" style="11" customWidth="1"/>
    <col min="3090" max="3090" width="6.7109375" style="11" customWidth="1"/>
    <col min="3091" max="3091" width="5.7109375" style="11" customWidth="1"/>
    <col min="3092" max="3092" width="4.42578125" style="11" customWidth="1"/>
    <col min="3093" max="3093" width="6.7109375" style="11" customWidth="1"/>
    <col min="3094" max="3094" width="5.7109375" style="11" customWidth="1"/>
    <col min="3095" max="3095" width="4.42578125" style="11" customWidth="1"/>
    <col min="3096" max="3097" width="5.7109375" style="11" customWidth="1"/>
    <col min="3098" max="3098" width="4.42578125" style="11" customWidth="1"/>
    <col min="3099" max="3107" width="17.140625" style="11" customWidth="1"/>
    <col min="3108" max="3328" width="17.140625" style="11"/>
    <col min="3329" max="3329" width="17.140625" style="11" customWidth="1"/>
    <col min="3330" max="3330" width="50.28515625" style="11" customWidth="1"/>
    <col min="3331" max="3339" width="17.140625" style="11" customWidth="1"/>
    <col min="3340" max="3340" width="7.42578125" style="11" customWidth="1"/>
    <col min="3341" max="3341" width="5.7109375" style="11" customWidth="1"/>
    <col min="3342" max="3342" width="4.42578125" style="11" customWidth="1"/>
    <col min="3343" max="3343" width="6.140625" style="11" customWidth="1"/>
    <col min="3344" max="3344" width="5.7109375" style="11" customWidth="1"/>
    <col min="3345" max="3345" width="4.42578125" style="11" customWidth="1"/>
    <col min="3346" max="3346" width="6.7109375" style="11" customWidth="1"/>
    <col min="3347" max="3347" width="5.7109375" style="11" customWidth="1"/>
    <col min="3348" max="3348" width="4.42578125" style="11" customWidth="1"/>
    <col min="3349" max="3349" width="6.7109375" style="11" customWidth="1"/>
    <col min="3350" max="3350" width="5.7109375" style="11" customWidth="1"/>
    <col min="3351" max="3351" width="4.42578125" style="11" customWidth="1"/>
    <col min="3352" max="3353" width="5.7109375" style="11" customWidth="1"/>
    <col min="3354" max="3354" width="4.42578125" style="11" customWidth="1"/>
    <col min="3355" max="3363" width="17.140625" style="11" customWidth="1"/>
    <col min="3364" max="3584" width="17.140625" style="11"/>
    <col min="3585" max="3585" width="17.140625" style="11" customWidth="1"/>
    <col min="3586" max="3586" width="50.28515625" style="11" customWidth="1"/>
    <col min="3587" max="3595" width="17.140625" style="11" customWidth="1"/>
    <col min="3596" max="3596" width="7.42578125" style="11" customWidth="1"/>
    <col min="3597" max="3597" width="5.7109375" style="11" customWidth="1"/>
    <col min="3598" max="3598" width="4.42578125" style="11" customWidth="1"/>
    <col min="3599" max="3599" width="6.140625" style="11" customWidth="1"/>
    <col min="3600" max="3600" width="5.7109375" style="11" customWidth="1"/>
    <col min="3601" max="3601" width="4.42578125" style="11" customWidth="1"/>
    <col min="3602" max="3602" width="6.7109375" style="11" customWidth="1"/>
    <col min="3603" max="3603" width="5.7109375" style="11" customWidth="1"/>
    <col min="3604" max="3604" width="4.42578125" style="11" customWidth="1"/>
    <col min="3605" max="3605" width="6.7109375" style="11" customWidth="1"/>
    <col min="3606" max="3606" width="5.7109375" style="11" customWidth="1"/>
    <col min="3607" max="3607" width="4.42578125" style="11" customWidth="1"/>
    <col min="3608" max="3609" width="5.7109375" style="11" customWidth="1"/>
    <col min="3610" max="3610" width="4.42578125" style="11" customWidth="1"/>
    <col min="3611" max="3619" width="17.140625" style="11" customWidth="1"/>
    <col min="3620" max="3840" width="17.140625" style="11"/>
    <col min="3841" max="3841" width="17.140625" style="11" customWidth="1"/>
    <col min="3842" max="3842" width="50.28515625" style="11" customWidth="1"/>
    <col min="3843" max="3851" width="17.140625" style="11" customWidth="1"/>
    <col min="3852" max="3852" width="7.42578125" style="11" customWidth="1"/>
    <col min="3853" max="3853" width="5.7109375" style="11" customWidth="1"/>
    <col min="3854" max="3854" width="4.42578125" style="11" customWidth="1"/>
    <col min="3855" max="3855" width="6.140625" style="11" customWidth="1"/>
    <col min="3856" max="3856" width="5.7109375" style="11" customWidth="1"/>
    <col min="3857" max="3857" width="4.42578125" style="11" customWidth="1"/>
    <col min="3858" max="3858" width="6.7109375" style="11" customWidth="1"/>
    <col min="3859" max="3859" width="5.7109375" style="11" customWidth="1"/>
    <col min="3860" max="3860" width="4.42578125" style="11" customWidth="1"/>
    <col min="3861" max="3861" width="6.7109375" style="11" customWidth="1"/>
    <col min="3862" max="3862" width="5.7109375" style="11" customWidth="1"/>
    <col min="3863" max="3863" width="4.42578125" style="11" customWidth="1"/>
    <col min="3864" max="3865" width="5.7109375" style="11" customWidth="1"/>
    <col min="3866" max="3866" width="4.42578125" style="11" customWidth="1"/>
    <col min="3867" max="3875" width="17.140625" style="11" customWidth="1"/>
    <col min="3876" max="4096" width="17.140625" style="11"/>
    <col min="4097" max="4097" width="17.140625" style="11" customWidth="1"/>
    <col min="4098" max="4098" width="50.28515625" style="11" customWidth="1"/>
    <col min="4099" max="4107" width="17.140625" style="11" customWidth="1"/>
    <col min="4108" max="4108" width="7.42578125" style="11" customWidth="1"/>
    <col min="4109" max="4109" width="5.7109375" style="11" customWidth="1"/>
    <col min="4110" max="4110" width="4.42578125" style="11" customWidth="1"/>
    <col min="4111" max="4111" width="6.140625" style="11" customWidth="1"/>
    <col min="4112" max="4112" width="5.7109375" style="11" customWidth="1"/>
    <col min="4113" max="4113" width="4.42578125" style="11" customWidth="1"/>
    <col min="4114" max="4114" width="6.7109375" style="11" customWidth="1"/>
    <col min="4115" max="4115" width="5.7109375" style="11" customWidth="1"/>
    <col min="4116" max="4116" width="4.42578125" style="11" customWidth="1"/>
    <col min="4117" max="4117" width="6.7109375" style="11" customWidth="1"/>
    <col min="4118" max="4118" width="5.7109375" style="11" customWidth="1"/>
    <col min="4119" max="4119" width="4.42578125" style="11" customWidth="1"/>
    <col min="4120" max="4121" width="5.7109375" style="11" customWidth="1"/>
    <col min="4122" max="4122" width="4.42578125" style="11" customWidth="1"/>
    <col min="4123" max="4131" width="17.140625" style="11" customWidth="1"/>
    <col min="4132" max="4352" width="17.140625" style="11"/>
    <col min="4353" max="4353" width="17.140625" style="11" customWidth="1"/>
    <col min="4354" max="4354" width="50.28515625" style="11" customWidth="1"/>
    <col min="4355" max="4363" width="17.140625" style="11" customWidth="1"/>
    <col min="4364" max="4364" width="7.42578125" style="11" customWidth="1"/>
    <col min="4365" max="4365" width="5.7109375" style="11" customWidth="1"/>
    <col min="4366" max="4366" width="4.42578125" style="11" customWidth="1"/>
    <col min="4367" max="4367" width="6.140625" style="11" customWidth="1"/>
    <col min="4368" max="4368" width="5.7109375" style="11" customWidth="1"/>
    <col min="4369" max="4369" width="4.42578125" style="11" customWidth="1"/>
    <col min="4370" max="4370" width="6.7109375" style="11" customWidth="1"/>
    <col min="4371" max="4371" width="5.7109375" style="11" customWidth="1"/>
    <col min="4372" max="4372" width="4.42578125" style="11" customWidth="1"/>
    <col min="4373" max="4373" width="6.7109375" style="11" customWidth="1"/>
    <col min="4374" max="4374" width="5.7109375" style="11" customWidth="1"/>
    <col min="4375" max="4375" width="4.42578125" style="11" customWidth="1"/>
    <col min="4376" max="4377" width="5.7109375" style="11" customWidth="1"/>
    <col min="4378" max="4378" width="4.42578125" style="11" customWidth="1"/>
    <col min="4379" max="4387" width="17.140625" style="11" customWidth="1"/>
    <col min="4388" max="4608" width="17.140625" style="11"/>
    <col min="4609" max="4609" width="17.140625" style="11" customWidth="1"/>
    <col min="4610" max="4610" width="50.28515625" style="11" customWidth="1"/>
    <col min="4611" max="4619" width="17.140625" style="11" customWidth="1"/>
    <col min="4620" max="4620" width="7.42578125" style="11" customWidth="1"/>
    <col min="4621" max="4621" width="5.7109375" style="11" customWidth="1"/>
    <col min="4622" max="4622" width="4.42578125" style="11" customWidth="1"/>
    <col min="4623" max="4623" width="6.140625" style="11" customWidth="1"/>
    <col min="4624" max="4624" width="5.7109375" style="11" customWidth="1"/>
    <col min="4625" max="4625" width="4.42578125" style="11" customWidth="1"/>
    <col min="4626" max="4626" width="6.7109375" style="11" customWidth="1"/>
    <col min="4627" max="4627" width="5.7109375" style="11" customWidth="1"/>
    <col min="4628" max="4628" width="4.42578125" style="11" customWidth="1"/>
    <col min="4629" max="4629" width="6.7109375" style="11" customWidth="1"/>
    <col min="4630" max="4630" width="5.7109375" style="11" customWidth="1"/>
    <col min="4631" max="4631" width="4.42578125" style="11" customWidth="1"/>
    <col min="4632" max="4633" width="5.7109375" style="11" customWidth="1"/>
    <col min="4634" max="4634" width="4.42578125" style="11" customWidth="1"/>
    <col min="4635" max="4643" width="17.140625" style="11" customWidth="1"/>
    <col min="4644" max="4864" width="17.140625" style="11"/>
    <col min="4865" max="4865" width="17.140625" style="11" customWidth="1"/>
    <col min="4866" max="4866" width="50.28515625" style="11" customWidth="1"/>
    <col min="4867" max="4875" width="17.140625" style="11" customWidth="1"/>
    <col min="4876" max="4876" width="7.42578125" style="11" customWidth="1"/>
    <col min="4877" max="4877" width="5.7109375" style="11" customWidth="1"/>
    <col min="4878" max="4878" width="4.42578125" style="11" customWidth="1"/>
    <col min="4879" max="4879" width="6.140625" style="11" customWidth="1"/>
    <col min="4880" max="4880" width="5.7109375" style="11" customWidth="1"/>
    <col min="4881" max="4881" width="4.42578125" style="11" customWidth="1"/>
    <col min="4882" max="4882" width="6.7109375" style="11" customWidth="1"/>
    <col min="4883" max="4883" width="5.7109375" style="11" customWidth="1"/>
    <col min="4884" max="4884" width="4.42578125" style="11" customWidth="1"/>
    <col min="4885" max="4885" width="6.7109375" style="11" customWidth="1"/>
    <col min="4886" max="4886" width="5.7109375" style="11" customWidth="1"/>
    <col min="4887" max="4887" width="4.42578125" style="11" customWidth="1"/>
    <col min="4888" max="4889" width="5.7109375" style="11" customWidth="1"/>
    <col min="4890" max="4890" width="4.42578125" style="11" customWidth="1"/>
    <col min="4891" max="4899" width="17.140625" style="11" customWidth="1"/>
    <col min="4900" max="5120" width="17.140625" style="11"/>
    <col min="5121" max="5121" width="17.140625" style="11" customWidth="1"/>
    <col min="5122" max="5122" width="50.28515625" style="11" customWidth="1"/>
    <col min="5123" max="5131" width="17.140625" style="11" customWidth="1"/>
    <col min="5132" max="5132" width="7.42578125" style="11" customWidth="1"/>
    <col min="5133" max="5133" width="5.7109375" style="11" customWidth="1"/>
    <col min="5134" max="5134" width="4.42578125" style="11" customWidth="1"/>
    <col min="5135" max="5135" width="6.140625" style="11" customWidth="1"/>
    <col min="5136" max="5136" width="5.7109375" style="11" customWidth="1"/>
    <col min="5137" max="5137" width="4.42578125" style="11" customWidth="1"/>
    <col min="5138" max="5138" width="6.7109375" style="11" customWidth="1"/>
    <col min="5139" max="5139" width="5.7109375" style="11" customWidth="1"/>
    <col min="5140" max="5140" width="4.42578125" style="11" customWidth="1"/>
    <col min="5141" max="5141" width="6.7109375" style="11" customWidth="1"/>
    <col min="5142" max="5142" width="5.7109375" style="11" customWidth="1"/>
    <col min="5143" max="5143" width="4.42578125" style="11" customWidth="1"/>
    <col min="5144" max="5145" width="5.7109375" style="11" customWidth="1"/>
    <col min="5146" max="5146" width="4.42578125" style="11" customWidth="1"/>
    <col min="5147" max="5155" width="17.140625" style="11" customWidth="1"/>
    <col min="5156" max="5376" width="17.140625" style="11"/>
    <col min="5377" max="5377" width="17.140625" style="11" customWidth="1"/>
    <col min="5378" max="5378" width="50.28515625" style="11" customWidth="1"/>
    <col min="5379" max="5387" width="17.140625" style="11" customWidth="1"/>
    <col min="5388" max="5388" width="7.42578125" style="11" customWidth="1"/>
    <col min="5389" max="5389" width="5.7109375" style="11" customWidth="1"/>
    <col min="5390" max="5390" width="4.42578125" style="11" customWidth="1"/>
    <col min="5391" max="5391" width="6.140625" style="11" customWidth="1"/>
    <col min="5392" max="5392" width="5.7109375" style="11" customWidth="1"/>
    <col min="5393" max="5393" width="4.42578125" style="11" customWidth="1"/>
    <col min="5394" max="5394" width="6.7109375" style="11" customWidth="1"/>
    <col min="5395" max="5395" width="5.7109375" style="11" customWidth="1"/>
    <col min="5396" max="5396" width="4.42578125" style="11" customWidth="1"/>
    <col min="5397" max="5397" width="6.7109375" style="11" customWidth="1"/>
    <col min="5398" max="5398" width="5.7109375" style="11" customWidth="1"/>
    <col min="5399" max="5399" width="4.42578125" style="11" customWidth="1"/>
    <col min="5400" max="5401" width="5.7109375" style="11" customWidth="1"/>
    <col min="5402" max="5402" width="4.42578125" style="11" customWidth="1"/>
    <col min="5403" max="5411" width="17.140625" style="11" customWidth="1"/>
    <col min="5412" max="5632" width="17.140625" style="11"/>
    <col min="5633" max="5633" width="17.140625" style="11" customWidth="1"/>
    <col min="5634" max="5634" width="50.28515625" style="11" customWidth="1"/>
    <col min="5635" max="5643" width="17.140625" style="11" customWidth="1"/>
    <col min="5644" max="5644" width="7.42578125" style="11" customWidth="1"/>
    <col min="5645" max="5645" width="5.7109375" style="11" customWidth="1"/>
    <col min="5646" max="5646" width="4.42578125" style="11" customWidth="1"/>
    <col min="5647" max="5647" width="6.140625" style="11" customWidth="1"/>
    <col min="5648" max="5648" width="5.7109375" style="11" customWidth="1"/>
    <col min="5649" max="5649" width="4.42578125" style="11" customWidth="1"/>
    <col min="5650" max="5650" width="6.7109375" style="11" customWidth="1"/>
    <col min="5651" max="5651" width="5.7109375" style="11" customWidth="1"/>
    <col min="5652" max="5652" width="4.42578125" style="11" customWidth="1"/>
    <col min="5653" max="5653" width="6.7109375" style="11" customWidth="1"/>
    <col min="5654" max="5654" width="5.7109375" style="11" customWidth="1"/>
    <col min="5655" max="5655" width="4.42578125" style="11" customWidth="1"/>
    <col min="5656" max="5657" width="5.7109375" style="11" customWidth="1"/>
    <col min="5658" max="5658" width="4.42578125" style="11" customWidth="1"/>
    <col min="5659" max="5667" width="17.140625" style="11" customWidth="1"/>
    <col min="5668" max="5888" width="17.140625" style="11"/>
    <col min="5889" max="5889" width="17.140625" style="11" customWidth="1"/>
    <col min="5890" max="5890" width="50.28515625" style="11" customWidth="1"/>
    <col min="5891" max="5899" width="17.140625" style="11" customWidth="1"/>
    <col min="5900" max="5900" width="7.42578125" style="11" customWidth="1"/>
    <col min="5901" max="5901" width="5.7109375" style="11" customWidth="1"/>
    <col min="5902" max="5902" width="4.42578125" style="11" customWidth="1"/>
    <col min="5903" max="5903" width="6.140625" style="11" customWidth="1"/>
    <col min="5904" max="5904" width="5.7109375" style="11" customWidth="1"/>
    <col min="5905" max="5905" width="4.42578125" style="11" customWidth="1"/>
    <col min="5906" max="5906" width="6.7109375" style="11" customWidth="1"/>
    <col min="5907" max="5907" width="5.7109375" style="11" customWidth="1"/>
    <col min="5908" max="5908" width="4.42578125" style="11" customWidth="1"/>
    <col min="5909" max="5909" width="6.7109375" style="11" customWidth="1"/>
    <col min="5910" max="5910" width="5.7109375" style="11" customWidth="1"/>
    <col min="5911" max="5911" width="4.42578125" style="11" customWidth="1"/>
    <col min="5912" max="5913" width="5.7109375" style="11" customWidth="1"/>
    <col min="5914" max="5914" width="4.42578125" style="11" customWidth="1"/>
    <col min="5915" max="5923" width="17.140625" style="11" customWidth="1"/>
    <col min="5924" max="6144" width="17.140625" style="11"/>
    <col min="6145" max="6145" width="17.140625" style="11" customWidth="1"/>
    <col min="6146" max="6146" width="50.28515625" style="11" customWidth="1"/>
    <col min="6147" max="6155" width="17.140625" style="11" customWidth="1"/>
    <col min="6156" max="6156" width="7.42578125" style="11" customWidth="1"/>
    <col min="6157" max="6157" width="5.7109375" style="11" customWidth="1"/>
    <col min="6158" max="6158" width="4.42578125" style="11" customWidth="1"/>
    <col min="6159" max="6159" width="6.140625" style="11" customWidth="1"/>
    <col min="6160" max="6160" width="5.7109375" style="11" customWidth="1"/>
    <col min="6161" max="6161" width="4.42578125" style="11" customWidth="1"/>
    <col min="6162" max="6162" width="6.7109375" style="11" customWidth="1"/>
    <col min="6163" max="6163" width="5.7109375" style="11" customWidth="1"/>
    <col min="6164" max="6164" width="4.42578125" style="11" customWidth="1"/>
    <col min="6165" max="6165" width="6.7109375" style="11" customWidth="1"/>
    <col min="6166" max="6166" width="5.7109375" style="11" customWidth="1"/>
    <col min="6167" max="6167" width="4.42578125" style="11" customWidth="1"/>
    <col min="6168" max="6169" width="5.7109375" style="11" customWidth="1"/>
    <col min="6170" max="6170" width="4.42578125" style="11" customWidth="1"/>
    <col min="6171" max="6179" width="17.140625" style="11" customWidth="1"/>
    <col min="6180" max="6400" width="17.140625" style="11"/>
    <col min="6401" max="6401" width="17.140625" style="11" customWidth="1"/>
    <col min="6402" max="6402" width="50.28515625" style="11" customWidth="1"/>
    <col min="6403" max="6411" width="17.140625" style="11" customWidth="1"/>
    <col min="6412" max="6412" width="7.42578125" style="11" customWidth="1"/>
    <col min="6413" max="6413" width="5.7109375" style="11" customWidth="1"/>
    <col min="6414" max="6414" width="4.42578125" style="11" customWidth="1"/>
    <col min="6415" max="6415" width="6.140625" style="11" customWidth="1"/>
    <col min="6416" max="6416" width="5.7109375" style="11" customWidth="1"/>
    <col min="6417" max="6417" width="4.42578125" style="11" customWidth="1"/>
    <col min="6418" max="6418" width="6.7109375" style="11" customWidth="1"/>
    <col min="6419" max="6419" width="5.7109375" style="11" customWidth="1"/>
    <col min="6420" max="6420" width="4.42578125" style="11" customWidth="1"/>
    <col min="6421" max="6421" width="6.7109375" style="11" customWidth="1"/>
    <col min="6422" max="6422" width="5.7109375" style="11" customWidth="1"/>
    <col min="6423" max="6423" width="4.42578125" style="11" customWidth="1"/>
    <col min="6424" max="6425" width="5.7109375" style="11" customWidth="1"/>
    <col min="6426" max="6426" width="4.42578125" style="11" customWidth="1"/>
    <col min="6427" max="6435" width="17.140625" style="11" customWidth="1"/>
    <col min="6436" max="6656" width="17.140625" style="11"/>
    <col min="6657" max="6657" width="17.140625" style="11" customWidth="1"/>
    <col min="6658" max="6658" width="50.28515625" style="11" customWidth="1"/>
    <col min="6659" max="6667" width="17.140625" style="11" customWidth="1"/>
    <col min="6668" max="6668" width="7.42578125" style="11" customWidth="1"/>
    <col min="6669" max="6669" width="5.7109375" style="11" customWidth="1"/>
    <col min="6670" max="6670" width="4.42578125" style="11" customWidth="1"/>
    <col min="6671" max="6671" width="6.140625" style="11" customWidth="1"/>
    <col min="6672" max="6672" width="5.7109375" style="11" customWidth="1"/>
    <col min="6673" max="6673" width="4.42578125" style="11" customWidth="1"/>
    <col min="6674" max="6674" width="6.7109375" style="11" customWidth="1"/>
    <col min="6675" max="6675" width="5.7109375" style="11" customWidth="1"/>
    <col min="6676" max="6676" width="4.42578125" style="11" customWidth="1"/>
    <col min="6677" max="6677" width="6.7109375" style="11" customWidth="1"/>
    <col min="6678" max="6678" width="5.7109375" style="11" customWidth="1"/>
    <col min="6679" max="6679" width="4.42578125" style="11" customWidth="1"/>
    <col min="6680" max="6681" width="5.7109375" style="11" customWidth="1"/>
    <col min="6682" max="6682" width="4.42578125" style="11" customWidth="1"/>
    <col min="6683" max="6691" width="17.140625" style="11" customWidth="1"/>
    <col min="6692" max="6912" width="17.140625" style="11"/>
    <col min="6913" max="6913" width="17.140625" style="11" customWidth="1"/>
    <col min="6914" max="6914" width="50.28515625" style="11" customWidth="1"/>
    <col min="6915" max="6923" width="17.140625" style="11" customWidth="1"/>
    <col min="6924" max="6924" width="7.42578125" style="11" customWidth="1"/>
    <col min="6925" max="6925" width="5.7109375" style="11" customWidth="1"/>
    <col min="6926" max="6926" width="4.42578125" style="11" customWidth="1"/>
    <col min="6927" max="6927" width="6.140625" style="11" customWidth="1"/>
    <col min="6928" max="6928" width="5.7109375" style="11" customWidth="1"/>
    <col min="6929" max="6929" width="4.42578125" style="11" customWidth="1"/>
    <col min="6930" max="6930" width="6.7109375" style="11" customWidth="1"/>
    <col min="6931" max="6931" width="5.7109375" style="11" customWidth="1"/>
    <col min="6932" max="6932" width="4.42578125" style="11" customWidth="1"/>
    <col min="6933" max="6933" width="6.7109375" style="11" customWidth="1"/>
    <col min="6934" max="6934" width="5.7109375" style="11" customWidth="1"/>
    <col min="6935" max="6935" width="4.42578125" style="11" customWidth="1"/>
    <col min="6936" max="6937" width="5.7109375" style="11" customWidth="1"/>
    <col min="6938" max="6938" width="4.42578125" style="11" customWidth="1"/>
    <col min="6939" max="6947" width="17.140625" style="11" customWidth="1"/>
    <col min="6948" max="7168" width="17.140625" style="11"/>
    <col min="7169" max="7169" width="17.140625" style="11" customWidth="1"/>
    <col min="7170" max="7170" width="50.28515625" style="11" customWidth="1"/>
    <col min="7171" max="7179" width="17.140625" style="11" customWidth="1"/>
    <col min="7180" max="7180" width="7.42578125" style="11" customWidth="1"/>
    <col min="7181" max="7181" width="5.7109375" style="11" customWidth="1"/>
    <col min="7182" max="7182" width="4.42578125" style="11" customWidth="1"/>
    <col min="7183" max="7183" width="6.140625" style="11" customWidth="1"/>
    <col min="7184" max="7184" width="5.7109375" style="11" customWidth="1"/>
    <col min="7185" max="7185" width="4.42578125" style="11" customWidth="1"/>
    <col min="7186" max="7186" width="6.7109375" style="11" customWidth="1"/>
    <col min="7187" max="7187" width="5.7109375" style="11" customWidth="1"/>
    <col min="7188" max="7188" width="4.42578125" style="11" customWidth="1"/>
    <col min="7189" max="7189" width="6.7109375" style="11" customWidth="1"/>
    <col min="7190" max="7190" width="5.7109375" style="11" customWidth="1"/>
    <col min="7191" max="7191" width="4.42578125" style="11" customWidth="1"/>
    <col min="7192" max="7193" width="5.7109375" style="11" customWidth="1"/>
    <col min="7194" max="7194" width="4.42578125" style="11" customWidth="1"/>
    <col min="7195" max="7203" width="17.140625" style="11" customWidth="1"/>
    <col min="7204" max="7424" width="17.140625" style="11"/>
    <col min="7425" max="7425" width="17.140625" style="11" customWidth="1"/>
    <col min="7426" max="7426" width="50.28515625" style="11" customWidth="1"/>
    <col min="7427" max="7435" width="17.140625" style="11" customWidth="1"/>
    <col min="7436" max="7436" width="7.42578125" style="11" customWidth="1"/>
    <col min="7437" max="7437" width="5.7109375" style="11" customWidth="1"/>
    <col min="7438" max="7438" width="4.42578125" style="11" customWidth="1"/>
    <col min="7439" max="7439" width="6.140625" style="11" customWidth="1"/>
    <col min="7440" max="7440" width="5.7109375" style="11" customWidth="1"/>
    <col min="7441" max="7441" width="4.42578125" style="11" customWidth="1"/>
    <col min="7442" max="7442" width="6.7109375" style="11" customWidth="1"/>
    <col min="7443" max="7443" width="5.7109375" style="11" customWidth="1"/>
    <col min="7444" max="7444" width="4.42578125" style="11" customWidth="1"/>
    <col min="7445" max="7445" width="6.7109375" style="11" customWidth="1"/>
    <col min="7446" max="7446" width="5.7109375" style="11" customWidth="1"/>
    <col min="7447" max="7447" width="4.42578125" style="11" customWidth="1"/>
    <col min="7448" max="7449" width="5.7109375" style="11" customWidth="1"/>
    <col min="7450" max="7450" width="4.42578125" style="11" customWidth="1"/>
    <col min="7451" max="7459" width="17.140625" style="11" customWidth="1"/>
    <col min="7460" max="7680" width="17.140625" style="11"/>
    <col min="7681" max="7681" width="17.140625" style="11" customWidth="1"/>
    <col min="7682" max="7682" width="50.28515625" style="11" customWidth="1"/>
    <col min="7683" max="7691" width="17.140625" style="11" customWidth="1"/>
    <col min="7692" max="7692" width="7.42578125" style="11" customWidth="1"/>
    <col min="7693" max="7693" width="5.7109375" style="11" customWidth="1"/>
    <col min="7694" max="7694" width="4.42578125" style="11" customWidth="1"/>
    <col min="7695" max="7695" width="6.140625" style="11" customWidth="1"/>
    <col min="7696" max="7696" width="5.7109375" style="11" customWidth="1"/>
    <col min="7697" max="7697" width="4.42578125" style="11" customWidth="1"/>
    <col min="7698" max="7698" width="6.7109375" style="11" customWidth="1"/>
    <col min="7699" max="7699" width="5.7109375" style="11" customWidth="1"/>
    <col min="7700" max="7700" width="4.42578125" style="11" customWidth="1"/>
    <col min="7701" max="7701" width="6.7109375" style="11" customWidth="1"/>
    <col min="7702" max="7702" width="5.7109375" style="11" customWidth="1"/>
    <col min="7703" max="7703" width="4.42578125" style="11" customWidth="1"/>
    <col min="7704" max="7705" width="5.7109375" style="11" customWidth="1"/>
    <col min="7706" max="7706" width="4.42578125" style="11" customWidth="1"/>
    <col min="7707" max="7715" width="17.140625" style="11" customWidth="1"/>
    <col min="7716" max="7936" width="17.140625" style="11"/>
    <col min="7937" max="7937" width="17.140625" style="11" customWidth="1"/>
    <col min="7938" max="7938" width="50.28515625" style="11" customWidth="1"/>
    <col min="7939" max="7947" width="17.140625" style="11" customWidth="1"/>
    <col min="7948" max="7948" width="7.42578125" style="11" customWidth="1"/>
    <col min="7949" max="7949" width="5.7109375" style="11" customWidth="1"/>
    <col min="7950" max="7950" width="4.42578125" style="11" customWidth="1"/>
    <col min="7951" max="7951" width="6.140625" style="11" customWidth="1"/>
    <col min="7952" max="7952" width="5.7109375" style="11" customWidth="1"/>
    <col min="7953" max="7953" width="4.42578125" style="11" customWidth="1"/>
    <col min="7954" max="7954" width="6.7109375" style="11" customWidth="1"/>
    <col min="7955" max="7955" width="5.7109375" style="11" customWidth="1"/>
    <col min="7956" max="7956" width="4.42578125" style="11" customWidth="1"/>
    <col min="7957" max="7957" width="6.7109375" style="11" customWidth="1"/>
    <col min="7958" max="7958" width="5.7109375" style="11" customWidth="1"/>
    <col min="7959" max="7959" width="4.42578125" style="11" customWidth="1"/>
    <col min="7960" max="7961" width="5.7109375" style="11" customWidth="1"/>
    <col min="7962" max="7962" width="4.42578125" style="11" customWidth="1"/>
    <col min="7963" max="7971" width="17.140625" style="11" customWidth="1"/>
    <col min="7972" max="8192" width="17.140625" style="11"/>
    <col min="8193" max="8193" width="17.140625" style="11" customWidth="1"/>
    <col min="8194" max="8194" width="50.28515625" style="11" customWidth="1"/>
    <col min="8195" max="8203" width="17.140625" style="11" customWidth="1"/>
    <col min="8204" max="8204" width="7.42578125" style="11" customWidth="1"/>
    <col min="8205" max="8205" width="5.7109375" style="11" customWidth="1"/>
    <col min="8206" max="8206" width="4.42578125" style="11" customWidth="1"/>
    <col min="8207" max="8207" width="6.140625" style="11" customWidth="1"/>
    <col min="8208" max="8208" width="5.7109375" style="11" customWidth="1"/>
    <col min="8209" max="8209" width="4.42578125" style="11" customWidth="1"/>
    <col min="8210" max="8210" width="6.7109375" style="11" customWidth="1"/>
    <col min="8211" max="8211" width="5.7109375" style="11" customWidth="1"/>
    <col min="8212" max="8212" width="4.42578125" style="11" customWidth="1"/>
    <col min="8213" max="8213" width="6.7109375" style="11" customWidth="1"/>
    <col min="8214" max="8214" width="5.7109375" style="11" customWidth="1"/>
    <col min="8215" max="8215" width="4.42578125" style="11" customWidth="1"/>
    <col min="8216" max="8217" width="5.7109375" style="11" customWidth="1"/>
    <col min="8218" max="8218" width="4.42578125" style="11" customWidth="1"/>
    <col min="8219" max="8227" width="17.140625" style="11" customWidth="1"/>
    <col min="8228" max="8448" width="17.140625" style="11"/>
    <col min="8449" max="8449" width="17.140625" style="11" customWidth="1"/>
    <col min="8450" max="8450" width="50.28515625" style="11" customWidth="1"/>
    <col min="8451" max="8459" width="17.140625" style="11" customWidth="1"/>
    <col min="8460" max="8460" width="7.42578125" style="11" customWidth="1"/>
    <col min="8461" max="8461" width="5.7109375" style="11" customWidth="1"/>
    <col min="8462" max="8462" width="4.42578125" style="11" customWidth="1"/>
    <col min="8463" max="8463" width="6.140625" style="11" customWidth="1"/>
    <col min="8464" max="8464" width="5.7109375" style="11" customWidth="1"/>
    <col min="8465" max="8465" width="4.42578125" style="11" customWidth="1"/>
    <col min="8466" max="8466" width="6.7109375" style="11" customWidth="1"/>
    <col min="8467" max="8467" width="5.7109375" style="11" customWidth="1"/>
    <col min="8468" max="8468" width="4.42578125" style="11" customWidth="1"/>
    <col min="8469" max="8469" width="6.7109375" style="11" customWidth="1"/>
    <col min="8470" max="8470" width="5.7109375" style="11" customWidth="1"/>
    <col min="8471" max="8471" width="4.42578125" style="11" customWidth="1"/>
    <col min="8472" max="8473" width="5.7109375" style="11" customWidth="1"/>
    <col min="8474" max="8474" width="4.42578125" style="11" customWidth="1"/>
    <col min="8475" max="8483" width="17.140625" style="11" customWidth="1"/>
    <col min="8484" max="8704" width="17.140625" style="11"/>
    <col min="8705" max="8705" width="17.140625" style="11" customWidth="1"/>
    <col min="8706" max="8706" width="50.28515625" style="11" customWidth="1"/>
    <col min="8707" max="8715" width="17.140625" style="11" customWidth="1"/>
    <col min="8716" max="8716" width="7.42578125" style="11" customWidth="1"/>
    <col min="8717" max="8717" width="5.7109375" style="11" customWidth="1"/>
    <col min="8718" max="8718" width="4.42578125" style="11" customWidth="1"/>
    <col min="8719" max="8719" width="6.140625" style="11" customWidth="1"/>
    <col min="8720" max="8720" width="5.7109375" style="11" customWidth="1"/>
    <col min="8721" max="8721" width="4.42578125" style="11" customWidth="1"/>
    <col min="8722" max="8722" width="6.7109375" style="11" customWidth="1"/>
    <col min="8723" max="8723" width="5.7109375" style="11" customWidth="1"/>
    <col min="8724" max="8724" width="4.42578125" style="11" customWidth="1"/>
    <col min="8725" max="8725" width="6.7109375" style="11" customWidth="1"/>
    <col min="8726" max="8726" width="5.7109375" style="11" customWidth="1"/>
    <col min="8727" max="8727" width="4.42578125" style="11" customWidth="1"/>
    <col min="8728" max="8729" width="5.7109375" style="11" customWidth="1"/>
    <col min="8730" max="8730" width="4.42578125" style="11" customWidth="1"/>
    <col min="8731" max="8739" width="17.140625" style="11" customWidth="1"/>
    <col min="8740" max="8960" width="17.140625" style="11"/>
    <col min="8961" max="8961" width="17.140625" style="11" customWidth="1"/>
    <col min="8962" max="8962" width="50.28515625" style="11" customWidth="1"/>
    <col min="8963" max="8971" width="17.140625" style="11" customWidth="1"/>
    <col min="8972" max="8972" width="7.42578125" style="11" customWidth="1"/>
    <col min="8973" max="8973" width="5.7109375" style="11" customWidth="1"/>
    <col min="8974" max="8974" width="4.42578125" style="11" customWidth="1"/>
    <col min="8975" max="8975" width="6.140625" style="11" customWidth="1"/>
    <col min="8976" max="8976" width="5.7109375" style="11" customWidth="1"/>
    <col min="8977" max="8977" width="4.42578125" style="11" customWidth="1"/>
    <col min="8978" max="8978" width="6.7109375" style="11" customWidth="1"/>
    <col min="8979" max="8979" width="5.7109375" style="11" customWidth="1"/>
    <col min="8980" max="8980" width="4.42578125" style="11" customWidth="1"/>
    <col min="8981" max="8981" width="6.7109375" style="11" customWidth="1"/>
    <col min="8982" max="8982" width="5.7109375" style="11" customWidth="1"/>
    <col min="8983" max="8983" width="4.42578125" style="11" customWidth="1"/>
    <col min="8984" max="8985" width="5.7109375" style="11" customWidth="1"/>
    <col min="8986" max="8986" width="4.42578125" style="11" customWidth="1"/>
    <col min="8987" max="8995" width="17.140625" style="11" customWidth="1"/>
    <col min="8996" max="9216" width="17.140625" style="11"/>
    <col min="9217" max="9217" width="17.140625" style="11" customWidth="1"/>
    <col min="9218" max="9218" width="50.28515625" style="11" customWidth="1"/>
    <col min="9219" max="9227" width="17.140625" style="11" customWidth="1"/>
    <col min="9228" max="9228" width="7.42578125" style="11" customWidth="1"/>
    <col min="9229" max="9229" width="5.7109375" style="11" customWidth="1"/>
    <col min="9230" max="9230" width="4.42578125" style="11" customWidth="1"/>
    <col min="9231" max="9231" width="6.140625" style="11" customWidth="1"/>
    <col min="9232" max="9232" width="5.7109375" style="11" customWidth="1"/>
    <col min="9233" max="9233" width="4.42578125" style="11" customWidth="1"/>
    <col min="9234" max="9234" width="6.7109375" style="11" customWidth="1"/>
    <col min="9235" max="9235" width="5.7109375" style="11" customWidth="1"/>
    <col min="9236" max="9236" width="4.42578125" style="11" customWidth="1"/>
    <col min="9237" max="9237" width="6.7109375" style="11" customWidth="1"/>
    <col min="9238" max="9238" width="5.7109375" style="11" customWidth="1"/>
    <col min="9239" max="9239" width="4.42578125" style="11" customWidth="1"/>
    <col min="9240" max="9241" width="5.7109375" style="11" customWidth="1"/>
    <col min="9242" max="9242" width="4.42578125" style="11" customWidth="1"/>
    <col min="9243" max="9251" width="17.140625" style="11" customWidth="1"/>
    <col min="9252" max="9472" width="17.140625" style="11"/>
    <col min="9473" max="9473" width="17.140625" style="11" customWidth="1"/>
    <col min="9474" max="9474" width="50.28515625" style="11" customWidth="1"/>
    <col min="9475" max="9483" width="17.140625" style="11" customWidth="1"/>
    <col min="9484" max="9484" width="7.42578125" style="11" customWidth="1"/>
    <col min="9485" max="9485" width="5.7109375" style="11" customWidth="1"/>
    <col min="9486" max="9486" width="4.42578125" style="11" customWidth="1"/>
    <col min="9487" max="9487" width="6.140625" style="11" customWidth="1"/>
    <col min="9488" max="9488" width="5.7109375" style="11" customWidth="1"/>
    <col min="9489" max="9489" width="4.42578125" style="11" customWidth="1"/>
    <col min="9490" max="9490" width="6.7109375" style="11" customWidth="1"/>
    <col min="9491" max="9491" width="5.7109375" style="11" customWidth="1"/>
    <col min="9492" max="9492" width="4.42578125" style="11" customWidth="1"/>
    <col min="9493" max="9493" width="6.7109375" style="11" customWidth="1"/>
    <col min="9494" max="9494" width="5.7109375" style="11" customWidth="1"/>
    <col min="9495" max="9495" width="4.42578125" style="11" customWidth="1"/>
    <col min="9496" max="9497" width="5.7109375" style="11" customWidth="1"/>
    <col min="9498" max="9498" width="4.42578125" style="11" customWidth="1"/>
    <col min="9499" max="9507" width="17.140625" style="11" customWidth="1"/>
    <col min="9508" max="9728" width="17.140625" style="11"/>
    <col min="9729" max="9729" width="17.140625" style="11" customWidth="1"/>
    <col min="9730" max="9730" width="50.28515625" style="11" customWidth="1"/>
    <col min="9731" max="9739" width="17.140625" style="11" customWidth="1"/>
    <col min="9740" max="9740" width="7.42578125" style="11" customWidth="1"/>
    <col min="9741" max="9741" width="5.7109375" style="11" customWidth="1"/>
    <col min="9742" max="9742" width="4.42578125" style="11" customWidth="1"/>
    <col min="9743" max="9743" width="6.140625" style="11" customWidth="1"/>
    <col min="9744" max="9744" width="5.7109375" style="11" customWidth="1"/>
    <col min="9745" max="9745" width="4.42578125" style="11" customWidth="1"/>
    <col min="9746" max="9746" width="6.7109375" style="11" customWidth="1"/>
    <col min="9747" max="9747" width="5.7109375" style="11" customWidth="1"/>
    <col min="9748" max="9748" width="4.42578125" style="11" customWidth="1"/>
    <col min="9749" max="9749" width="6.7109375" style="11" customWidth="1"/>
    <col min="9750" max="9750" width="5.7109375" style="11" customWidth="1"/>
    <col min="9751" max="9751" width="4.42578125" style="11" customWidth="1"/>
    <col min="9752" max="9753" width="5.7109375" style="11" customWidth="1"/>
    <col min="9754" max="9754" width="4.42578125" style="11" customWidth="1"/>
    <col min="9755" max="9763" width="17.140625" style="11" customWidth="1"/>
    <col min="9764" max="9984" width="17.140625" style="11"/>
    <col min="9985" max="9985" width="17.140625" style="11" customWidth="1"/>
    <col min="9986" max="9986" width="50.28515625" style="11" customWidth="1"/>
    <col min="9987" max="9995" width="17.140625" style="11" customWidth="1"/>
    <col min="9996" max="9996" width="7.42578125" style="11" customWidth="1"/>
    <col min="9997" max="9997" width="5.7109375" style="11" customWidth="1"/>
    <col min="9998" max="9998" width="4.42578125" style="11" customWidth="1"/>
    <col min="9999" max="9999" width="6.140625" style="11" customWidth="1"/>
    <col min="10000" max="10000" width="5.7109375" style="11" customWidth="1"/>
    <col min="10001" max="10001" width="4.42578125" style="11" customWidth="1"/>
    <col min="10002" max="10002" width="6.7109375" style="11" customWidth="1"/>
    <col min="10003" max="10003" width="5.7109375" style="11" customWidth="1"/>
    <col min="10004" max="10004" width="4.42578125" style="11" customWidth="1"/>
    <col min="10005" max="10005" width="6.7109375" style="11" customWidth="1"/>
    <col min="10006" max="10006" width="5.7109375" style="11" customWidth="1"/>
    <col min="10007" max="10007" width="4.42578125" style="11" customWidth="1"/>
    <col min="10008" max="10009" width="5.7109375" style="11" customWidth="1"/>
    <col min="10010" max="10010" width="4.42578125" style="11" customWidth="1"/>
    <col min="10011" max="10019" width="17.140625" style="11" customWidth="1"/>
    <col min="10020" max="10240" width="17.140625" style="11"/>
    <col min="10241" max="10241" width="17.140625" style="11" customWidth="1"/>
    <col min="10242" max="10242" width="50.28515625" style="11" customWidth="1"/>
    <col min="10243" max="10251" width="17.140625" style="11" customWidth="1"/>
    <col min="10252" max="10252" width="7.42578125" style="11" customWidth="1"/>
    <col min="10253" max="10253" width="5.7109375" style="11" customWidth="1"/>
    <col min="10254" max="10254" width="4.42578125" style="11" customWidth="1"/>
    <col min="10255" max="10255" width="6.140625" style="11" customWidth="1"/>
    <col min="10256" max="10256" width="5.7109375" style="11" customWidth="1"/>
    <col min="10257" max="10257" width="4.42578125" style="11" customWidth="1"/>
    <col min="10258" max="10258" width="6.7109375" style="11" customWidth="1"/>
    <col min="10259" max="10259" width="5.7109375" style="11" customWidth="1"/>
    <col min="10260" max="10260" width="4.42578125" style="11" customWidth="1"/>
    <col min="10261" max="10261" width="6.7109375" style="11" customWidth="1"/>
    <col min="10262" max="10262" width="5.7109375" style="11" customWidth="1"/>
    <col min="10263" max="10263" width="4.42578125" style="11" customWidth="1"/>
    <col min="10264" max="10265" width="5.7109375" style="11" customWidth="1"/>
    <col min="10266" max="10266" width="4.42578125" style="11" customWidth="1"/>
    <col min="10267" max="10275" width="17.140625" style="11" customWidth="1"/>
    <col min="10276" max="10496" width="17.140625" style="11"/>
    <col min="10497" max="10497" width="17.140625" style="11" customWidth="1"/>
    <col min="10498" max="10498" width="50.28515625" style="11" customWidth="1"/>
    <col min="10499" max="10507" width="17.140625" style="11" customWidth="1"/>
    <col min="10508" max="10508" width="7.42578125" style="11" customWidth="1"/>
    <col min="10509" max="10509" width="5.7109375" style="11" customWidth="1"/>
    <col min="10510" max="10510" width="4.42578125" style="11" customWidth="1"/>
    <col min="10511" max="10511" width="6.140625" style="11" customWidth="1"/>
    <col min="10512" max="10512" width="5.7109375" style="11" customWidth="1"/>
    <col min="10513" max="10513" width="4.42578125" style="11" customWidth="1"/>
    <col min="10514" max="10514" width="6.7109375" style="11" customWidth="1"/>
    <col min="10515" max="10515" width="5.7109375" style="11" customWidth="1"/>
    <col min="10516" max="10516" width="4.42578125" style="11" customWidth="1"/>
    <col min="10517" max="10517" width="6.7109375" style="11" customWidth="1"/>
    <col min="10518" max="10518" width="5.7109375" style="11" customWidth="1"/>
    <col min="10519" max="10519" width="4.42578125" style="11" customWidth="1"/>
    <col min="10520" max="10521" width="5.7109375" style="11" customWidth="1"/>
    <col min="10522" max="10522" width="4.42578125" style="11" customWidth="1"/>
    <col min="10523" max="10531" width="17.140625" style="11" customWidth="1"/>
    <col min="10532" max="10752" width="17.140625" style="11"/>
    <col min="10753" max="10753" width="17.140625" style="11" customWidth="1"/>
    <col min="10754" max="10754" width="50.28515625" style="11" customWidth="1"/>
    <col min="10755" max="10763" width="17.140625" style="11" customWidth="1"/>
    <col min="10764" max="10764" width="7.42578125" style="11" customWidth="1"/>
    <col min="10765" max="10765" width="5.7109375" style="11" customWidth="1"/>
    <col min="10766" max="10766" width="4.42578125" style="11" customWidth="1"/>
    <col min="10767" max="10767" width="6.140625" style="11" customWidth="1"/>
    <col min="10768" max="10768" width="5.7109375" style="11" customWidth="1"/>
    <col min="10769" max="10769" width="4.42578125" style="11" customWidth="1"/>
    <col min="10770" max="10770" width="6.7109375" style="11" customWidth="1"/>
    <col min="10771" max="10771" width="5.7109375" style="11" customWidth="1"/>
    <col min="10772" max="10772" width="4.42578125" style="11" customWidth="1"/>
    <col min="10773" max="10773" width="6.7109375" style="11" customWidth="1"/>
    <col min="10774" max="10774" width="5.7109375" style="11" customWidth="1"/>
    <col min="10775" max="10775" width="4.42578125" style="11" customWidth="1"/>
    <col min="10776" max="10777" width="5.7109375" style="11" customWidth="1"/>
    <col min="10778" max="10778" width="4.42578125" style="11" customWidth="1"/>
    <col min="10779" max="10787" width="17.140625" style="11" customWidth="1"/>
    <col min="10788" max="11008" width="17.140625" style="11"/>
    <col min="11009" max="11009" width="17.140625" style="11" customWidth="1"/>
    <col min="11010" max="11010" width="50.28515625" style="11" customWidth="1"/>
    <col min="11011" max="11019" width="17.140625" style="11" customWidth="1"/>
    <col min="11020" max="11020" width="7.42578125" style="11" customWidth="1"/>
    <col min="11021" max="11021" width="5.7109375" style="11" customWidth="1"/>
    <col min="11022" max="11022" width="4.42578125" style="11" customWidth="1"/>
    <col min="11023" max="11023" width="6.140625" style="11" customWidth="1"/>
    <col min="11024" max="11024" width="5.7109375" style="11" customWidth="1"/>
    <col min="11025" max="11025" width="4.42578125" style="11" customWidth="1"/>
    <col min="11026" max="11026" width="6.7109375" style="11" customWidth="1"/>
    <col min="11027" max="11027" width="5.7109375" style="11" customWidth="1"/>
    <col min="11028" max="11028" width="4.42578125" style="11" customWidth="1"/>
    <col min="11029" max="11029" width="6.7109375" style="11" customWidth="1"/>
    <col min="11030" max="11030" width="5.7109375" style="11" customWidth="1"/>
    <col min="11031" max="11031" width="4.42578125" style="11" customWidth="1"/>
    <col min="11032" max="11033" width="5.7109375" style="11" customWidth="1"/>
    <col min="11034" max="11034" width="4.42578125" style="11" customWidth="1"/>
    <col min="11035" max="11043" width="17.140625" style="11" customWidth="1"/>
    <col min="11044" max="11264" width="17.140625" style="11"/>
    <col min="11265" max="11265" width="17.140625" style="11" customWidth="1"/>
    <col min="11266" max="11266" width="50.28515625" style="11" customWidth="1"/>
    <col min="11267" max="11275" width="17.140625" style="11" customWidth="1"/>
    <col min="11276" max="11276" width="7.42578125" style="11" customWidth="1"/>
    <col min="11277" max="11277" width="5.7109375" style="11" customWidth="1"/>
    <col min="11278" max="11278" width="4.42578125" style="11" customWidth="1"/>
    <col min="11279" max="11279" width="6.140625" style="11" customWidth="1"/>
    <col min="11280" max="11280" width="5.7109375" style="11" customWidth="1"/>
    <col min="11281" max="11281" width="4.42578125" style="11" customWidth="1"/>
    <col min="11282" max="11282" width="6.7109375" style="11" customWidth="1"/>
    <col min="11283" max="11283" width="5.7109375" style="11" customWidth="1"/>
    <col min="11284" max="11284" width="4.42578125" style="11" customWidth="1"/>
    <col min="11285" max="11285" width="6.7109375" style="11" customWidth="1"/>
    <col min="11286" max="11286" width="5.7109375" style="11" customWidth="1"/>
    <col min="11287" max="11287" width="4.42578125" style="11" customWidth="1"/>
    <col min="11288" max="11289" width="5.7109375" style="11" customWidth="1"/>
    <col min="11290" max="11290" width="4.42578125" style="11" customWidth="1"/>
    <col min="11291" max="11299" width="17.140625" style="11" customWidth="1"/>
    <col min="11300" max="11520" width="17.140625" style="11"/>
    <col min="11521" max="11521" width="17.140625" style="11" customWidth="1"/>
    <col min="11522" max="11522" width="50.28515625" style="11" customWidth="1"/>
    <col min="11523" max="11531" width="17.140625" style="11" customWidth="1"/>
    <col min="11532" max="11532" width="7.42578125" style="11" customWidth="1"/>
    <col min="11533" max="11533" width="5.7109375" style="11" customWidth="1"/>
    <col min="11534" max="11534" width="4.42578125" style="11" customWidth="1"/>
    <col min="11535" max="11535" width="6.140625" style="11" customWidth="1"/>
    <col min="11536" max="11536" width="5.7109375" style="11" customWidth="1"/>
    <col min="11537" max="11537" width="4.42578125" style="11" customWidth="1"/>
    <col min="11538" max="11538" width="6.7109375" style="11" customWidth="1"/>
    <col min="11539" max="11539" width="5.7109375" style="11" customWidth="1"/>
    <col min="11540" max="11540" width="4.42578125" style="11" customWidth="1"/>
    <col min="11541" max="11541" width="6.7109375" style="11" customWidth="1"/>
    <col min="11542" max="11542" width="5.7109375" style="11" customWidth="1"/>
    <col min="11543" max="11543" width="4.42578125" style="11" customWidth="1"/>
    <col min="11544" max="11545" width="5.7109375" style="11" customWidth="1"/>
    <col min="11546" max="11546" width="4.42578125" style="11" customWidth="1"/>
    <col min="11547" max="11555" width="17.140625" style="11" customWidth="1"/>
    <col min="11556" max="11776" width="17.140625" style="11"/>
    <col min="11777" max="11777" width="17.140625" style="11" customWidth="1"/>
    <col min="11778" max="11778" width="50.28515625" style="11" customWidth="1"/>
    <col min="11779" max="11787" width="17.140625" style="11" customWidth="1"/>
    <col min="11788" max="11788" width="7.42578125" style="11" customWidth="1"/>
    <col min="11789" max="11789" width="5.7109375" style="11" customWidth="1"/>
    <col min="11790" max="11790" width="4.42578125" style="11" customWidth="1"/>
    <col min="11791" max="11791" width="6.140625" style="11" customWidth="1"/>
    <col min="11792" max="11792" width="5.7109375" style="11" customWidth="1"/>
    <col min="11793" max="11793" width="4.42578125" style="11" customWidth="1"/>
    <col min="11794" max="11794" width="6.7109375" style="11" customWidth="1"/>
    <col min="11795" max="11795" width="5.7109375" style="11" customWidth="1"/>
    <col min="11796" max="11796" width="4.42578125" style="11" customWidth="1"/>
    <col min="11797" max="11797" width="6.7109375" style="11" customWidth="1"/>
    <col min="11798" max="11798" width="5.7109375" style="11" customWidth="1"/>
    <col min="11799" max="11799" width="4.42578125" style="11" customWidth="1"/>
    <col min="11800" max="11801" width="5.7109375" style="11" customWidth="1"/>
    <col min="11802" max="11802" width="4.42578125" style="11" customWidth="1"/>
    <col min="11803" max="11811" width="17.140625" style="11" customWidth="1"/>
    <col min="11812" max="12032" width="17.140625" style="11"/>
    <col min="12033" max="12033" width="17.140625" style="11" customWidth="1"/>
    <col min="12034" max="12034" width="50.28515625" style="11" customWidth="1"/>
    <col min="12035" max="12043" width="17.140625" style="11" customWidth="1"/>
    <col min="12044" max="12044" width="7.42578125" style="11" customWidth="1"/>
    <col min="12045" max="12045" width="5.7109375" style="11" customWidth="1"/>
    <col min="12046" max="12046" width="4.42578125" style="11" customWidth="1"/>
    <col min="12047" max="12047" width="6.140625" style="11" customWidth="1"/>
    <col min="12048" max="12048" width="5.7109375" style="11" customWidth="1"/>
    <col min="12049" max="12049" width="4.42578125" style="11" customWidth="1"/>
    <col min="12050" max="12050" width="6.7109375" style="11" customWidth="1"/>
    <col min="12051" max="12051" width="5.7109375" style="11" customWidth="1"/>
    <col min="12052" max="12052" width="4.42578125" style="11" customWidth="1"/>
    <col min="12053" max="12053" width="6.7109375" style="11" customWidth="1"/>
    <col min="12054" max="12054" width="5.7109375" style="11" customWidth="1"/>
    <col min="12055" max="12055" width="4.42578125" style="11" customWidth="1"/>
    <col min="12056" max="12057" width="5.7109375" style="11" customWidth="1"/>
    <col min="12058" max="12058" width="4.42578125" style="11" customWidth="1"/>
    <col min="12059" max="12067" width="17.140625" style="11" customWidth="1"/>
    <col min="12068" max="12288" width="17.140625" style="11"/>
    <col min="12289" max="12289" width="17.140625" style="11" customWidth="1"/>
    <col min="12290" max="12290" width="50.28515625" style="11" customWidth="1"/>
    <col min="12291" max="12299" width="17.140625" style="11" customWidth="1"/>
    <col min="12300" max="12300" width="7.42578125" style="11" customWidth="1"/>
    <col min="12301" max="12301" width="5.7109375" style="11" customWidth="1"/>
    <col min="12302" max="12302" width="4.42578125" style="11" customWidth="1"/>
    <col min="12303" max="12303" width="6.140625" style="11" customWidth="1"/>
    <col min="12304" max="12304" width="5.7109375" style="11" customWidth="1"/>
    <col min="12305" max="12305" width="4.42578125" style="11" customWidth="1"/>
    <col min="12306" max="12306" width="6.7109375" style="11" customWidth="1"/>
    <col min="12307" max="12307" width="5.7109375" style="11" customWidth="1"/>
    <col min="12308" max="12308" width="4.42578125" style="11" customWidth="1"/>
    <col min="12309" max="12309" width="6.7109375" style="11" customWidth="1"/>
    <col min="12310" max="12310" width="5.7109375" style="11" customWidth="1"/>
    <col min="12311" max="12311" width="4.42578125" style="11" customWidth="1"/>
    <col min="12312" max="12313" width="5.7109375" style="11" customWidth="1"/>
    <col min="12314" max="12314" width="4.42578125" style="11" customWidth="1"/>
    <col min="12315" max="12323" width="17.140625" style="11" customWidth="1"/>
    <col min="12324" max="12544" width="17.140625" style="11"/>
    <col min="12545" max="12545" width="17.140625" style="11" customWidth="1"/>
    <col min="12546" max="12546" width="50.28515625" style="11" customWidth="1"/>
    <col min="12547" max="12555" width="17.140625" style="11" customWidth="1"/>
    <col min="12556" max="12556" width="7.42578125" style="11" customWidth="1"/>
    <col min="12557" max="12557" width="5.7109375" style="11" customWidth="1"/>
    <col min="12558" max="12558" width="4.42578125" style="11" customWidth="1"/>
    <col min="12559" max="12559" width="6.140625" style="11" customWidth="1"/>
    <col min="12560" max="12560" width="5.7109375" style="11" customWidth="1"/>
    <col min="12561" max="12561" width="4.42578125" style="11" customWidth="1"/>
    <col min="12562" max="12562" width="6.7109375" style="11" customWidth="1"/>
    <col min="12563" max="12563" width="5.7109375" style="11" customWidth="1"/>
    <col min="12564" max="12564" width="4.42578125" style="11" customWidth="1"/>
    <col min="12565" max="12565" width="6.7109375" style="11" customWidth="1"/>
    <col min="12566" max="12566" width="5.7109375" style="11" customWidth="1"/>
    <col min="12567" max="12567" width="4.42578125" style="11" customWidth="1"/>
    <col min="12568" max="12569" width="5.7109375" style="11" customWidth="1"/>
    <col min="12570" max="12570" width="4.42578125" style="11" customWidth="1"/>
    <col min="12571" max="12579" width="17.140625" style="11" customWidth="1"/>
    <col min="12580" max="12800" width="17.140625" style="11"/>
    <col min="12801" max="12801" width="17.140625" style="11" customWidth="1"/>
    <col min="12802" max="12802" width="50.28515625" style="11" customWidth="1"/>
    <col min="12803" max="12811" width="17.140625" style="11" customWidth="1"/>
    <col min="12812" max="12812" width="7.42578125" style="11" customWidth="1"/>
    <col min="12813" max="12813" width="5.7109375" style="11" customWidth="1"/>
    <col min="12814" max="12814" width="4.42578125" style="11" customWidth="1"/>
    <col min="12815" max="12815" width="6.140625" style="11" customWidth="1"/>
    <col min="12816" max="12816" width="5.7109375" style="11" customWidth="1"/>
    <col min="12817" max="12817" width="4.42578125" style="11" customWidth="1"/>
    <col min="12818" max="12818" width="6.7109375" style="11" customWidth="1"/>
    <col min="12819" max="12819" width="5.7109375" style="11" customWidth="1"/>
    <col min="12820" max="12820" width="4.42578125" style="11" customWidth="1"/>
    <col min="12821" max="12821" width="6.7109375" style="11" customWidth="1"/>
    <col min="12822" max="12822" width="5.7109375" style="11" customWidth="1"/>
    <col min="12823" max="12823" width="4.42578125" style="11" customWidth="1"/>
    <col min="12824" max="12825" width="5.7109375" style="11" customWidth="1"/>
    <col min="12826" max="12826" width="4.42578125" style="11" customWidth="1"/>
    <col min="12827" max="12835" width="17.140625" style="11" customWidth="1"/>
    <col min="12836" max="13056" width="17.140625" style="11"/>
    <col min="13057" max="13057" width="17.140625" style="11" customWidth="1"/>
    <col min="13058" max="13058" width="50.28515625" style="11" customWidth="1"/>
    <col min="13059" max="13067" width="17.140625" style="11" customWidth="1"/>
    <col min="13068" max="13068" width="7.42578125" style="11" customWidth="1"/>
    <col min="13069" max="13069" width="5.7109375" style="11" customWidth="1"/>
    <col min="13070" max="13070" width="4.42578125" style="11" customWidth="1"/>
    <col min="13071" max="13071" width="6.140625" style="11" customWidth="1"/>
    <col min="13072" max="13072" width="5.7109375" style="11" customWidth="1"/>
    <col min="13073" max="13073" width="4.42578125" style="11" customWidth="1"/>
    <col min="13074" max="13074" width="6.7109375" style="11" customWidth="1"/>
    <col min="13075" max="13075" width="5.7109375" style="11" customWidth="1"/>
    <col min="13076" max="13076" width="4.42578125" style="11" customWidth="1"/>
    <col min="13077" max="13077" width="6.7109375" style="11" customWidth="1"/>
    <col min="13078" max="13078" width="5.7109375" style="11" customWidth="1"/>
    <col min="13079" max="13079" width="4.42578125" style="11" customWidth="1"/>
    <col min="13080" max="13081" width="5.7109375" style="11" customWidth="1"/>
    <col min="13082" max="13082" width="4.42578125" style="11" customWidth="1"/>
    <col min="13083" max="13091" width="17.140625" style="11" customWidth="1"/>
    <col min="13092" max="13312" width="17.140625" style="11"/>
    <col min="13313" max="13313" width="17.140625" style="11" customWidth="1"/>
    <col min="13314" max="13314" width="50.28515625" style="11" customWidth="1"/>
    <col min="13315" max="13323" width="17.140625" style="11" customWidth="1"/>
    <col min="13324" max="13324" width="7.42578125" style="11" customWidth="1"/>
    <col min="13325" max="13325" width="5.7109375" style="11" customWidth="1"/>
    <col min="13326" max="13326" width="4.42578125" style="11" customWidth="1"/>
    <col min="13327" max="13327" width="6.140625" style="11" customWidth="1"/>
    <col min="13328" max="13328" width="5.7109375" style="11" customWidth="1"/>
    <col min="13329" max="13329" width="4.42578125" style="11" customWidth="1"/>
    <col min="13330" max="13330" width="6.7109375" style="11" customWidth="1"/>
    <col min="13331" max="13331" width="5.7109375" style="11" customWidth="1"/>
    <col min="13332" max="13332" width="4.42578125" style="11" customWidth="1"/>
    <col min="13333" max="13333" width="6.7109375" style="11" customWidth="1"/>
    <col min="13334" max="13334" width="5.7109375" style="11" customWidth="1"/>
    <col min="13335" max="13335" width="4.42578125" style="11" customWidth="1"/>
    <col min="13336" max="13337" width="5.7109375" style="11" customWidth="1"/>
    <col min="13338" max="13338" width="4.42578125" style="11" customWidth="1"/>
    <col min="13339" max="13347" width="17.140625" style="11" customWidth="1"/>
    <col min="13348" max="13568" width="17.140625" style="11"/>
    <col min="13569" max="13569" width="17.140625" style="11" customWidth="1"/>
    <col min="13570" max="13570" width="50.28515625" style="11" customWidth="1"/>
    <col min="13571" max="13579" width="17.140625" style="11" customWidth="1"/>
    <col min="13580" max="13580" width="7.42578125" style="11" customWidth="1"/>
    <col min="13581" max="13581" width="5.7109375" style="11" customWidth="1"/>
    <col min="13582" max="13582" width="4.42578125" style="11" customWidth="1"/>
    <col min="13583" max="13583" width="6.140625" style="11" customWidth="1"/>
    <col min="13584" max="13584" width="5.7109375" style="11" customWidth="1"/>
    <col min="13585" max="13585" width="4.42578125" style="11" customWidth="1"/>
    <col min="13586" max="13586" width="6.7109375" style="11" customWidth="1"/>
    <col min="13587" max="13587" width="5.7109375" style="11" customWidth="1"/>
    <col min="13588" max="13588" width="4.42578125" style="11" customWidth="1"/>
    <col min="13589" max="13589" width="6.7109375" style="11" customWidth="1"/>
    <col min="13590" max="13590" width="5.7109375" style="11" customWidth="1"/>
    <col min="13591" max="13591" width="4.42578125" style="11" customWidth="1"/>
    <col min="13592" max="13593" width="5.7109375" style="11" customWidth="1"/>
    <col min="13594" max="13594" width="4.42578125" style="11" customWidth="1"/>
    <col min="13595" max="13603" width="17.140625" style="11" customWidth="1"/>
    <col min="13604" max="13824" width="17.140625" style="11"/>
    <col min="13825" max="13825" width="17.140625" style="11" customWidth="1"/>
    <col min="13826" max="13826" width="50.28515625" style="11" customWidth="1"/>
    <col min="13827" max="13835" width="17.140625" style="11" customWidth="1"/>
    <col min="13836" max="13836" width="7.42578125" style="11" customWidth="1"/>
    <col min="13837" max="13837" width="5.7109375" style="11" customWidth="1"/>
    <col min="13838" max="13838" width="4.42578125" style="11" customWidth="1"/>
    <col min="13839" max="13839" width="6.140625" style="11" customWidth="1"/>
    <col min="13840" max="13840" width="5.7109375" style="11" customWidth="1"/>
    <col min="13841" max="13841" width="4.42578125" style="11" customWidth="1"/>
    <col min="13842" max="13842" width="6.7109375" style="11" customWidth="1"/>
    <col min="13843" max="13843" width="5.7109375" style="11" customWidth="1"/>
    <col min="13844" max="13844" width="4.42578125" style="11" customWidth="1"/>
    <col min="13845" max="13845" width="6.7109375" style="11" customWidth="1"/>
    <col min="13846" max="13846" width="5.7109375" style="11" customWidth="1"/>
    <col min="13847" max="13847" width="4.42578125" style="11" customWidth="1"/>
    <col min="13848" max="13849" width="5.7109375" style="11" customWidth="1"/>
    <col min="13850" max="13850" width="4.42578125" style="11" customWidth="1"/>
    <col min="13851" max="13859" width="17.140625" style="11" customWidth="1"/>
    <col min="13860" max="14080" width="17.140625" style="11"/>
    <col min="14081" max="14081" width="17.140625" style="11" customWidth="1"/>
    <col min="14082" max="14082" width="50.28515625" style="11" customWidth="1"/>
    <col min="14083" max="14091" width="17.140625" style="11" customWidth="1"/>
    <col min="14092" max="14092" width="7.42578125" style="11" customWidth="1"/>
    <col min="14093" max="14093" width="5.7109375" style="11" customWidth="1"/>
    <col min="14094" max="14094" width="4.42578125" style="11" customWidth="1"/>
    <col min="14095" max="14095" width="6.140625" style="11" customWidth="1"/>
    <col min="14096" max="14096" width="5.7109375" style="11" customWidth="1"/>
    <col min="14097" max="14097" width="4.42578125" style="11" customWidth="1"/>
    <col min="14098" max="14098" width="6.7109375" style="11" customWidth="1"/>
    <col min="14099" max="14099" width="5.7109375" style="11" customWidth="1"/>
    <col min="14100" max="14100" width="4.42578125" style="11" customWidth="1"/>
    <col min="14101" max="14101" width="6.7109375" style="11" customWidth="1"/>
    <col min="14102" max="14102" width="5.7109375" style="11" customWidth="1"/>
    <col min="14103" max="14103" width="4.42578125" style="11" customWidth="1"/>
    <col min="14104" max="14105" width="5.7109375" style="11" customWidth="1"/>
    <col min="14106" max="14106" width="4.42578125" style="11" customWidth="1"/>
    <col min="14107" max="14115" width="17.140625" style="11" customWidth="1"/>
    <col min="14116" max="14336" width="17.140625" style="11"/>
    <col min="14337" max="14337" width="17.140625" style="11" customWidth="1"/>
    <col min="14338" max="14338" width="50.28515625" style="11" customWidth="1"/>
    <col min="14339" max="14347" width="17.140625" style="11" customWidth="1"/>
    <col min="14348" max="14348" width="7.42578125" style="11" customWidth="1"/>
    <col min="14349" max="14349" width="5.7109375" style="11" customWidth="1"/>
    <col min="14350" max="14350" width="4.42578125" style="11" customWidth="1"/>
    <col min="14351" max="14351" width="6.140625" style="11" customWidth="1"/>
    <col min="14352" max="14352" width="5.7109375" style="11" customWidth="1"/>
    <col min="14353" max="14353" width="4.42578125" style="11" customWidth="1"/>
    <col min="14354" max="14354" width="6.7109375" style="11" customWidth="1"/>
    <col min="14355" max="14355" width="5.7109375" style="11" customWidth="1"/>
    <col min="14356" max="14356" width="4.42578125" style="11" customWidth="1"/>
    <col min="14357" max="14357" width="6.7109375" style="11" customWidth="1"/>
    <col min="14358" max="14358" width="5.7109375" style="11" customWidth="1"/>
    <col min="14359" max="14359" width="4.42578125" style="11" customWidth="1"/>
    <col min="14360" max="14361" width="5.7109375" style="11" customWidth="1"/>
    <col min="14362" max="14362" width="4.42578125" style="11" customWidth="1"/>
    <col min="14363" max="14371" width="17.140625" style="11" customWidth="1"/>
    <col min="14372" max="14592" width="17.140625" style="11"/>
    <col min="14593" max="14593" width="17.140625" style="11" customWidth="1"/>
    <col min="14594" max="14594" width="50.28515625" style="11" customWidth="1"/>
    <col min="14595" max="14603" width="17.140625" style="11" customWidth="1"/>
    <col min="14604" max="14604" width="7.42578125" style="11" customWidth="1"/>
    <col min="14605" max="14605" width="5.7109375" style="11" customWidth="1"/>
    <col min="14606" max="14606" width="4.42578125" style="11" customWidth="1"/>
    <col min="14607" max="14607" width="6.140625" style="11" customWidth="1"/>
    <col min="14608" max="14608" width="5.7109375" style="11" customWidth="1"/>
    <col min="14609" max="14609" width="4.42578125" style="11" customWidth="1"/>
    <col min="14610" max="14610" width="6.7109375" style="11" customWidth="1"/>
    <col min="14611" max="14611" width="5.7109375" style="11" customWidth="1"/>
    <col min="14612" max="14612" width="4.42578125" style="11" customWidth="1"/>
    <col min="14613" max="14613" width="6.7109375" style="11" customWidth="1"/>
    <col min="14614" max="14614" width="5.7109375" style="11" customWidth="1"/>
    <col min="14615" max="14615" width="4.42578125" style="11" customWidth="1"/>
    <col min="14616" max="14617" width="5.7109375" style="11" customWidth="1"/>
    <col min="14618" max="14618" width="4.42578125" style="11" customWidth="1"/>
    <col min="14619" max="14627" width="17.140625" style="11" customWidth="1"/>
    <col min="14628" max="14848" width="17.140625" style="11"/>
    <col min="14849" max="14849" width="17.140625" style="11" customWidth="1"/>
    <col min="14850" max="14850" width="50.28515625" style="11" customWidth="1"/>
    <col min="14851" max="14859" width="17.140625" style="11" customWidth="1"/>
    <col min="14860" max="14860" width="7.42578125" style="11" customWidth="1"/>
    <col min="14861" max="14861" width="5.7109375" style="11" customWidth="1"/>
    <col min="14862" max="14862" width="4.42578125" style="11" customWidth="1"/>
    <col min="14863" max="14863" width="6.140625" style="11" customWidth="1"/>
    <col min="14864" max="14864" width="5.7109375" style="11" customWidth="1"/>
    <col min="14865" max="14865" width="4.42578125" style="11" customWidth="1"/>
    <col min="14866" max="14866" width="6.7109375" style="11" customWidth="1"/>
    <col min="14867" max="14867" width="5.7109375" style="11" customWidth="1"/>
    <col min="14868" max="14868" width="4.42578125" style="11" customWidth="1"/>
    <col min="14869" max="14869" width="6.7109375" style="11" customWidth="1"/>
    <col min="14870" max="14870" width="5.7109375" style="11" customWidth="1"/>
    <col min="14871" max="14871" width="4.42578125" style="11" customWidth="1"/>
    <col min="14872" max="14873" width="5.7109375" style="11" customWidth="1"/>
    <col min="14874" max="14874" width="4.42578125" style="11" customWidth="1"/>
    <col min="14875" max="14883" width="17.140625" style="11" customWidth="1"/>
    <col min="14884" max="15104" width="17.140625" style="11"/>
    <col min="15105" max="15105" width="17.140625" style="11" customWidth="1"/>
    <col min="15106" max="15106" width="50.28515625" style="11" customWidth="1"/>
    <col min="15107" max="15115" width="17.140625" style="11" customWidth="1"/>
    <col min="15116" max="15116" width="7.42578125" style="11" customWidth="1"/>
    <col min="15117" max="15117" width="5.7109375" style="11" customWidth="1"/>
    <col min="15118" max="15118" width="4.42578125" style="11" customWidth="1"/>
    <col min="15119" max="15119" width="6.140625" style="11" customWidth="1"/>
    <col min="15120" max="15120" width="5.7109375" style="11" customWidth="1"/>
    <col min="15121" max="15121" width="4.42578125" style="11" customWidth="1"/>
    <col min="15122" max="15122" width="6.7109375" style="11" customWidth="1"/>
    <col min="15123" max="15123" width="5.7109375" style="11" customWidth="1"/>
    <col min="15124" max="15124" width="4.42578125" style="11" customWidth="1"/>
    <col min="15125" max="15125" width="6.7109375" style="11" customWidth="1"/>
    <col min="15126" max="15126" width="5.7109375" style="11" customWidth="1"/>
    <col min="15127" max="15127" width="4.42578125" style="11" customWidth="1"/>
    <col min="15128" max="15129" width="5.7109375" style="11" customWidth="1"/>
    <col min="15130" max="15130" width="4.42578125" style="11" customWidth="1"/>
    <col min="15131" max="15139" width="17.140625" style="11" customWidth="1"/>
    <col min="15140" max="15360" width="17.140625" style="11"/>
    <col min="15361" max="15361" width="17.140625" style="11" customWidth="1"/>
    <col min="15362" max="15362" width="50.28515625" style="11" customWidth="1"/>
    <col min="15363" max="15371" width="17.140625" style="11" customWidth="1"/>
    <col min="15372" max="15372" width="7.42578125" style="11" customWidth="1"/>
    <col min="15373" max="15373" width="5.7109375" style="11" customWidth="1"/>
    <col min="15374" max="15374" width="4.42578125" style="11" customWidth="1"/>
    <col min="15375" max="15375" width="6.140625" style="11" customWidth="1"/>
    <col min="15376" max="15376" width="5.7109375" style="11" customWidth="1"/>
    <col min="15377" max="15377" width="4.42578125" style="11" customWidth="1"/>
    <col min="15378" max="15378" width="6.7109375" style="11" customWidth="1"/>
    <col min="15379" max="15379" width="5.7109375" style="11" customWidth="1"/>
    <col min="15380" max="15380" width="4.42578125" style="11" customWidth="1"/>
    <col min="15381" max="15381" width="6.7109375" style="11" customWidth="1"/>
    <col min="15382" max="15382" width="5.7109375" style="11" customWidth="1"/>
    <col min="15383" max="15383" width="4.42578125" style="11" customWidth="1"/>
    <col min="15384" max="15385" width="5.7109375" style="11" customWidth="1"/>
    <col min="15386" max="15386" width="4.42578125" style="11" customWidth="1"/>
    <col min="15387" max="15395" width="17.140625" style="11" customWidth="1"/>
    <col min="15396" max="15616" width="17.140625" style="11"/>
    <col min="15617" max="15617" width="17.140625" style="11" customWidth="1"/>
    <col min="15618" max="15618" width="50.28515625" style="11" customWidth="1"/>
    <col min="15619" max="15627" width="17.140625" style="11" customWidth="1"/>
    <col min="15628" max="15628" width="7.42578125" style="11" customWidth="1"/>
    <col min="15629" max="15629" width="5.7109375" style="11" customWidth="1"/>
    <col min="15630" max="15630" width="4.42578125" style="11" customWidth="1"/>
    <col min="15631" max="15631" width="6.140625" style="11" customWidth="1"/>
    <col min="15632" max="15632" width="5.7109375" style="11" customWidth="1"/>
    <col min="15633" max="15633" width="4.42578125" style="11" customWidth="1"/>
    <col min="15634" max="15634" width="6.7109375" style="11" customWidth="1"/>
    <col min="15635" max="15635" width="5.7109375" style="11" customWidth="1"/>
    <col min="15636" max="15636" width="4.42578125" style="11" customWidth="1"/>
    <col min="15637" max="15637" width="6.7109375" style="11" customWidth="1"/>
    <col min="15638" max="15638" width="5.7109375" style="11" customWidth="1"/>
    <col min="15639" max="15639" width="4.42578125" style="11" customWidth="1"/>
    <col min="15640" max="15641" width="5.7109375" style="11" customWidth="1"/>
    <col min="15642" max="15642" width="4.42578125" style="11" customWidth="1"/>
    <col min="15643" max="15651" width="17.140625" style="11" customWidth="1"/>
    <col min="15652" max="15872" width="17.140625" style="11"/>
    <col min="15873" max="15873" width="17.140625" style="11" customWidth="1"/>
    <col min="15874" max="15874" width="50.28515625" style="11" customWidth="1"/>
    <col min="15875" max="15883" width="17.140625" style="11" customWidth="1"/>
    <col min="15884" max="15884" width="7.42578125" style="11" customWidth="1"/>
    <col min="15885" max="15885" width="5.7109375" style="11" customWidth="1"/>
    <col min="15886" max="15886" width="4.42578125" style="11" customWidth="1"/>
    <col min="15887" max="15887" width="6.140625" style="11" customWidth="1"/>
    <col min="15888" max="15888" width="5.7109375" style="11" customWidth="1"/>
    <col min="15889" max="15889" width="4.42578125" style="11" customWidth="1"/>
    <col min="15890" max="15890" width="6.7109375" style="11" customWidth="1"/>
    <col min="15891" max="15891" width="5.7109375" style="11" customWidth="1"/>
    <col min="15892" max="15892" width="4.42578125" style="11" customWidth="1"/>
    <col min="15893" max="15893" width="6.7109375" style="11" customWidth="1"/>
    <col min="15894" max="15894" width="5.7109375" style="11" customWidth="1"/>
    <col min="15895" max="15895" width="4.42578125" style="11" customWidth="1"/>
    <col min="15896" max="15897" width="5.7109375" style="11" customWidth="1"/>
    <col min="15898" max="15898" width="4.42578125" style="11" customWidth="1"/>
    <col min="15899" max="15907" width="17.140625" style="11" customWidth="1"/>
    <col min="15908" max="16128" width="17.140625" style="11"/>
    <col min="16129" max="16129" width="17.140625" style="11" customWidth="1"/>
    <col min="16130" max="16130" width="50.28515625" style="11" customWidth="1"/>
    <col min="16131" max="16139" width="17.140625" style="11" customWidth="1"/>
    <col min="16140" max="16140" width="7.42578125" style="11" customWidth="1"/>
    <col min="16141" max="16141" width="5.7109375" style="11" customWidth="1"/>
    <col min="16142" max="16142" width="4.42578125" style="11" customWidth="1"/>
    <col min="16143" max="16143" width="6.140625" style="11" customWidth="1"/>
    <col min="16144" max="16144" width="5.7109375" style="11" customWidth="1"/>
    <col min="16145" max="16145" width="4.42578125" style="11" customWidth="1"/>
    <col min="16146" max="16146" width="6.7109375" style="11" customWidth="1"/>
    <col min="16147" max="16147" width="5.7109375" style="11" customWidth="1"/>
    <col min="16148" max="16148" width="4.42578125" style="11" customWidth="1"/>
    <col min="16149" max="16149" width="6.7109375" style="11" customWidth="1"/>
    <col min="16150" max="16150" width="5.7109375" style="11" customWidth="1"/>
    <col min="16151" max="16151" width="4.42578125" style="11" customWidth="1"/>
    <col min="16152" max="16153" width="5.7109375" style="11" customWidth="1"/>
    <col min="16154" max="16154" width="4.42578125" style="11" customWidth="1"/>
    <col min="16155" max="16163" width="17.140625" style="11" customWidth="1"/>
    <col min="16164" max="16384" width="17.140625" style="11"/>
  </cols>
  <sheetData>
    <row r="1" spans="1:32" x14ac:dyDescent="0.2">
      <c r="A1" s="31" t="s">
        <v>385</v>
      </c>
      <c r="J1" s="30"/>
      <c r="K1" s="30"/>
      <c r="L1" s="38"/>
      <c r="M1" s="38"/>
      <c r="N1" s="30"/>
      <c r="O1" s="39"/>
      <c r="P1" s="39"/>
      <c r="Q1" s="30"/>
      <c r="R1" s="40"/>
      <c r="S1" s="40"/>
      <c r="T1" s="30"/>
      <c r="U1" s="41"/>
      <c r="V1" s="41"/>
      <c r="W1" s="30"/>
      <c r="X1" s="42"/>
      <c r="Y1" s="42"/>
    </row>
    <row r="2" spans="1:32" ht="15" x14ac:dyDescent="0.25">
      <c r="B2" s="31" t="s">
        <v>10</v>
      </c>
      <c r="C2" s="31"/>
      <c r="D2" s="31" t="s">
        <v>269</v>
      </c>
      <c r="H2" s="31"/>
      <c r="J2" s="30"/>
      <c r="K2" s="30"/>
      <c r="L2" s="38"/>
      <c r="M2" s="38"/>
      <c r="N2" s="30"/>
      <c r="O2" s="39"/>
      <c r="P2" s="39"/>
      <c r="Q2" s="30"/>
      <c r="R2" s="40"/>
      <c r="S2" s="40"/>
      <c r="T2" s="30"/>
      <c r="U2" s="41"/>
      <c r="V2" s="41"/>
      <c r="W2" s="30"/>
      <c r="X2" s="42"/>
      <c r="Y2" s="42"/>
    </row>
    <row r="3" spans="1:32" x14ac:dyDescent="0.2">
      <c r="B3" s="32" t="s">
        <v>11</v>
      </c>
      <c r="D3" s="33">
        <v>40860</v>
      </c>
      <c r="J3" s="30"/>
      <c r="K3" s="30"/>
      <c r="L3" s="38"/>
      <c r="M3" s="38"/>
      <c r="N3" s="30"/>
      <c r="O3" s="39"/>
      <c r="P3" s="39"/>
      <c r="Q3" s="30"/>
      <c r="R3" s="40"/>
      <c r="S3" s="40"/>
      <c r="T3" s="30"/>
      <c r="U3" s="41"/>
      <c r="V3" s="41"/>
      <c r="W3" s="30"/>
      <c r="X3" s="42"/>
      <c r="Y3" s="42"/>
    </row>
    <row r="4" spans="1:32" x14ac:dyDescent="0.2">
      <c r="H4" s="31"/>
      <c r="J4" s="30"/>
      <c r="K4" s="30"/>
      <c r="L4" s="38"/>
      <c r="M4" s="38"/>
      <c r="N4" s="30"/>
      <c r="O4" s="39"/>
      <c r="P4" s="39"/>
      <c r="Q4" s="30"/>
      <c r="R4" s="40"/>
      <c r="S4" s="40"/>
      <c r="T4" s="30"/>
      <c r="U4" s="41"/>
      <c r="V4" s="41"/>
      <c r="W4" s="30"/>
      <c r="X4" s="42"/>
      <c r="Y4" s="42"/>
    </row>
    <row r="5" spans="1:32" ht="38.25" x14ac:dyDescent="0.2">
      <c r="K5" s="30" t="s">
        <v>337</v>
      </c>
      <c r="L5" s="44">
        <v>24</v>
      </c>
      <c r="M5" s="44"/>
      <c r="N5" s="30"/>
      <c r="O5" s="39">
        <v>24</v>
      </c>
      <c r="P5" s="39"/>
      <c r="Q5" s="30"/>
      <c r="R5" s="40">
        <v>24</v>
      </c>
      <c r="S5" s="40"/>
      <c r="T5" s="30"/>
      <c r="U5" s="41">
        <v>24</v>
      </c>
      <c r="V5" s="41"/>
      <c r="W5" s="30"/>
      <c r="X5" s="42">
        <v>24</v>
      </c>
      <c r="Y5" s="42"/>
      <c r="AA5" s="31" t="s">
        <v>338</v>
      </c>
      <c r="AB5" s="31" t="s">
        <v>339</v>
      </c>
      <c r="AC5" s="31" t="s">
        <v>340</v>
      </c>
      <c r="AD5" s="31" t="s">
        <v>341</v>
      </c>
      <c r="AE5" s="31" t="s">
        <v>386</v>
      </c>
      <c r="AF5" s="31" t="s">
        <v>343</v>
      </c>
    </row>
    <row r="6" spans="1:32" x14ac:dyDescent="0.2">
      <c r="B6" s="32" t="s">
        <v>12</v>
      </c>
      <c r="D6" s="16">
        <v>40879</v>
      </c>
      <c r="K6" s="30" t="s">
        <v>344</v>
      </c>
      <c r="L6" s="44">
        <v>10</v>
      </c>
      <c r="M6" s="44"/>
      <c r="N6" s="30"/>
      <c r="O6" s="39">
        <v>10</v>
      </c>
      <c r="P6" s="39"/>
      <c r="Q6" s="30"/>
      <c r="R6" s="40">
        <v>10</v>
      </c>
      <c r="S6" s="40"/>
      <c r="T6" s="30"/>
      <c r="U6" s="41">
        <v>10</v>
      </c>
      <c r="V6" s="41"/>
      <c r="W6" s="30"/>
      <c r="X6" s="42">
        <v>10</v>
      </c>
      <c r="Y6" s="42"/>
      <c r="AC6" s="32">
        <v>90</v>
      </c>
    </row>
    <row r="7" spans="1:32" x14ac:dyDescent="0.2">
      <c r="K7" s="30" t="s">
        <v>345</v>
      </c>
      <c r="L7" s="44">
        <f>L5-L6</f>
        <v>14</v>
      </c>
      <c r="M7" s="44"/>
      <c r="N7" s="30"/>
      <c r="O7" s="39">
        <f>O5-O6</f>
        <v>14</v>
      </c>
      <c r="P7" s="39"/>
      <c r="Q7" s="30"/>
      <c r="R7" s="40">
        <f>R5-R6</f>
        <v>14</v>
      </c>
      <c r="S7" s="40"/>
      <c r="T7" s="30"/>
      <c r="U7" s="41">
        <f>U5-U6</f>
        <v>14</v>
      </c>
      <c r="V7" s="41"/>
      <c r="W7" s="30"/>
      <c r="X7" s="42">
        <f>X5-X6</f>
        <v>14</v>
      </c>
      <c r="Y7" s="42"/>
    </row>
    <row r="8" spans="1:32" ht="25.5" x14ac:dyDescent="0.2">
      <c r="A8" s="31" t="s">
        <v>13</v>
      </c>
      <c r="B8" s="32" t="s">
        <v>52</v>
      </c>
      <c r="K8" s="30" t="s">
        <v>346</v>
      </c>
      <c r="L8" s="38">
        <f>SUMIF($I$30:$I$56,"M",$J$30:$J$56)+(SUMIF($I$30:$I$56,"ALL",$J$30:$J$56)/5)</f>
        <v>20</v>
      </c>
      <c r="M8" s="38">
        <f>L8</f>
        <v>20</v>
      </c>
      <c r="N8" s="30"/>
      <c r="O8" s="39">
        <f>SUMIF($I$30:$I$56,"T",$J$30:$J$56)+(SUMIF($I$30:$I$56,"ALL",$J$30:$J$56)/5)</f>
        <v>25.466666666666669</v>
      </c>
      <c r="P8" s="39">
        <f>O8</f>
        <v>25.466666666666669</v>
      </c>
      <c r="Q8" s="30"/>
      <c r="R8" s="40">
        <f>SUMIF($I$30:$I$56,"R",$J$30:$J$56)+(SUMIF($I$30:$I$56,"ALL",$J$30:$J$56)/5)</f>
        <v>12.666666666666666</v>
      </c>
      <c r="S8" s="40">
        <f>R8</f>
        <v>12.666666666666666</v>
      </c>
      <c r="T8" s="30"/>
      <c r="U8" s="41">
        <f>SUMIF($I$30:$I$56,"D",$J$30:$J$56)+(SUMIF($I$30:$I$56,"ALL",$J$30:$J$56)/5)</f>
        <v>12.666666666666666</v>
      </c>
      <c r="V8" s="41">
        <f>U8</f>
        <v>12.666666666666666</v>
      </c>
      <c r="W8" s="30"/>
      <c r="X8" s="42">
        <f>SUMIF($I$30:$I$56,"S",$J$30:$J$56)+(SUMIF($I$30:$I$56,"ALL",$J$30:$J$56)/5)</f>
        <v>24</v>
      </c>
      <c r="Y8" s="42">
        <f>X8</f>
        <v>24</v>
      </c>
    </row>
    <row r="9" spans="1:32" ht="26.25" x14ac:dyDescent="0.25">
      <c r="B9" s="10" t="s">
        <v>235</v>
      </c>
      <c r="K9" s="30" t="s">
        <v>347</v>
      </c>
      <c r="L9" s="38">
        <f ca="1">SUMIF($E$15:$E$107,"",L15:L105)</f>
        <v>7.04</v>
      </c>
      <c r="M9" s="38">
        <f ca="1">SUMIF($E$15:$E$107,"",M15:M105)</f>
        <v>11.47</v>
      </c>
      <c r="N9" s="30"/>
      <c r="O9" s="39">
        <f ca="1">SUMIF($E$15:$E$107,"",O15:O105)</f>
        <v>7.8299999999999992</v>
      </c>
      <c r="P9" s="39">
        <f ca="1">SUMIF($E$15:$E$107,"",P15:P105)</f>
        <v>2.66</v>
      </c>
      <c r="Q9" s="30"/>
      <c r="R9" s="40">
        <f ca="1">SUMIF($E$15:$E$107,"",R15:R104)</f>
        <v>1.3</v>
      </c>
      <c r="S9" s="40">
        <f ca="1">SUMIF($E$15:$E$107,"",S15:S104)</f>
        <v>0</v>
      </c>
      <c r="T9" s="30"/>
      <c r="U9" s="41">
        <f ca="1">SUMIF($E$15:$E$107,"",U15:U105)</f>
        <v>9.1</v>
      </c>
      <c r="V9" s="41">
        <f ca="1">SUMIF($E$15:$E$107,"",V15:V105)</f>
        <v>0</v>
      </c>
      <c r="W9" s="30"/>
      <c r="X9" s="42">
        <f ca="1">SUMIF($E$15:$E$107,"",X15:X105)</f>
        <v>7.5</v>
      </c>
      <c r="Y9" s="42">
        <f ca="1">SUMIF($E$15:$E$107,"",Y15:Y105)</f>
        <v>2</v>
      </c>
    </row>
    <row r="10" spans="1:32" ht="26.25" x14ac:dyDescent="0.25">
      <c r="B10" s="32" t="s">
        <v>387</v>
      </c>
      <c r="K10" s="32" t="s">
        <v>348</v>
      </c>
      <c r="L10" s="38">
        <f ca="1">SUMIF($E$15:$E$107,"OVERHEAD",L15:L105)</f>
        <v>13.620000000000001</v>
      </c>
      <c r="M10" s="38">
        <f ca="1">SUMIF($E$15:$E$107,"OVERHEAD",M15:M105)</f>
        <v>4.3159999999999998</v>
      </c>
      <c r="N10" s="30"/>
      <c r="O10" s="39">
        <f ca="1">SUMIF($E$15:$E$107,"OVERHEAD",O15:O105)</f>
        <v>12.05</v>
      </c>
      <c r="P10" s="39">
        <f ca="1">SUMIF($E$15:$E$107,"OVERHEAD",P15:P105)</f>
        <v>4.72</v>
      </c>
      <c r="Q10" s="30"/>
      <c r="R10" s="40">
        <f ca="1">SUMIF($E$15:$E$58,"OVERHEAD",R15:R56)</f>
        <v>5.55</v>
      </c>
      <c r="S10" s="40">
        <f ca="1">SUMIF($E$15:$E$58,"OVERHEAD",S15:S56)</f>
        <v>0</v>
      </c>
      <c r="T10" s="30"/>
      <c r="U10" s="41">
        <f ca="1">SUMIF($E$15:$E$107,"OVERHEAD",U15:U105)</f>
        <v>12.25</v>
      </c>
      <c r="V10" s="41">
        <f ca="1">SUMIF($E$15:$E$107,"OVERHEAD",V15:V105)</f>
        <v>0</v>
      </c>
      <c r="W10" s="30"/>
      <c r="X10" s="42">
        <f ca="1">SUMIF($E$15:$E$107,"OVERHEAD",X15:X105)</f>
        <v>7.5</v>
      </c>
      <c r="Y10" s="42">
        <f ca="1">SUMIF($E$15:$E$107,"OVERHEAD",Y15:Y105)</f>
        <v>4</v>
      </c>
    </row>
    <row r="11" spans="1:32" ht="26.25" x14ac:dyDescent="0.25">
      <c r="K11" s="30" t="s">
        <v>349</v>
      </c>
      <c r="L11" s="45">
        <f ca="1">(L5-SUM(L9:L10))-SUM(M9:M10)</f>
        <v>-12.446000000000002</v>
      </c>
      <c r="M11" s="45"/>
      <c r="N11" s="34"/>
      <c r="O11" s="46">
        <f ca="1">(O5-SUM(O9:O10))-SUM(P9:P10)</f>
        <v>-3.2599999999999989</v>
      </c>
      <c r="P11" s="46"/>
      <c r="Q11" s="34"/>
      <c r="R11" s="47">
        <f ca="1">(R5-SUM(R9:R10))-SUM(S9:S10)</f>
        <v>17.149999999999999</v>
      </c>
      <c r="S11" s="47"/>
      <c r="T11" s="34"/>
      <c r="U11" s="48">
        <f ca="1">(U5-SUM(U9:U10))-SUM(V9:V10)</f>
        <v>2.6499999999999986</v>
      </c>
      <c r="V11" s="48"/>
      <c r="W11" s="34"/>
      <c r="X11" s="60">
        <f ca="1">(X5-SUM(X9:X10))-SUM(Y9:Y10)</f>
        <v>3</v>
      </c>
      <c r="Y11" s="42"/>
    </row>
    <row r="12" spans="1:32" ht="15" x14ac:dyDescent="0.25">
      <c r="J12" s="30"/>
      <c r="K12" s="30"/>
      <c r="L12" s="38"/>
      <c r="M12" s="38"/>
      <c r="N12" s="30"/>
      <c r="O12" s="39"/>
      <c r="P12" s="39"/>
      <c r="Q12" s="30"/>
      <c r="R12" s="40"/>
      <c r="S12" s="40"/>
      <c r="T12" s="30"/>
      <c r="U12" s="41"/>
      <c r="V12" s="41"/>
      <c r="W12" s="30"/>
      <c r="X12" s="42"/>
      <c r="Y12" s="42"/>
    </row>
    <row r="13" spans="1:32" ht="26.25" x14ac:dyDescent="0.25">
      <c r="A13" s="31" t="s">
        <v>127</v>
      </c>
      <c r="J13" s="30"/>
      <c r="K13" s="30"/>
      <c r="L13" s="45"/>
      <c r="M13" s="45"/>
      <c r="N13" s="54"/>
      <c r="O13" s="50"/>
      <c r="P13" s="50"/>
      <c r="Q13" s="54"/>
      <c r="R13" s="51"/>
      <c r="S13" s="51"/>
      <c r="T13" s="54"/>
      <c r="U13" s="52"/>
      <c r="V13" s="52"/>
      <c r="W13" s="54"/>
      <c r="X13" s="53"/>
      <c r="Y13" s="42"/>
    </row>
    <row r="14" spans="1:32" ht="26.25" x14ac:dyDescent="0.25">
      <c r="B14" s="36" t="s">
        <v>0</v>
      </c>
      <c r="C14" s="36" t="s">
        <v>1</v>
      </c>
      <c r="D14" s="36" t="s">
        <v>128</v>
      </c>
      <c r="E14" s="36" t="s">
        <v>129</v>
      </c>
      <c r="F14" s="36" t="s">
        <v>16</v>
      </c>
      <c r="G14" s="36" t="s">
        <v>130</v>
      </c>
      <c r="H14" s="36" t="s">
        <v>131</v>
      </c>
      <c r="I14" s="36" t="s">
        <v>132</v>
      </c>
      <c r="J14" s="54" t="s">
        <v>133</v>
      </c>
      <c r="K14" s="54" t="s">
        <v>134</v>
      </c>
      <c r="L14" s="45" t="s">
        <v>17</v>
      </c>
      <c r="M14" s="45" t="s">
        <v>17</v>
      </c>
      <c r="N14" s="54" t="s">
        <v>17</v>
      </c>
      <c r="O14" s="50" t="s">
        <v>18</v>
      </c>
      <c r="P14" s="50" t="s">
        <v>18</v>
      </c>
      <c r="Q14" s="54" t="s">
        <v>18</v>
      </c>
      <c r="R14" s="51" t="s">
        <v>19</v>
      </c>
      <c r="S14" s="51" t="s">
        <v>19</v>
      </c>
      <c r="T14" s="54" t="s">
        <v>19</v>
      </c>
      <c r="U14" s="52" t="s">
        <v>20</v>
      </c>
      <c r="V14" s="52" t="s">
        <v>20</v>
      </c>
      <c r="W14" s="54" t="s">
        <v>20</v>
      </c>
      <c r="X14" s="53" t="s">
        <v>21</v>
      </c>
      <c r="Y14" s="53" t="s">
        <v>21</v>
      </c>
      <c r="Z14" s="36" t="s">
        <v>21</v>
      </c>
      <c r="AA14" s="36" t="s">
        <v>22</v>
      </c>
      <c r="AB14" s="36" t="s">
        <v>23</v>
      </c>
    </row>
    <row r="15" spans="1:32" ht="15" x14ac:dyDescent="0.25">
      <c r="A15" s="56">
        <v>0</v>
      </c>
      <c r="B15" s="56" t="s">
        <v>32</v>
      </c>
      <c r="C15" s="56"/>
      <c r="D15" s="56"/>
      <c r="E15" s="56" t="s">
        <v>135</v>
      </c>
      <c r="F15" s="56" t="s">
        <v>27</v>
      </c>
      <c r="G15" s="56"/>
      <c r="H15" s="56"/>
      <c r="I15" s="56" t="s">
        <v>26</v>
      </c>
      <c r="J15" s="57"/>
      <c r="K15" s="30">
        <f t="shared" ref="K15:K55" si="0">SUM(L15:Z15)</f>
        <v>19.130000000000003</v>
      </c>
      <c r="L15" s="38">
        <v>2.23</v>
      </c>
      <c r="M15" s="38"/>
      <c r="N15" s="30">
        <v>1.25</v>
      </c>
      <c r="O15" s="39">
        <v>2.25</v>
      </c>
      <c r="P15" s="39"/>
      <c r="Q15" s="30">
        <v>2.4</v>
      </c>
      <c r="R15" s="42">
        <v>2.25</v>
      </c>
      <c r="S15" s="40"/>
      <c r="T15" s="32">
        <v>1.5</v>
      </c>
      <c r="U15" s="41">
        <v>2.25</v>
      </c>
      <c r="V15" s="41"/>
      <c r="W15" s="30">
        <v>1.25</v>
      </c>
      <c r="X15" s="42">
        <v>2.25</v>
      </c>
      <c r="Y15" s="42"/>
      <c r="Z15" s="32">
        <v>1.5</v>
      </c>
    </row>
    <row r="16" spans="1:32" ht="15" x14ac:dyDescent="0.25">
      <c r="A16" s="56">
        <v>0</v>
      </c>
      <c r="B16" s="56" t="s">
        <v>25</v>
      </c>
      <c r="C16" s="56"/>
      <c r="D16" s="56"/>
      <c r="E16" s="56" t="s">
        <v>135</v>
      </c>
      <c r="F16" s="56" t="s">
        <v>27</v>
      </c>
      <c r="G16" s="56"/>
      <c r="H16" s="56"/>
      <c r="I16" s="56" t="s">
        <v>26</v>
      </c>
      <c r="J16" s="57"/>
      <c r="K16" s="30">
        <f t="shared" si="0"/>
        <v>9.5629999999999988</v>
      </c>
      <c r="L16" s="38">
        <v>0.8</v>
      </c>
      <c r="M16" s="38">
        <v>0.33300000000000002</v>
      </c>
      <c r="N16" s="30">
        <v>1.08</v>
      </c>
      <c r="O16" s="39">
        <v>0.8</v>
      </c>
      <c r="P16" s="39"/>
      <c r="Q16" s="30">
        <v>0.75</v>
      </c>
      <c r="R16" s="40">
        <v>0.8</v>
      </c>
      <c r="S16" s="40"/>
      <c r="T16" s="32">
        <v>1.25</v>
      </c>
      <c r="U16" s="41">
        <v>0.75</v>
      </c>
      <c r="V16" s="41"/>
      <c r="W16" s="30">
        <v>1</v>
      </c>
      <c r="X16" s="42">
        <v>0.75</v>
      </c>
      <c r="Y16" s="42"/>
      <c r="Z16" s="32">
        <v>1.25</v>
      </c>
      <c r="AA16" s="56"/>
      <c r="AB16" s="56"/>
    </row>
    <row r="17" spans="1:28" ht="15" x14ac:dyDescent="0.25">
      <c r="A17" s="56">
        <v>0</v>
      </c>
      <c r="B17" s="56" t="s">
        <v>28</v>
      </c>
      <c r="C17" s="56"/>
      <c r="D17" s="56"/>
      <c r="E17" s="56"/>
      <c r="F17" s="56" t="s">
        <v>27</v>
      </c>
      <c r="G17" s="56"/>
      <c r="H17" s="56"/>
      <c r="I17" s="56" t="s">
        <v>26</v>
      </c>
      <c r="J17" s="57"/>
      <c r="K17" s="30">
        <f t="shared" si="0"/>
        <v>0</v>
      </c>
      <c r="L17" s="38"/>
      <c r="M17" s="38"/>
      <c r="N17" s="30"/>
      <c r="O17" s="39"/>
      <c r="P17" s="39"/>
      <c r="Q17" s="30"/>
      <c r="R17" s="40"/>
      <c r="S17" s="40"/>
      <c r="U17" s="41"/>
      <c r="V17" s="41"/>
      <c r="W17" s="30"/>
      <c r="X17" s="42"/>
      <c r="Y17" s="42"/>
      <c r="AA17" s="56"/>
      <c r="AB17" s="56"/>
    </row>
    <row r="18" spans="1:28" ht="15" x14ac:dyDescent="0.25">
      <c r="A18" s="56">
        <v>0</v>
      </c>
      <c r="B18" s="56" t="s">
        <v>29</v>
      </c>
      <c r="C18" s="56"/>
      <c r="D18" s="56"/>
      <c r="E18" s="56" t="s">
        <v>135</v>
      </c>
      <c r="F18" s="56" t="s">
        <v>27</v>
      </c>
      <c r="G18" s="56"/>
      <c r="H18" s="56"/>
      <c r="I18" s="56" t="s">
        <v>26</v>
      </c>
      <c r="J18" s="57"/>
      <c r="K18" s="30">
        <f t="shared" si="0"/>
        <v>6.08</v>
      </c>
      <c r="L18" s="38">
        <v>0.57999999999999996</v>
      </c>
      <c r="M18" s="38">
        <v>0.67</v>
      </c>
      <c r="N18" s="30">
        <v>0.57999999999999996</v>
      </c>
      <c r="O18" s="39">
        <v>0.5</v>
      </c>
      <c r="P18" s="39"/>
      <c r="Q18" s="30"/>
      <c r="R18" s="40">
        <v>0.5</v>
      </c>
      <c r="S18" s="40"/>
      <c r="T18" s="32">
        <v>0.5</v>
      </c>
      <c r="U18" s="41">
        <v>0.75</v>
      </c>
      <c r="V18" s="41"/>
      <c r="W18" s="30">
        <v>0.5</v>
      </c>
      <c r="X18" s="42">
        <v>0.5</v>
      </c>
      <c r="Y18" s="42">
        <v>0.5</v>
      </c>
      <c r="Z18" s="32">
        <v>0.5</v>
      </c>
      <c r="AA18" s="56"/>
      <c r="AB18" s="56"/>
    </row>
    <row r="19" spans="1:28" ht="15" x14ac:dyDescent="0.25">
      <c r="A19" s="56">
        <v>0</v>
      </c>
      <c r="B19" s="56" t="s">
        <v>30</v>
      </c>
      <c r="C19" s="56"/>
      <c r="D19" s="56"/>
      <c r="E19" s="56"/>
      <c r="F19" s="56" t="s">
        <v>27</v>
      </c>
      <c r="G19" s="56"/>
      <c r="H19" s="56"/>
      <c r="I19" s="56" t="s">
        <v>26</v>
      </c>
      <c r="J19" s="57"/>
      <c r="K19" s="30">
        <f t="shared" si="0"/>
        <v>3.87</v>
      </c>
      <c r="L19" s="38">
        <v>1.21</v>
      </c>
      <c r="M19" s="38">
        <v>1.32</v>
      </c>
      <c r="N19" s="30">
        <f>0.82+0.52</f>
        <v>1.3399999999999999</v>
      </c>
      <c r="O19" s="39"/>
      <c r="P19" s="39"/>
      <c r="Q19" s="30"/>
      <c r="R19" s="40"/>
      <c r="S19" s="40"/>
      <c r="U19" s="41"/>
      <c r="V19" s="41"/>
      <c r="W19" s="30"/>
      <c r="X19" s="42"/>
      <c r="Y19" s="42"/>
      <c r="AA19" s="56"/>
      <c r="AB19" s="56"/>
    </row>
    <row r="20" spans="1:28" ht="15" x14ac:dyDescent="0.25">
      <c r="A20" s="56">
        <v>0</v>
      </c>
      <c r="B20" s="56" t="s">
        <v>31</v>
      </c>
      <c r="C20" s="56"/>
      <c r="D20" s="56"/>
      <c r="E20" s="56" t="s">
        <v>135</v>
      </c>
      <c r="F20" s="56" t="s">
        <v>27</v>
      </c>
      <c r="G20" s="56"/>
      <c r="H20" s="56"/>
      <c r="I20" s="56" t="s">
        <v>26</v>
      </c>
      <c r="J20" s="57"/>
      <c r="K20" s="30">
        <f t="shared" si="0"/>
        <v>9.83</v>
      </c>
      <c r="L20" s="38">
        <v>1.83</v>
      </c>
      <c r="M20" s="38"/>
      <c r="N20" s="30"/>
      <c r="O20" s="39">
        <v>2</v>
      </c>
      <c r="P20" s="39"/>
      <c r="Q20" s="30"/>
      <c r="R20" s="42">
        <v>2</v>
      </c>
      <c r="S20" s="40"/>
      <c r="U20" s="41">
        <v>2</v>
      </c>
      <c r="V20" s="41"/>
      <c r="W20" s="30"/>
      <c r="X20" s="42">
        <v>2</v>
      </c>
      <c r="Y20" s="42"/>
      <c r="AA20" s="56"/>
      <c r="AB20" s="56"/>
    </row>
    <row r="21" spans="1:28" ht="15" x14ac:dyDescent="0.25">
      <c r="A21" s="56">
        <v>0</v>
      </c>
      <c r="B21" s="56" t="s">
        <v>136</v>
      </c>
      <c r="C21" s="56"/>
      <c r="D21" s="56"/>
      <c r="E21" s="56" t="s">
        <v>135</v>
      </c>
      <c r="F21" s="56" t="s">
        <v>27</v>
      </c>
      <c r="G21" s="56"/>
      <c r="H21" s="56"/>
      <c r="I21" s="56" t="s">
        <v>26</v>
      </c>
      <c r="J21" s="57"/>
      <c r="K21" s="30">
        <f t="shared" si="0"/>
        <v>0</v>
      </c>
      <c r="L21" s="38"/>
      <c r="M21" s="38"/>
      <c r="N21" s="30"/>
      <c r="O21" s="39"/>
      <c r="P21" s="39"/>
      <c r="Q21" s="30"/>
      <c r="R21" s="40"/>
      <c r="S21" s="40"/>
      <c r="U21" s="41"/>
      <c r="V21" s="41"/>
      <c r="W21" s="30"/>
      <c r="X21" s="42"/>
      <c r="Y21" s="42"/>
      <c r="AA21" s="56"/>
      <c r="AB21" s="56"/>
    </row>
    <row r="22" spans="1:28" ht="15" x14ac:dyDescent="0.25">
      <c r="A22" s="56">
        <v>0</v>
      </c>
      <c r="B22" s="56" t="s">
        <v>33</v>
      </c>
      <c r="C22" s="56"/>
      <c r="D22" s="56"/>
      <c r="E22" s="56" t="s">
        <v>135</v>
      </c>
      <c r="F22" s="56" t="s">
        <v>27</v>
      </c>
      <c r="G22" s="56"/>
      <c r="H22" s="56"/>
      <c r="I22" s="56" t="s">
        <v>26</v>
      </c>
      <c r="J22" s="57"/>
      <c r="K22" s="30">
        <f t="shared" si="0"/>
        <v>1.35</v>
      </c>
      <c r="L22" s="38">
        <f>15/60</f>
        <v>0.25</v>
      </c>
      <c r="M22" s="38">
        <v>0.38</v>
      </c>
      <c r="N22" s="30">
        <v>0.2</v>
      </c>
      <c r="O22" s="39"/>
      <c r="P22" s="39">
        <v>0.02</v>
      </c>
      <c r="Q22" s="30"/>
      <c r="R22" s="40"/>
      <c r="S22" s="40"/>
      <c r="U22" s="41">
        <v>0.5</v>
      </c>
      <c r="V22" s="41"/>
      <c r="W22" s="30"/>
      <c r="X22" s="42"/>
      <c r="Y22" s="42"/>
      <c r="AA22" s="56"/>
      <c r="AB22" s="56"/>
    </row>
    <row r="23" spans="1:28" ht="15" x14ac:dyDescent="0.25">
      <c r="A23" s="56">
        <v>0</v>
      </c>
      <c r="B23" s="56" t="s">
        <v>34</v>
      </c>
      <c r="C23" s="56"/>
      <c r="D23" s="56"/>
      <c r="E23" s="56" t="s">
        <v>135</v>
      </c>
      <c r="F23" s="56" t="s">
        <v>27</v>
      </c>
      <c r="G23" s="56"/>
      <c r="H23" s="56"/>
      <c r="I23" s="56" t="s">
        <v>26</v>
      </c>
      <c r="J23" s="57"/>
      <c r="K23" s="30">
        <f t="shared" si="0"/>
        <v>3.12</v>
      </c>
      <c r="L23" s="38">
        <v>1</v>
      </c>
      <c r="M23" s="38"/>
      <c r="N23" s="30">
        <v>0.62</v>
      </c>
      <c r="O23" s="39"/>
      <c r="P23" s="39"/>
      <c r="Q23" s="30"/>
      <c r="R23" s="40"/>
      <c r="S23" s="40"/>
      <c r="T23" s="32">
        <v>0.75</v>
      </c>
      <c r="U23" s="41"/>
      <c r="V23" s="41"/>
      <c r="W23" s="30"/>
      <c r="X23" s="42"/>
      <c r="Y23" s="42"/>
      <c r="Z23" s="32">
        <v>0.75</v>
      </c>
      <c r="AA23" s="56"/>
      <c r="AB23" s="56"/>
    </row>
    <row r="24" spans="1:28" ht="15" x14ac:dyDescent="0.25">
      <c r="A24" s="61">
        <v>0</v>
      </c>
      <c r="B24" s="61" t="s">
        <v>137</v>
      </c>
      <c r="C24" s="61"/>
      <c r="D24" s="61"/>
      <c r="E24" s="61"/>
      <c r="F24" s="61"/>
      <c r="G24" s="61"/>
      <c r="H24" s="61"/>
      <c r="I24" s="61"/>
      <c r="J24" s="62"/>
      <c r="K24" s="30">
        <f t="shared" si="0"/>
        <v>2.33</v>
      </c>
      <c r="L24" s="38"/>
      <c r="M24" s="38"/>
      <c r="N24" s="30"/>
      <c r="O24" s="39">
        <v>1</v>
      </c>
      <c r="P24" s="39">
        <v>1.33</v>
      </c>
      <c r="Q24" s="30"/>
      <c r="R24" s="40"/>
      <c r="S24" s="40"/>
      <c r="U24" s="41"/>
      <c r="V24" s="41"/>
      <c r="W24" s="30"/>
      <c r="X24" s="42"/>
      <c r="Y24" s="42"/>
      <c r="AA24" s="56"/>
      <c r="AB24" s="56"/>
    </row>
    <row r="25" spans="1:28" ht="15" x14ac:dyDescent="0.25">
      <c r="A25" s="61">
        <v>0</v>
      </c>
      <c r="B25" s="61" t="s">
        <v>138</v>
      </c>
      <c r="C25" s="61"/>
      <c r="D25" s="61"/>
      <c r="E25" s="61"/>
      <c r="F25" s="61"/>
      <c r="G25" s="61"/>
      <c r="H25" s="61"/>
      <c r="I25" s="61"/>
      <c r="J25" s="62"/>
      <c r="K25" s="30">
        <f t="shared" si="0"/>
        <v>2.99</v>
      </c>
      <c r="L25" s="38"/>
      <c r="M25" s="38"/>
      <c r="N25" s="30"/>
      <c r="O25" s="39"/>
      <c r="P25" s="39">
        <v>1.33</v>
      </c>
      <c r="Q25" s="30">
        <v>1.66</v>
      </c>
      <c r="R25" s="40"/>
      <c r="S25" s="40"/>
      <c r="U25" s="41"/>
      <c r="V25" s="41"/>
      <c r="W25" s="30"/>
      <c r="X25" s="42"/>
      <c r="Y25" s="42"/>
      <c r="AA25" s="56"/>
      <c r="AB25" s="56"/>
    </row>
    <row r="26" spans="1:28" ht="26.25" x14ac:dyDescent="0.25">
      <c r="A26" s="32">
        <v>2</v>
      </c>
      <c r="B26" s="32" t="s">
        <v>139</v>
      </c>
      <c r="C26" s="32" t="s">
        <v>140</v>
      </c>
      <c r="F26" s="32" t="s">
        <v>141</v>
      </c>
      <c r="H26" s="32">
        <v>2</v>
      </c>
      <c r="I26" s="32" t="s">
        <v>18</v>
      </c>
      <c r="J26" s="30">
        <f>H26*(10/15)</f>
        <v>1.3333333333333333</v>
      </c>
      <c r="K26" s="30">
        <f t="shared" si="0"/>
        <v>2.0299999999999998</v>
      </c>
      <c r="L26" s="38"/>
      <c r="M26" s="38"/>
      <c r="N26" s="30"/>
      <c r="O26" s="39">
        <v>2.0299999999999998</v>
      </c>
      <c r="P26" s="39"/>
      <c r="Q26" s="30"/>
      <c r="R26" s="40"/>
      <c r="S26" s="40"/>
      <c r="T26" s="30"/>
      <c r="U26" s="41"/>
      <c r="V26" s="41"/>
      <c r="W26" s="30"/>
      <c r="X26" s="42"/>
      <c r="Y26" s="42"/>
      <c r="AA26" s="63">
        <v>40865</v>
      </c>
      <c r="AB26" s="63">
        <v>40866</v>
      </c>
    </row>
    <row r="27" spans="1:28" ht="64.5" x14ac:dyDescent="0.25">
      <c r="A27" s="58">
        <v>3</v>
      </c>
      <c r="B27" s="32" t="s">
        <v>142</v>
      </c>
      <c r="C27" s="32" t="s">
        <v>140</v>
      </c>
      <c r="F27" s="32" t="s">
        <v>141</v>
      </c>
      <c r="G27" s="32" t="s">
        <v>143</v>
      </c>
      <c r="J27" s="30"/>
      <c r="K27" s="30">
        <f t="shared" si="0"/>
        <v>11.280000000000001</v>
      </c>
      <c r="L27" s="38"/>
      <c r="M27" s="38"/>
      <c r="N27" s="30">
        <v>7.28</v>
      </c>
      <c r="O27" s="39"/>
      <c r="P27" s="39"/>
      <c r="Q27" s="30"/>
      <c r="R27" s="40"/>
      <c r="S27" s="40"/>
      <c r="T27" s="30"/>
      <c r="U27" s="41"/>
      <c r="V27" s="41"/>
      <c r="W27" s="30">
        <v>2</v>
      </c>
      <c r="X27" s="42"/>
      <c r="Y27" s="42">
        <v>2</v>
      </c>
    </row>
    <row r="28" spans="1:28" ht="15" x14ac:dyDescent="0.25">
      <c r="A28" s="58"/>
      <c r="B28" s="58" t="s">
        <v>144</v>
      </c>
      <c r="F28" s="32" t="s">
        <v>141</v>
      </c>
      <c r="G28" s="32" t="s">
        <v>145</v>
      </c>
      <c r="H28" s="32">
        <v>5</v>
      </c>
      <c r="I28" s="32" t="s">
        <v>19</v>
      </c>
      <c r="J28" s="30">
        <f t="shared" ref="J28:J41" si="1">H28*(10/15)</f>
        <v>3.333333333333333</v>
      </c>
      <c r="K28" s="30">
        <f t="shared" si="0"/>
        <v>3</v>
      </c>
      <c r="L28" s="38"/>
      <c r="M28" s="38"/>
      <c r="N28" s="30"/>
      <c r="O28" s="39"/>
      <c r="P28" s="39"/>
      <c r="Q28" s="30"/>
      <c r="R28" s="40"/>
      <c r="S28" s="40"/>
      <c r="T28" s="30">
        <v>2</v>
      </c>
      <c r="U28" s="41"/>
      <c r="V28" s="41"/>
      <c r="W28" s="30"/>
      <c r="X28" s="42">
        <v>1</v>
      </c>
      <c r="Y28" s="42"/>
      <c r="AA28" s="63">
        <v>40866</v>
      </c>
      <c r="AB28" s="63">
        <v>40868</v>
      </c>
    </row>
    <row r="29" spans="1:28" ht="15" x14ac:dyDescent="0.25">
      <c r="A29" s="58"/>
      <c r="B29" s="58" t="s">
        <v>146</v>
      </c>
      <c r="F29" s="32" t="s">
        <v>141</v>
      </c>
      <c r="G29" s="32" t="s">
        <v>145</v>
      </c>
      <c r="H29" s="32">
        <v>3</v>
      </c>
      <c r="I29" s="32" t="s">
        <v>20</v>
      </c>
      <c r="J29" s="30">
        <f t="shared" si="1"/>
        <v>2</v>
      </c>
      <c r="K29" s="30">
        <f t="shared" si="0"/>
        <v>2.5</v>
      </c>
      <c r="L29" s="38"/>
      <c r="M29" s="38"/>
      <c r="N29" s="30"/>
      <c r="O29" s="39"/>
      <c r="P29" s="39"/>
      <c r="Q29" s="30"/>
      <c r="R29" s="40"/>
      <c r="S29" s="40"/>
      <c r="T29" s="30"/>
      <c r="U29" s="41"/>
      <c r="V29" s="41"/>
      <c r="W29" s="30">
        <v>2</v>
      </c>
      <c r="X29" s="42">
        <v>0.5</v>
      </c>
      <c r="Y29" s="42"/>
      <c r="AA29" s="63">
        <v>40866</v>
      </c>
      <c r="AB29" s="63">
        <v>40868</v>
      </c>
    </row>
    <row r="30" spans="1:28" ht="26.25" x14ac:dyDescent="0.25">
      <c r="A30" s="32">
        <v>4</v>
      </c>
      <c r="B30" s="32" t="s">
        <v>147</v>
      </c>
      <c r="C30" s="32" t="s">
        <v>148</v>
      </c>
      <c r="F30" s="32" t="s">
        <v>110</v>
      </c>
      <c r="H30" s="32">
        <f>3*5</f>
        <v>15</v>
      </c>
      <c r="I30" s="32" t="s">
        <v>26</v>
      </c>
      <c r="J30" s="30">
        <f t="shared" si="1"/>
        <v>10</v>
      </c>
      <c r="K30" s="30">
        <f t="shared" si="0"/>
        <v>7.25</v>
      </c>
      <c r="L30" s="38"/>
      <c r="M30" s="38"/>
      <c r="N30" s="30">
        <v>2</v>
      </c>
      <c r="O30" s="39"/>
      <c r="P30" s="39"/>
      <c r="Q30" s="30">
        <v>2.25</v>
      </c>
      <c r="R30" s="40"/>
      <c r="S30" s="40"/>
      <c r="T30" s="30"/>
      <c r="U30" s="41"/>
      <c r="V30" s="41"/>
      <c r="W30" s="30"/>
      <c r="X30" s="42"/>
      <c r="Y30" s="42"/>
      <c r="Z30" s="32">
        <v>3</v>
      </c>
    </row>
    <row r="31" spans="1:28" ht="51.75" x14ac:dyDescent="0.25">
      <c r="A31" s="32">
        <v>5</v>
      </c>
      <c r="B31" s="32" t="s">
        <v>149</v>
      </c>
      <c r="C31" s="32" t="s">
        <v>150</v>
      </c>
      <c r="F31" s="32" t="s">
        <v>151</v>
      </c>
      <c r="H31" s="32">
        <v>2</v>
      </c>
      <c r="I31" s="32" t="s">
        <v>21</v>
      </c>
      <c r="J31" s="30">
        <f t="shared" si="1"/>
        <v>1.3333333333333333</v>
      </c>
      <c r="K31" s="30">
        <f t="shared" si="0"/>
        <v>0</v>
      </c>
      <c r="L31" s="38"/>
      <c r="M31" s="38"/>
      <c r="N31" s="30"/>
      <c r="O31" s="39"/>
      <c r="P31" s="39"/>
      <c r="Q31" s="30"/>
      <c r="R31" s="40"/>
      <c r="S31" s="40"/>
      <c r="T31" s="30"/>
      <c r="U31" s="41"/>
      <c r="V31" s="41"/>
      <c r="W31" s="30"/>
      <c r="X31" s="42"/>
      <c r="Y31" s="42"/>
    </row>
    <row r="32" spans="1:28" ht="64.5" x14ac:dyDescent="0.25">
      <c r="A32" s="32">
        <v>6</v>
      </c>
      <c r="B32" s="32" t="s">
        <v>152</v>
      </c>
      <c r="C32" s="32" t="s">
        <v>153</v>
      </c>
      <c r="F32" s="32" t="s">
        <v>141</v>
      </c>
      <c r="H32" s="32">
        <f>5*5</f>
        <v>25</v>
      </c>
      <c r="I32" s="32" t="s">
        <v>26</v>
      </c>
      <c r="J32" s="30">
        <f t="shared" si="1"/>
        <v>16.666666666666664</v>
      </c>
      <c r="K32" s="30">
        <f t="shared" si="0"/>
        <v>14.08</v>
      </c>
      <c r="L32" s="38">
        <v>2.58</v>
      </c>
      <c r="M32" s="38"/>
      <c r="N32" s="30"/>
      <c r="O32" s="39">
        <v>3</v>
      </c>
      <c r="P32" s="39"/>
      <c r="Q32" s="30"/>
      <c r="R32" s="40"/>
      <c r="S32" s="40"/>
      <c r="T32" s="30"/>
      <c r="U32" s="41">
        <v>4.5</v>
      </c>
      <c r="V32" s="41"/>
      <c r="W32" s="30"/>
      <c r="X32" s="42">
        <v>4</v>
      </c>
      <c r="Y32" s="42"/>
    </row>
    <row r="33" spans="1:28" ht="39" x14ac:dyDescent="0.25">
      <c r="A33" s="32">
        <v>7</v>
      </c>
      <c r="B33" s="32" t="s">
        <v>154</v>
      </c>
      <c r="C33" s="32" t="s">
        <v>155</v>
      </c>
      <c r="F33" s="32" t="s">
        <v>141</v>
      </c>
      <c r="H33" s="59">
        <f>3*5</f>
        <v>15</v>
      </c>
      <c r="I33" s="32" t="s">
        <v>26</v>
      </c>
      <c r="J33" s="30">
        <f t="shared" si="1"/>
        <v>10</v>
      </c>
      <c r="K33" s="30">
        <f t="shared" si="0"/>
        <v>8.92</v>
      </c>
      <c r="L33" s="38">
        <v>2.2200000000000002</v>
      </c>
      <c r="M33" s="38"/>
      <c r="N33" s="30"/>
      <c r="O33" s="39">
        <v>1.8</v>
      </c>
      <c r="P33" s="39"/>
      <c r="Q33" s="30"/>
      <c r="R33" s="40">
        <v>1.3</v>
      </c>
      <c r="S33" s="40"/>
      <c r="T33" s="30"/>
      <c r="U33" s="41">
        <v>1.6</v>
      </c>
      <c r="V33" s="41"/>
      <c r="W33" s="30"/>
      <c r="X33" s="42">
        <v>2</v>
      </c>
      <c r="Y33" s="42"/>
    </row>
    <row r="34" spans="1:28" ht="15" x14ac:dyDescent="0.25">
      <c r="A34" s="32">
        <v>8</v>
      </c>
      <c r="B34" s="64" t="s">
        <v>156</v>
      </c>
      <c r="C34" s="32" t="s">
        <v>157</v>
      </c>
      <c r="F34" s="32" t="s">
        <v>141</v>
      </c>
      <c r="H34" s="32">
        <v>8</v>
      </c>
      <c r="I34" s="32" t="s">
        <v>17</v>
      </c>
      <c r="J34" s="30">
        <f t="shared" si="1"/>
        <v>5.333333333333333</v>
      </c>
      <c r="K34" s="30">
        <f t="shared" si="0"/>
        <v>10.26</v>
      </c>
      <c r="L34" s="38">
        <v>1.03</v>
      </c>
      <c r="M34" s="38">
        <v>8.15</v>
      </c>
      <c r="N34" s="30">
        <v>0.57999999999999996</v>
      </c>
      <c r="O34" s="39"/>
      <c r="P34" s="39"/>
      <c r="Q34" s="30">
        <v>0.5</v>
      </c>
      <c r="R34" s="40"/>
      <c r="S34" s="40"/>
      <c r="T34" s="30"/>
      <c r="U34" s="41"/>
      <c r="V34" s="41"/>
      <c r="W34" s="30"/>
      <c r="X34" s="42"/>
      <c r="Y34" s="42"/>
    </row>
    <row r="35" spans="1:28" ht="39" x14ac:dyDescent="0.25">
      <c r="A35" s="32">
        <v>9</v>
      </c>
      <c r="B35" s="64" t="s">
        <v>158</v>
      </c>
      <c r="C35" s="32" t="s">
        <v>159</v>
      </c>
      <c r="E35" s="32" t="s">
        <v>135</v>
      </c>
      <c r="F35" s="32" t="s">
        <v>141</v>
      </c>
      <c r="H35" s="32">
        <v>5</v>
      </c>
      <c r="I35" s="32" t="s">
        <v>21</v>
      </c>
      <c r="J35" s="30">
        <f t="shared" si="1"/>
        <v>3.333333333333333</v>
      </c>
      <c r="K35" s="30">
        <f t="shared" si="0"/>
        <v>3.75</v>
      </c>
      <c r="L35" s="38">
        <v>0.5</v>
      </c>
      <c r="M35" s="38">
        <v>1</v>
      </c>
      <c r="N35" s="30"/>
      <c r="O35" s="39"/>
      <c r="P35" s="39"/>
      <c r="Q35" s="30"/>
      <c r="R35" s="40"/>
      <c r="S35" s="40"/>
      <c r="T35" s="30"/>
      <c r="U35" s="41"/>
      <c r="V35" s="41"/>
      <c r="W35" s="30"/>
      <c r="X35" s="42"/>
      <c r="Y35" s="42">
        <v>2.25</v>
      </c>
    </row>
    <row r="36" spans="1:28" ht="39" x14ac:dyDescent="0.25">
      <c r="A36" s="32">
        <v>10</v>
      </c>
      <c r="B36" s="64" t="s">
        <v>160</v>
      </c>
      <c r="C36" s="32" t="s">
        <v>159</v>
      </c>
      <c r="E36" s="32" t="s">
        <v>135</v>
      </c>
      <c r="F36" s="32" t="s">
        <v>141</v>
      </c>
      <c r="H36" s="58">
        <v>5</v>
      </c>
      <c r="I36" s="32" t="s">
        <v>21</v>
      </c>
      <c r="J36" s="30">
        <f t="shared" si="1"/>
        <v>3.333333333333333</v>
      </c>
      <c r="K36" s="30">
        <f t="shared" si="0"/>
        <v>1.25</v>
      </c>
      <c r="L36" s="38"/>
      <c r="M36" s="38"/>
      <c r="N36" s="30"/>
      <c r="O36" s="39"/>
      <c r="P36" s="39"/>
      <c r="Q36" s="30"/>
      <c r="R36" s="40"/>
      <c r="S36" s="40"/>
      <c r="T36" s="30"/>
      <c r="U36" s="41"/>
      <c r="V36" s="41"/>
      <c r="W36" s="30"/>
      <c r="X36" s="42"/>
      <c r="Y36" s="42">
        <v>1.25</v>
      </c>
    </row>
    <row r="37" spans="1:28" ht="39" x14ac:dyDescent="0.25">
      <c r="A37" s="32">
        <v>11</v>
      </c>
      <c r="B37" s="64" t="s">
        <v>161</v>
      </c>
      <c r="C37" s="32" t="s">
        <v>159</v>
      </c>
      <c r="E37" s="32" t="s">
        <v>135</v>
      </c>
      <c r="F37" s="32" t="s">
        <v>141</v>
      </c>
      <c r="H37" s="32">
        <v>5</v>
      </c>
      <c r="I37" s="32" t="s">
        <v>21</v>
      </c>
      <c r="J37" s="30">
        <f t="shared" si="1"/>
        <v>3.333333333333333</v>
      </c>
      <c r="K37" s="30">
        <f t="shared" si="0"/>
        <v>1.75</v>
      </c>
      <c r="L37" s="38"/>
      <c r="M37" s="38"/>
      <c r="N37" s="30"/>
      <c r="O37" s="39"/>
      <c r="P37" s="39"/>
      <c r="Q37" s="30"/>
      <c r="R37" s="40"/>
      <c r="S37" s="40"/>
      <c r="T37" s="30"/>
      <c r="U37" s="41"/>
      <c r="V37" s="41"/>
      <c r="W37" s="30"/>
      <c r="X37" s="42"/>
      <c r="Y37" s="42"/>
      <c r="Z37" s="32">
        <v>1.75</v>
      </c>
    </row>
    <row r="38" spans="1:28" ht="39" x14ac:dyDescent="0.25">
      <c r="A38" s="32">
        <v>12</v>
      </c>
      <c r="B38" s="64" t="s">
        <v>162</v>
      </c>
      <c r="C38" s="32" t="s">
        <v>159</v>
      </c>
      <c r="E38" s="32" t="s">
        <v>135</v>
      </c>
      <c r="F38" s="32" t="s">
        <v>110</v>
      </c>
      <c r="H38" s="32">
        <v>3</v>
      </c>
      <c r="I38" s="32" t="s">
        <v>17</v>
      </c>
      <c r="J38" s="30">
        <f t="shared" si="1"/>
        <v>2</v>
      </c>
      <c r="K38" s="30">
        <f t="shared" si="0"/>
        <v>0</v>
      </c>
      <c r="L38" s="38"/>
      <c r="M38" s="38"/>
      <c r="N38" s="30"/>
      <c r="O38" s="39"/>
      <c r="P38" s="39"/>
      <c r="Q38" s="30"/>
      <c r="R38" s="40"/>
      <c r="S38" s="40"/>
      <c r="T38" s="30"/>
      <c r="U38" s="41"/>
      <c r="V38" s="41"/>
      <c r="W38" s="30"/>
      <c r="X38" s="42"/>
      <c r="Y38" s="42"/>
    </row>
    <row r="39" spans="1:28" ht="26.25" x14ac:dyDescent="0.25">
      <c r="A39" s="32">
        <v>13</v>
      </c>
      <c r="B39" s="32" t="s">
        <v>163</v>
      </c>
      <c r="C39" s="32" t="s">
        <v>164</v>
      </c>
      <c r="E39" s="32" t="s">
        <v>135</v>
      </c>
      <c r="F39" s="32" t="s">
        <v>141</v>
      </c>
      <c r="G39" s="32" t="s">
        <v>165</v>
      </c>
      <c r="H39" s="32">
        <f>5*5</f>
        <v>25</v>
      </c>
      <c r="I39" s="32" t="s">
        <v>26</v>
      </c>
      <c r="J39" s="30">
        <f t="shared" si="1"/>
        <v>16.666666666666664</v>
      </c>
      <c r="K39" s="30">
        <f t="shared" si="0"/>
        <v>4.4000000000000004</v>
      </c>
      <c r="L39" s="38"/>
      <c r="M39" s="38"/>
      <c r="N39" s="30"/>
      <c r="O39" s="39"/>
      <c r="P39" s="39"/>
      <c r="Q39" s="30">
        <v>1.2</v>
      </c>
      <c r="R39" s="40"/>
      <c r="S39" s="40"/>
      <c r="T39" s="30"/>
      <c r="U39" s="41"/>
      <c r="V39" s="41"/>
      <c r="W39" s="30">
        <v>1.2</v>
      </c>
      <c r="X39" s="42">
        <v>1</v>
      </c>
      <c r="Y39" s="42"/>
      <c r="Z39" s="32">
        <v>1</v>
      </c>
    </row>
    <row r="40" spans="1:28" ht="26.25" x14ac:dyDescent="0.25">
      <c r="A40" s="32">
        <v>14</v>
      </c>
      <c r="B40" s="32" t="s">
        <v>166</v>
      </c>
      <c r="C40" s="32" t="s">
        <v>167</v>
      </c>
      <c r="E40" s="32" t="s">
        <v>135</v>
      </c>
      <c r="F40" s="32" t="s">
        <v>141</v>
      </c>
      <c r="H40" s="32">
        <f>3*5</f>
        <v>15</v>
      </c>
      <c r="I40" s="32" t="s">
        <v>26</v>
      </c>
      <c r="J40" s="30">
        <f t="shared" si="1"/>
        <v>10</v>
      </c>
      <c r="K40" s="30">
        <f t="shared" si="0"/>
        <v>5</v>
      </c>
      <c r="L40" s="38"/>
      <c r="M40" s="38"/>
      <c r="N40" s="30">
        <v>1</v>
      </c>
      <c r="O40" s="39"/>
      <c r="P40" s="39"/>
      <c r="Q40" s="30">
        <v>1</v>
      </c>
      <c r="R40" s="40"/>
      <c r="S40" s="40"/>
      <c r="T40" s="30">
        <v>1</v>
      </c>
      <c r="U40" s="41"/>
      <c r="V40" s="41"/>
      <c r="W40" s="30">
        <v>1</v>
      </c>
      <c r="X40" s="42"/>
      <c r="Y40" s="42"/>
      <c r="Z40" s="32">
        <v>1</v>
      </c>
    </row>
    <row r="41" spans="1:28" ht="26.25" x14ac:dyDescent="0.25">
      <c r="A41" s="32">
        <v>15</v>
      </c>
      <c r="B41" s="32" t="s">
        <v>168</v>
      </c>
      <c r="C41" s="32" t="s">
        <v>169</v>
      </c>
      <c r="E41" s="32" t="s">
        <v>135</v>
      </c>
      <c r="F41" s="32" t="s">
        <v>141</v>
      </c>
      <c r="H41" s="10">
        <v>2</v>
      </c>
      <c r="J41" s="30">
        <f t="shared" si="1"/>
        <v>1.3333333333333333</v>
      </c>
      <c r="K41" s="30">
        <f t="shared" si="0"/>
        <v>0.5</v>
      </c>
      <c r="L41" s="38"/>
      <c r="M41" s="38"/>
      <c r="N41" s="30"/>
      <c r="O41" s="39"/>
      <c r="P41" s="39"/>
      <c r="Q41" s="30"/>
      <c r="R41" s="40"/>
      <c r="S41" s="40">
        <v>0</v>
      </c>
      <c r="T41" s="30">
        <v>0.5</v>
      </c>
      <c r="U41" s="41"/>
      <c r="V41" s="41"/>
      <c r="W41" s="30"/>
      <c r="X41" s="42"/>
      <c r="Y41" s="42"/>
    </row>
    <row r="42" spans="1:28" ht="64.5" x14ac:dyDescent="0.25">
      <c r="A42" s="32">
        <v>16</v>
      </c>
      <c r="B42" s="32" t="s">
        <v>170</v>
      </c>
      <c r="C42" s="32" t="s">
        <v>171</v>
      </c>
      <c r="E42" s="32" t="s">
        <v>135</v>
      </c>
      <c r="F42" s="32" t="s">
        <v>151</v>
      </c>
      <c r="J42" s="30"/>
      <c r="K42" s="30">
        <f t="shared" si="0"/>
        <v>1.2829999999999999</v>
      </c>
      <c r="L42" s="38">
        <v>0.5</v>
      </c>
      <c r="M42" s="38">
        <v>0.78300000000000003</v>
      </c>
      <c r="N42" s="30"/>
      <c r="O42" s="39"/>
      <c r="P42" s="39"/>
      <c r="Q42" s="30"/>
      <c r="R42" s="40"/>
      <c r="S42" s="40"/>
      <c r="T42" s="30"/>
      <c r="U42" s="41"/>
      <c r="V42" s="41"/>
      <c r="W42" s="30"/>
      <c r="X42" s="42"/>
      <c r="Y42" s="42"/>
    </row>
    <row r="43" spans="1:28" ht="15" x14ac:dyDescent="0.25">
      <c r="A43" s="32">
        <v>17</v>
      </c>
      <c r="B43" s="32" t="s">
        <v>172</v>
      </c>
      <c r="C43" s="32" t="s">
        <v>173</v>
      </c>
      <c r="D43" s="32" t="s">
        <v>174</v>
      </c>
      <c r="E43" s="32" t="s">
        <v>135</v>
      </c>
      <c r="F43" s="32" t="s">
        <v>151</v>
      </c>
      <c r="H43" s="32">
        <v>5</v>
      </c>
      <c r="J43" s="30">
        <f t="shared" ref="J43:J48" si="2">H43*1.6</f>
        <v>8</v>
      </c>
      <c r="K43" s="30">
        <f t="shared" si="0"/>
        <v>0</v>
      </c>
      <c r="L43" s="38"/>
      <c r="M43" s="38"/>
      <c r="N43" s="30"/>
      <c r="O43" s="39"/>
      <c r="P43" s="39"/>
      <c r="Q43" s="30"/>
      <c r="R43" s="40"/>
      <c r="S43" s="40"/>
      <c r="T43" s="30"/>
      <c r="U43" s="41"/>
      <c r="V43" s="41"/>
      <c r="W43" s="30"/>
      <c r="X43" s="42"/>
      <c r="Y43" s="43"/>
    </row>
    <row r="44" spans="1:28" ht="15" x14ac:dyDescent="0.25">
      <c r="A44" s="32">
        <v>18</v>
      </c>
      <c r="B44" s="32" t="s">
        <v>175</v>
      </c>
      <c r="C44" s="32" t="s">
        <v>176</v>
      </c>
      <c r="D44" s="32" t="s">
        <v>174</v>
      </c>
      <c r="E44" s="32" t="s">
        <v>135</v>
      </c>
      <c r="F44" s="32" t="s">
        <v>151</v>
      </c>
      <c r="H44" s="32">
        <v>5</v>
      </c>
      <c r="J44" s="30">
        <f t="shared" si="2"/>
        <v>8</v>
      </c>
      <c r="K44" s="30">
        <f t="shared" si="0"/>
        <v>0</v>
      </c>
      <c r="L44" s="38"/>
      <c r="M44" s="38"/>
      <c r="N44" s="30"/>
      <c r="O44" s="39"/>
      <c r="P44" s="39"/>
      <c r="Q44" s="30"/>
      <c r="R44" s="40"/>
      <c r="S44" s="40"/>
      <c r="T44" s="30"/>
      <c r="U44" s="41"/>
      <c r="V44" s="41"/>
      <c r="W44" s="30"/>
      <c r="X44" s="42"/>
      <c r="Y44" s="43"/>
    </row>
    <row r="45" spans="1:28" ht="39" x14ac:dyDescent="0.25">
      <c r="A45" s="32">
        <v>19</v>
      </c>
      <c r="B45" s="32" t="s">
        <v>177</v>
      </c>
      <c r="C45" s="32" t="s">
        <v>178</v>
      </c>
      <c r="D45" s="32" t="s">
        <v>179</v>
      </c>
      <c r="E45" s="32" t="s">
        <v>135</v>
      </c>
      <c r="F45" s="32" t="s">
        <v>151</v>
      </c>
      <c r="H45" s="32">
        <v>8</v>
      </c>
      <c r="J45" s="30">
        <f t="shared" si="2"/>
        <v>12.8</v>
      </c>
      <c r="K45" s="30">
        <f t="shared" si="0"/>
        <v>0</v>
      </c>
      <c r="L45" s="38"/>
      <c r="M45" s="38"/>
      <c r="N45" s="30"/>
      <c r="O45" s="39"/>
      <c r="P45" s="39"/>
      <c r="Q45" s="30"/>
      <c r="R45" s="40"/>
      <c r="S45" s="40"/>
      <c r="T45" s="30"/>
      <c r="U45" s="41"/>
      <c r="V45" s="41"/>
      <c r="W45" s="30"/>
      <c r="X45" s="42"/>
      <c r="Y45" s="43"/>
    </row>
    <row r="46" spans="1:28" ht="26.25" x14ac:dyDescent="0.25">
      <c r="A46" s="32">
        <v>20</v>
      </c>
      <c r="B46" s="32" t="s">
        <v>180</v>
      </c>
      <c r="C46" s="32" t="s">
        <v>181</v>
      </c>
      <c r="D46" s="32" t="s">
        <v>174</v>
      </c>
      <c r="F46" s="32" t="s">
        <v>141</v>
      </c>
      <c r="H46" s="32">
        <v>2</v>
      </c>
      <c r="J46" s="30">
        <f t="shared" si="2"/>
        <v>3.2</v>
      </c>
      <c r="K46" s="30">
        <f t="shared" si="0"/>
        <v>0</v>
      </c>
      <c r="L46" s="38"/>
      <c r="M46" s="38"/>
      <c r="N46" s="30"/>
      <c r="O46" s="39"/>
      <c r="P46" s="39"/>
      <c r="Q46" s="30"/>
      <c r="R46" s="40"/>
      <c r="S46" s="40"/>
      <c r="T46" s="30"/>
      <c r="U46" s="41"/>
      <c r="V46" s="41"/>
      <c r="W46" s="30"/>
      <c r="X46" s="42"/>
      <c r="Y46" s="43"/>
    </row>
    <row r="47" spans="1:28" ht="15" x14ac:dyDescent="0.25">
      <c r="A47" s="32">
        <v>21</v>
      </c>
      <c r="B47" s="32" t="s">
        <v>182</v>
      </c>
      <c r="C47" s="32" t="s">
        <v>183</v>
      </c>
      <c r="D47" s="32" t="s">
        <v>184</v>
      </c>
      <c r="E47" s="32" t="s">
        <v>135</v>
      </c>
      <c r="F47" s="32" t="s">
        <v>151</v>
      </c>
      <c r="H47" s="32">
        <v>3</v>
      </c>
      <c r="I47" s="32" t="s">
        <v>18</v>
      </c>
      <c r="J47" s="30">
        <f t="shared" si="2"/>
        <v>4.8000000000000007</v>
      </c>
      <c r="K47" s="30">
        <f t="shared" si="0"/>
        <v>0.75</v>
      </c>
      <c r="L47" s="38"/>
      <c r="M47" s="38"/>
      <c r="N47" s="30"/>
      <c r="O47" s="39"/>
      <c r="P47" s="39">
        <v>0.75</v>
      </c>
      <c r="Q47" s="30"/>
      <c r="R47" s="40"/>
      <c r="S47" s="40"/>
      <c r="T47" s="30"/>
      <c r="U47" s="41"/>
      <c r="V47" s="41"/>
      <c r="W47" s="30"/>
      <c r="X47" s="42"/>
      <c r="Y47" s="43"/>
      <c r="AA47" s="33">
        <v>40849</v>
      </c>
      <c r="AB47" s="33">
        <v>40854</v>
      </c>
    </row>
    <row r="48" spans="1:28" ht="26.25" x14ac:dyDescent="0.25">
      <c r="A48" s="32">
        <v>22</v>
      </c>
      <c r="B48" s="32" t="s">
        <v>185</v>
      </c>
      <c r="C48" s="32" t="s">
        <v>186</v>
      </c>
      <c r="D48" s="32" t="s">
        <v>184</v>
      </c>
      <c r="E48" s="32" t="s">
        <v>135</v>
      </c>
      <c r="F48" s="32" t="s">
        <v>141</v>
      </c>
      <c r="G48" s="32" t="s">
        <v>187</v>
      </c>
      <c r="H48" s="32">
        <v>5</v>
      </c>
      <c r="I48" s="32" t="s">
        <v>18</v>
      </c>
      <c r="J48" s="30">
        <f t="shared" si="2"/>
        <v>8</v>
      </c>
      <c r="K48" s="30">
        <f t="shared" si="0"/>
        <v>10.68</v>
      </c>
      <c r="L48" s="38"/>
      <c r="M48" s="38">
        <v>1.1499999999999999</v>
      </c>
      <c r="N48" s="30">
        <v>0.98</v>
      </c>
      <c r="O48" s="39">
        <v>0.5</v>
      </c>
      <c r="P48" s="39">
        <v>2.25</v>
      </c>
      <c r="Q48" s="30">
        <v>3.8</v>
      </c>
      <c r="R48" s="40"/>
      <c r="S48" s="40"/>
      <c r="T48" s="30"/>
      <c r="U48" s="41"/>
      <c r="V48" s="41"/>
      <c r="W48" s="30">
        <v>1</v>
      </c>
      <c r="X48" s="42">
        <v>1</v>
      </c>
      <c r="Y48" s="43"/>
      <c r="AA48" s="33">
        <v>40849</v>
      </c>
      <c r="AB48" s="33">
        <v>40858</v>
      </c>
    </row>
    <row r="49" spans="1:25" ht="26.25" x14ac:dyDescent="0.25">
      <c r="A49" s="32">
        <v>23</v>
      </c>
      <c r="B49" s="32" t="s">
        <v>188</v>
      </c>
      <c r="C49" s="32" t="s">
        <v>189</v>
      </c>
      <c r="D49" s="32" t="s">
        <v>184</v>
      </c>
      <c r="E49" s="32" t="s">
        <v>135</v>
      </c>
      <c r="F49" s="32" t="s">
        <v>190</v>
      </c>
      <c r="J49" s="30"/>
      <c r="K49" s="30">
        <f t="shared" si="0"/>
        <v>6.78</v>
      </c>
      <c r="L49" s="38">
        <v>1.68</v>
      </c>
      <c r="M49" s="38"/>
      <c r="N49" s="30"/>
      <c r="O49" s="39">
        <v>1.7</v>
      </c>
      <c r="P49" s="39">
        <v>1.7</v>
      </c>
      <c r="Q49" s="30"/>
      <c r="R49" s="40"/>
      <c r="S49" s="40"/>
      <c r="T49" s="30"/>
      <c r="U49" s="41">
        <v>1.7</v>
      </c>
      <c r="V49" s="41"/>
      <c r="W49" s="30"/>
      <c r="X49" s="42"/>
      <c r="Y49" s="42"/>
    </row>
    <row r="50" spans="1:25" ht="15" x14ac:dyDescent="0.25">
      <c r="A50" s="32">
        <v>24</v>
      </c>
      <c r="B50" s="32" t="s">
        <v>191</v>
      </c>
      <c r="E50" s="32" t="s">
        <v>135</v>
      </c>
      <c r="F50" s="32" t="s">
        <v>190</v>
      </c>
      <c r="J50" s="30"/>
      <c r="K50" s="30">
        <f t="shared" si="0"/>
        <v>9.85</v>
      </c>
      <c r="L50" s="38">
        <v>3.25</v>
      </c>
      <c r="M50" s="38"/>
      <c r="N50" s="30"/>
      <c r="O50" s="39">
        <v>3.3</v>
      </c>
      <c r="P50" s="39"/>
      <c r="Q50" s="30"/>
      <c r="R50" s="40"/>
      <c r="S50" s="40"/>
      <c r="T50" s="30"/>
      <c r="U50" s="41">
        <v>3.3</v>
      </c>
      <c r="V50" s="41"/>
      <c r="W50" s="30"/>
      <c r="X50" s="42"/>
      <c r="Y50" s="42"/>
    </row>
    <row r="51" spans="1:25" ht="15" x14ac:dyDescent="0.25">
      <c r="A51" s="32">
        <v>25</v>
      </c>
      <c r="B51" s="32" t="s">
        <v>192</v>
      </c>
      <c r="E51" s="32" t="s">
        <v>135</v>
      </c>
      <c r="F51" s="32" t="s">
        <v>190</v>
      </c>
      <c r="J51" s="30"/>
      <c r="K51" s="30">
        <f t="shared" si="0"/>
        <v>3</v>
      </c>
      <c r="L51" s="38">
        <v>1</v>
      </c>
      <c r="M51" s="38"/>
      <c r="N51" s="30"/>
      <c r="O51" s="39">
        <v>1</v>
      </c>
      <c r="P51" s="39"/>
      <c r="Q51" s="30"/>
      <c r="R51" s="40"/>
      <c r="S51" s="40"/>
      <c r="T51" s="30"/>
      <c r="U51" s="41">
        <v>1</v>
      </c>
      <c r="V51" s="41"/>
      <c r="W51" s="30"/>
      <c r="X51" s="42"/>
      <c r="Y51" s="42"/>
    </row>
    <row r="52" spans="1:25" ht="15" x14ac:dyDescent="0.25">
      <c r="A52" s="32">
        <v>26</v>
      </c>
      <c r="B52" s="32" t="s">
        <v>193</v>
      </c>
      <c r="F52" s="32" t="s">
        <v>190</v>
      </c>
      <c r="J52" s="30"/>
      <c r="K52" s="30">
        <f t="shared" si="0"/>
        <v>4</v>
      </c>
      <c r="L52" s="38"/>
      <c r="M52" s="38">
        <v>2</v>
      </c>
      <c r="N52" s="30"/>
      <c r="O52" s="39"/>
      <c r="P52" s="39"/>
      <c r="Q52" s="30"/>
      <c r="R52" s="40"/>
      <c r="S52" s="40"/>
      <c r="T52" s="30">
        <v>2</v>
      </c>
      <c r="U52" s="41"/>
      <c r="V52" s="41"/>
      <c r="W52" s="30"/>
      <c r="X52" s="42"/>
      <c r="Y52" s="42"/>
    </row>
    <row r="53" spans="1:25" ht="15" x14ac:dyDescent="0.25">
      <c r="A53" s="32">
        <v>27</v>
      </c>
      <c r="B53" s="32" t="s">
        <v>194</v>
      </c>
      <c r="F53" s="32" t="s">
        <v>190</v>
      </c>
      <c r="J53" s="30"/>
      <c r="K53" s="30">
        <f t="shared" si="0"/>
        <v>1.83</v>
      </c>
      <c r="L53" s="38"/>
      <c r="M53" s="38"/>
      <c r="N53" s="30">
        <v>0.83</v>
      </c>
      <c r="O53" s="39"/>
      <c r="P53" s="39"/>
      <c r="Q53" s="30">
        <v>1</v>
      </c>
      <c r="R53" s="40"/>
      <c r="S53" s="40"/>
      <c r="T53" s="30"/>
      <c r="U53" s="41"/>
      <c r="V53" s="41"/>
      <c r="W53" s="30"/>
      <c r="X53" s="42"/>
      <c r="Y53" s="42"/>
    </row>
    <row r="54" spans="1:25" ht="15" x14ac:dyDescent="0.25">
      <c r="A54" s="32">
        <v>28</v>
      </c>
      <c r="B54" s="32" t="s">
        <v>195</v>
      </c>
      <c r="F54" s="32" t="s">
        <v>190</v>
      </c>
      <c r="J54" s="30">
        <f>SUM(J26:J48)</f>
        <v>134.79999999999998</v>
      </c>
      <c r="K54" s="30">
        <f t="shared" si="0"/>
        <v>1</v>
      </c>
      <c r="L54" s="38"/>
      <c r="M54" s="38"/>
      <c r="N54" s="30">
        <v>1</v>
      </c>
      <c r="O54" s="39"/>
      <c r="P54" s="39"/>
      <c r="Q54" s="30"/>
      <c r="R54" s="40"/>
      <c r="S54" s="40"/>
      <c r="T54" s="30"/>
      <c r="U54" s="41"/>
      <c r="V54" s="41"/>
      <c r="W54" s="30"/>
      <c r="X54" s="42"/>
      <c r="Y54" s="42"/>
    </row>
    <row r="55" spans="1:25" ht="15" x14ac:dyDescent="0.25">
      <c r="J55" s="30"/>
      <c r="K55" s="30">
        <f t="shared" si="0"/>
        <v>3</v>
      </c>
      <c r="L55" s="38"/>
      <c r="M55" s="38"/>
      <c r="N55" s="30"/>
      <c r="O55" s="39"/>
      <c r="P55" s="39"/>
      <c r="Q55" s="30"/>
      <c r="R55" s="40"/>
      <c r="S55" s="40"/>
      <c r="T55" s="30"/>
      <c r="U55" s="41">
        <v>3</v>
      </c>
      <c r="V55" s="41"/>
      <c r="W55" s="30"/>
      <c r="X55" s="42"/>
      <c r="Y55" s="42"/>
    </row>
    <row r="56" spans="1:25" ht="15" x14ac:dyDescent="0.25"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ht="15" x14ac:dyDescent="0.25"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 ht="15" x14ac:dyDescent="0.25"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 ht="15" x14ac:dyDescent="0.25"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ht="15" x14ac:dyDescent="0.25"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 ht="15" x14ac:dyDescent="0.25"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 ht="15" x14ac:dyDescent="0.25"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 ht="15" x14ac:dyDescent="0.25"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 ht="15" x14ac:dyDescent="0.25"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2:25" ht="15" x14ac:dyDescent="0.25"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2:25" ht="15" x14ac:dyDescent="0.25"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2:25" ht="15" x14ac:dyDescent="0.25"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2:25" ht="15" x14ac:dyDescent="0.25"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2:25" ht="15" x14ac:dyDescent="0.25"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2:25" ht="15" x14ac:dyDescent="0.25"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2:25" ht="15" x14ac:dyDescent="0.25"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2:25" ht="15" x14ac:dyDescent="0.25"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2:25" ht="15" x14ac:dyDescent="0.25"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2:25" ht="15" x14ac:dyDescent="0.25"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2:25" ht="15" x14ac:dyDescent="0.25"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2:25" ht="15" x14ac:dyDescent="0.25"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2:25" ht="15" x14ac:dyDescent="0.25"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2:25" ht="15" x14ac:dyDescent="0.25"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2:25" ht="15" x14ac:dyDescent="0.25"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2:25" ht="15" x14ac:dyDescent="0.25"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2:25" ht="15" x14ac:dyDescent="0.25"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2:25" ht="15" x14ac:dyDescent="0.25"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2:25" ht="15" x14ac:dyDescent="0.25"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2:25" ht="15" x14ac:dyDescent="0.25"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2:25" ht="15" x14ac:dyDescent="0.25"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2:25" ht="15" x14ac:dyDescent="0.25"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2:25" ht="15" x14ac:dyDescent="0.25"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2:25" ht="15" x14ac:dyDescent="0.25"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2:25" ht="15" x14ac:dyDescent="0.25"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2:25" ht="15" x14ac:dyDescent="0.25"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2:25" ht="15" x14ac:dyDescent="0.25"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2:25" ht="15" x14ac:dyDescent="0.25"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2:25" ht="15" x14ac:dyDescent="0.25"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2:25" ht="15" x14ac:dyDescent="0.25"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2:25" ht="15" x14ac:dyDescent="0.25"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2:25" ht="15" x14ac:dyDescent="0.25"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2:25" ht="15" x14ac:dyDescent="0.25"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2:25" ht="15" x14ac:dyDescent="0.25"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2:25" ht="15" x14ac:dyDescent="0.25"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2:25" ht="15" x14ac:dyDescent="0.25"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2:25" ht="15" x14ac:dyDescent="0.25"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2:25" ht="15" x14ac:dyDescent="0.25"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2:25" ht="15" x14ac:dyDescent="0.25"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2:25" ht="15" x14ac:dyDescent="0.25"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2:25" ht="15" x14ac:dyDescent="0.25"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2:25" ht="15" x14ac:dyDescent="0.25"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2:25" ht="15" x14ac:dyDescent="0.25"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</sheetData>
  <conditionalFormatting sqref="F1:F55">
    <cfRule type="containsText" dxfId="2" priority="1" operator="containsText" text="DONE">
      <formula>NOT(ISERROR(SEARCH("DONE",F1)))</formula>
    </cfRule>
    <cfRule type="containsText" dxfId="1" priority="2" operator="containsText" text="IN PROGRESS">
      <formula>NOT(ISERROR(SEARCH("IN PROGRESS",F1)))</formula>
    </cfRule>
    <cfRule type="containsText" dxfId="0" priority="3" operator="containsText" text="NOT STARTED">
      <formula>NOT(ISERROR(SEARCH("NOT STARTED",F1)))</formula>
    </cfRule>
  </conditionalFormatting>
  <pageMargins left="0.75" right="0.75" top="1" bottom="1" header="0.5" footer="0.5"/>
  <pageSetup paperSize="9" orientation="portrait" horizontalDpi="300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Tasks estimation</vt:lpstr>
      <vt:lpstr>Iteration 4 plan</vt:lpstr>
      <vt:lpstr>Iteration 4 week 1 time track</vt:lpstr>
      <vt:lpstr>Iteration 4 week 2 time track</vt:lpstr>
      <vt:lpstr>Project Plan</vt:lpstr>
      <vt:lpstr>Iteration 1 Plan</vt:lpstr>
      <vt:lpstr>Iteration 2 Plan</vt:lpstr>
      <vt:lpstr>Iteration 3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2011-12-16T21:03:23Z</dcterms:modified>
</cp:coreProperties>
</file>