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activeTab="7"/>
  </bookViews>
  <sheets>
    <sheet name="Itertion12" sheetId="1" r:id="rId1"/>
    <sheet name="Iteration13" sheetId="2" r:id="rId2"/>
    <sheet name="Iteration14" sheetId="3" r:id="rId3"/>
    <sheet name="Iteration15" sheetId="4" r:id="rId4"/>
    <sheet name="Iteration17" sheetId="5" r:id="rId5"/>
    <sheet name="Iteration 18" sheetId="6" r:id="rId6"/>
    <sheet name="Iteration19" sheetId="7" r:id="rId7"/>
    <sheet name="Iteration20" sheetId="8" r:id="rId8"/>
  </sheets>
  <externalReferences>
    <externalReference r:id="rId9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" i="8" l="1"/>
  <c r="E37" i="8"/>
  <c r="E38" i="8"/>
  <c r="E39" i="8"/>
  <c r="B35" i="8"/>
  <c r="E40" i="8"/>
  <c r="D36" i="8"/>
  <c r="D37" i="8"/>
  <c r="D38" i="8"/>
  <c r="E40" i="7"/>
  <c r="B29" i="7"/>
  <c r="E41" i="7"/>
  <c r="E42" i="7"/>
  <c r="E43" i="7"/>
  <c r="E44" i="7"/>
  <c r="E45" i="7"/>
  <c r="D40" i="7"/>
  <c r="D41" i="7"/>
  <c r="D42" i="7"/>
  <c r="E29" i="6"/>
  <c r="D31" i="6"/>
  <c r="D30" i="6"/>
  <c r="D29" i="6"/>
  <c r="E30" i="6"/>
  <c r="E31" i="6"/>
  <c r="E32" i="6"/>
  <c r="E33" i="6"/>
  <c r="D28" i="6"/>
  <c r="E34" i="6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G37" i="5"/>
  <c r="F37" i="5"/>
  <c r="D46" i="5"/>
  <c r="D47" i="5"/>
  <c r="D48" i="5"/>
  <c r="D49" i="5"/>
  <c r="D50" i="5"/>
  <c r="D51" i="5"/>
  <c r="D52" i="5"/>
  <c r="D53" i="5"/>
  <c r="D54" i="5"/>
  <c r="D55" i="5"/>
  <c r="D56" i="5"/>
  <c r="D57" i="5"/>
  <c r="R48" i="4"/>
  <c r="R49" i="4"/>
  <c r="R47" i="4"/>
  <c r="R45" i="4"/>
  <c r="R46" i="4"/>
  <c r="Q49" i="4"/>
  <c r="R44" i="4"/>
  <c r="R43" i="4"/>
  <c r="Q43" i="4"/>
  <c r="Q44" i="4"/>
  <c r="Q45" i="4"/>
  <c r="Q46" i="4"/>
  <c r="Q47" i="4"/>
  <c r="Q48" i="4"/>
  <c r="N37" i="4"/>
  <c r="R36" i="3"/>
  <c r="R37" i="3"/>
  <c r="R34" i="3"/>
  <c r="R35" i="3"/>
  <c r="R31" i="3"/>
  <c r="R32" i="3"/>
  <c r="R33" i="3"/>
  <c r="Q37" i="3"/>
  <c r="Q36" i="3"/>
  <c r="Q35" i="3"/>
  <c r="Q34" i="3"/>
  <c r="Q33" i="3"/>
  <c r="Q32" i="3"/>
  <c r="Q31" i="3"/>
  <c r="P25" i="3"/>
  <c r="D24" i="2"/>
  <c r="D21" i="2"/>
  <c r="D20" i="2"/>
  <c r="D18" i="2"/>
  <c r="C20" i="2"/>
  <c r="C21" i="2"/>
  <c r="C22" i="2"/>
  <c r="C23" i="2"/>
  <c r="C19" i="2"/>
  <c r="C18" i="2"/>
  <c r="C12" i="2"/>
  <c r="K36" i="1"/>
  <c r="K37" i="1"/>
  <c r="J36" i="1"/>
  <c r="K34" i="1"/>
  <c r="K33" i="1"/>
  <c r="G2" i="1"/>
  <c r="H2" i="1"/>
  <c r="I2" i="1"/>
  <c r="J2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D15" i="1"/>
  <c r="G15" i="1"/>
  <c r="H15" i="1"/>
  <c r="I15" i="1"/>
  <c r="J15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J25" i="1"/>
  <c r="K7" i="1"/>
  <c r="K16" i="1"/>
  <c r="K23" i="1"/>
  <c r="K25" i="1"/>
</calcChain>
</file>

<file path=xl/comments1.xml><?xml version="1.0" encoding="utf-8"?>
<comments xmlns="http://schemas.openxmlformats.org/spreadsheetml/2006/main">
  <authors>
    <author>tharanga gamaethige</author>
  </authors>
  <commentList>
    <comment ref="N37" authorId="0">
      <text>
        <r>
          <rPr>
            <b/>
            <sz val="9"/>
            <color indexed="81"/>
            <rFont val="Arial"/>
            <family val="2"/>
          </rPr>
          <t>tharanga gamaethige:</t>
        </r>
        <r>
          <rPr>
            <sz val="9"/>
            <color indexed="81"/>
            <rFont val="Arial"/>
            <family val="2"/>
          </rPr>
          <t xml:space="preserve">
We kept 10 hours of buffer for rework</t>
        </r>
      </text>
    </comment>
  </commentList>
</comments>
</file>

<file path=xl/sharedStrings.xml><?xml version="1.0" encoding="utf-8"?>
<sst xmlns="http://schemas.openxmlformats.org/spreadsheetml/2006/main" count="413" uniqueCount="329">
  <si>
    <t>Tooling and Infrastructure</t>
  </si>
  <si>
    <t>Worst case</t>
  </si>
  <si>
    <t>Protocol Extensibility Experiment</t>
  </si>
  <si>
    <t>Identify and document constraints it imposes on other TCP/IP protocols</t>
  </si>
  <si>
    <t>Work Package</t>
  </si>
  <si>
    <t>Create the defect classification scheme (ODC)</t>
  </si>
  <si>
    <t>Best case</t>
  </si>
  <si>
    <t>Most likely</t>
  </si>
  <si>
    <t>Create the ETVX Checklist/ Requirements review Checklist and update process metrics</t>
  </si>
  <si>
    <t>Implement and test AMQP gateway for pub/sub</t>
  </si>
  <si>
    <t>Matt</t>
  </si>
  <si>
    <t>Implement SCMP as defined by May 2012</t>
  </si>
  <si>
    <t>Update security design in ADD</t>
  </si>
  <si>
    <t>Implement and test XMPP gateway for point-to-point</t>
  </si>
  <si>
    <t>Identify SASL compatibility of XMPP</t>
  </si>
  <si>
    <t>Implement and test HTTP gateway for push/pull (request/reply)</t>
  </si>
  <si>
    <t>Danny</t>
  </si>
  <si>
    <t>Security Design</t>
  </si>
  <si>
    <t>Setup eclipse IDE-Indigo/ AWS SDK/ Git plug-in</t>
  </si>
  <si>
    <t>Identify SASL compatibility of AMQP</t>
  </si>
  <si>
    <t>Estimate</t>
  </si>
  <si>
    <t>Design security module in protocol gateway API</t>
  </si>
  <si>
    <t>Update protocol extensibility design in the ADD</t>
  </si>
  <si>
    <t>Design and implement ADR message/ Common message format</t>
  </si>
  <si>
    <t>Define metrics and measurements for Summer</t>
  </si>
  <si>
    <t>Implement protocol gateway API with stub code</t>
  </si>
  <si>
    <t>Task</t>
  </si>
  <si>
    <t>Tharanga</t>
  </si>
  <si>
    <t>Sid</t>
  </si>
  <si>
    <t>Identify SASL compatibility of HTTP</t>
  </si>
  <si>
    <t>Interface design of protocol gateway API for experimentation</t>
  </si>
  <si>
    <t>Address protocol extensibility issues in the GitHub</t>
  </si>
  <si>
    <t>22nd Tuesday</t>
  </si>
  <si>
    <t>23rd Wednesday</t>
  </si>
  <si>
    <t>24th Thursday</t>
  </si>
  <si>
    <t>25th Friday</t>
  </si>
  <si>
    <t>26th Saturday</t>
  </si>
  <si>
    <t>27th Sunday</t>
  </si>
  <si>
    <t>28th Monday</t>
  </si>
  <si>
    <t>Date</t>
  </si>
  <si>
    <t>Planned</t>
  </si>
  <si>
    <t>Actual</t>
  </si>
  <si>
    <t>Start Date</t>
  </si>
  <si>
    <t>Analyze Payloads - EI schemas</t>
  </si>
  <si>
    <t>Analyze Message Flows</t>
  </si>
  <si>
    <t>Identify data related to Message Flows</t>
  </si>
  <si>
    <t>Data Analysis Meeting (2hr x5)</t>
  </si>
  <si>
    <t>Create conceptual data model</t>
  </si>
  <si>
    <t>Design Logical Data Model</t>
  </si>
  <si>
    <t>Experiment: Data Storage Mechanism</t>
  </si>
  <si>
    <t>Design Physical Data Model</t>
  </si>
  <si>
    <t>WP13.2 Database Modeling</t>
  </si>
  <si>
    <t>WP13.1 AWS Training</t>
  </si>
  <si>
    <t>AWS Traning</t>
  </si>
  <si>
    <t>Total</t>
  </si>
  <si>
    <t>31st Thursday</t>
  </si>
  <si>
    <t>30th Wednesday</t>
  </si>
  <si>
    <t>29th Tuesday</t>
  </si>
  <si>
    <t>1st Friday</t>
  </si>
  <si>
    <t>2nd Saturday</t>
  </si>
  <si>
    <t>3rd Sunday</t>
  </si>
  <si>
    <t>4th Monday</t>
  </si>
  <si>
    <t>ID</t>
  </si>
  <si>
    <t>Done?</t>
  </si>
  <si>
    <t>Rui</t>
  </si>
  <si>
    <t>Task Estimate</t>
  </si>
  <si>
    <t>Task Actual 
(Decimal)</t>
  </si>
  <si>
    <t>Task Actual
(H:M:S)</t>
  </si>
  <si>
    <t>WP
Estimate</t>
  </si>
  <si>
    <t>WP14.1.1</t>
  </si>
  <si>
    <t>Solution Design</t>
  </si>
  <si>
    <t>Team discusses solution and SCM for RI and creates solution [Detailed Design]</t>
  </si>
  <si>
    <t>WP14.1.2</t>
  </si>
  <si>
    <t>Create project and build script [Implementation]</t>
  </si>
  <si>
    <t>WP14.1.3</t>
  </si>
  <si>
    <t>Update SCM with discussion details [Overhead]</t>
  </si>
  <si>
    <t>WP14.1.4</t>
  </si>
  <si>
    <t>Setup and configure build server and build scripts [Overhead]</t>
  </si>
  <si>
    <t>WP14.2.1</t>
  </si>
  <si>
    <t>Connector Module</t>
  </si>
  <si>
    <t>Internal queueing experiment [Experiment]</t>
  </si>
  <si>
    <t>WP14.2.2</t>
  </si>
  <si>
    <t>Design connector API (queue-abstraction) [Detailed Design]</t>
  </si>
  <si>
    <t>WP14.2.3</t>
  </si>
  <si>
    <t>Implement connector API [Implementation]</t>
  </si>
  <si>
    <t>WP14.2.4</t>
  </si>
  <si>
    <t>Implement tech-specific connector [Implementation]</t>
  </si>
  <si>
    <t>WP14.2.5</t>
  </si>
  <si>
    <t>Unit testing [QA]</t>
  </si>
  <si>
    <t>WP14.3.1</t>
  </si>
  <si>
    <t>Message Module</t>
  </si>
  <si>
    <t>Evaluate suitable serialization frameworks [Arch Design]</t>
  </si>
  <si>
    <t>WP14.3.2</t>
  </si>
  <si>
    <t>Design message module [Detailed Design]</t>
  </si>
  <si>
    <t>WP14.3.3</t>
  </si>
  <si>
    <t>Implement message module [Implementation]</t>
  </si>
  <si>
    <t>WP14.3.4</t>
  </si>
  <si>
    <t>WP14.5.1</t>
  </si>
  <si>
    <t>Cache Module</t>
  </si>
  <si>
    <t>Experiment: Caching mechanism</t>
  </si>
  <si>
    <t>WP14.6.1</t>
  </si>
  <si>
    <t>QA Tools</t>
  </si>
  <si>
    <t>Coding standards document for Java [Overhead]</t>
  </si>
  <si>
    <t>WP14.6.2</t>
  </si>
  <si>
    <t>Design review checklist [Overhead]</t>
  </si>
  <si>
    <t>WP14.6.3</t>
  </si>
  <si>
    <t>Design Review (Connector and message) [QA]</t>
  </si>
  <si>
    <t>5th Tuesday</t>
  </si>
  <si>
    <t>6th Wednesday</t>
  </si>
  <si>
    <t>7st Thursday</t>
  </si>
  <si>
    <t>8th Friday</t>
  </si>
  <si>
    <t>9th Saturday</t>
  </si>
  <si>
    <t>10th Sunday</t>
  </si>
  <si>
    <t>11th Monday</t>
  </si>
  <si>
    <t>Tag</t>
  </si>
  <si>
    <t>Best
Case</t>
  </si>
  <si>
    <t>Most 
Likely</t>
  </si>
  <si>
    <t>Worst
Case</t>
  </si>
  <si>
    <t>Estimate
(Decimal)</t>
  </si>
  <si>
    <t>WP15.1</t>
  </si>
  <si>
    <t>OPEN</t>
  </si>
  <si>
    <t>Persistence Module</t>
  </si>
  <si>
    <t>WP15.1.1</t>
  </si>
  <si>
    <t xml:space="preserve"> Detailed Design</t>
  </si>
  <si>
    <t>Design Datamodel abstraction: CRUD DTOs</t>
  </si>
  <si>
    <t>WP15.1.2</t>
  </si>
  <si>
    <t>Design Datamodel abstraction: DTOs</t>
  </si>
  <si>
    <t>WP15.1.3</t>
  </si>
  <si>
    <t xml:space="preserve"> Implementation</t>
  </si>
  <si>
    <t>Implement data access abstraction layer</t>
  </si>
  <si>
    <t>WP15.1.4</t>
  </si>
  <si>
    <t>Implement tech-specific</t>
  </si>
  <si>
    <t>WP15.1.5</t>
  </si>
  <si>
    <t xml:space="preserve"> Quality Assurance</t>
  </si>
  <si>
    <t>Unit Testing</t>
  </si>
  <si>
    <t>WP15.2</t>
  </si>
  <si>
    <t>WP15.2.1</t>
  </si>
  <si>
    <t xml:space="preserve"> Architecture Design</t>
  </si>
  <si>
    <t>Analysis; Where is caching needed and what needs to be cached. Caching policy. Integration w/ persistence, connector</t>
  </si>
  <si>
    <t>WP15.2.2</t>
  </si>
  <si>
    <t>Analyze the need of abstraction layer</t>
  </si>
  <si>
    <t>WP15.2.3</t>
  </si>
  <si>
    <t>Implement selected caching mechanism into the persistence module</t>
  </si>
  <si>
    <t>WP15.2.4</t>
  </si>
  <si>
    <t>Set up memcahed cluster on AWS</t>
  </si>
  <si>
    <t>WP15.2.5</t>
  </si>
  <si>
    <t>Unit testing</t>
  </si>
  <si>
    <t>WP15.3</t>
  </si>
  <si>
    <t>State Module</t>
  </si>
  <si>
    <t>WP15.3.1</t>
  </si>
  <si>
    <t xml:space="preserve"> Experiments</t>
  </si>
  <si>
    <t>Analysis of need of state persistence</t>
  </si>
  <si>
    <t>WP15.3.2</t>
  </si>
  <si>
    <t>Research on shared-nothing vs. out-of-process state persistence</t>
  </si>
  <si>
    <t>WP15.3.3</t>
  </si>
  <si>
    <t>Experiment to select a specific technology/ mechanism</t>
  </si>
  <si>
    <t>WP15.3.4</t>
  </si>
  <si>
    <t>Design of the module</t>
  </si>
  <si>
    <t>WP15.3.5</t>
  </si>
  <si>
    <t>Implementation of framework</t>
  </si>
  <si>
    <t>WP15.3.6</t>
  </si>
  <si>
    <t>Implementation of tech-specific part</t>
  </si>
  <si>
    <t>WP15.3.7</t>
  </si>
  <si>
    <t>WP15.4</t>
  </si>
  <si>
    <t>Verification Plan</t>
  </si>
  <si>
    <t>WP15.4.1</t>
  </si>
  <si>
    <t>Create high-level verification plan</t>
  </si>
  <si>
    <t>WP15.4.2</t>
  </si>
  <si>
    <t>Team review of verification plan</t>
  </si>
  <si>
    <t>WP15.4.3</t>
  </si>
  <si>
    <t>Overhead</t>
  </si>
  <si>
    <t>Correlate verification plan with plan of summer</t>
  </si>
  <si>
    <t>WP15.4.4</t>
  </si>
  <si>
    <t>Elaborate on first two verification steps</t>
  </si>
  <si>
    <t>WP15.5</t>
  </si>
  <si>
    <t>Core Logging/auditing module</t>
  </si>
  <si>
    <t>WP15.5.1</t>
  </si>
  <si>
    <t>Experiment</t>
  </si>
  <si>
    <t>Experimentation of suitable logging technology for stateless applications</t>
  </si>
  <si>
    <t>WP15.5.2</t>
  </si>
  <si>
    <t>Detailed Design</t>
  </si>
  <si>
    <t>Analyze what need to be logged/ audited</t>
  </si>
  <si>
    <t>WP15.5.3</t>
  </si>
  <si>
    <t>Detail design of the logging module</t>
  </si>
  <si>
    <t>WP15.5.4</t>
  </si>
  <si>
    <t>Implementation</t>
  </si>
  <si>
    <t>Configuration of selected logging technology into the solution</t>
  </si>
  <si>
    <t>WP15.6</t>
  </si>
  <si>
    <t>QA</t>
  </si>
  <si>
    <t>WP15.6.1</t>
  </si>
  <si>
    <t>Quality Assurance</t>
  </si>
  <si>
    <t>Design Review (Cache, persistence and logging)</t>
  </si>
  <si>
    <t>WP14.2</t>
  </si>
  <si>
    <t>Core - Connector</t>
  </si>
  <si>
    <t>WP14.2.6</t>
  </si>
  <si>
    <t>Rabbit instance in AWS</t>
  </si>
  <si>
    <t>WP14.2.7</t>
  </si>
  <si>
    <t>Make generic unit test cases</t>
  </si>
  <si>
    <t>12th Tuesday</t>
  </si>
  <si>
    <t>13th Wednesday</t>
  </si>
  <si>
    <t>14th Thursday</t>
  </si>
  <si>
    <t>15th Friday</t>
  </si>
  <si>
    <t>16th Saturday</t>
  </si>
  <si>
    <t>17th Sunday</t>
  </si>
  <si>
    <t>18th Monday</t>
  </si>
  <si>
    <t>WP17.1</t>
  </si>
  <si>
    <t>WP17.1.1</t>
  </si>
  <si>
    <t>WP17.1.2</t>
  </si>
  <si>
    <t>WP17.1.3</t>
  </si>
  <si>
    <t>WP17.1.4</t>
  </si>
  <si>
    <t>WP17.1.5</t>
  </si>
  <si>
    <t>WP17.1.6</t>
  </si>
  <si>
    <t>WP17.1.7</t>
  </si>
  <si>
    <t>WP17.1.8</t>
  </si>
  <si>
    <t>WP17.1.9</t>
  </si>
  <si>
    <t>WP17.1.10</t>
  </si>
  <si>
    <t>WP17.1.11</t>
  </si>
  <si>
    <t>WP17.1.12</t>
  </si>
  <si>
    <t>WP17.1.13</t>
  </si>
  <si>
    <t>WP17.2</t>
  </si>
  <si>
    <t>WP17.2.1</t>
  </si>
  <si>
    <t>WP17.2.2</t>
  </si>
  <si>
    <t>WP17.2.3</t>
  </si>
  <si>
    <t>WP17.2.4</t>
  </si>
  <si>
    <t>WP17.2.5</t>
  </si>
  <si>
    <t>WP17.2.6</t>
  </si>
  <si>
    <t>WP17.2.7</t>
  </si>
  <si>
    <t>WP17.2.8</t>
  </si>
  <si>
    <t>WP17.2.9</t>
  </si>
  <si>
    <t>WP17.2.10</t>
  </si>
  <si>
    <t>WP17.2.11</t>
  </si>
  <si>
    <t>WP17.3</t>
  </si>
  <si>
    <t>WP17.3.1</t>
  </si>
  <si>
    <t>WP17.3.2</t>
  </si>
  <si>
    <t>WP17.3.3</t>
  </si>
  <si>
    <t>WP17.3.4</t>
  </si>
  <si>
    <t>WP17.3.5</t>
  </si>
  <si>
    <t>WP17.3.6</t>
  </si>
  <si>
    <t>WP17.3.7</t>
  </si>
  <si>
    <t>WP17.3.8</t>
  </si>
  <si>
    <t>WP17.3.9</t>
  </si>
  <si>
    <t>WP17.3.10</t>
  </si>
  <si>
    <t>WP17.3.11</t>
  </si>
  <si>
    <t>WP17.3.12</t>
  </si>
  <si>
    <t>WP17.3.13</t>
  </si>
  <si>
    <t>26th Tuesday</t>
  </si>
  <si>
    <t>27th Wednesday</t>
  </si>
  <si>
    <t>28th Thursday</t>
  </si>
  <si>
    <t>29th Friday</t>
  </si>
  <si>
    <t>30th Saturday</t>
  </si>
  <si>
    <t>1st Sunday</t>
  </si>
  <si>
    <t>2nd Monday</t>
  </si>
  <si>
    <t>3rd Tuesday</t>
  </si>
  <si>
    <t>4th Wednesday</t>
  </si>
  <si>
    <t>5th Thursday</t>
  </si>
  <si>
    <t>6th Friday</t>
  </si>
  <si>
    <t>7th Saturday</t>
  </si>
  <si>
    <t>8th Sunday</t>
  </si>
  <si>
    <t>9th Monday</t>
  </si>
  <si>
    <t>WP18.1</t>
  </si>
  <si>
    <t>WP18.1.1</t>
  </si>
  <si>
    <t>WP18.1.2</t>
  </si>
  <si>
    <t>WP18.1.3</t>
  </si>
  <si>
    <t>WP18.1.4</t>
  </si>
  <si>
    <t>WP18.2</t>
  </si>
  <si>
    <t>WP18.2.1</t>
  </si>
  <si>
    <t>WP18.2.2</t>
  </si>
  <si>
    <t>WP18.2.3</t>
  </si>
  <si>
    <t>WP18.2.4</t>
  </si>
  <si>
    <t>WP18.2.5</t>
  </si>
  <si>
    <t>WP18.4</t>
  </si>
  <si>
    <t>WP18.4.1</t>
  </si>
  <si>
    <t>WP18.4.2</t>
  </si>
  <si>
    <t>WP18.4.3</t>
  </si>
  <si>
    <t>WP18.4.4</t>
  </si>
  <si>
    <t>WP18.4.5</t>
  </si>
  <si>
    <t>WP18.4.6</t>
  </si>
  <si>
    <t>WP18.4.7</t>
  </si>
  <si>
    <t>11th Wednesday</t>
  </si>
  <si>
    <t>12th Thursday</t>
  </si>
  <si>
    <t>13th Friday</t>
  </si>
  <si>
    <t>14th Saturday</t>
  </si>
  <si>
    <t>16th Monday</t>
  </si>
  <si>
    <t>17th Tuesday</t>
  </si>
  <si>
    <t>18th Wednesday</t>
  </si>
  <si>
    <t>19th Thursday</t>
  </si>
  <si>
    <t>20th Friday</t>
  </si>
  <si>
    <t>21st Saturday</t>
  </si>
  <si>
    <t>23rd Monday</t>
  </si>
  <si>
    <t>24th Tuesday</t>
  </si>
  <si>
    <t>WP19.1.1</t>
  </si>
  <si>
    <t>WP19.1.2</t>
  </si>
  <si>
    <t>WP19.1.3</t>
  </si>
  <si>
    <t>WP19.1.4</t>
  </si>
  <si>
    <t>WP19.1.5</t>
  </si>
  <si>
    <t>WP19.1.6</t>
  </si>
  <si>
    <t>WP19.1.7</t>
  </si>
  <si>
    <t>WP19.1.8</t>
  </si>
  <si>
    <t>WP19.1.9</t>
  </si>
  <si>
    <t>WP19.1.10</t>
  </si>
  <si>
    <t>WP19.1.11</t>
  </si>
  <si>
    <t>WP19.1.12</t>
  </si>
  <si>
    <t>WP19.1.13</t>
  </si>
  <si>
    <t>WP19.1.14</t>
  </si>
  <si>
    <t>WP19.1.15</t>
  </si>
  <si>
    <t>WP20.1.1</t>
  </si>
  <si>
    <t>WP20.1.2</t>
  </si>
  <si>
    <t>WP20.1.3</t>
  </si>
  <si>
    <t>WP20.1.4</t>
  </si>
  <si>
    <t>WP20.1.5</t>
  </si>
  <si>
    <t>WP20.1.6</t>
  </si>
  <si>
    <t>WP20.1.7</t>
  </si>
  <si>
    <t>WP20.2.1</t>
  </si>
  <si>
    <t>WP20.2.2</t>
  </si>
  <si>
    <t>WP20.2.3</t>
  </si>
  <si>
    <t>WP20.2.4</t>
  </si>
  <si>
    <t>WP20.2.5</t>
  </si>
  <si>
    <t>WP20.2.6</t>
  </si>
  <si>
    <t>WP20.2.7</t>
  </si>
  <si>
    <t>WP20.2.8</t>
  </si>
  <si>
    <t>WP20.2.10</t>
  </si>
  <si>
    <t>WP20.3.1</t>
  </si>
  <si>
    <t>WP20.3.2</t>
  </si>
  <si>
    <t>WP20.3.3</t>
  </si>
  <si>
    <t>25th Wednesday</t>
  </si>
  <si>
    <t>26th Thursday</t>
  </si>
  <si>
    <t>27th Friday</t>
  </si>
  <si>
    <t>28th Saturday</t>
  </si>
  <si>
    <t>30th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</si>
</sst>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4" fontId="1" fillId="2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4" fontId="0" fillId="0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vertical="center" wrapText="1"/>
    </xf>
    <xf numFmtId="4" fontId="1" fillId="4" borderId="0" xfId="0" applyNumberFormat="1" applyFont="1" applyFill="1" applyAlignment="1">
      <alignment wrapText="1"/>
    </xf>
    <xf numFmtId="0" fontId="0" fillId="0" borderId="0" xfId="0" applyAlignment="1">
      <alignment vertical="center" wrapText="1"/>
    </xf>
    <xf numFmtId="0" fontId="6" fillId="5" borderId="0" xfId="25" applyAlignment="1">
      <alignment vertical="center"/>
    </xf>
    <xf numFmtId="0" fontId="0" fillId="6" borderId="0" xfId="0" applyFill="1">
      <alignment vertical="center"/>
    </xf>
  </cellXfs>
  <cellStyles count="5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Good" xfId="2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FCE5CD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Itertion12!$C$29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Itertion12!$C$30:$C$37</c:f>
            </c:numRef>
          </c:val>
          <c:smooth val="0"/>
        </c:ser>
        <c:ser>
          <c:idx val="1"/>
          <c:order val="1"/>
          <c:tx>
            <c:strRef>
              <c:f>Itertion12!$D$29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Itertion12!$D$30:$D$37</c:f>
            </c:numRef>
          </c:val>
          <c:smooth val="0"/>
        </c:ser>
        <c:ser>
          <c:idx val="2"/>
          <c:order val="2"/>
          <c:tx>
            <c:strRef>
              <c:f>Itertion12!$E$29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Itertion12!$E$30:$E$37</c:f>
            </c:numRef>
          </c:val>
          <c:smooth val="0"/>
        </c:ser>
        <c:ser>
          <c:idx val="3"/>
          <c:order val="3"/>
          <c:tx>
            <c:strRef>
              <c:f>Itertion12!$F$29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Itertion12!$F$30:$F$37</c:f>
            </c:numRef>
          </c:val>
          <c:smooth val="0"/>
        </c:ser>
        <c:ser>
          <c:idx val="4"/>
          <c:order val="4"/>
          <c:tx>
            <c:strRef>
              <c:f>Itertion12!$G$29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Itertion12!$G$30:$G$37</c:f>
            </c:numRef>
          </c:val>
          <c:smooth val="0"/>
        </c:ser>
        <c:ser>
          <c:idx val="5"/>
          <c:order val="5"/>
          <c:tx>
            <c:strRef>
              <c:f>Itertion12!$H$29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Itertion12!$H$30:$H$37</c:f>
            </c:numRef>
          </c:val>
          <c:smooth val="0"/>
        </c:ser>
        <c:ser>
          <c:idx val="6"/>
          <c:order val="6"/>
          <c:tx>
            <c:strRef>
              <c:f>Itertion12!$I$29</c:f>
              <c:strCache>
                <c:ptCount val="1"/>
              </c:strCache>
            </c:strRef>
          </c:tx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Itertion12!$I$30:$I$37</c:f>
            </c:numRef>
          </c:val>
          <c:smooth val="0"/>
        </c:ser>
        <c:ser>
          <c:idx val="7"/>
          <c:order val="7"/>
          <c:tx>
            <c:strRef>
              <c:f>Itertion12!$J$29</c:f>
              <c:strCache>
                <c:ptCount val="1"/>
                <c:pt idx="0">
                  <c:v>Planned</c:v>
                </c:pt>
              </c:strCache>
            </c:strRef>
          </c:tx>
          <c:spPr>
            <a:ln>
              <a:solidFill>
                <a:srgbClr val="3366FF"/>
              </a:solidFill>
            </a:ln>
          </c:spPr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Itertion12!$J$30:$J$37</c:f>
              <c:numCache>
                <c:formatCode>#,##0.00</c:formatCode>
                <c:ptCount val="8"/>
                <c:pt idx="0">
                  <c:v>170.33</c:v>
                </c:pt>
                <c:pt idx="1">
                  <c:v>145.98</c:v>
                </c:pt>
                <c:pt idx="2">
                  <c:v>121.65</c:v>
                </c:pt>
                <c:pt idx="3">
                  <c:v>97.32</c:v>
                </c:pt>
                <c:pt idx="4">
                  <c:v>72.99</c:v>
                </c:pt>
                <c:pt idx="5">
                  <c:v>48.66</c:v>
                </c:pt>
                <c:pt idx="6">
                  <c:v>14.33</c:v>
                </c:pt>
                <c:pt idx="7">
                  <c:v>0.0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Itertion12!$K$29</c:f>
              <c:strCache>
                <c:ptCount val="1"/>
                <c:pt idx="0">
                  <c:v>Actual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Itertion12!$B$30:$B$37</c:f>
              <c:strCache>
                <c:ptCount val="8"/>
                <c:pt idx="0">
                  <c:v>Start Date</c:v>
                </c:pt>
                <c:pt idx="1">
                  <c:v>22nd Tuesday</c:v>
                </c:pt>
                <c:pt idx="2">
                  <c:v>23rd Wednesday</c:v>
                </c:pt>
                <c:pt idx="3">
                  <c:v>24th Thursday</c:v>
                </c:pt>
                <c:pt idx="4">
                  <c:v>25th Friday</c:v>
                </c:pt>
                <c:pt idx="5">
                  <c:v>26th Saturday</c:v>
                </c:pt>
                <c:pt idx="6">
                  <c:v>27th Sunday</c:v>
                </c:pt>
                <c:pt idx="7">
                  <c:v>28th Monday</c:v>
                </c:pt>
              </c:strCache>
            </c:strRef>
          </c:cat>
          <c:val>
            <c:numRef>
              <c:f>Itertion12!$K$30:$K$37</c:f>
              <c:numCache>
                <c:formatCode>General</c:formatCode>
                <c:ptCount val="8"/>
                <c:pt idx="0">
                  <c:v>170.33</c:v>
                </c:pt>
                <c:pt idx="1">
                  <c:v>152.58</c:v>
                </c:pt>
                <c:pt idx="2">
                  <c:v>150.25</c:v>
                </c:pt>
                <c:pt idx="3" formatCode="#,##0.00">
                  <c:v>135.75</c:v>
                </c:pt>
                <c:pt idx="4" formatCode="#,##0.00">
                  <c:v>82.0</c:v>
                </c:pt>
                <c:pt idx="5">
                  <c:v>82.0</c:v>
                </c:pt>
                <c:pt idx="6">
                  <c:v>72.0</c:v>
                </c:pt>
                <c:pt idx="7" formatCode="#,##0.0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514104"/>
        <c:axId val="2142517048"/>
      </c:lineChart>
      <c:catAx>
        <c:axId val="2142514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517048"/>
        <c:crosses val="autoZero"/>
        <c:auto val="1"/>
        <c:lblAlgn val="ctr"/>
        <c:lblOffset val="100"/>
        <c:noMultiLvlLbl val="0"/>
      </c:catAx>
      <c:valAx>
        <c:axId val="214251704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2142514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Iteration13!$C$16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Iteration13!$B$17:$B$24</c:f>
              <c:strCache>
                <c:ptCount val="8"/>
                <c:pt idx="0">
                  <c:v>Start Date</c:v>
                </c:pt>
                <c:pt idx="1">
                  <c:v>29th Tuesday</c:v>
                </c:pt>
                <c:pt idx="2">
                  <c:v>30th Wednesday</c:v>
                </c:pt>
                <c:pt idx="3">
                  <c:v>31st Thursday</c:v>
                </c:pt>
                <c:pt idx="4">
                  <c:v>1st Friday</c:v>
                </c:pt>
                <c:pt idx="5">
                  <c:v>2nd Saturday</c:v>
                </c:pt>
                <c:pt idx="6">
                  <c:v>3rd Sunday</c:v>
                </c:pt>
                <c:pt idx="7">
                  <c:v>4th Monday</c:v>
                </c:pt>
              </c:strCache>
            </c:strRef>
          </c:cat>
          <c:val>
            <c:numRef>
              <c:f>Iteration13!$C$17:$C$24</c:f>
              <c:numCache>
                <c:formatCode>#,##0.00</c:formatCode>
                <c:ptCount val="8"/>
                <c:pt idx="0" formatCode="General">
                  <c:v>161.88</c:v>
                </c:pt>
                <c:pt idx="1">
                  <c:v>138.74</c:v>
                </c:pt>
                <c:pt idx="2">
                  <c:v>115.6</c:v>
                </c:pt>
                <c:pt idx="3">
                  <c:v>92.46</c:v>
                </c:pt>
                <c:pt idx="4">
                  <c:v>69.32000000000001</c:v>
                </c:pt>
                <c:pt idx="5">
                  <c:v>46.18000000000001</c:v>
                </c:pt>
                <c:pt idx="6">
                  <c:v>23.04000000000001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Iteration13!$D$16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Iteration13!$B$17:$B$24</c:f>
              <c:strCache>
                <c:ptCount val="8"/>
                <c:pt idx="0">
                  <c:v>Start Date</c:v>
                </c:pt>
                <c:pt idx="1">
                  <c:v>29th Tuesday</c:v>
                </c:pt>
                <c:pt idx="2">
                  <c:v>30th Wednesday</c:v>
                </c:pt>
                <c:pt idx="3">
                  <c:v>31st Thursday</c:v>
                </c:pt>
                <c:pt idx="4">
                  <c:v>1st Friday</c:v>
                </c:pt>
                <c:pt idx="5">
                  <c:v>2nd Saturday</c:v>
                </c:pt>
                <c:pt idx="6">
                  <c:v>3rd Sunday</c:v>
                </c:pt>
                <c:pt idx="7">
                  <c:v>4th Monday</c:v>
                </c:pt>
              </c:strCache>
            </c:strRef>
          </c:cat>
          <c:val>
            <c:numRef>
              <c:f>Iteration13!$D$17:$D$24</c:f>
              <c:numCache>
                <c:formatCode>General</c:formatCode>
                <c:ptCount val="8"/>
                <c:pt idx="0">
                  <c:v>161.88</c:v>
                </c:pt>
                <c:pt idx="1">
                  <c:v>130.88</c:v>
                </c:pt>
                <c:pt idx="2">
                  <c:v>130.88</c:v>
                </c:pt>
                <c:pt idx="3" formatCode="#,##0.00">
                  <c:v>89.88</c:v>
                </c:pt>
                <c:pt idx="4" formatCode="#,##0.00">
                  <c:v>67.17999999999999</c:v>
                </c:pt>
                <c:pt idx="5">
                  <c:v>67.18000000000001</c:v>
                </c:pt>
                <c:pt idx="6">
                  <c:v>67.18000000000001</c:v>
                </c:pt>
                <c:pt idx="7" formatCode="#,##0.00">
                  <c:v>31.98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860408"/>
        <c:axId val="2142605720"/>
      </c:lineChart>
      <c:catAx>
        <c:axId val="2141860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605720"/>
        <c:crosses val="autoZero"/>
        <c:auto val="1"/>
        <c:lblAlgn val="ctr"/>
        <c:lblOffset val="100"/>
        <c:noMultiLvlLbl val="0"/>
      </c:catAx>
      <c:valAx>
        <c:axId val="2142605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860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Iteration14!$Q$29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Iteration14!$P$30:$P$37</c:f>
              <c:strCache>
                <c:ptCount val="8"/>
                <c:pt idx="0">
                  <c:v>Start Date</c:v>
                </c:pt>
                <c:pt idx="1">
                  <c:v>5th Tuesday</c:v>
                </c:pt>
                <c:pt idx="2">
                  <c:v>6th Wednesday</c:v>
                </c:pt>
                <c:pt idx="3">
                  <c:v>7st Thursday</c:v>
                </c:pt>
                <c:pt idx="4">
                  <c:v>8th Friday</c:v>
                </c:pt>
                <c:pt idx="5">
                  <c:v>9th Saturday</c:v>
                </c:pt>
                <c:pt idx="6">
                  <c:v>10th Sunday</c:v>
                </c:pt>
                <c:pt idx="7">
                  <c:v>11th Monday</c:v>
                </c:pt>
              </c:strCache>
            </c:strRef>
          </c:cat>
          <c:val>
            <c:numRef>
              <c:f>Iteration14!$Q$30:$Q$37</c:f>
              <c:numCache>
                <c:formatCode>#,##0.00</c:formatCode>
                <c:ptCount val="8"/>
                <c:pt idx="0" formatCode="General">
                  <c:v>150.46</c:v>
                </c:pt>
                <c:pt idx="1">
                  <c:v>128.97</c:v>
                </c:pt>
                <c:pt idx="2">
                  <c:v>107.48</c:v>
                </c:pt>
                <c:pt idx="3">
                  <c:v>85.99</c:v>
                </c:pt>
                <c:pt idx="4">
                  <c:v>64.50000000000001</c:v>
                </c:pt>
                <c:pt idx="5">
                  <c:v>43.01000000000002</c:v>
                </c:pt>
                <c:pt idx="6">
                  <c:v>21.52000000000002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Iteration14!$R$29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Iteration14!$P$30:$P$37</c:f>
              <c:strCache>
                <c:ptCount val="8"/>
                <c:pt idx="0">
                  <c:v>Start Date</c:v>
                </c:pt>
                <c:pt idx="1">
                  <c:v>5th Tuesday</c:v>
                </c:pt>
                <c:pt idx="2">
                  <c:v>6th Wednesday</c:v>
                </c:pt>
                <c:pt idx="3">
                  <c:v>7st Thursday</c:v>
                </c:pt>
                <c:pt idx="4">
                  <c:v>8th Friday</c:v>
                </c:pt>
                <c:pt idx="5">
                  <c:v>9th Saturday</c:v>
                </c:pt>
                <c:pt idx="6">
                  <c:v>10th Sunday</c:v>
                </c:pt>
                <c:pt idx="7">
                  <c:v>11th Monday</c:v>
                </c:pt>
              </c:strCache>
            </c:strRef>
          </c:cat>
          <c:val>
            <c:numRef>
              <c:f>Iteration14!$R$30:$R$37</c:f>
              <c:numCache>
                <c:formatCode>#,##0.00</c:formatCode>
                <c:ptCount val="8"/>
                <c:pt idx="0" formatCode="General">
                  <c:v>150.46</c:v>
                </c:pt>
                <c:pt idx="1">
                  <c:v>144.73</c:v>
                </c:pt>
                <c:pt idx="2">
                  <c:v>120.03</c:v>
                </c:pt>
                <c:pt idx="3">
                  <c:v>81.15000000000001</c:v>
                </c:pt>
                <c:pt idx="4">
                  <c:v>70.9</c:v>
                </c:pt>
                <c:pt idx="5">
                  <c:v>70.9</c:v>
                </c:pt>
                <c:pt idx="6">
                  <c:v>70.9</c:v>
                </c:pt>
                <c:pt idx="7">
                  <c:v>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721400"/>
        <c:axId val="2141917304"/>
      </c:lineChart>
      <c:catAx>
        <c:axId val="2142721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917304"/>
        <c:crosses val="autoZero"/>
        <c:auto val="1"/>
        <c:lblAlgn val="ctr"/>
        <c:lblOffset val="100"/>
        <c:noMultiLvlLbl val="0"/>
      </c:catAx>
      <c:valAx>
        <c:axId val="2141917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721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Iteration15!$Q$41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Iteration15!$P$42:$P$49</c:f>
              <c:strCache>
                <c:ptCount val="8"/>
                <c:pt idx="0">
                  <c:v>Start Date</c:v>
                </c:pt>
                <c:pt idx="1">
                  <c:v>12th Tuesday</c:v>
                </c:pt>
                <c:pt idx="2">
                  <c:v>13th Wednesday</c:v>
                </c:pt>
                <c:pt idx="3">
                  <c:v>14th Thursday</c:v>
                </c:pt>
                <c:pt idx="4">
                  <c:v>15th Friday</c:v>
                </c:pt>
                <c:pt idx="5">
                  <c:v>16th Saturday</c:v>
                </c:pt>
                <c:pt idx="6">
                  <c:v>17th Sunday</c:v>
                </c:pt>
                <c:pt idx="7">
                  <c:v>18th Monday</c:v>
                </c:pt>
              </c:strCache>
            </c:strRef>
          </c:cat>
          <c:val>
            <c:numRef>
              <c:f>Iteration15!$Q$42:$Q$49</c:f>
              <c:numCache>
                <c:formatCode>#,##0.00</c:formatCode>
                <c:ptCount val="8"/>
                <c:pt idx="0" formatCode="General">
                  <c:v>146.96</c:v>
                </c:pt>
                <c:pt idx="1">
                  <c:v>125.9657142857143</c:v>
                </c:pt>
                <c:pt idx="2">
                  <c:v>104.9714285714286</c:v>
                </c:pt>
                <c:pt idx="3">
                  <c:v>83.97714285714284</c:v>
                </c:pt>
                <c:pt idx="4">
                  <c:v>62.98285714285712</c:v>
                </c:pt>
                <c:pt idx="5">
                  <c:v>41.9885714285714</c:v>
                </c:pt>
                <c:pt idx="6">
                  <c:v>20.99428571428569</c:v>
                </c:pt>
                <c:pt idx="7">
                  <c:v>0.00428571428568958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Iteration15!$R$41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Iteration15!$P$42:$P$49</c:f>
              <c:strCache>
                <c:ptCount val="8"/>
                <c:pt idx="0">
                  <c:v>Start Date</c:v>
                </c:pt>
                <c:pt idx="1">
                  <c:v>12th Tuesday</c:v>
                </c:pt>
                <c:pt idx="2">
                  <c:v>13th Wednesday</c:v>
                </c:pt>
                <c:pt idx="3">
                  <c:v>14th Thursday</c:v>
                </c:pt>
                <c:pt idx="4">
                  <c:v>15th Friday</c:v>
                </c:pt>
                <c:pt idx="5">
                  <c:v>16th Saturday</c:v>
                </c:pt>
                <c:pt idx="6">
                  <c:v>17th Sunday</c:v>
                </c:pt>
                <c:pt idx="7">
                  <c:v>18th Monday</c:v>
                </c:pt>
              </c:strCache>
            </c:strRef>
          </c:cat>
          <c:val>
            <c:numRef>
              <c:f>Iteration15!$R$42:$R$49</c:f>
              <c:numCache>
                <c:formatCode>#,##0.00</c:formatCode>
                <c:ptCount val="8"/>
                <c:pt idx="0" formatCode="General">
                  <c:v>146.96</c:v>
                </c:pt>
                <c:pt idx="1">
                  <c:v>143.96</c:v>
                </c:pt>
                <c:pt idx="2">
                  <c:v>141.96</c:v>
                </c:pt>
                <c:pt idx="3">
                  <c:v>102.79</c:v>
                </c:pt>
                <c:pt idx="4">
                  <c:v>83.31</c:v>
                </c:pt>
                <c:pt idx="5">
                  <c:v>83.31</c:v>
                </c:pt>
                <c:pt idx="6">
                  <c:v>71.91</c:v>
                </c:pt>
                <c:pt idx="7">
                  <c:v>37.39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305816"/>
        <c:axId val="-2131308776"/>
      </c:lineChart>
      <c:catAx>
        <c:axId val="-2131305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308776"/>
        <c:crosses val="autoZero"/>
        <c:auto val="1"/>
        <c:lblAlgn val="ctr"/>
        <c:lblOffset val="100"/>
        <c:noMultiLvlLbl val="0"/>
      </c:catAx>
      <c:valAx>
        <c:axId val="-2131308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305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Iteration17!$D$44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Iteration17!$C$45:$C$59</c:f>
              <c:strCache>
                <c:ptCount val="15"/>
                <c:pt idx="0">
                  <c:v>Start Date</c:v>
                </c:pt>
                <c:pt idx="1">
                  <c:v>26th Tuesday</c:v>
                </c:pt>
                <c:pt idx="2">
                  <c:v>27th Wednesday</c:v>
                </c:pt>
                <c:pt idx="3">
                  <c:v>28th Thursday</c:v>
                </c:pt>
                <c:pt idx="4">
                  <c:v>29th Friday</c:v>
                </c:pt>
                <c:pt idx="5">
                  <c:v>30th Saturday</c:v>
                </c:pt>
                <c:pt idx="6">
                  <c:v>1st Sunday</c:v>
                </c:pt>
                <c:pt idx="7">
                  <c:v>2nd Monday</c:v>
                </c:pt>
                <c:pt idx="8">
                  <c:v>3rd Tuesday</c:v>
                </c:pt>
                <c:pt idx="9">
                  <c:v>4th Wednesday</c:v>
                </c:pt>
                <c:pt idx="10">
                  <c:v>5th Thursday</c:v>
                </c:pt>
                <c:pt idx="11">
                  <c:v>6th Friday</c:v>
                </c:pt>
                <c:pt idx="12">
                  <c:v>7th Saturday</c:v>
                </c:pt>
                <c:pt idx="13">
                  <c:v>8th Sunday</c:v>
                </c:pt>
                <c:pt idx="14">
                  <c:v>9th Monday</c:v>
                </c:pt>
              </c:strCache>
            </c:strRef>
          </c:cat>
          <c:val>
            <c:numRef>
              <c:f>Iteration17!$D$45:$D$59</c:f>
              <c:numCache>
                <c:formatCode>#,##0.00</c:formatCode>
                <c:ptCount val="15"/>
                <c:pt idx="0" formatCode="General">
                  <c:v>236.0</c:v>
                </c:pt>
                <c:pt idx="1">
                  <c:v>216.3333333333333</c:v>
                </c:pt>
                <c:pt idx="2">
                  <c:v>196.6666666666667</c:v>
                </c:pt>
                <c:pt idx="3">
                  <c:v>177.0</c:v>
                </c:pt>
                <c:pt idx="4">
                  <c:v>157.3333333333334</c:v>
                </c:pt>
                <c:pt idx="5">
                  <c:v>137.6666666666667</c:v>
                </c:pt>
                <c:pt idx="6">
                  <c:v>118.0</c:v>
                </c:pt>
                <c:pt idx="7">
                  <c:v>98.33333333333337</c:v>
                </c:pt>
                <c:pt idx="8">
                  <c:v>78.6666666666667</c:v>
                </c:pt>
                <c:pt idx="9">
                  <c:v>59.00000000000003</c:v>
                </c:pt>
                <c:pt idx="10">
                  <c:v>39.33333333333336</c:v>
                </c:pt>
                <c:pt idx="11">
                  <c:v>19.66666666666669</c:v>
                </c:pt>
                <c:pt idx="12">
                  <c:v>2.1316282072803E-14</c:v>
                </c:pt>
                <c:pt idx="13" formatCode="General">
                  <c:v>0.0</c:v>
                </c:pt>
                <c:pt idx="14" formatCode="General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Iteration17!$E$44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Iteration17!$C$45:$C$59</c:f>
              <c:strCache>
                <c:ptCount val="15"/>
                <c:pt idx="0">
                  <c:v>Start Date</c:v>
                </c:pt>
                <c:pt idx="1">
                  <c:v>26th Tuesday</c:v>
                </c:pt>
                <c:pt idx="2">
                  <c:v>27th Wednesday</c:v>
                </c:pt>
                <c:pt idx="3">
                  <c:v>28th Thursday</c:v>
                </c:pt>
                <c:pt idx="4">
                  <c:v>29th Friday</c:v>
                </c:pt>
                <c:pt idx="5">
                  <c:v>30th Saturday</c:v>
                </c:pt>
                <c:pt idx="6">
                  <c:v>1st Sunday</c:v>
                </c:pt>
                <c:pt idx="7">
                  <c:v>2nd Monday</c:v>
                </c:pt>
                <c:pt idx="8">
                  <c:v>3rd Tuesday</c:v>
                </c:pt>
                <c:pt idx="9">
                  <c:v>4th Wednesday</c:v>
                </c:pt>
                <c:pt idx="10">
                  <c:v>5th Thursday</c:v>
                </c:pt>
                <c:pt idx="11">
                  <c:v>6th Friday</c:v>
                </c:pt>
                <c:pt idx="12">
                  <c:v>7th Saturday</c:v>
                </c:pt>
                <c:pt idx="13">
                  <c:v>8th Sunday</c:v>
                </c:pt>
                <c:pt idx="14">
                  <c:v>9th Monday</c:v>
                </c:pt>
              </c:strCache>
            </c:strRef>
          </c:cat>
          <c:val>
            <c:numRef>
              <c:f>Iteration17!$E$45:$E$59</c:f>
              <c:numCache>
                <c:formatCode>#,##0.00</c:formatCode>
                <c:ptCount val="15"/>
                <c:pt idx="0" formatCode="General">
                  <c:v>236.0</c:v>
                </c:pt>
                <c:pt idx="1">
                  <c:v>236.0</c:v>
                </c:pt>
                <c:pt idx="2">
                  <c:v>224.17</c:v>
                </c:pt>
                <c:pt idx="3">
                  <c:v>224.17</c:v>
                </c:pt>
                <c:pt idx="4">
                  <c:v>224.17</c:v>
                </c:pt>
                <c:pt idx="5">
                  <c:v>212.25</c:v>
                </c:pt>
                <c:pt idx="6">
                  <c:v>212.25</c:v>
                </c:pt>
                <c:pt idx="7">
                  <c:v>160.47</c:v>
                </c:pt>
                <c:pt idx="8">
                  <c:v>150.94</c:v>
                </c:pt>
                <c:pt idx="9">
                  <c:v>150.94</c:v>
                </c:pt>
                <c:pt idx="10">
                  <c:v>146.86</c:v>
                </c:pt>
                <c:pt idx="11">
                  <c:v>66.12</c:v>
                </c:pt>
                <c:pt idx="12">
                  <c:v>50.43</c:v>
                </c:pt>
                <c:pt idx="13">
                  <c:v>50.43</c:v>
                </c:pt>
                <c:pt idx="14">
                  <c:v>18.97999999999999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357960"/>
        <c:axId val="-2131360952"/>
      </c:lineChart>
      <c:catAx>
        <c:axId val="-2131357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360952"/>
        <c:crosses val="autoZero"/>
        <c:auto val="1"/>
        <c:lblAlgn val="ctr"/>
        <c:lblOffset val="100"/>
        <c:noMultiLvlLbl val="0"/>
      </c:catAx>
      <c:valAx>
        <c:axId val="-2131360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357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'Iteration 18'!$D$27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'Iteration 18'!$C$28:$C$34</c:f>
              <c:strCache>
                <c:ptCount val="7"/>
                <c:pt idx="0">
                  <c:v>Start Date</c:v>
                </c:pt>
                <c:pt idx="1">
                  <c:v>11th Wednesday</c:v>
                </c:pt>
                <c:pt idx="2">
                  <c:v>12th Thursday</c:v>
                </c:pt>
                <c:pt idx="3">
                  <c:v>13th Friday</c:v>
                </c:pt>
                <c:pt idx="4">
                  <c:v>14th Saturday</c:v>
                </c:pt>
                <c:pt idx="5">
                  <c:v>16th Monday</c:v>
                </c:pt>
                <c:pt idx="6">
                  <c:v>17th Tuesday</c:v>
                </c:pt>
              </c:strCache>
            </c:strRef>
          </c:cat>
          <c:val>
            <c:numRef>
              <c:f>'Iteration 18'!$D$28:$D$34</c:f>
              <c:numCache>
                <c:formatCode>#,##0.00</c:formatCode>
                <c:ptCount val="7"/>
                <c:pt idx="0" formatCode="General">
                  <c:v>106.36</c:v>
                </c:pt>
                <c:pt idx="1">
                  <c:v>79.77</c:v>
                </c:pt>
                <c:pt idx="2">
                  <c:v>53.18</c:v>
                </c:pt>
                <c:pt idx="3">
                  <c:v>26.58999999999999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'Iteration 18'!$E$27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'Iteration 18'!$C$28:$C$34</c:f>
              <c:strCache>
                <c:ptCount val="7"/>
                <c:pt idx="0">
                  <c:v>Start Date</c:v>
                </c:pt>
                <c:pt idx="1">
                  <c:v>11th Wednesday</c:v>
                </c:pt>
                <c:pt idx="2">
                  <c:v>12th Thursday</c:v>
                </c:pt>
                <c:pt idx="3">
                  <c:v>13th Friday</c:v>
                </c:pt>
                <c:pt idx="4">
                  <c:v>14th Saturday</c:v>
                </c:pt>
                <c:pt idx="5">
                  <c:v>16th Monday</c:v>
                </c:pt>
                <c:pt idx="6">
                  <c:v>17th Tuesday</c:v>
                </c:pt>
              </c:strCache>
            </c:strRef>
          </c:cat>
          <c:val>
            <c:numRef>
              <c:f>'Iteration 18'!$E$28:$E$34</c:f>
              <c:numCache>
                <c:formatCode>#,##0.00</c:formatCode>
                <c:ptCount val="7"/>
                <c:pt idx="0" formatCode="General">
                  <c:v>106.36</c:v>
                </c:pt>
                <c:pt idx="1">
                  <c:v>95.43</c:v>
                </c:pt>
                <c:pt idx="2">
                  <c:v>84.7</c:v>
                </c:pt>
                <c:pt idx="3">
                  <c:v>68.05000000000001</c:v>
                </c:pt>
                <c:pt idx="4">
                  <c:v>38.99000000000001</c:v>
                </c:pt>
                <c:pt idx="5">
                  <c:v>6.150000000000006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400504"/>
        <c:axId val="-2131403496"/>
      </c:lineChart>
      <c:catAx>
        <c:axId val="-2131400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403496"/>
        <c:crosses val="autoZero"/>
        <c:auto val="1"/>
        <c:lblAlgn val="ctr"/>
        <c:lblOffset val="100"/>
        <c:noMultiLvlLbl val="0"/>
      </c:catAx>
      <c:valAx>
        <c:axId val="-2131403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400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Iteration19!$D$38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Iteration19!$C$39:$C$45</c:f>
              <c:strCache>
                <c:ptCount val="7"/>
                <c:pt idx="0">
                  <c:v>Start Date</c:v>
                </c:pt>
                <c:pt idx="1">
                  <c:v>18th Wednesday</c:v>
                </c:pt>
                <c:pt idx="2">
                  <c:v>19th Thursday</c:v>
                </c:pt>
                <c:pt idx="3">
                  <c:v>20th Friday</c:v>
                </c:pt>
                <c:pt idx="4">
                  <c:v>21st Saturday</c:v>
                </c:pt>
                <c:pt idx="5">
                  <c:v>23rd Monday</c:v>
                </c:pt>
                <c:pt idx="6">
                  <c:v>24th Tuesday</c:v>
                </c:pt>
              </c:strCache>
            </c:strRef>
          </c:cat>
          <c:val>
            <c:numRef>
              <c:f>Iteration19!$D$39:$D$45</c:f>
              <c:numCache>
                <c:formatCode>#,##0.00</c:formatCode>
                <c:ptCount val="7"/>
                <c:pt idx="0" formatCode="General">
                  <c:v>147.92</c:v>
                </c:pt>
                <c:pt idx="1">
                  <c:v>110.94</c:v>
                </c:pt>
                <c:pt idx="2">
                  <c:v>73.96</c:v>
                </c:pt>
                <c:pt idx="3">
                  <c:v>36.98000000000001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Iteration19!$E$38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Iteration19!$C$39:$C$45</c:f>
              <c:strCache>
                <c:ptCount val="7"/>
                <c:pt idx="0">
                  <c:v>Start Date</c:v>
                </c:pt>
                <c:pt idx="1">
                  <c:v>18th Wednesday</c:v>
                </c:pt>
                <c:pt idx="2">
                  <c:v>19th Thursday</c:v>
                </c:pt>
                <c:pt idx="3">
                  <c:v>20th Friday</c:v>
                </c:pt>
                <c:pt idx="4">
                  <c:v>21st Saturday</c:v>
                </c:pt>
                <c:pt idx="5">
                  <c:v>23rd Monday</c:v>
                </c:pt>
                <c:pt idx="6">
                  <c:v>24th Tuesday</c:v>
                </c:pt>
              </c:strCache>
            </c:strRef>
          </c:cat>
          <c:val>
            <c:numRef>
              <c:f>Iteration19!$E$39:$E$45</c:f>
              <c:numCache>
                <c:formatCode>#,##0.00</c:formatCode>
                <c:ptCount val="7"/>
                <c:pt idx="0" formatCode="General">
                  <c:v>147.92</c:v>
                </c:pt>
                <c:pt idx="1">
                  <c:v>112.85</c:v>
                </c:pt>
                <c:pt idx="2">
                  <c:v>104.28</c:v>
                </c:pt>
                <c:pt idx="3">
                  <c:v>89.28</c:v>
                </c:pt>
                <c:pt idx="4">
                  <c:v>89.28</c:v>
                </c:pt>
                <c:pt idx="5">
                  <c:v>47.42</c:v>
                </c:pt>
                <c:pt idx="6">
                  <c:v>47.42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443320"/>
        <c:axId val="-2131446312"/>
      </c:lineChart>
      <c:catAx>
        <c:axId val="-21314433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446312"/>
        <c:crosses val="autoZero"/>
        <c:auto val="1"/>
        <c:lblAlgn val="ctr"/>
        <c:lblOffset val="100"/>
        <c:noMultiLvlLbl val="0"/>
      </c:catAx>
      <c:valAx>
        <c:axId val="-2131446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443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Iteration20!$D$34</c:f>
              <c:strCache>
                <c:ptCount val="1"/>
                <c:pt idx="0">
                  <c:v>Planned</c:v>
                </c:pt>
              </c:strCache>
            </c:strRef>
          </c:tx>
          <c:marker>
            <c:symbol val="none"/>
          </c:marker>
          <c:cat>
            <c:strRef>
              <c:f>Iteration20!$C$35:$C$40</c:f>
              <c:strCache>
                <c:ptCount val="6"/>
                <c:pt idx="0">
                  <c:v>Start Date</c:v>
                </c:pt>
                <c:pt idx="1">
                  <c:v>25th Wednesday</c:v>
                </c:pt>
                <c:pt idx="2">
                  <c:v>26th Thursday</c:v>
                </c:pt>
                <c:pt idx="3">
                  <c:v>27th Friday</c:v>
                </c:pt>
                <c:pt idx="4">
                  <c:v>28th Saturday</c:v>
                </c:pt>
                <c:pt idx="5">
                  <c:v>30th Monday</c:v>
                </c:pt>
              </c:strCache>
            </c:strRef>
          </c:cat>
          <c:val>
            <c:numRef>
              <c:f>Iteration20!$D$35:$D$40</c:f>
              <c:numCache>
                <c:formatCode>#,##0.00</c:formatCode>
                <c:ptCount val="6"/>
                <c:pt idx="0" formatCode="General">
                  <c:v>96.46</c:v>
                </c:pt>
                <c:pt idx="1">
                  <c:v>72.345</c:v>
                </c:pt>
                <c:pt idx="2">
                  <c:v>48.23</c:v>
                </c:pt>
                <c:pt idx="3">
                  <c:v>24.11500000000001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Iteration20!$E$34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strRef>
              <c:f>Iteration20!$C$35:$C$40</c:f>
              <c:strCache>
                <c:ptCount val="6"/>
                <c:pt idx="0">
                  <c:v>Start Date</c:v>
                </c:pt>
                <c:pt idx="1">
                  <c:v>25th Wednesday</c:v>
                </c:pt>
                <c:pt idx="2">
                  <c:v>26th Thursday</c:v>
                </c:pt>
                <c:pt idx="3">
                  <c:v>27th Friday</c:v>
                </c:pt>
                <c:pt idx="4">
                  <c:v>28th Saturday</c:v>
                </c:pt>
                <c:pt idx="5">
                  <c:v>30th Monday</c:v>
                </c:pt>
              </c:strCache>
            </c:strRef>
          </c:cat>
          <c:val>
            <c:numRef>
              <c:f>Iteration20!$E$35:$E$40</c:f>
              <c:numCache>
                <c:formatCode>#,##0.00</c:formatCode>
                <c:ptCount val="6"/>
                <c:pt idx="0" formatCode="General">
                  <c:v>96.46</c:v>
                </c:pt>
                <c:pt idx="1">
                  <c:v>89.29</c:v>
                </c:pt>
                <c:pt idx="2">
                  <c:v>74.37</c:v>
                </c:pt>
                <c:pt idx="3">
                  <c:v>46.79999999999998</c:v>
                </c:pt>
                <c:pt idx="4">
                  <c:v>40.62999999999998</c:v>
                </c:pt>
                <c:pt idx="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486136"/>
        <c:axId val="-2131489128"/>
      </c:lineChart>
      <c:catAx>
        <c:axId val="-21314861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1489128"/>
        <c:crosses val="autoZero"/>
        <c:auto val="1"/>
        <c:lblAlgn val="ctr"/>
        <c:lblOffset val="100"/>
        <c:noMultiLvlLbl val="0"/>
      </c:catAx>
      <c:valAx>
        <c:axId val="-2131489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1486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939800</xdr:colOff>
      <xdr:row>1</xdr:row>
      <xdr:rowOff>76200</xdr:rowOff>
    </xdr:from>
    <xdr:to>
      <xdr:col>20</xdr:col>
      <xdr:colOff>533400</xdr:colOff>
      <xdr:row>29</xdr:row>
      <xdr:rowOff>88900</xdr:rowOff>
    </xdr:to>
    <xdr:graphicFrame macro="">
      <xdr:nvGraphicFramePr>
        <xdr:cNvPr id="104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25</xdr:row>
      <xdr:rowOff>63500</xdr:rowOff>
    </xdr:from>
    <xdr:to>
      <xdr:col>8</xdr:col>
      <xdr:colOff>0</xdr:colOff>
      <xdr:row>60</xdr:row>
      <xdr:rowOff>50800</xdr:rowOff>
    </xdr:to>
    <xdr:graphicFrame macro="">
      <xdr:nvGraphicFramePr>
        <xdr:cNvPr id="163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808567</xdr:colOff>
      <xdr:row>2</xdr:row>
      <xdr:rowOff>84668</xdr:rowOff>
    </xdr:from>
    <xdr:to>
      <xdr:col>25</xdr:col>
      <xdr:colOff>609600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203200</xdr:colOff>
      <xdr:row>5</xdr:row>
      <xdr:rowOff>76200</xdr:rowOff>
    </xdr:from>
    <xdr:to>
      <xdr:col>24</xdr:col>
      <xdr:colOff>359834</xdr:colOff>
      <xdr:row>36</xdr:row>
      <xdr:rowOff>80433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88901</xdr:colOff>
      <xdr:row>28</xdr:row>
      <xdr:rowOff>114300</xdr:rowOff>
    </xdr:from>
    <xdr:to>
      <xdr:col>13</xdr:col>
      <xdr:colOff>512234</xdr:colOff>
      <xdr:row>46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4</xdr:row>
      <xdr:rowOff>105833</xdr:rowOff>
    </xdr:from>
    <xdr:to>
      <xdr:col>11</xdr:col>
      <xdr:colOff>12700</xdr:colOff>
      <xdr:row>22</xdr:row>
      <xdr:rowOff>105833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351366</xdr:colOff>
      <xdr:row>18</xdr:row>
      <xdr:rowOff>148167</xdr:rowOff>
    </xdr:from>
    <xdr:to>
      <xdr:col>10</xdr:col>
      <xdr:colOff>774700</xdr:colOff>
      <xdr:row>36</xdr:row>
      <xdr:rowOff>148167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15</xdr:row>
      <xdr:rowOff>38100</xdr:rowOff>
    </xdr:from>
    <xdr:to>
      <xdr:col>11</xdr:col>
      <xdr:colOff>190500</xdr:colOff>
      <xdr:row>33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aranga/Documents/Iteration12-BurnDow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ertion12"/>
      <sheetName val="Iteration13"/>
    </sheetNames>
    <sheetDataSet>
      <sheetData sheetId="0"/>
      <sheetData sheetId="1">
        <row r="16">
          <cell r="C16" t="str">
            <v>Planned</v>
          </cell>
          <cell r="D16" t="str">
            <v>Actual</v>
          </cell>
        </row>
        <row r="17">
          <cell r="B17" t="str">
            <v>Start Date</v>
          </cell>
          <cell r="C17">
            <v>161.88</v>
          </cell>
          <cell r="D17">
            <v>161.88</v>
          </cell>
        </row>
        <row r="18">
          <cell r="B18" t="str">
            <v>29th Tuesday</v>
          </cell>
          <cell r="C18">
            <v>138.74</v>
          </cell>
          <cell r="D18">
            <v>130.88</v>
          </cell>
        </row>
        <row r="19">
          <cell r="B19" t="str">
            <v>30th Wednesday</v>
          </cell>
          <cell r="C19">
            <v>115.60000000000001</v>
          </cell>
          <cell r="D19">
            <v>130.88</v>
          </cell>
        </row>
        <row r="20">
          <cell r="B20" t="str">
            <v>31st Thursday</v>
          </cell>
          <cell r="C20">
            <v>92.460000000000008</v>
          </cell>
          <cell r="D20">
            <v>89.88</v>
          </cell>
        </row>
        <row r="21">
          <cell r="B21" t="str">
            <v>1st Friday</v>
          </cell>
          <cell r="C21">
            <v>69.320000000000007</v>
          </cell>
          <cell r="D21">
            <v>67.179999999999993</v>
          </cell>
        </row>
        <row r="22">
          <cell r="B22" t="str">
            <v>2nd Saturday</v>
          </cell>
          <cell r="C22">
            <v>46.180000000000007</v>
          </cell>
          <cell r="D22">
            <v>67.180000000000007</v>
          </cell>
        </row>
        <row r="23">
          <cell r="B23" t="str">
            <v>3rd Sunday</v>
          </cell>
          <cell r="C23">
            <v>23.040000000000006</v>
          </cell>
          <cell r="D23">
            <v>67.180000000000007</v>
          </cell>
        </row>
        <row r="24">
          <cell r="B24" t="str">
            <v>4th Monday</v>
          </cell>
          <cell r="C24">
            <v>0</v>
          </cell>
          <cell r="D24">
            <v>31.980000000000004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opLeftCell="M1" zoomScale="150" zoomScaleNormal="150" zoomScalePageLayoutView="150" workbookViewId="0">
      <pane ySplit="1" topLeftCell="A12" activePane="bottomLeft" state="frozen"/>
      <selection pane="bottomLeft" activeCell="B29" sqref="B29:K37"/>
    </sheetView>
  </sheetViews>
  <sheetFormatPr baseColWidth="10" defaultColWidth="17.1640625" defaultRowHeight="12.75" customHeight="1" x14ac:dyDescent="0"/>
  <cols>
    <col min="1" max="1" width="25.5" customWidth="1"/>
    <col min="2" max="2" width="54.33203125" customWidth="1"/>
    <col min="3" max="3" width="8.1640625" hidden="1" customWidth="1"/>
    <col min="4" max="4" width="8.33203125" hidden="1" customWidth="1"/>
    <col min="5" max="5" width="7.83203125" hidden="1" customWidth="1"/>
    <col min="6" max="6" width="11.5" hidden="1" customWidth="1"/>
    <col min="7" max="7" width="10" hidden="1" customWidth="1"/>
    <col min="8" max="8" width="12" hidden="1" customWidth="1"/>
    <col min="9" max="9" width="10.1640625" hidden="1" customWidth="1"/>
    <col min="10" max="10" width="15.33203125" customWidth="1"/>
    <col min="11" max="11" width="17.1640625" customWidth="1"/>
    <col min="12" max="12" width="8.33203125" customWidth="1"/>
    <col min="13" max="20" width="17.1640625" customWidth="1"/>
  </cols>
  <sheetData>
    <row r="1" spans="1:11" ht="12">
      <c r="A1" s="1" t="s">
        <v>4</v>
      </c>
      <c r="B1" s="1" t="s">
        <v>26</v>
      </c>
      <c r="C1" s="1" t="s">
        <v>16</v>
      </c>
      <c r="D1" s="1" t="s">
        <v>10</v>
      </c>
      <c r="E1" s="1" t="s">
        <v>28</v>
      </c>
      <c r="F1" s="1" t="s">
        <v>27</v>
      </c>
      <c r="G1" s="1" t="s">
        <v>6</v>
      </c>
      <c r="H1" s="1" t="s">
        <v>7</v>
      </c>
      <c r="I1" s="1" t="s">
        <v>1</v>
      </c>
      <c r="J1" s="2" t="s">
        <v>20</v>
      </c>
    </row>
    <row r="2" spans="1:11" ht="12">
      <c r="A2" s="3" t="s">
        <v>0</v>
      </c>
      <c r="B2" s="3" t="s">
        <v>11</v>
      </c>
      <c r="C2" s="3">
        <v>6</v>
      </c>
      <c r="D2" s="3">
        <v>2.5</v>
      </c>
      <c r="E2" s="3">
        <v>3</v>
      </c>
      <c r="F2" s="3">
        <v>10</v>
      </c>
      <c r="G2" s="3">
        <f>MIN(C2:F2)</f>
        <v>2.5</v>
      </c>
      <c r="H2" s="3">
        <f>AVERAGE(C2:F2)</f>
        <v>5.375</v>
      </c>
      <c r="I2" s="3">
        <f>MAX(C2:F2)</f>
        <v>10</v>
      </c>
      <c r="J2" s="4">
        <f>((G2+(4*H2))+I2)/6</f>
        <v>5.666666666666667</v>
      </c>
    </row>
    <row r="3" spans="1:11" ht="12">
      <c r="B3" s="5" t="s">
        <v>18</v>
      </c>
      <c r="C3" s="3">
        <v>7.5</v>
      </c>
      <c r="D3" s="3">
        <v>5</v>
      </c>
      <c r="E3" s="3">
        <v>25</v>
      </c>
      <c r="F3" s="3">
        <v>25</v>
      </c>
      <c r="G3" s="3">
        <f>MIN(C3:F3)</f>
        <v>5</v>
      </c>
      <c r="H3" s="3">
        <f>AVERAGE(C3:F3)</f>
        <v>15.625</v>
      </c>
      <c r="I3" s="3">
        <f>MAX(C3:F3)</f>
        <v>25</v>
      </c>
      <c r="J3" s="4">
        <f>((G3+(4*H3))+I3)/6</f>
        <v>15.416666666666666</v>
      </c>
    </row>
    <row r="4" spans="1:11" ht="12">
      <c r="B4" s="3" t="s">
        <v>24</v>
      </c>
      <c r="C4" s="3">
        <v>7.5</v>
      </c>
      <c r="D4" s="3">
        <v>8.5</v>
      </c>
      <c r="E4" s="3">
        <v>12</v>
      </c>
      <c r="F4" s="3">
        <v>6.5</v>
      </c>
      <c r="G4" s="3">
        <f>MIN(C4:F4)</f>
        <v>6.5</v>
      </c>
      <c r="H4" s="3">
        <f>AVERAGE(C4:F4)</f>
        <v>8.625</v>
      </c>
      <c r="I4" s="3">
        <f>MAX(C4:F4)</f>
        <v>12</v>
      </c>
      <c r="J4" s="4">
        <f>((G4+(4*H4))+I4)/6</f>
        <v>8.8333333333333339</v>
      </c>
    </row>
    <row r="5" spans="1:11" ht="24">
      <c r="B5" s="5" t="s">
        <v>8</v>
      </c>
      <c r="C5" s="3">
        <v>3.5</v>
      </c>
      <c r="D5" s="3">
        <v>1.5</v>
      </c>
      <c r="E5" s="3">
        <v>2</v>
      </c>
      <c r="F5" s="3">
        <v>2</v>
      </c>
      <c r="G5" s="3">
        <f>MIN(C5:F5)</f>
        <v>1.5</v>
      </c>
      <c r="H5" s="3">
        <f>AVERAGE(C5:F5)</f>
        <v>2.25</v>
      </c>
      <c r="I5" s="3">
        <f>MAX(C5:F5)</f>
        <v>3.5</v>
      </c>
      <c r="J5" s="4">
        <f>((G5+(4*H5))+I5)/6</f>
        <v>2.3333333333333335</v>
      </c>
    </row>
    <row r="6" spans="1:11" ht="12">
      <c r="B6" s="5" t="s">
        <v>5</v>
      </c>
      <c r="C6" s="3">
        <v>2</v>
      </c>
      <c r="D6" s="3">
        <v>3</v>
      </c>
      <c r="E6" s="3">
        <v>1.5</v>
      </c>
      <c r="F6" s="3">
        <v>3</v>
      </c>
      <c r="G6" s="3">
        <f>MIN(C6:F6)</f>
        <v>1.5</v>
      </c>
      <c r="H6" s="3">
        <f>AVERAGE(C6:F6)</f>
        <v>2.375</v>
      </c>
      <c r="I6" s="3">
        <f>MAX(C6:F6)</f>
        <v>3</v>
      </c>
      <c r="J6" s="4">
        <f>((G6+(4*H6))+I6)/6</f>
        <v>2.3333333333333335</v>
      </c>
    </row>
    <row r="7" spans="1:11" ht="12">
      <c r="J7" s="4"/>
      <c r="K7" s="3">
        <f>SUM(J2:J6)</f>
        <v>34.583333333333336</v>
      </c>
    </row>
    <row r="8" spans="1:11" ht="24">
      <c r="A8" s="3" t="s">
        <v>2</v>
      </c>
      <c r="B8" s="3" t="s">
        <v>30</v>
      </c>
      <c r="C8" s="3">
        <v>12</v>
      </c>
      <c r="D8" s="3">
        <v>15</v>
      </c>
      <c r="E8" s="3">
        <v>12.5</v>
      </c>
      <c r="F8" s="3">
        <v>20</v>
      </c>
      <c r="G8" s="3">
        <f t="shared" ref="G8:G15" si="0">MIN(C8:F8)</f>
        <v>12</v>
      </c>
      <c r="H8" s="3">
        <f t="shared" ref="H8:H15" si="1">AVERAGE(C8:F8)</f>
        <v>14.875</v>
      </c>
      <c r="I8" s="3">
        <f t="shared" ref="I8:I15" si="2">MAX(C8:F8)</f>
        <v>20</v>
      </c>
      <c r="J8" s="4">
        <f t="shared" ref="J8:J15" si="3">((G8+(4*H8))+I8)/6</f>
        <v>15.25</v>
      </c>
    </row>
    <row r="9" spans="1:11" ht="12">
      <c r="B9" s="3" t="s">
        <v>25</v>
      </c>
      <c r="C9" s="3">
        <v>8</v>
      </c>
      <c r="D9" s="3">
        <v>10</v>
      </c>
      <c r="E9" s="3">
        <v>4</v>
      </c>
      <c r="F9" s="3">
        <v>16</v>
      </c>
      <c r="G9" s="3">
        <f t="shared" si="0"/>
        <v>4</v>
      </c>
      <c r="H9" s="3">
        <f t="shared" si="1"/>
        <v>9.5</v>
      </c>
      <c r="I9" s="3">
        <f t="shared" si="2"/>
        <v>16</v>
      </c>
      <c r="J9" s="4">
        <f t="shared" si="3"/>
        <v>9.6666666666666661</v>
      </c>
    </row>
    <row r="10" spans="1:11" ht="12">
      <c r="B10" s="3" t="s">
        <v>23</v>
      </c>
      <c r="C10" s="3">
        <v>12</v>
      </c>
      <c r="D10" s="3">
        <v>8</v>
      </c>
      <c r="E10" s="3">
        <v>14</v>
      </c>
      <c r="F10" s="3">
        <v>9</v>
      </c>
      <c r="G10" s="3">
        <f t="shared" si="0"/>
        <v>8</v>
      </c>
      <c r="H10" s="3">
        <f t="shared" si="1"/>
        <v>10.75</v>
      </c>
      <c r="I10" s="3">
        <f t="shared" si="2"/>
        <v>14</v>
      </c>
      <c r="J10" s="4">
        <f t="shared" si="3"/>
        <v>10.833333333333334</v>
      </c>
    </row>
    <row r="11" spans="1:11" ht="12">
      <c r="B11" s="3" t="s">
        <v>9</v>
      </c>
      <c r="C11" s="3">
        <v>12</v>
      </c>
      <c r="D11" s="3">
        <v>14</v>
      </c>
      <c r="E11" s="3">
        <v>12</v>
      </c>
      <c r="F11" s="3">
        <v>20</v>
      </c>
      <c r="G11" s="3">
        <f t="shared" si="0"/>
        <v>12</v>
      </c>
      <c r="H11" s="3">
        <f t="shared" si="1"/>
        <v>14.5</v>
      </c>
      <c r="I11" s="3">
        <f t="shared" si="2"/>
        <v>20</v>
      </c>
      <c r="J11" s="4">
        <f t="shared" si="3"/>
        <v>15</v>
      </c>
    </row>
    <row r="12" spans="1:11" ht="12">
      <c r="B12" s="3" t="s">
        <v>15</v>
      </c>
      <c r="C12" s="3">
        <v>8</v>
      </c>
      <c r="D12" s="3">
        <v>10</v>
      </c>
      <c r="E12" s="3">
        <v>8</v>
      </c>
      <c r="F12" s="3">
        <v>12</v>
      </c>
      <c r="G12" s="3">
        <f t="shared" si="0"/>
        <v>8</v>
      </c>
      <c r="H12" s="3">
        <f t="shared" si="1"/>
        <v>9.5</v>
      </c>
      <c r="I12" s="3">
        <f t="shared" si="2"/>
        <v>12</v>
      </c>
      <c r="J12" s="4">
        <f t="shared" si="3"/>
        <v>9.6666666666666661</v>
      </c>
    </row>
    <row r="13" spans="1:11" ht="12">
      <c r="B13" s="3" t="s">
        <v>13</v>
      </c>
      <c r="C13" s="3">
        <v>12</v>
      </c>
      <c r="D13" s="3">
        <v>12</v>
      </c>
      <c r="E13" s="3">
        <v>16</v>
      </c>
      <c r="F13" s="3">
        <v>16</v>
      </c>
      <c r="G13" s="3">
        <f t="shared" si="0"/>
        <v>12</v>
      </c>
      <c r="H13" s="3">
        <f t="shared" si="1"/>
        <v>14</v>
      </c>
      <c r="I13" s="3">
        <f t="shared" si="2"/>
        <v>16</v>
      </c>
      <c r="J13" s="4">
        <f t="shared" si="3"/>
        <v>14</v>
      </c>
    </row>
    <row r="14" spans="1:11" ht="12">
      <c r="B14" s="3" t="s">
        <v>31</v>
      </c>
      <c r="C14" s="3">
        <v>5</v>
      </c>
      <c r="D14" s="3">
        <v>5</v>
      </c>
      <c r="E14" s="3">
        <v>3</v>
      </c>
      <c r="F14" s="3">
        <v>6</v>
      </c>
      <c r="G14" s="3">
        <f t="shared" si="0"/>
        <v>3</v>
      </c>
      <c r="H14" s="3">
        <f t="shared" si="1"/>
        <v>4.75</v>
      </c>
      <c r="I14" s="3">
        <f t="shared" si="2"/>
        <v>6</v>
      </c>
      <c r="J14" s="4">
        <f t="shared" si="3"/>
        <v>4.666666666666667</v>
      </c>
    </row>
    <row r="15" spans="1:11" ht="12">
      <c r="B15" s="3" t="s">
        <v>22</v>
      </c>
      <c r="C15" s="3">
        <v>12</v>
      </c>
      <c r="D15" s="3">
        <f>5+6</f>
        <v>11</v>
      </c>
      <c r="E15" s="3">
        <v>20</v>
      </c>
      <c r="F15" s="3">
        <v>16</v>
      </c>
      <c r="G15" s="3">
        <f t="shared" si="0"/>
        <v>11</v>
      </c>
      <c r="H15" s="3">
        <f t="shared" si="1"/>
        <v>14.75</v>
      </c>
      <c r="I15" s="3">
        <f t="shared" si="2"/>
        <v>20</v>
      </c>
      <c r="J15" s="4">
        <f t="shared" si="3"/>
        <v>15</v>
      </c>
    </row>
    <row r="16" spans="1:11" ht="12">
      <c r="J16" s="4"/>
      <c r="K16" s="3">
        <f>SUM(J8:J15)</f>
        <v>94.083333333333329</v>
      </c>
    </row>
    <row r="17" spans="1:12" ht="12">
      <c r="A17" s="3" t="s">
        <v>17</v>
      </c>
      <c r="B17" s="3" t="s">
        <v>29</v>
      </c>
      <c r="C17" s="3">
        <v>6</v>
      </c>
      <c r="D17" s="3">
        <v>2.5</v>
      </c>
      <c r="E17" s="3">
        <v>4</v>
      </c>
      <c r="F17" s="3">
        <v>8</v>
      </c>
      <c r="G17" s="3">
        <f t="shared" ref="G17:G22" si="4">MIN(C17:F17)</f>
        <v>2.5</v>
      </c>
      <c r="H17" s="3">
        <f t="shared" ref="H17:H22" si="5">AVERAGE(C17:F17)</f>
        <v>5.125</v>
      </c>
      <c r="I17" s="3">
        <f t="shared" ref="I17:I22" si="6">MAX(C17:F17)</f>
        <v>8</v>
      </c>
      <c r="J17" s="4">
        <f t="shared" ref="J17:J22" si="7">((G17+(4*H17))+I17)/6</f>
        <v>5.166666666666667</v>
      </c>
    </row>
    <row r="18" spans="1:12" ht="12">
      <c r="B18" s="3" t="s">
        <v>14</v>
      </c>
      <c r="C18" s="3">
        <v>6</v>
      </c>
      <c r="D18" s="3">
        <v>2.5</v>
      </c>
      <c r="E18" s="3">
        <v>4</v>
      </c>
      <c r="F18" s="3">
        <v>8</v>
      </c>
      <c r="G18" s="3">
        <f t="shared" si="4"/>
        <v>2.5</v>
      </c>
      <c r="H18" s="3">
        <f t="shared" si="5"/>
        <v>5.125</v>
      </c>
      <c r="I18" s="3">
        <f t="shared" si="6"/>
        <v>8</v>
      </c>
      <c r="J18" s="4">
        <f t="shared" si="7"/>
        <v>5.166666666666667</v>
      </c>
    </row>
    <row r="19" spans="1:12" ht="12">
      <c r="B19" s="3" t="s">
        <v>19</v>
      </c>
      <c r="C19" s="3">
        <v>6</v>
      </c>
      <c r="D19" s="3">
        <v>1</v>
      </c>
      <c r="E19" s="3">
        <v>4</v>
      </c>
      <c r="F19" s="3">
        <v>10</v>
      </c>
      <c r="G19" s="3">
        <f t="shared" si="4"/>
        <v>1</v>
      </c>
      <c r="H19" s="3">
        <f t="shared" si="5"/>
        <v>5.25</v>
      </c>
      <c r="I19" s="3">
        <f t="shared" si="6"/>
        <v>10</v>
      </c>
      <c r="J19" s="4">
        <f t="shared" si="7"/>
        <v>5.333333333333333</v>
      </c>
    </row>
    <row r="20" spans="1:12" ht="12">
      <c r="B20" s="3" t="s">
        <v>3</v>
      </c>
      <c r="C20" s="3">
        <v>6</v>
      </c>
      <c r="D20" s="3">
        <v>6</v>
      </c>
      <c r="E20" s="3">
        <v>4</v>
      </c>
      <c r="F20" s="3">
        <v>12</v>
      </c>
      <c r="G20" s="3">
        <f t="shared" si="4"/>
        <v>4</v>
      </c>
      <c r="H20" s="3">
        <f t="shared" si="5"/>
        <v>7</v>
      </c>
      <c r="I20" s="3">
        <f t="shared" si="6"/>
        <v>12</v>
      </c>
      <c r="J20" s="4">
        <f t="shared" si="7"/>
        <v>7.333333333333333</v>
      </c>
    </row>
    <row r="21" spans="1:12" ht="12">
      <c r="B21" s="3" t="s">
        <v>21</v>
      </c>
      <c r="C21" s="3">
        <v>12</v>
      </c>
      <c r="D21" s="3">
        <v>14</v>
      </c>
      <c r="E21" s="3">
        <v>8</v>
      </c>
      <c r="F21" s="3">
        <v>16</v>
      </c>
      <c r="G21" s="3">
        <f t="shared" si="4"/>
        <v>8</v>
      </c>
      <c r="H21" s="3">
        <f t="shared" si="5"/>
        <v>12.5</v>
      </c>
      <c r="I21" s="3">
        <f t="shared" si="6"/>
        <v>16</v>
      </c>
      <c r="J21" s="4">
        <f t="shared" si="7"/>
        <v>12.333333333333334</v>
      </c>
    </row>
    <row r="22" spans="1:12" ht="12">
      <c r="B22" s="3" t="s">
        <v>12</v>
      </c>
      <c r="C22" s="3">
        <v>9</v>
      </c>
      <c r="D22" s="3">
        <v>8</v>
      </c>
      <c r="E22" s="3">
        <v>2</v>
      </c>
      <c r="F22" s="3">
        <v>8</v>
      </c>
      <c r="G22" s="3">
        <f t="shared" si="4"/>
        <v>2</v>
      </c>
      <c r="H22" s="3">
        <f t="shared" si="5"/>
        <v>6.75</v>
      </c>
      <c r="I22" s="3">
        <f t="shared" si="6"/>
        <v>9</v>
      </c>
      <c r="J22" s="4">
        <f t="shared" si="7"/>
        <v>6.333333333333333</v>
      </c>
    </row>
    <row r="23" spans="1:12" ht="12">
      <c r="J23" s="4"/>
      <c r="K23" s="3">
        <f>SUM(J17:J22)</f>
        <v>41.666666666666671</v>
      </c>
    </row>
    <row r="24" spans="1:12" ht="12">
      <c r="J24" s="4"/>
    </row>
    <row r="25" spans="1:12" ht="12">
      <c r="J25" s="4">
        <f>SUM(J2:J22)</f>
        <v>170.33333333333337</v>
      </c>
      <c r="K25" s="3">
        <f>SUM(J2:J22)</f>
        <v>170.33333333333337</v>
      </c>
    </row>
    <row r="26" spans="1:12" ht="12">
      <c r="J26" s="4"/>
    </row>
    <row r="27" spans="1:12" ht="12">
      <c r="J27" s="4"/>
    </row>
    <row r="28" spans="1:12" ht="12">
      <c r="J28" s="4"/>
    </row>
    <row r="29" spans="1:12" ht="12">
      <c r="B29" t="s">
        <v>39</v>
      </c>
      <c r="J29" s="4" t="s">
        <v>40</v>
      </c>
      <c r="K29" t="s">
        <v>41</v>
      </c>
    </row>
    <row r="30" spans="1:12" ht="12">
      <c r="B30" t="s">
        <v>42</v>
      </c>
      <c r="J30" s="4">
        <v>170.33</v>
      </c>
      <c r="K30">
        <v>170.33</v>
      </c>
    </row>
    <row r="31" spans="1:12" ht="12">
      <c r="B31" t="s">
        <v>32</v>
      </c>
      <c r="J31" s="4">
        <v>145.97999999999999</v>
      </c>
      <c r="K31">
        <v>152.58000000000001</v>
      </c>
      <c r="L31" s="4"/>
    </row>
    <row r="32" spans="1:12" ht="12">
      <c r="B32" t="s">
        <v>33</v>
      </c>
      <c r="J32" s="4">
        <v>121.65</v>
      </c>
      <c r="K32">
        <v>150.25</v>
      </c>
      <c r="L32" s="4"/>
    </row>
    <row r="33" spans="2:18" ht="12">
      <c r="B33" t="s">
        <v>34</v>
      </c>
      <c r="J33" s="4">
        <v>97.32</v>
      </c>
      <c r="K33" s="6">
        <f>(K32-SUM(L33:M33))</f>
        <v>135.75</v>
      </c>
      <c r="L33" s="4">
        <v>8.83</v>
      </c>
      <c r="M33">
        <v>5.67</v>
      </c>
    </row>
    <row r="34" spans="2:18" ht="12">
      <c r="B34" t="s">
        <v>35</v>
      </c>
      <c r="J34" s="4">
        <v>72.989999999999995</v>
      </c>
      <c r="K34" s="6">
        <f>(K33-SUM(L34:R34))</f>
        <v>82</v>
      </c>
      <c r="L34" s="4">
        <v>5.33</v>
      </c>
      <c r="M34">
        <v>15.25</v>
      </c>
      <c r="N34" s="4">
        <v>10.83</v>
      </c>
      <c r="O34">
        <v>7.33</v>
      </c>
      <c r="P34" s="4">
        <v>5.17</v>
      </c>
      <c r="Q34">
        <v>5.17</v>
      </c>
      <c r="R34" s="4">
        <v>4.67</v>
      </c>
    </row>
    <row r="35" spans="2:18" ht="12">
      <c r="B35" t="s">
        <v>36</v>
      </c>
      <c r="J35" s="4">
        <v>48.66</v>
      </c>
      <c r="K35">
        <v>82</v>
      </c>
      <c r="L35" s="4"/>
    </row>
    <row r="36" spans="2:18" ht="12">
      <c r="B36" t="s">
        <v>37</v>
      </c>
      <c r="J36" s="4">
        <f>24.33-10</f>
        <v>14.329999999999998</v>
      </c>
      <c r="K36">
        <f>82-10</f>
        <v>72</v>
      </c>
    </row>
    <row r="37" spans="2:18" ht="12">
      <c r="B37" t="s">
        <v>38</v>
      </c>
      <c r="J37" s="4">
        <v>0</v>
      </c>
      <c r="K37" s="6">
        <f>(K36-SUM(L37:R37))</f>
        <v>0</v>
      </c>
      <c r="L37" s="4">
        <v>12.33</v>
      </c>
      <c r="M37">
        <v>9.67</v>
      </c>
      <c r="N37">
        <v>9.67</v>
      </c>
      <c r="O37">
        <v>5</v>
      </c>
      <c r="P37">
        <v>6.33</v>
      </c>
      <c r="Q37">
        <v>15</v>
      </c>
      <c r="R37">
        <v>14</v>
      </c>
    </row>
    <row r="38" spans="2:18" ht="12">
      <c r="J38" s="4"/>
    </row>
    <row r="39" spans="2:18" ht="12">
      <c r="J39" s="4"/>
    </row>
    <row r="40" spans="2:18" ht="12">
      <c r="J40" s="4"/>
    </row>
    <row r="41" spans="2:18" ht="12">
      <c r="J41" s="4"/>
    </row>
    <row r="42" spans="2:18" ht="12">
      <c r="J42" s="4"/>
    </row>
    <row r="43" spans="2:18" ht="12">
      <c r="J43" s="4"/>
    </row>
    <row r="44" spans="2:18" ht="12">
      <c r="J44" s="4"/>
    </row>
    <row r="45" spans="2:18" ht="12">
      <c r="J45" s="4"/>
    </row>
    <row r="46" spans="2:18" ht="12">
      <c r="J46" s="4"/>
    </row>
    <row r="47" spans="2:18" ht="12">
      <c r="J47" s="4"/>
    </row>
    <row r="48" spans="2:18" ht="12">
      <c r="J48" s="4"/>
    </row>
    <row r="49" spans="10:10" ht="12">
      <c r="J49" s="4"/>
    </row>
    <row r="50" spans="10:10" ht="12">
      <c r="J50" s="4"/>
    </row>
    <row r="51" spans="10:10" ht="12">
      <c r="J51" s="4"/>
    </row>
    <row r="52" spans="10:10" ht="12">
      <c r="J52" s="4"/>
    </row>
    <row r="53" spans="10:10" ht="12">
      <c r="J53" s="4"/>
    </row>
    <row r="54" spans="10:10" ht="12">
      <c r="J54" s="4"/>
    </row>
    <row r="55" spans="10:10" ht="12">
      <c r="J55" s="4"/>
    </row>
    <row r="56" spans="10:10" ht="12">
      <c r="J56" s="4"/>
    </row>
    <row r="57" spans="10:10" ht="12">
      <c r="J57" s="4"/>
    </row>
    <row r="58" spans="10:10" ht="12">
      <c r="J58" s="4"/>
    </row>
    <row r="59" spans="10:10" ht="12">
      <c r="J59" s="4"/>
    </row>
    <row r="60" spans="10:10" ht="12">
      <c r="J60" s="4"/>
    </row>
    <row r="61" spans="10:10" ht="12">
      <c r="J61" s="4"/>
    </row>
    <row r="62" spans="10:10" ht="12">
      <c r="J62" s="4"/>
    </row>
    <row r="63" spans="10:10" ht="12">
      <c r="J63" s="4"/>
    </row>
    <row r="64" spans="10:10" ht="12">
      <c r="J64" s="4"/>
    </row>
    <row r="65" spans="10:10" ht="12">
      <c r="J65" s="4"/>
    </row>
    <row r="66" spans="10:10" ht="12">
      <c r="J66" s="4"/>
    </row>
    <row r="67" spans="10:10" ht="12">
      <c r="J67" s="4"/>
    </row>
    <row r="68" spans="10:10" ht="12">
      <c r="J68" s="4"/>
    </row>
    <row r="69" spans="10:10" ht="12">
      <c r="J69" s="4"/>
    </row>
    <row r="70" spans="10:10" ht="12">
      <c r="J70" s="4"/>
    </row>
    <row r="71" spans="10:10" ht="12">
      <c r="J71" s="4"/>
    </row>
    <row r="72" spans="10:10" ht="12">
      <c r="J72" s="4"/>
    </row>
    <row r="73" spans="10:10" ht="12">
      <c r="J73" s="4"/>
    </row>
    <row r="74" spans="10:10" ht="12">
      <c r="J74" s="4"/>
    </row>
    <row r="75" spans="10:10" ht="12">
      <c r="J75" s="4"/>
    </row>
    <row r="76" spans="10:10" ht="12">
      <c r="J76" s="4"/>
    </row>
    <row r="77" spans="10:10" ht="12">
      <c r="J77" s="4"/>
    </row>
    <row r="78" spans="10:10" ht="12">
      <c r="J78" s="4"/>
    </row>
    <row r="79" spans="10:10" ht="12">
      <c r="J79" s="4"/>
    </row>
    <row r="80" spans="10:10" ht="12">
      <c r="J80" s="4"/>
    </row>
    <row r="81" spans="10:10" ht="12">
      <c r="J81" s="4"/>
    </row>
    <row r="82" spans="10:10" ht="12">
      <c r="J82" s="4"/>
    </row>
    <row r="83" spans="10:10" ht="12">
      <c r="J83" s="4"/>
    </row>
  </sheetData>
  <pageMargins left="0.75" right="0.75" top="1" bottom="1" header="0.5" footer="0.5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25" zoomScale="125" zoomScaleNormal="125" zoomScalePageLayoutView="125" workbookViewId="0">
      <selection activeCell="B16" sqref="B16:D24"/>
    </sheetView>
  </sheetViews>
  <sheetFormatPr baseColWidth="10" defaultRowHeight="12" x14ac:dyDescent="0"/>
  <cols>
    <col min="1" max="1" width="22.1640625" bestFit="1" customWidth="1"/>
    <col min="2" max="2" width="36.5" customWidth="1"/>
  </cols>
  <sheetData>
    <row r="1" spans="1:4">
      <c r="A1" s="1" t="s">
        <v>4</v>
      </c>
      <c r="B1" s="1" t="s">
        <v>26</v>
      </c>
      <c r="C1" s="2" t="s">
        <v>20</v>
      </c>
    </row>
    <row r="2" spans="1:4">
      <c r="A2" t="s">
        <v>52</v>
      </c>
      <c r="B2" t="s">
        <v>53</v>
      </c>
      <c r="C2">
        <v>30</v>
      </c>
    </row>
    <row r="3" spans="1:4">
      <c r="A3" t="s">
        <v>51</v>
      </c>
      <c r="B3" t="s">
        <v>43</v>
      </c>
      <c r="C3">
        <v>20.3</v>
      </c>
    </row>
    <row r="4" spans="1:4">
      <c r="B4" t="s">
        <v>44</v>
      </c>
      <c r="C4">
        <v>20.399999999999999</v>
      </c>
    </row>
    <row r="5" spans="1:4">
      <c r="B5" t="s">
        <v>45</v>
      </c>
      <c r="C5">
        <v>11.87</v>
      </c>
    </row>
    <row r="6" spans="1:4">
      <c r="B6" t="s">
        <v>46</v>
      </c>
      <c r="C6">
        <v>10</v>
      </c>
    </row>
    <row r="7" spans="1:4">
      <c r="B7" t="s">
        <v>47</v>
      </c>
      <c r="C7">
        <v>16.2</v>
      </c>
    </row>
    <row r="8" spans="1:4">
      <c r="B8" t="s">
        <v>48</v>
      </c>
      <c r="C8">
        <v>20.87</v>
      </c>
    </row>
    <row r="9" spans="1:4">
      <c r="B9" t="s">
        <v>49</v>
      </c>
      <c r="C9">
        <v>14.27</v>
      </c>
    </row>
    <row r="10" spans="1:4">
      <c r="B10" t="s">
        <v>50</v>
      </c>
      <c r="C10">
        <v>17.97</v>
      </c>
    </row>
    <row r="12" spans="1:4">
      <c r="B12" t="s">
        <v>54</v>
      </c>
      <c r="C12">
        <f>SUM(C2:C11)</f>
        <v>161.88</v>
      </c>
    </row>
    <row r="16" spans="1:4">
      <c r="B16" t="s">
        <v>39</v>
      </c>
      <c r="C16" s="4" t="s">
        <v>40</v>
      </c>
      <c r="D16" t="s">
        <v>41</v>
      </c>
    </row>
    <row r="17" spans="2:12">
      <c r="B17" t="s">
        <v>42</v>
      </c>
      <c r="C17">
        <v>161.88</v>
      </c>
      <c r="D17">
        <v>161.88</v>
      </c>
    </row>
    <row r="18" spans="2:12">
      <c r="B18" t="s">
        <v>57</v>
      </c>
      <c r="C18" s="4">
        <f t="shared" ref="C18:C23" si="0">(C17-23.14)</f>
        <v>138.74</v>
      </c>
      <c r="D18">
        <f>(D17-31)</f>
        <v>130.88</v>
      </c>
    </row>
    <row r="19" spans="2:12">
      <c r="B19" t="s">
        <v>56</v>
      </c>
      <c r="C19" s="4">
        <f t="shared" si="0"/>
        <v>115.60000000000001</v>
      </c>
      <c r="D19">
        <v>130.88</v>
      </c>
    </row>
    <row r="20" spans="2:12">
      <c r="B20" t="s">
        <v>55</v>
      </c>
      <c r="C20" s="4">
        <f t="shared" si="0"/>
        <v>92.460000000000008</v>
      </c>
      <c r="D20" s="6">
        <f>D19-SUM(E20:L20)</f>
        <v>89.88</v>
      </c>
      <c r="E20">
        <v>4</v>
      </c>
      <c r="F20">
        <v>6.5</v>
      </c>
      <c r="G20">
        <v>4</v>
      </c>
      <c r="H20">
        <v>6.5</v>
      </c>
      <c r="I20">
        <v>5</v>
      </c>
      <c r="J20">
        <v>5</v>
      </c>
      <c r="K20">
        <v>5</v>
      </c>
      <c r="L20">
        <v>5</v>
      </c>
    </row>
    <row r="21" spans="2:12">
      <c r="B21" t="s">
        <v>58</v>
      </c>
      <c r="C21" s="4">
        <f t="shared" si="0"/>
        <v>69.320000000000007</v>
      </c>
      <c r="D21" s="6">
        <f>D20-SUM(E21:I21)</f>
        <v>67.179999999999993</v>
      </c>
      <c r="E21">
        <v>10</v>
      </c>
      <c r="F21">
        <v>3.7</v>
      </c>
      <c r="G21">
        <v>3</v>
      </c>
      <c r="H21">
        <v>3</v>
      </c>
      <c r="I21">
        <v>3</v>
      </c>
    </row>
    <row r="22" spans="2:12">
      <c r="B22" t="s">
        <v>59</v>
      </c>
      <c r="C22" s="4">
        <f t="shared" si="0"/>
        <v>46.180000000000007</v>
      </c>
      <c r="D22">
        <v>67.180000000000007</v>
      </c>
    </row>
    <row r="23" spans="2:12">
      <c r="B23" t="s">
        <v>60</v>
      </c>
      <c r="C23" s="4">
        <f t="shared" si="0"/>
        <v>23.040000000000006</v>
      </c>
      <c r="D23">
        <v>67.180000000000007</v>
      </c>
    </row>
    <row r="24" spans="2:12">
      <c r="B24" t="s">
        <v>61</v>
      </c>
      <c r="C24" s="4">
        <v>0</v>
      </c>
      <c r="D24" s="6">
        <f>D23-SUM(E24:H24)</f>
        <v>31.980000000000004</v>
      </c>
      <c r="E24">
        <v>14.3</v>
      </c>
      <c r="F24">
        <v>20.9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"/>
  <sheetViews>
    <sheetView topLeftCell="M3" zoomScale="150" zoomScaleNormal="150" zoomScalePageLayoutView="150" workbookViewId="0">
      <selection activeCell="AB7" sqref="AB7"/>
    </sheetView>
  </sheetViews>
  <sheetFormatPr baseColWidth="10" defaultRowHeight="12" x14ac:dyDescent="0"/>
  <cols>
    <col min="2" max="2" width="2" customWidth="1"/>
    <col min="3" max="3" width="15" bestFit="1" customWidth="1"/>
    <col min="4" max="4" width="59.83203125" customWidth="1"/>
    <col min="5" max="12" width="0" hidden="1" customWidth="1"/>
    <col min="14" max="14" width="0" hidden="1" customWidth="1"/>
    <col min="15" max="15" width="2.1640625" hidden="1" customWidth="1"/>
    <col min="16" max="16" width="13.83203125" bestFit="1" customWidth="1"/>
  </cols>
  <sheetData>
    <row r="2" spans="1:16" ht="204">
      <c r="A2" s="8" t="s">
        <v>62</v>
      </c>
      <c r="B2" s="8" t="s">
        <v>63</v>
      </c>
      <c r="C2" s="8" t="s">
        <v>4</v>
      </c>
      <c r="D2" s="8" t="s">
        <v>26</v>
      </c>
      <c r="E2" s="8" t="s">
        <v>16</v>
      </c>
      <c r="F2" s="8" t="s">
        <v>10</v>
      </c>
      <c r="G2" s="8" t="s">
        <v>64</v>
      </c>
      <c r="H2" s="8" t="s">
        <v>28</v>
      </c>
      <c r="I2" s="8" t="s">
        <v>27</v>
      </c>
      <c r="J2" s="8" t="s">
        <v>6</v>
      </c>
      <c r="K2" s="8" t="s">
        <v>7</v>
      </c>
      <c r="L2" s="8" t="s">
        <v>1</v>
      </c>
      <c r="M2" s="8" t="s">
        <v>65</v>
      </c>
      <c r="N2" s="9" t="s">
        <v>66</v>
      </c>
      <c r="O2" s="9" t="s">
        <v>67</v>
      </c>
      <c r="P2" s="9" t="s">
        <v>68</v>
      </c>
    </row>
    <row r="3" spans="1:16">
      <c r="A3" t="s">
        <v>69</v>
      </c>
      <c r="B3">
        <v>1</v>
      </c>
      <c r="C3" t="s">
        <v>70</v>
      </c>
      <c r="D3" t="s">
        <v>71</v>
      </c>
      <c r="E3">
        <v>15</v>
      </c>
      <c r="F3">
        <v>14.5</v>
      </c>
      <c r="G3">
        <v>10</v>
      </c>
      <c r="H3">
        <v>15</v>
      </c>
      <c r="I3">
        <v>20</v>
      </c>
      <c r="J3">
        <v>10</v>
      </c>
      <c r="K3">
        <v>14.9</v>
      </c>
      <c r="L3">
        <v>20</v>
      </c>
      <c r="M3">
        <v>14.93</v>
      </c>
      <c r="N3">
        <v>0</v>
      </c>
      <c r="O3" s="7">
        <v>0</v>
      </c>
    </row>
    <row r="4" spans="1:16">
      <c r="A4" t="s">
        <v>72</v>
      </c>
      <c r="D4" t="s">
        <v>73</v>
      </c>
      <c r="E4">
        <v>5</v>
      </c>
      <c r="F4">
        <v>8.5</v>
      </c>
      <c r="G4">
        <v>5</v>
      </c>
      <c r="H4">
        <v>7</v>
      </c>
      <c r="I4">
        <v>6</v>
      </c>
      <c r="J4">
        <v>5</v>
      </c>
      <c r="K4">
        <v>6.3</v>
      </c>
      <c r="L4">
        <v>8.5</v>
      </c>
      <c r="M4">
        <v>6.45</v>
      </c>
      <c r="N4">
        <v>0</v>
      </c>
      <c r="O4" s="7">
        <v>0</v>
      </c>
    </row>
    <row r="5" spans="1:16">
      <c r="A5" t="s">
        <v>74</v>
      </c>
      <c r="D5" t="s">
        <v>75</v>
      </c>
      <c r="E5">
        <v>3</v>
      </c>
      <c r="F5">
        <v>4</v>
      </c>
      <c r="G5">
        <v>4</v>
      </c>
      <c r="H5">
        <v>4.5</v>
      </c>
      <c r="I5">
        <v>8</v>
      </c>
      <c r="J5">
        <v>3</v>
      </c>
      <c r="K5">
        <v>4.7</v>
      </c>
      <c r="L5">
        <v>8</v>
      </c>
      <c r="M5">
        <v>4.97</v>
      </c>
      <c r="N5">
        <v>0</v>
      </c>
      <c r="O5" s="7">
        <v>0</v>
      </c>
    </row>
    <row r="6" spans="1:16">
      <c r="A6" t="s">
        <v>76</v>
      </c>
      <c r="D6" t="s">
        <v>77</v>
      </c>
      <c r="E6">
        <v>8</v>
      </c>
      <c r="F6">
        <v>12</v>
      </c>
      <c r="G6">
        <v>4</v>
      </c>
      <c r="H6">
        <v>10</v>
      </c>
      <c r="I6">
        <v>12</v>
      </c>
      <c r="J6">
        <v>4</v>
      </c>
      <c r="K6">
        <v>9.1999999999999993</v>
      </c>
      <c r="L6">
        <v>12</v>
      </c>
      <c r="M6">
        <v>8.8000000000000007</v>
      </c>
      <c r="N6">
        <v>0</v>
      </c>
      <c r="O6" s="7">
        <v>0</v>
      </c>
    </row>
    <row r="7" spans="1:16">
      <c r="P7">
        <v>35.15</v>
      </c>
    </row>
    <row r="8" spans="1:16">
      <c r="A8" t="s">
        <v>78</v>
      </c>
      <c r="B8">
        <v>1</v>
      </c>
      <c r="C8" t="s">
        <v>79</v>
      </c>
      <c r="D8" t="s">
        <v>80</v>
      </c>
      <c r="E8">
        <v>20</v>
      </c>
      <c r="F8">
        <v>21.6</v>
      </c>
      <c r="G8">
        <v>25</v>
      </c>
      <c r="H8">
        <v>10</v>
      </c>
      <c r="I8">
        <v>20</v>
      </c>
      <c r="J8">
        <v>10</v>
      </c>
      <c r="K8">
        <v>19.32</v>
      </c>
      <c r="L8">
        <v>25</v>
      </c>
      <c r="M8">
        <v>18.71</v>
      </c>
      <c r="N8">
        <v>0</v>
      </c>
      <c r="O8" s="7">
        <v>0</v>
      </c>
    </row>
    <row r="9" spans="1:16">
      <c r="A9" t="s">
        <v>81</v>
      </c>
      <c r="D9" t="s">
        <v>82</v>
      </c>
      <c r="E9">
        <v>12</v>
      </c>
      <c r="F9">
        <v>14.4</v>
      </c>
      <c r="G9">
        <v>10</v>
      </c>
      <c r="H9">
        <v>9</v>
      </c>
      <c r="I9">
        <v>6</v>
      </c>
      <c r="J9">
        <v>6</v>
      </c>
      <c r="K9">
        <v>10.28</v>
      </c>
      <c r="L9">
        <v>14.4</v>
      </c>
      <c r="M9">
        <v>10.25</v>
      </c>
      <c r="N9">
        <v>0</v>
      </c>
      <c r="O9" s="7">
        <v>0</v>
      </c>
    </row>
    <row r="10" spans="1:16">
      <c r="A10" t="s">
        <v>83</v>
      </c>
      <c r="D10" t="s">
        <v>84</v>
      </c>
      <c r="E10">
        <v>8</v>
      </c>
      <c r="F10">
        <v>16</v>
      </c>
      <c r="G10">
        <v>6</v>
      </c>
      <c r="H10">
        <v>9</v>
      </c>
      <c r="I10">
        <v>4</v>
      </c>
      <c r="J10">
        <v>4</v>
      </c>
      <c r="K10">
        <v>8.6</v>
      </c>
      <c r="L10">
        <v>16</v>
      </c>
      <c r="M10">
        <v>9.07</v>
      </c>
      <c r="N10">
        <v>0</v>
      </c>
      <c r="O10" s="7">
        <v>0</v>
      </c>
    </row>
    <row r="11" spans="1:16">
      <c r="A11" t="s">
        <v>85</v>
      </c>
      <c r="D11" t="s">
        <v>86</v>
      </c>
      <c r="E11">
        <v>10</v>
      </c>
      <c r="F11">
        <v>11</v>
      </c>
      <c r="G11">
        <v>10</v>
      </c>
      <c r="H11">
        <v>12</v>
      </c>
      <c r="I11">
        <v>16</v>
      </c>
      <c r="J11">
        <v>10</v>
      </c>
      <c r="K11">
        <v>11.8</v>
      </c>
      <c r="L11">
        <v>16</v>
      </c>
      <c r="M11">
        <v>12.2</v>
      </c>
      <c r="N11">
        <v>0</v>
      </c>
      <c r="O11" s="7">
        <v>0</v>
      </c>
    </row>
    <row r="12" spans="1:16">
      <c r="A12" t="s">
        <v>87</v>
      </c>
      <c r="D12" t="s">
        <v>88</v>
      </c>
      <c r="E12">
        <v>6</v>
      </c>
      <c r="F12">
        <v>9</v>
      </c>
      <c r="G12">
        <v>5</v>
      </c>
      <c r="H12">
        <v>3.5</v>
      </c>
      <c r="I12">
        <v>4</v>
      </c>
      <c r="J12">
        <v>3.5</v>
      </c>
      <c r="K12">
        <v>5.5</v>
      </c>
      <c r="L12">
        <v>9</v>
      </c>
      <c r="M12">
        <v>5.75</v>
      </c>
      <c r="N12">
        <v>0</v>
      </c>
      <c r="O12" s="7">
        <v>0</v>
      </c>
    </row>
    <row r="13" spans="1:16">
      <c r="P13">
        <v>55.98</v>
      </c>
    </row>
    <row r="14" spans="1:16">
      <c r="A14" t="s">
        <v>89</v>
      </c>
      <c r="B14">
        <v>1</v>
      </c>
      <c r="C14" t="s">
        <v>90</v>
      </c>
      <c r="D14" t="s">
        <v>91</v>
      </c>
      <c r="E14">
        <v>15</v>
      </c>
      <c r="F14">
        <v>16</v>
      </c>
      <c r="G14">
        <v>5</v>
      </c>
      <c r="H14">
        <v>5</v>
      </c>
      <c r="I14">
        <v>6</v>
      </c>
      <c r="J14">
        <v>5</v>
      </c>
      <c r="K14">
        <v>9.4</v>
      </c>
      <c r="L14">
        <v>16</v>
      </c>
      <c r="M14">
        <v>9.77</v>
      </c>
      <c r="N14">
        <v>0</v>
      </c>
      <c r="O14" s="7">
        <v>0</v>
      </c>
    </row>
    <row r="15" spans="1:16">
      <c r="A15" t="s">
        <v>92</v>
      </c>
      <c r="B15">
        <v>1</v>
      </c>
      <c r="D15" t="s">
        <v>93</v>
      </c>
      <c r="E15">
        <v>6</v>
      </c>
      <c r="F15">
        <v>9</v>
      </c>
      <c r="G15">
        <v>5</v>
      </c>
      <c r="H15">
        <v>4</v>
      </c>
      <c r="I15">
        <v>6</v>
      </c>
      <c r="J15">
        <v>4</v>
      </c>
      <c r="K15">
        <v>6</v>
      </c>
      <c r="L15">
        <v>9</v>
      </c>
      <c r="M15">
        <v>6.17</v>
      </c>
      <c r="N15">
        <v>0</v>
      </c>
      <c r="O15" s="7">
        <v>0</v>
      </c>
    </row>
    <row r="16" spans="1:16">
      <c r="A16" t="s">
        <v>94</v>
      </c>
      <c r="D16" t="s">
        <v>95</v>
      </c>
      <c r="E16">
        <v>4</v>
      </c>
      <c r="F16">
        <v>4.5</v>
      </c>
      <c r="G16">
        <v>5</v>
      </c>
      <c r="H16">
        <v>5</v>
      </c>
      <c r="I16">
        <v>10</v>
      </c>
      <c r="J16">
        <v>4</v>
      </c>
      <c r="K16">
        <v>5.7</v>
      </c>
      <c r="L16">
        <v>10</v>
      </c>
      <c r="M16">
        <v>6.13</v>
      </c>
      <c r="N16">
        <v>0</v>
      </c>
      <c r="O16" s="7">
        <v>0</v>
      </c>
    </row>
    <row r="17" spans="1:20">
      <c r="A17" t="s">
        <v>96</v>
      </c>
      <c r="D17" t="s">
        <v>88</v>
      </c>
      <c r="E17">
        <v>4</v>
      </c>
      <c r="F17">
        <v>6.5</v>
      </c>
      <c r="G17">
        <v>4</v>
      </c>
      <c r="H17">
        <v>3.5</v>
      </c>
      <c r="I17">
        <v>3</v>
      </c>
      <c r="J17">
        <v>3</v>
      </c>
      <c r="K17">
        <v>4.2</v>
      </c>
      <c r="L17">
        <v>6.5</v>
      </c>
      <c r="M17">
        <v>4.38</v>
      </c>
      <c r="N17">
        <v>0</v>
      </c>
      <c r="O17" s="7">
        <v>0</v>
      </c>
    </row>
    <row r="18" spans="1:20">
      <c r="P18">
        <v>26.45</v>
      </c>
    </row>
    <row r="19" spans="1:20">
      <c r="A19" t="s">
        <v>97</v>
      </c>
      <c r="C19" t="s">
        <v>98</v>
      </c>
      <c r="D19" t="s">
        <v>99</v>
      </c>
      <c r="E19">
        <v>15</v>
      </c>
      <c r="F19">
        <v>12</v>
      </c>
      <c r="G19">
        <v>20</v>
      </c>
      <c r="H19">
        <v>6.5</v>
      </c>
      <c r="I19">
        <v>12</v>
      </c>
      <c r="J19">
        <v>6.5</v>
      </c>
      <c r="K19">
        <v>13.1</v>
      </c>
      <c r="L19">
        <v>20</v>
      </c>
      <c r="M19">
        <v>13.15</v>
      </c>
      <c r="N19">
        <v>0</v>
      </c>
      <c r="O19" s="7">
        <v>0</v>
      </c>
    </row>
    <row r="20" spans="1:20">
      <c r="P20">
        <v>13.15</v>
      </c>
    </row>
    <row r="21" spans="1:20">
      <c r="A21" t="s">
        <v>100</v>
      </c>
      <c r="B21">
        <v>1</v>
      </c>
      <c r="C21" t="s">
        <v>101</v>
      </c>
      <c r="D21" t="s">
        <v>102</v>
      </c>
      <c r="E21">
        <v>12</v>
      </c>
      <c r="F21">
        <v>2.5</v>
      </c>
      <c r="G21">
        <v>2</v>
      </c>
      <c r="H21">
        <v>3</v>
      </c>
      <c r="I21">
        <v>6</v>
      </c>
      <c r="J21">
        <v>2</v>
      </c>
      <c r="K21">
        <v>5.0999999999999996</v>
      </c>
      <c r="L21">
        <v>12</v>
      </c>
      <c r="M21">
        <v>5.73</v>
      </c>
      <c r="N21">
        <v>0</v>
      </c>
      <c r="O21" s="7">
        <v>0</v>
      </c>
    </row>
    <row r="22" spans="1:20">
      <c r="A22" t="s">
        <v>103</v>
      </c>
      <c r="B22">
        <v>1</v>
      </c>
      <c r="D22" t="s">
        <v>104</v>
      </c>
      <c r="E22">
        <v>4</v>
      </c>
      <c r="F22">
        <v>2</v>
      </c>
      <c r="G22">
        <v>5</v>
      </c>
      <c r="H22">
        <v>3</v>
      </c>
      <c r="I22">
        <v>6</v>
      </c>
      <c r="J22">
        <v>2</v>
      </c>
      <c r="K22">
        <v>4</v>
      </c>
      <c r="L22">
        <v>6</v>
      </c>
      <c r="M22">
        <v>4</v>
      </c>
      <c r="N22">
        <v>0</v>
      </c>
      <c r="O22" s="7">
        <v>0</v>
      </c>
    </row>
    <row r="23" spans="1:20">
      <c r="A23" t="s">
        <v>105</v>
      </c>
      <c r="B23">
        <v>1</v>
      </c>
      <c r="D23" t="s">
        <v>106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0</v>
      </c>
      <c r="O23" s="7">
        <v>0</v>
      </c>
      <c r="P23">
        <v>19.73</v>
      </c>
    </row>
    <row r="25" spans="1:20">
      <c r="P25">
        <f>SUM(P7:P23)</f>
        <v>150.45999999999998</v>
      </c>
    </row>
    <row r="29" spans="1:20">
      <c r="P29" s="8" t="s">
        <v>39</v>
      </c>
      <c r="Q29" s="10" t="s">
        <v>40</v>
      </c>
      <c r="R29" s="8" t="s">
        <v>41</v>
      </c>
    </row>
    <row r="30" spans="1:20">
      <c r="P30" t="s">
        <v>42</v>
      </c>
      <c r="Q30">
        <v>150.46</v>
      </c>
      <c r="R30">
        <v>150.46</v>
      </c>
    </row>
    <row r="31" spans="1:20">
      <c r="P31" t="s">
        <v>107</v>
      </c>
      <c r="Q31" s="4">
        <f t="shared" ref="Q31:Q36" si="0">(Q30-21.49)</f>
        <v>128.97</v>
      </c>
      <c r="R31" s="6">
        <f>R30-SUM(S31:Z31)</f>
        <v>144.73000000000002</v>
      </c>
      <c r="S31">
        <v>5.73</v>
      </c>
    </row>
    <row r="32" spans="1:20">
      <c r="P32" t="s">
        <v>108</v>
      </c>
      <c r="Q32" s="4">
        <f t="shared" si="0"/>
        <v>107.48</v>
      </c>
      <c r="R32" s="6">
        <f>R31-SUM(S32:Z32)</f>
        <v>120.03000000000002</v>
      </c>
      <c r="S32">
        <v>14.93</v>
      </c>
      <c r="T32">
        <v>9.77</v>
      </c>
    </row>
    <row r="33" spans="16:25">
      <c r="P33" t="s">
        <v>109</v>
      </c>
      <c r="Q33" s="4">
        <f t="shared" si="0"/>
        <v>85.990000000000009</v>
      </c>
      <c r="R33" s="6">
        <f>R32-SUM(S33:Z33)</f>
        <v>81.150000000000006</v>
      </c>
      <c r="S33">
        <v>18.71</v>
      </c>
      <c r="T33">
        <v>4</v>
      </c>
      <c r="U33">
        <v>6.17</v>
      </c>
      <c r="V33">
        <v>10</v>
      </c>
    </row>
    <row r="34" spans="16:25">
      <c r="P34" t="s">
        <v>110</v>
      </c>
      <c r="Q34" s="4">
        <f t="shared" si="0"/>
        <v>64.500000000000014</v>
      </c>
      <c r="R34" s="6">
        <f>R33-SUM(S34)</f>
        <v>70.900000000000006</v>
      </c>
      <c r="S34">
        <v>10.25</v>
      </c>
    </row>
    <row r="35" spans="16:25">
      <c r="P35" t="s">
        <v>111</v>
      </c>
      <c r="Q35" s="4">
        <f t="shared" si="0"/>
        <v>43.010000000000019</v>
      </c>
      <c r="R35" s="6">
        <f>R34-SUM(S35:T35)</f>
        <v>70.900000000000006</v>
      </c>
    </row>
    <row r="36" spans="16:25">
      <c r="P36" t="s">
        <v>112</v>
      </c>
      <c r="Q36" s="4">
        <f t="shared" si="0"/>
        <v>21.520000000000021</v>
      </c>
      <c r="R36" s="6">
        <f>R35-SUM(S36:AA36)</f>
        <v>70.900000000000006</v>
      </c>
    </row>
    <row r="37" spans="16:25">
      <c r="P37" t="s">
        <v>113</v>
      </c>
      <c r="Q37" s="4">
        <f>Q36-21.52</f>
        <v>0</v>
      </c>
      <c r="R37" s="6">
        <f>R36-SUM(S37:AA37)</f>
        <v>21</v>
      </c>
      <c r="S37">
        <v>9.07</v>
      </c>
      <c r="T37">
        <v>6.13</v>
      </c>
      <c r="U37">
        <v>4.97</v>
      </c>
      <c r="V37">
        <v>13.15</v>
      </c>
      <c r="W37">
        <v>5.75</v>
      </c>
      <c r="X37">
        <v>4.38</v>
      </c>
      <c r="Y37">
        <v>6.45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9"/>
  <sheetViews>
    <sheetView topLeftCell="Q6" zoomScale="150" zoomScaleNormal="150" zoomScalePageLayoutView="150" workbookViewId="0">
      <selection activeCell="P41" sqref="P41:R49"/>
    </sheetView>
  </sheetViews>
  <sheetFormatPr baseColWidth="10" defaultRowHeight="12" x14ac:dyDescent="0"/>
  <cols>
    <col min="2" max="13" width="0" hidden="1" customWidth="1"/>
    <col min="16" max="16" width="12.83203125" bestFit="1" customWidth="1"/>
  </cols>
  <sheetData>
    <row r="1" spans="1:14" ht="24">
      <c r="A1" t="s">
        <v>62</v>
      </c>
      <c r="B1" t="s">
        <v>63</v>
      </c>
      <c r="C1" t="s">
        <v>4</v>
      </c>
      <c r="D1" t="s">
        <v>114</v>
      </c>
      <c r="E1" t="s">
        <v>26</v>
      </c>
      <c r="F1" t="s">
        <v>16</v>
      </c>
      <c r="G1" t="s">
        <v>10</v>
      </c>
      <c r="H1" t="s">
        <v>64</v>
      </c>
      <c r="I1" t="s">
        <v>28</v>
      </c>
      <c r="J1" t="s">
        <v>27</v>
      </c>
      <c r="K1" s="11" t="s">
        <v>115</v>
      </c>
      <c r="L1" s="11" t="s">
        <v>116</v>
      </c>
      <c r="M1" s="11" t="s">
        <v>117</v>
      </c>
      <c r="N1" s="11" t="s">
        <v>118</v>
      </c>
    </row>
    <row r="2" spans="1:14">
      <c r="A2" t="s">
        <v>119</v>
      </c>
      <c r="B2" t="s">
        <v>120</v>
      </c>
      <c r="C2" t="s">
        <v>121</v>
      </c>
    </row>
    <row r="3" spans="1:14">
      <c r="A3" t="s">
        <v>122</v>
      </c>
      <c r="D3" t="s">
        <v>123</v>
      </c>
      <c r="E3" t="s">
        <v>124</v>
      </c>
      <c r="F3">
        <v>8</v>
      </c>
      <c r="G3">
        <v>7.5</v>
      </c>
      <c r="H3">
        <v>12</v>
      </c>
      <c r="I3">
        <v>7.5</v>
      </c>
      <c r="J3">
        <v>10</v>
      </c>
      <c r="K3">
        <v>7.5</v>
      </c>
      <c r="L3">
        <v>9</v>
      </c>
      <c r="M3">
        <v>12</v>
      </c>
      <c r="N3">
        <v>9.25</v>
      </c>
    </row>
    <row r="4" spans="1:14">
      <c r="A4" t="s">
        <v>125</v>
      </c>
      <c r="D4" t="s">
        <v>123</v>
      </c>
      <c r="E4" t="s">
        <v>126</v>
      </c>
      <c r="F4">
        <v>4</v>
      </c>
      <c r="G4">
        <v>6</v>
      </c>
      <c r="H4">
        <v>6</v>
      </c>
      <c r="I4">
        <v>9</v>
      </c>
      <c r="J4">
        <v>5</v>
      </c>
      <c r="K4">
        <v>4</v>
      </c>
      <c r="L4">
        <v>6</v>
      </c>
      <c r="M4">
        <v>9</v>
      </c>
      <c r="N4">
        <v>6.17</v>
      </c>
    </row>
    <row r="5" spans="1:14">
      <c r="A5" t="s">
        <v>127</v>
      </c>
      <c r="D5" t="s">
        <v>128</v>
      </c>
      <c r="E5" t="s">
        <v>129</v>
      </c>
      <c r="F5">
        <v>11</v>
      </c>
      <c r="G5">
        <v>15.5</v>
      </c>
      <c r="H5">
        <v>10</v>
      </c>
      <c r="I5">
        <v>9</v>
      </c>
      <c r="J5">
        <v>10</v>
      </c>
      <c r="K5">
        <v>9</v>
      </c>
      <c r="L5">
        <v>11.1</v>
      </c>
      <c r="M5">
        <v>15.5</v>
      </c>
      <c r="N5">
        <v>11.48</v>
      </c>
    </row>
    <row r="6" spans="1:14">
      <c r="A6" t="s">
        <v>130</v>
      </c>
      <c r="D6" t="s">
        <v>128</v>
      </c>
      <c r="E6" t="s">
        <v>131</v>
      </c>
      <c r="F6">
        <v>6</v>
      </c>
      <c r="G6">
        <v>9.5</v>
      </c>
      <c r="H6">
        <v>5</v>
      </c>
      <c r="I6">
        <v>6.5</v>
      </c>
      <c r="J6">
        <v>15</v>
      </c>
      <c r="K6">
        <v>5</v>
      </c>
      <c r="L6">
        <v>8.4</v>
      </c>
      <c r="M6">
        <v>15</v>
      </c>
      <c r="N6">
        <v>8.93</v>
      </c>
    </row>
    <row r="7" spans="1:14">
      <c r="A7" t="s">
        <v>132</v>
      </c>
      <c r="D7" t="s">
        <v>133</v>
      </c>
      <c r="E7" t="s">
        <v>134</v>
      </c>
      <c r="F7">
        <v>8</v>
      </c>
      <c r="G7">
        <v>7.5</v>
      </c>
      <c r="H7">
        <v>3</v>
      </c>
      <c r="I7">
        <v>5.5</v>
      </c>
      <c r="J7">
        <v>8</v>
      </c>
      <c r="K7">
        <v>3</v>
      </c>
      <c r="L7">
        <v>6.4</v>
      </c>
      <c r="M7">
        <v>8</v>
      </c>
      <c r="N7">
        <v>6.1</v>
      </c>
    </row>
    <row r="8" spans="1:14">
      <c r="A8" t="s">
        <v>135</v>
      </c>
      <c r="B8" t="s">
        <v>120</v>
      </c>
      <c r="C8" t="s">
        <v>98</v>
      </c>
    </row>
    <row r="9" spans="1:14">
      <c r="A9" t="s">
        <v>136</v>
      </c>
      <c r="D9" t="s">
        <v>137</v>
      </c>
      <c r="E9" t="s">
        <v>138</v>
      </c>
      <c r="F9">
        <v>14</v>
      </c>
      <c r="G9">
        <v>12</v>
      </c>
      <c r="H9">
        <v>8</v>
      </c>
      <c r="I9">
        <v>12</v>
      </c>
      <c r="J9">
        <v>12</v>
      </c>
      <c r="K9">
        <v>8</v>
      </c>
      <c r="L9">
        <v>11.6</v>
      </c>
      <c r="M9">
        <v>14</v>
      </c>
      <c r="N9">
        <v>11.4</v>
      </c>
    </row>
    <row r="10" spans="1:14">
      <c r="A10" t="s">
        <v>139</v>
      </c>
      <c r="D10" t="s">
        <v>123</v>
      </c>
      <c r="E10" t="s">
        <v>140</v>
      </c>
      <c r="F10">
        <v>2</v>
      </c>
      <c r="G10">
        <v>2.5</v>
      </c>
      <c r="H10">
        <v>2</v>
      </c>
      <c r="I10">
        <v>3.5</v>
      </c>
      <c r="J10">
        <v>3</v>
      </c>
      <c r="K10">
        <v>2</v>
      </c>
      <c r="L10">
        <v>2.6</v>
      </c>
      <c r="M10">
        <v>3.5</v>
      </c>
      <c r="N10">
        <v>2.65</v>
      </c>
    </row>
    <row r="11" spans="1:14">
      <c r="A11" t="s">
        <v>141</v>
      </c>
      <c r="D11" t="s">
        <v>128</v>
      </c>
      <c r="E11" t="s">
        <v>142</v>
      </c>
      <c r="F11">
        <v>16</v>
      </c>
      <c r="G11">
        <v>9.5</v>
      </c>
      <c r="H11">
        <v>10</v>
      </c>
      <c r="I11">
        <v>5.5</v>
      </c>
      <c r="J11">
        <v>10</v>
      </c>
      <c r="K11">
        <v>5.5</v>
      </c>
      <c r="L11">
        <v>10.199999999999999</v>
      </c>
      <c r="M11">
        <v>16</v>
      </c>
      <c r="N11">
        <v>10.38</v>
      </c>
    </row>
    <row r="12" spans="1:14">
      <c r="A12" t="s">
        <v>143</v>
      </c>
      <c r="D12" t="s">
        <v>128</v>
      </c>
      <c r="E12" t="s">
        <v>144</v>
      </c>
      <c r="F12">
        <v>8</v>
      </c>
      <c r="G12">
        <v>4</v>
      </c>
      <c r="H12">
        <v>2</v>
      </c>
      <c r="I12">
        <v>3</v>
      </c>
      <c r="J12">
        <v>6</v>
      </c>
      <c r="K12">
        <v>2</v>
      </c>
      <c r="L12">
        <v>4.5999999999999996</v>
      </c>
      <c r="M12">
        <v>8</v>
      </c>
      <c r="N12">
        <v>4.7300000000000004</v>
      </c>
    </row>
    <row r="13" spans="1:14">
      <c r="A13" t="s">
        <v>145</v>
      </c>
      <c r="D13" t="s">
        <v>133</v>
      </c>
      <c r="E13" t="s">
        <v>146</v>
      </c>
      <c r="F13">
        <v>4</v>
      </c>
      <c r="G13">
        <v>5.5</v>
      </c>
      <c r="H13">
        <v>3</v>
      </c>
      <c r="I13">
        <v>4.5</v>
      </c>
      <c r="J13">
        <v>5</v>
      </c>
      <c r="K13">
        <v>3</v>
      </c>
      <c r="L13">
        <v>4.4000000000000004</v>
      </c>
      <c r="M13">
        <v>5.5</v>
      </c>
      <c r="N13">
        <v>4.3499999999999996</v>
      </c>
    </row>
    <row r="14" spans="1:14">
      <c r="A14" t="s">
        <v>147</v>
      </c>
      <c r="B14" t="s">
        <v>120</v>
      </c>
      <c r="C14" t="s">
        <v>148</v>
      </c>
    </row>
    <row r="15" spans="1:14">
      <c r="A15" t="s">
        <v>149</v>
      </c>
      <c r="D15" t="s">
        <v>150</v>
      </c>
      <c r="E15" t="s">
        <v>151</v>
      </c>
      <c r="F15">
        <v>3</v>
      </c>
      <c r="G15">
        <v>4</v>
      </c>
      <c r="H15">
        <v>6</v>
      </c>
      <c r="I15">
        <v>4.5</v>
      </c>
      <c r="J15">
        <v>4</v>
      </c>
      <c r="K15">
        <v>3</v>
      </c>
      <c r="L15">
        <v>4.3</v>
      </c>
      <c r="M15">
        <v>6</v>
      </c>
      <c r="N15">
        <v>4.37</v>
      </c>
    </row>
    <row r="16" spans="1:14">
      <c r="A16" t="s">
        <v>152</v>
      </c>
      <c r="D16" t="s">
        <v>150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154</v>
      </c>
      <c r="D17" t="s">
        <v>150</v>
      </c>
      <c r="E17" t="s">
        <v>155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156</v>
      </c>
      <c r="D18" t="s">
        <v>123</v>
      </c>
      <c r="E18" t="s">
        <v>157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158</v>
      </c>
      <c r="D19" t="s">
        <v>128</v>
      </c>
      <c r="E19" t="s">
        <v>159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160</v>
      </c>
      <c r="D20" t="s">
        <v>128</v>
      </c>
      <c r="E20" t="s">
        <v>161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162</v>
      </c>
      <c r="D21" t="s">
        <v>133</v>
      </c>
      <c r="E21" t="s">
        <v>134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163</v>
      </c>
      <c r="B22" t="s">
        <v>120</v>
      </c>
      <c r="C22" t="s">
        <v>164</v>
      </c>
    </row>
    <row r="23" spans="1:14">
      <c r="A23" t="s">
        <v>165</v>
      </c>
      <c r="D23" t="s">
        <v>133</v>
      </c>
      <c r="E23" t="s">
        <v>166</v>
      </c>
      <c r="F23">
        <v>12</v>
      </c>
      <c r="G23">
        <v>4</v>
      </c>
      <c r="H23">
        <v>5</v>
      </c>
      <c r="I23">
        <v>5.5</v>
      </c>
      <c r="J23">
        <v>5</v>
      </c>
      <c r="K23">
        <v>4</v>
      </c>
      <c r="L23">
        <v>6.3</v>
      </c>
      <c r="M23">
        <v>12</v>
      </c>
      <c r="N23">
        <v>6.87</v>
      </c>
    </row>
    <row r="24" spans="1:14">
      <c r="A24" t="s">
        <v>167</v>
      </c>
      <c r="D24" t="s">
        <v>133</v>
      </c>
      <c r="E24" t="s">
        <v>168</v>
      </c>
      <c r="F24">
        <v>7.5</v>
      </c>
      <c r="G24">
        <v>7.5</v>
      </c>
      <c r="H24">
        <v>5</v>
      </c>
      <c r="I24">
        <v>7.5</v>
      </c>
      <c r="J24">
        <v>10</v>
      </c>
      <c r="K24">
        <v>5</v>
      </c>
      <c r="L24">
        <v>7.5</v>
      </c>
      <c r="M24">
        <v>10</v>
      </c>
      <c r="N24">
        <v>7.5</v>
      </c>
    </row>
    <row r="25" spans="1:14">
      <c r="A25" t="s">
        <v>169</v>
      </c>
      <c r="D25" t="s">
        <v>170</v>
      </c>
      <c r="E25" t="s">
        <v>171</v>
      </c>
      <c r="F25">
        <v>3</v>
      </c>
      <c r="G25">
        <v>3</v>
      </c>
      <c r="H25">
        <v>3</v>
      </c>
      <c r="I25">
        <v>4</v>
      </c>
      <c r="J25">
        <v>2</v>
      </c>
      <c r="K25">
        <v>2</v>
      </c>
      <c r="L25">
        <v>3</v>
      </c>
      <c r="M25">
        <v>4</v>
      </c>
      <c r="N25">
        <v>3</v>
      </c>
    </row>
    <row r="26" spans="1:14">
      <c r="A26" t="s">
        <v>172</v>
      </c>
      <c r="D26" t="s">
        <v>133</v>
      </c>
      <c r="E26" t="s">
        <v>173</v>
      </c>
      <c r="F26">
        <v>3</v>
      </c>
      <c r="G26">
        <v>3.5</v>
      </c>
      <c r="H26">
        <v>5</v>
      </c>
      <c r="I26">
        <v>3.5</v>
      </c>
      <c r="J26">
        <v>4</v>
      </c>
      <c r="K26">
        <v>3</v>
      </c>
      <c r="L26">
        <v>3.8</v>
      </c>
      <c r="M26">
        <v>5</v>
      </c>
      <c r="N26">
        <v>3.87</v>
      </c>
    </row>
    <row r="27" spans="1:14">
      <c r="A27" t="s">
        <v>174</v>
      </c>
      <c r="B27" t="s">
        <v>120</v>
      </c>
      <c r="C27" t="s">
        <v>175</v>
      </c>
    </row>
    <row r="28" spans="1:14">
      <c r="A28" t="s">
        <v>176</v>
      </c>
      <c r="D28" t="s">
        <v>177</v>
      </c>
      <c r="E28" t="s">
        <v>178</v>
      </c>
      <c r="F28">
        <v>4</v>
      </c>
      <c r="G28">
        <v>4.5</v>
      </c>
      <c r="H28">
        <v>5</v>
      </c>
      <c r="I28">
        <v>5.5</v>
      </c>
      <c r="J28">
        <v>5</v>
      </c>
      <c r="K28">
        <v>4</v>
      </c>
      <c r="L28">
        <v>4.8</v>
      </c>
      <c r="M28">
        <v>5.5</v>
      </c>
      <c r="N28">
        <v>4.78</v>
      </c>
    </row>
    <row r="29" spans="1:14">
      <c r="A29" t="s">
        <v>179</v>
      </c>
      <c r="D29" t="s">
        <v>180</v>
      </c>
      <c r="E29" t="s">
        <v>181</v>
      </c>
      <c r="F29">
        <v>12</v>
      </c>
      <c r="G29">
        <v>5</v>
      </c>
      <c r="H29">
        <v>5</v>
      </c>
      <c r="I29">
        <v>6.5</v>
      </c>
      <c r="J29">
        <v>7</v>
      </c>
      <c r="K29">
        <v>5</v>
      </c>
      <c r="L29">
        <v>7.1</v>
      </c>
      <c r="M29">
        <v>12</v>
      </c>
      <c r="N29">
        <v>7.57</v>
      </c>
    </row>
    <row r="30" spans="1:14">
      <c r="A30" t="s">
        <v>182</v>
      </c>
      <c r="D30" t="s">
        <v>180</v>
      </c>
      <c r="E30" t="s">
        <v>183</v>
      </c>
      <c r="F30">
        <v>3</v>
      </c>
      <c r="G30">
        <v>5</v>
      </c>
      <c r="H30">
        <v>5</v>
      </c>
      <c r="I30">
        <v>5</v>
      </c>
      <c r="J30">
        <v>8</v>
      </c>
      <c r="K30">
        <v>3</v>
      </c>
      <c r="L30">
        <v>5.2</v>
      </c>
      <c r="M30">
        <v>8</v>
      </c>
      <c r="N30">
        <v>5.3</v>
      </c>
    </row>
    <row r="31" spans="1:14">
      <c r="A31" t="s">
        <v>184</v>
      </c>
      <c r="D31" t="s">
        <v>185</v>
      </c>
      <c r="E31" t="s">
        <v>186</v>
      </c>
      <c r="F31">
        <v>3</v>
      </c>
      <c r="G31">
        <v>3</v>
      </c>
      <c r="H31">
        <v>2</v>
      </c>
      <c r="I31">
        <v>4</v>
      </c>
      <c r="J31">
        <v>5</v>
      </c>
      <c r="K31">
        <v>2</v>
      </c>
      <c r="L31">
        <v>3.4</v>
      </c>
      <c r="M31">
        <v>5</v>
      </c>
      <c r="N31">
        <v>3.43</v>
      </c>
    </row>
    <row r="32" spans="1:14">
      <c r="A32" t="s">
        <v>187</v>
      </c>
      <c r="B32" t="s">
        <v>120</v>
      </c>
      <c r="C32" t="s">
        <v>188</v>
      </c>
    </row>
    <row r="33" spans="1:26">
      <c r="A33" t="s">
        <v>189</v>
      </c>
      <c r="D33" t="s">
        <v>190</v>
      </c>
      <c r="E33" t="s">
        <v>191</v>
      </c>
      <c r="F33">
        <v>10</v>
      </c>
      <c r="G33">
        <v>10</v>
      </c>
      <c r="H33">
        <v>15</v>
      </c>
      <c r="I33">
        <v>15</v>
      </c>
      <c r="J33">
        <v>15</v>
      </c>
      <c r="K33">
        <v>10</v>
      </c>
      <c r="L33">
        <v>13</v>
      </c>
      <c r="M33">
        <v>15</v>
      </c>
      <c r="N33">
        <v>12.83</v>
      </c>
    </row>
    <row r="34" spans="1:26">
      <c r="A34" t="s">
        <v>192</v>
      </c>
      <c r="B34" t="s">
        <v>120</v>
      </c>
      <c r="C34" t="s">
        <v>193</v>
      </c>
    </row>
    <row r="35" spans="1:26">
      <c r="A35" t="s">
        <v>194</v>
      </c>
      <c r="D35" t="s">
        <v>185</v>
      </c>
      <c r="E35" t="s">
        <v>195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</row>
    <row r="36" spans="1:26">
      <c r="A36" t="s">
        <v>196</v>
      </c>
      <c r="D36" t="s">
        <v>190</v>
      </c>
      <c r="E36" t="s">
        <v>197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</row>
    <row r="37" spans="1:26">
      <c r="N37">
        <f>SUM(N2:N36)</f>
        <v>142.96</v>
      </c>
    </row>
    <row r="41" spans="1:26">
      <c r="P41" s="8" t="s">
        <v>39</v>
      </c>
      <c r="Q41" s="10" t="s">
        <v>40</v>
      </c>
      <c r="R41" s="8" t="s">
        <v>41</v>
      </c>
    </row>
    <row r="42" spans="1:26">
      <c r="P42" t="s">
        <v>42</v>
      </c>
      <c r="Q42">
        <v>146.96</v>
      </c>
      <c r="R42">
        <v>146.96</v>
      </c>
    </row>
    <row r="43" spans="1:26">
      <c r="P43" t="s">
        <v>198</v>
      </c>
      <c r="Q43" s="4">
        <f>(Q42-(Q42/7))</f>
        <v>125.96571428571428</v>
      </c>
      <c r="R43" s="6">
        <f>R42-SUM(S43)</f>
        <v>143.96</v>
      </c>
      <c r="S43">
        <v>3</v>
      </c>
    </row>
    <row r="44" spans="1:26">
      <c r="P44" t="s">
        <v>199</v>
      </c>
      <c r="Q44" s="4">
        <f>(Q43-(Q42/7))</f>
        <v>104.97142857142856</v>
      </c>
      <c r="R44" s="6">
        <f t="shared" ref="R44:R49" si="0">R43-SUM(S44:Z44)</f>
        <v>141.96</v>
      </c>
      <c r="S44">
        <v>2</v>
      </c>
    </row>
    <row r="45" spans="1:26">
      <c r="P45" t="s">
        <v>200</v>
      </c>
      <c r="Q45" s="4">
        <f>(Q44-(Q42/7))</f>
        <v>83.977142857142837</v>
      </c>
      <c r="R45" s="6">
        <f t="shared" si="0"/>
        <v>102.79</v>
      </c>
      <c r="S45">
        <v>6.87</v>
      </c>
      <c r="T45">
        <v>7.5</v>
      </c>
      <c r="U45">
        <v>1</v>
      </c>
      <c r="V45">
        <v>1</v>
      </c>
      <c r="W45">
        <v>9.25</v>
      </c>
      <c r="X45">
        <v>6.17</v>
      </c>
      <c r="Y45">
        <v>2.65</v>
      </c>
      <c r="Z45">
        <v>4.7300000000000004</v>
      </c>
    </row>
    <row r="46" spans="1:26">
      <c r="P46" t="s">
        <v>201</v>
      </c>
      <c r="Q46" s="4">
        <f>(Q45-(Q42/7))</f>
        <v>62.982857142857121</v>
      </c>
      <c r="R46" s="6">
        <f t="shared" si="0"/>
        <v>83.31</v>
      </c>
      <c r="S46">
        <v>11.48</v>
      </c>
      <c r="T46">
        <v>3</v>
      </c>
      <c r="U46">
        <v>5</v>
      </c>
    </row>
    <row r="47" spans="1:26">
      <c r="P47" t="s">
        <v>202</v>
      </c>
      <c r="Q47" s="4">
        <f>(Q46-(Q42/7))</f>
        <v>41.988571428571404</v>
      </c>
      <c r="R47" s="6">
        <f t="shared" si="0"/>
        <v>83.31</v>
      </c>
    </row>
    <row r="48" spans="1:26">
      <c r="P48" t="s">
        <v>203</v>
      </c>
      <c r="Q48" s="4">
        <f>(Q47-(Q42/7))</f>
        <v>20.994285714285688</v>
      </c>
      <c r="R48" s="6">
        <f t="shared" si="0"/>
        <v>71.91</v>
      </c>
      <c r="S48">
        <v>11.4</v>
      </c>
    </row>
    <row r="49" spans="16:25">
      <c r="P49" t="s">
        <v>204</v>
      </c>
      <c r="Q49" s="4">
        <f>(Q48-20.99)</f>
        <v>4.2857142856895791E-3</v>
      </c>
      <c r="R49" s="6">
        <f t="shared" si="0"/>
        <v>37.389999999999993</v>
      </c>
      <c r="S49">
        <v>4.78</v>
      </c>
      <c r="T49">
        <v>8.93</v>
      </c>
      <c r="U49">
        <v>4.37</v>
      </c>
      <c r="V49">
        <v>7.57</v>
      </c>
      <c r="W49">
        <v>1</v>
      </c>
      <c r="X49">
        <v>4</v>
      </c>
      <c r="Y49">
        <v>3.87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I21" zoomScale="150" zoomScaleNormal="150" zoomScalePageLayoutView="150" workbookViewId="0">
      <selection activeCell="P47" sqref="P47"/>
    </sheetView>
  </sheetViews>
  <sheetFormatPr baseColWidth="10" defaultRowHeight="12" x14ac:dyDescent="0"/>
  <cols>
    <col min="3" max="3" width="13" customWidth="1"/>
  </cols>
  <sheetData>
    <row r="1" spans="1:2" ht="24">
      <c r="A1" t="s">
        <v>62</v>
      </c>
      <c r="B1" s="11" t="s">
        <v>118</v>
      </c>
    </row>
    <row r="2" spans="1:2" s="12" customFormat="1" ht="15">
      <c r="A2" s="12" t="s">
        <v>205</v>
      </c>
      <c r="B2" s="12">
        <v>92.9</v>
      </c>
    </row>
    <row r="3" spans="1:2">
      <c r="A3" t="s">
        <v>206</v>
      </c>
      <c r="B3">
        <v>4.17</v>
      </c>
    </row>
    <row r="4" spans="1:2">
      <c r="A4" t="s">
        <v>207</v>
      </c>
      <c r="B4">
        <v>6.83</v>
      </c>
    </row>
    <row r="5" spans="1:2">
      <c r="A5" t="s">
        <v>208</v>
      </c>
      <c r="B5">
        <v>3</v>
      </c>
    </row>
    <row r="6" spans="1:2">
      <c r="A6" t="s">
        <v>209</v>
      </c>
      <c r="B6">
        <v>10.33</v>
      </c>
    </row>
    <row r="7" spans="1:2">
      <c r="A7" t="s">
        <v>210</v>
      </c>
      <c r="B7">
        <v>10.38</v>
      </c>
    </row>
    <row r="8" spans="1:2">
      <c r="A8" t="s">
        <v>211</v>
      </c>
      <c r="B8">
        <v>4.3499999999999996</v>
      </c>
    </row>
    <row r="9" spans="1:2">
      <c r="A9" t="s">
        <v>212</v>
      </c>
      <c r="B9">
        <v>3.33</v>
      </c>
    </row>
    <row r="10" spans="1:2">
      <c r="A10" t="s">
        <v>213</v>
      </c>
      <c r="B10">
        <v>4</v>
      </c>
    </row>
    <row r="11" spans="1:2">
      <c r="A11" t="s">
        <v>214</v>
      </c>
      <c r="B11">
        <v>5</v>
      </c>
    </row>
    <row r="12" spans="1:2">
      <c r="A12" t="s">
        <v>215</v>
      </c>
      <c r="B12">
        <v>4.67</v>
      </c>
    </row>
    <row r="13" spans="1:2">
      <c r="A13" t="s">
        <v>216</v>
      </c>
      <c r="B13">
        <v>5</v>
      </c>
    </row>
    <row r="14" spans="1:2">
      <c r="A14" t="s">
        <v>217</v>
      </c>
      <c r="B14">
        <v>20</v>
      </c>
    </row>
    <row r="15" spans="1:2">
      <c r="A15" t="s">
        <v>218</v>
      </c>
      <c r="B15">
        <v>11.83</v>
      </c>
    </row>
    <row r="16" spans="1:2" s="12" customFormat="1" ht="15">
      <c r="A16" s="12" t="s">
        <v>219</v>
      </c>
      <c r="B16" s="12">
        <v>68.08</v>
      </c>
    </row>
    <row r="17" spans="1:7">
      <c r="A17" t="s">
        <v>220</v>
      </c>
      <c r="B17">
        <v>5.67</v>
      </c>
    </row>
    <row r="18" spans="1:7">
      <c r="A18" t="s">
        <v>221</v>
      </c>
      <c r="B18">
        <v>6.42</v>
      </c>
    </row>
    <row r="19" spans="1:7">
      <c r="A19" t="s">
        <v>222</v>
      </c>
      <c r="B19">
        <v>5.5</v>
      </c>
    </row>
    <row r="20" spans="1:7">
      <c r="A20" t="s">
        <v>223</v>
      </c>
      <c r="B20">
        <v>5</v>
      </c>
    </row>
    <row r="21" spans="1:7">
      <c r="A21" t="s">
        <v>224</v>
      </c>
      <c r="B21">
        <v>5.17</v>
      </c>
    </row>
    <row r="22" spans="1:7">
      <c r="A22" t="s">
        <v>225</v>
      </c>
      <c r="B22">
        <v>7.42</v>
      </c>
    </row>
    <row r="23" spans="1:7">
      <c r="A23" t="s">
        <v>226</v>
      </c>
      <c r="B23">
        <v>7</v>
      </c>
    </row>
    <row r="24" spans="1:7">
      <c r="A24" t="s">
        <v>227</v>
      </c>
      <c r="B24">
        <v>4.08</v>
      </c>
    </row>
    <row r="25" spans="1:7">
      <c r="A25" t="s">
        <v>228</v>
      </c>
      <c r="B25">
        <v>9</v>
      </c>
      <c r="G25">
        <v>7.05</v>
      </c>
    </row>
    <row r="26" spans="1:7">
      <c r="A26" t="s">
        <v>229</v>
      </c>
      <c r="B26">
        <v>5.17</v>
      </c>
      <c r="G26">
        <v>4.1500000000000004</v>
      </c>
    </row>
    <row r="27" spans="1:7">
      <c r="A27" t="s">
        <v>230</v>
      </c>
      <c r="B27">
        <v>7.67</v>
      </c>
      <c r="G27">
        <v>3.87</v>
      </c>
    </row>
    <row r="28" spans="1:7" s="12" customFormat="1" ht="15">
      <c r="A28" s="12" t="s">
        <v>231</v>
      </c>
      <c r="B28" s="12">
        <v>74.88</v>
      </c>
      <c r="G28" s="12">
        <v>6.83</v>
      </c>
    </row>
    <row r="29" spans="1:7">
      <c r="A29" t="s">
        <v>232</v>
      </c>
      <c r="B29">
        <v>7.68</v>
      </c>
      <c r="G29">
        <v>7.05</v>
      </c>
    </row>
    <row r="30" spans="1:7">
      <c r="A30" t="s">
        <v>233</v>
      </c>
      <c r="B30">
        <v>4.72</v>
      </c>
      <c r="F30">
        <v>3.33</v>
      </c>
      <c r="G30">
        <v>7.42</v>
      </c>
    </row>
    <row r="31" spans="1:7">
      <c r="A31" t="s">
        <v>234</v>
      </c>
      <c r="B31">
        <v>9.3000000000000007</v>
      </c>
      <c r="F31">
        <v>4.17</v>
      </c>
      <c r="G31">
        <v>5.17</v>
      </c>
    </row>
    <row r="32" spans="1:7">
      <c r="A32" t="s">
        <v>235</v>
      </c>
      <c r="B32">
        <v>3.93</v>
      </c>
      <c r="F32">
        <v>5</v>
      </c>
      <c r="G32">
        <v>5</v>
      </c>
    </row>
    <row r="33" spans="1:7">
      <c r="A33" t="s">
        <v>236</v>
      </c>
      <c r="B33">
        <v>5</v>
      </c>
      <c r="F33">
        <v>4.72</v>
      </c>
      <c r="G33">
        <v>5</v>
      </c>
    </row>
    <row r="34" spans="1:7">
      <c r="A34" t="s">
        <v>237</v>
      </c>
      <c r="B34">
        <v>4.1500000000000004</v>
      </c>
      <c r="F34">
        <v>10.33</v>
      </c>
      <c r="G34">
        <v>7</v>
      </c>
    </row>
    <row r="35" spans="1:7">
      <c r="A35" t="s">
        <v>238</v>
      </c>
      <c r="B35">
        <v>7.05</v>
      </c>
      <c r="F35">
        <v>5</v>
      </c>
      <c r="G35">
        <v>9.3000000000000007</v>
      </c>
    </row>
    <row r="36" spans="1:7">
      <c r="A36" t="s">
        <v>239</v>
      </c>
      <c r="B36">
        <v>4.53</v>
      </c>
      <c r="G36">
        <v>3.93</v>
      </c>
    </row>
    <row r="37" spans="1:7">
      <c r="A37" t="s">
        <v>240</v>
      </c>
      <c r="B37">
        <v>3.87</v>
      </c>
      <c r="F37">
        <f>SUM(F30:F36)</f>
        <v>32.549999999999997</v>
      </c>
      <c r="G37">
        <f>SUM(G25:G36)</f>
        <v>71.77000000000001</v>
      </c>
    </row>
    <row r="38" spans="1:7">
      <c r="A38" t="s">
        <v>241</v>
      </c>
      <c r="B38">
        <v>3.37</v>
      </c>
    </row>
    <row r="39" spans="1:7">
      <c r="A39" t="s">
        <v>242</v>
      </c>
      <c r="B39">
        <v>5</v>
      </c>
    </row>
    <row r="40" spans="1:7">
      <c r="A40" t="s">
        <v>243</v>
      </c>
      <c r="B40">
        <v>7.68</v>
      </c>
    </row>
    <row r="41" spans="1:7">
      <c r="A41" t="s">
        <v>244</v>
      </c>
      <c r="B41">
        <v>8.6</v>
      </c>
    </row>
    <row r="44" spans="1:7">
      <c r="C44" s="8" t="s">
        <v>39</v>
      </c>
      <c r="D44" s="10" t="s">
        <v>40</v>
      </c>
      <c r="E44" s="8" t="s">
        <v>41</v>
      </c>
    </row>
    <row r="45" spans="1:7">
      <c r="C45" t="s">
        <v>42</v>
      </c>
      <c r="D45">
        <v>236</v>
      </c>
      <c r="E45">
        <v>236</v>
      </c>
    </row>
    <row r="46" spans="1:7">
      <c r="C46" t="s">
        <v>245</v>
      </c>
      <c r="D46" s="4">
        <f>(D45-(D45/12))</f>
        <v>216.33333333333334</v>
      </c>
      <c r="E46" s="6">
        <f>E45-SUM(F46)</f>
        <v>236</v>
      </c>
    </row>
    <row r="47" spans="1:7">
      <c r="C47" t="s">
        <v>246</v>
      </c>
      <c r="D47" s="4">
        <f>(D46-(D45/12))</f>
        <v>196.66666666666669</v>
      </c>
      <c r="E47" s="6">
        <f t="shared" ref="E47:E51" si="0">E46-SUM(F47:M47)</f>
        <v>224.17</v>
      </c>
      <c r="F47">
        <v>11.83</v>
      </c>
    </row>
    <row r="48" spans="1:7">
      <c r="C48" t="s">
        <v>247</v>
      </c>
      <c r="D48" s="4">
        <f>(D47-(D45/12))</f>
        <v>177.00000000000003</v>
      </c>
      <c r="E48" s="6">
        <f t="shared" si="0"/>
        <v>224.17</v>
      </c>
    </row>
    <row r="49" spans="3:16">
      <c r="C49" t="s">
        <v>248</v>
      </c>
      <c r="D49" s="4">
        <f>(D48-(D45/12))</f>
        <v>157.33333333333337</v>
      </c>
      <c r="E49" s="6">
        <f t="shared" si="0"/>
        <v>224.17</v>
      </c>
    </row>
    <row r="50" spans="3:16">
      <c r="C50" t="s">
        <v>249</v>
      </c>
      <c r="D50" s="4">
        <f>(D49-(D45/12))</f>
        <v>137.66666666666671</v>
      </c>
      <c r="E50" s="6">
        <f t="shared" si="0"/>
        <v>212.25</v>
      </c>
      <c r="F50">
        <v>6.42</v>
      </c>
      <c r="G50">
        <v>5.5</v>
      </c>
    </row>
    <row r="51" spans="3:16">
      <c r="C51" t="s">
        <v>250</v>
      </c>
      <c r="D51" s="4">
        <f>(D50-(D45/12))</f>
        <v>118.00000000000004</v>
      </c>
      <c r="E51" s="6">
        <f t="shared" si="0"/>
        <v>212.25</v>
      </c>
    </row>
    <row r="52" spans="3:16">
      <c r="C52" t="s">
        <v>251</v>
      </c>
      <c r="D52" s="4">
        <f>(D51-(D45/12))</f>
        <v>98.333333333333371</v>
      </c>
      <c r="E52" s="6">
        <f>E51-SUM(F52:R52)</f>
        <v>160.47</v>
      </c>
      <c r="F52">
        <v>3</v>
      </c>
      <c r="G52">
        <v>9.3000000000000007</v>
      </c>
      <c r="H52">
        <v>10.33</v>
      </c>
      <c r="I52">
        <v>5</v>
      </c>
      <c r="J52">
        <v>4.72</v>
      </c>
      <c r="K52">
        <v>4.17</v>
      </c>
      <c r="L52">
        <v>5</v>
      </c>
      <c r="M52">
        <v>3.33</v>
      </c>
      <c r="N52">
        <v>3</v>
      </c>
      <c r="O52">
        <v>3.93</v>
      </c>
    </row>
    <row r="53" spans="3:16">
      <c r="C53" t="s">
        <v>252</v>
      </c>
      <c r="D53" s="4">
        <f>(D52-(D45/12))</f>
        <v>78.6666666666667</v>
      </c>
      <c r="E53" s="6">
        <f t="shared" ref="E53:E59" si="1">E52-SUM(F53:Z53)</f>
        <v>150.94</v>
      </c>
      <c r="F53">
        <v>4.53</v>
      </c>
      <c r="G53">
        <v>5</v>
      </c>
    </row>
    <row r="54" spans="3:16">
      <c r="C54" t="s">
        <v>253</v>
      </c>
      <c r="D54" s="4">
        <f>(D53-(D45/12))</f>
        <v>59.000000000000028</v>
      </c>
      <c r="E54" s="6">
        <f t="shared" si="1"/>
        <v>150.94</v>
      </c>
    </row>
    <row r="55" spans="3:16">
      <c r="C55" t="s">
        <v>254</v>
      </c>
      <c r="D55" s="4">
        <f>(D54-(D45/12))</f>
        <v>39.333333333333357</v>
      </c>
      <c r="E55" s="6">
        <f t="shared" si="1"/>
        <v>146.85999999999999</v>
      </c>
      <c r="F55">
        <v>4.08</v>
      </c>
    </row>
    <row r="56" spans="3:16">
      <c r="C56" t="s">
        <v>255</v>
      </c>
      <c r="D56" s="4">
        <f>(D55-(D45/12))</f>
        <v>19.666666666666689</v>
      </c>
      <c r="E56" s="6">
        <f t="shared" si="1"/>
        <v>66.11999999999999</v>
      </c>
      <c r="F56">
        <v>7.05</v>
      </c>
      <c r="G56">
        <v>7</v>
      </c>
      <c r="H56">
        <v>20</v>
      </c>
      <c r="I56">
        <v>7.42</v>
      </c>
      <c r="J56">
        <v>5</v>
      </c>
      <c r="K56">
        <v>5</v>
      </c>
      <c r="L56">
        <v>5.17</v>
      </c>
      <c r="M56">
        <v>4</v>
      </c>
      <c r="N56">
        <v>6.83</v>
      </c>
      <c r="O56">
        <v>4.67</v>
      </c>
      <c r="P56">
        <v>8.6</v>
      </c>
    </row>
    <row r="57" spans="3:16">
      <c r="C57" t="s">
        <v>256</v>
      </c>
      <c r="D57" s="4">
        <f>(D56-(D45/12))</f>
        <v>2.1316282072803006E-14</v>
      </c>
      <c r="E57" s="6">
        <f t="shared" si="1"/>
        <v>50.429999999999993</v>
      </c>
      <c r="F57">
        <v>7.67</v>
      </c>
      <c r="G57">
        <v>3.87</v>
      </c>
      <c r="H57">
        <v>4.1500000000000004</v>
      </c>
    </row>
    <row r="58" spans="3:16">
      <c r="C58" t="s">
        <v>257</v>
      </c>
      <c r="D58">
        <v>0</v>
      </c>
      <c r="E58" s="6">
        <f t="shared" si="1"/>
        <v>50.429999999999993</v>
      </c>
    </row>
    <row r="59" spans="3:16">
      <c r="C59" t="s">
        <v>258</v>
      </c>
      <c r="D59">
        <v>0</v>
      </c>
      <c r="E59" s="6">
        <f t="shared" si="1"/>
        <v>18.979999999999993</v>
      </c>
      <c r="F59">
        <v>10.38</v>
      </c>
      <c r="G59">
        <v>4.3499999999999996</v>
      </c>
      <c r="H59">
        <v>5.67</v>
      </c>
      <c r="I59">
        <v>3.37</v>
      </c>
      <c r="J59">
        <v>7.68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" zoomScale="150" zoomScaleNormal="150" zoomScalePageLayoutView="150" workbookViewId="0">
      <selection activeCell="F37" sqref="F37"/>
    </sheetView>
  </sheetViews>
  <sheetFormatPr baseColWidth="10" defaultRowHeight="12" x14ac:dyDescent="0"/>
  <cols>
    <col min="3" max="3" width="13.6640625" bestFit="1" customWidth="1"/>
  </cols>
  <sheetData>
    <row r="1" spans="1:2" ht="24">
      <c r="A1" t="s">
        <v>62</v>
      </c>
      <c r="B1" s="11" t="s">
        <v>118</v>
      </c>
    </row>
    <row r="2" spans="1:2">
      <c r="A2" t="s">
        <v>259</v>
      </c>
    </row>
    <row r="3" spans="1:2">
      <c r="A3" t="s">
        <v>260</v>
      </c>
      <c r="B3">
        <v>10.93</v>
      </c>
    </row>
    <row r="4" spans="1:2">
      <c r="A4" t="s">
        <v>261</v>
      </c>
      <c r="B4">
        <v>10.38</v>
      </c>
    </row>
    <row r="5" spans="1:2">
      <c r="A5" t="s">
        <v>262</v>
      </c>
      <c r="B5">
        <v>4.3499999999999996</v>
      </c>
    </row>
    <row r="6" spans="1:2">
      <c r="A6" t="s">
        <v>263</v>
      </c>
      <c r="B6">
        <v>5</v>
      </c>
    </row>
    <row r="8" spans="1:2">
      <c r="A8" t="s">
        <v>264</v>
      </c>
    </row>
    <row r="9" spans="1:2">
      <c r="A9" t="s">
        <v>265</v>
      </c>
      <c r="B9">
        <v>5.93</v>
      </c>
    </row>
    <row r="10" spans="1:2">
      <c r="A10" t="s">
        <v>266</v>
      </c>
      <c r="B10">
        <v>5</v>
      </c>
    </row>
    <row r="11" spans="1:2">
      <c r="A11" t="s">
        <v>267</v>
      </c>
      <c r="B11">
        <v>5.65</v>
      </c>
    </row>
    <row r="12" spans="1:2">
      <c r="A12" t="s">
        <v>268</v>
      </c>
      <c r="B12">
        <v>5.88</v>
      </c>
    </row>
    <row r="13" spans="1:2">
      <c r="A13" t="s">
        <v>269</v>
      </c>
      <c r="B13">
        <v>5.53</v>
      </c>
    </row>
    <row r="15" spans="1:2">
      <c r="A15" t="s">
        <v>270</v>
      </c>
    </row>
    <row r="16" spans="1:2">
      <c r="A16" t="s">
        <v>271</v>
      </c>
      <c r="B16">
        <v>13.13</v>
      </c>
    </row>
    <row r="17" spans="1:8">
      <c r="A17" t="s">
        <v>272</v>
      </c>
      <c r="B17">
        <v>5.73</v>
      </c>
    </row>
    <row r="18" spans="1:8">
      <c r="A18" t="s">
        <v>273</v>
      </c>
      <c r="B18">
        <v>5</v>
      </c>
    </row>
    <row r="19" spans="1:8">
      <c r="A19" t="s">
        <v>274</v>
      </c>
      <c r="B19">
        <v>7.43</v>
      </c>
    </row>
    <row r="20" spans="1:8">
      <c r="A20" t="s">
        <v>275</v>
      </c>
      <c r="B20">
        <v>6.15</v>
      </c>
    </row>
    <row r="21" spans="1:8">
      <c r="A21" t="s">
        <v>276</v>
      </c>
      <c r="B21">
        <v>6.7</v>
      </c>
    </row>
    <row r="22" spans="1:8">
      <c r="A22" t="s">
        <v>277</v>
      </c>
      <c r="B22">
        <v>3.57</v>
      </c>
    </row>
    <row r="27" spans="1:8">
      <c r="C27" s="8" t="s">
        <v>39</v>
      </c>
      <c r="D27" s="10" t="s">
        <v>40</v>
      </c>
      <c r="E27" s="8" t="s">
        <v>41</v>
      </c>
    </row>
    <row r="28" spans="1:8">
      <c r="C28" t="s">
        <v>42</v>
      </c>
      <c r="D28">
        <f>SUM(B3:B22)</f>
        <v>106.36</v>
      </c>
      <c r="E28">
        <v>106.36</v>
      </c>
    </row>
    <row r="29" spans="1:8">
      <c r="C29" t="s">
        <v>278</v>
      </c>
      <c r="D29" s="4">
        <f>(D28-(D28/4))</f>
        <v>79.77</v>
      </c>
      <c r="E29" s="6">
        <f>E28-SUM(F29:G29)</f>
        <v>95.43</v>
      </c>
      <c r="F29">
        <v>5.93</v>
      </c>
      <c r="G29">
        <v>5</v>
      </c>
    </row>
    <row r="30" spans="1:8">
      <c r="C30" t="s">
        <v>279</v>
      </c>
      <c r="D30" s="4">
        <f>(D29-(D28/4))</f>
        <v>53.179999999999993</v>
      </c>
      <c r="E30" s="6">
        <f t="shared" ref="E30:E34" si="0">E29-SUM(F30:M30)</f>
        <v>84.7</v>
      </c>
      <c r="F30">
        <v>5.73</v>
      </c>
      <c r="G30">
        <v>5</v>
      </c>
    </row>
    <row r="31" spans="1:8">
      <c r="C31" t="s">
        <v>280</v>
      </c>
      <c r="D31" s="4">
        <f>(D30-(D28/4))</f>
        <v>26.589999999999993</v>
      </c>
      <c r="E31" s="6">
        <f t="shared" si="0"/>
        <v>68.050000000000011</v>
      </c>
      <c r="F31">
        <v>5.65</v>
      </c>
      <c r="G31">
        <v>7.43</v>
      </c>
      <c r="H31">
        <v>3.57</v>
      </c>
    </row>
    <row r="32" spans="1:8">
      <c r="C32" t="s">
        <v>281</v>
      </c>
      <c r="D32" s="4">
        <v>0</v>
      </c>
      <c r="E32" s="6">
        <f t="shared" si="0"/>
        <v>38.990000000000009</v>
      </c>
      <c r="F32">
        <v>10.93</v>
      </c>
      <c r="G32">
        <v>5</v>
      </c>
      <c r="H32">
        <v>13.13</v>
      </c>
    </row>
    <row r="33" spans="3:10">
      <c r="C33" t="s">
        <v>282</v>
      </c>
      <c r="D33" s="4">
        <v>0</v>
      </c>
      <c r="E33" s="6">
        <f>E32-SUM(F33:M33)</f>
        <v>6.1500000000000057</v>
      </c>
      <c r="F33">
        <v>10.38</v>
      </c>
      <c r="G33">
        <v>4.3499999999999996</v>
      </c>
      <c r="H33">
        <v>5.88</v>
      </c>
      <c r="I33">
        <v>5.53</v>
      </c>
      <c r="J33">
        <v>6.7</v>
      </c>
    </row>
    <row r="34" spans="3:10">
      <c r="C34" t="s">
        <v>283</v>
      </c>
      <c r="D34" s="4">
        <v>0</v>
      </c>
      <c r="E34" s="6">
        <f t="shared" si="0"/>
        <v>0</v>
      </c>
      <c r="F34">
        <v>6.15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J45"/>
  <sheetViews>
    <sheetView topLeftCell="A15" zoomScale="150" zoomScaleNormal="150" zoomScalePageLayoutView="150" workbookViewId="0">
      <selection activeCell="L23" sqref="A1:XFD1048576"/>
    </sheetView>
  </sheetViews>
  <sheetFormatPr baseColWidth="10" defaultRowHeight="12" x14ac:dyDescent="0"/>
  <sheetData>
    <row r="15" spans="1:2" ht="24">
      <c r="A15" t="s">
        <v>62</v>
      </c>
      <c r="B15" s="11" t="s">
        <v>118</v>
      </c>
    </row>
    <row r="16" spans="1:2">
      <c r="A16" t="s">
        <v>290</v>
      </c>
      <c r="B16">
        <v>2</v>
      </c>
    </row>
    <row r="17" spans="1:2">
      <c r="A17" s="13" t="s">
        <v>291</v>
      </c>
      <c r="B17">
        <v>8.07</v>
      </c>
    </row>
    <row r="18" spans="1:2">
      <c r="A18" s="13" t="s">
        <v>292</v>
      </c>
      <c r="B18">
        <v>6.9</v>
      </c>
    </row>
    <row r="19" spans="1:2">
      <c r="A19" s="13" t="s">
        <v>293</v>
      </c>
      <c r="B19">
        <v>7.97</v>
      </c>
    </row>
    <row r="20" spans="1:2">
      <c r="A20" s="13" t="s">
        <v>294</v>
      </c>
      <c r="B20">
        <v>7.7</v>
      </c>
    </row>
    <row r="21" spans="1:2">
      <c r="A21" s="13" t="s">
        <v>295</v>
      </c>
      <c r="B21">
        <v>4.43</v>
      </c>
    </row>
    <row r="22" spans="1:2">
      <c r="A22" s="13" t="s">
        <v>296</v>
      </c>
      <c r="B22">
        <v>4</v>
      </c>
    </row>
    <row r="23" spans="1:2">
      <c r="A23" t="s">
        <v>297</v>
      </c>
      <c r="B23">
        <v>32.17</v>
      </c>
    </row>
    <row r="24" spans="1:2">
      <c r="A24" s="13" t="s">
        <v>298</v>
      </c>
      <c r="B24">
        <v>36.43</v>
      </c>
    </row>
    <row r="25" spans="1:2">
      <c r="A25" s="13" t="s">
        <v>299</v>
      </c>
      <c r="B25">
        <v>5.43</v>
      </c>
    </row>
    <row r="26" spans="1:2">
      <c r="A26" s="13" t="s">
        <v>300</v>
      </c>
      <c r="B26">
        <v>4.57</v>
      </c>
    </row>
    <row r="27" spans="1:2">
      <c r="A27" t="s">
        <v>303</v>
      </c>
      <c r="B27">
        <v>13.25</v>
      </c>
    </row>
    <row r="28" spans="1:2">
      <c r="A28" s="13" t="s">
        <v>304</v>
      </c>
      <c r="B28">
        <v>15</v>
      </c>
    </row>
    <row r="29" spans="1:2">
      <c r="B29">
        <f>SUM(B16:B28)</f>
        <v>147.92000000000002</v>
      </c>
    </row>
    <row r="32" spans="1:2">
      <c r="A32" t="s">
        <v>301</v>
      </c>
      <c r="B32">
        <v>10.28</v>
      </c>
    </row>
    <row r="33" spans="1:10">
      <c r="A33" t="s">
        <v>302</v>
      </c>
      <c r="B33">
        <v>8.1</v>
      </c>
    </row>
    <row r="38" spans="1:10">
      <c r="C38" s="8" t="s">
        <v>39</v>
      </c>
      <c r="D38" s="10" t="s">
        <v>40</v>
      </c>
      <c r="E38" s="8" t="s">
        <v>41</v>
      </c>
    </row>
    <row r="39" spans="1:10">
      <c r="C39" t="s">
        <v>42</v>
      </c>
      <c r="D39">
        <v>147.91999999999999</v>
      </c>
      <c r="E39">
        <v>147.91999999999999</v>
      </c>
    </row>
    <row r="40" spans="1:10">
      <c r="C40" t="s">
        <v>284</v>
      </c>
      <c r="D40" s="4">
        <f>(D39-(D39/4))</f>
        <v>110.94</v>
      </c>
      <c r="E40" s="6">
        <f>E39-SUM(F40:Z40)</f>
        <v>112.85</v>
      </c>
      <c r="F40">
        <v>8.07</v>
      </c>
      <c r="G40">
        <v>6.9</v>
      </c>
      <c r="H40">
        <v>7.97</v>
      </c>
      <c r="I40">
        <v>7.7</v>
      </c>
      <c r="J40">
        <v>4.43</v>
      </c>
    </row>
    <row r="41" spans="1:10">
      <c r="C41" t="s">
        <v>285</v>
      </c>
      <c r="D41" s="4">
        <f>(D40-(D39/4))</f>
        <v>73.960000000000008</v>
      </c>
      <c r="E41" s="6">
        <f t="shared" ref="E41:E45" si="0">E40-SUM(F41:M41)</f>
        <v>104.28</v>
      </c>
      <c r="F41">
        <v>4</v>
      </c>
      <c r="G41">
        <v>4.57</v>
      </c>
    </row>
    <row r="42" spans="1:10">
      <c r="C42" t="s">
        <v>286</v>
      </c>
      <c r="D42" s="4">
        <f>(D41-(D39/4))</f>
        <v>36.980000000000011</v>
      </c>
      <c r="E42" s="6">
        <f t="shared" si="0"/>
        <v>89.28</v>
      </c>
      <c r="F42">
        <v>15</v>
      </c>
    </row>
    <row r="43" spans="1:10">
      <c r="C43" t="s">
        <v>287</v>
      </c>
      <c r="D43" s="4">
        <v>0</v>
      </c>
      <c r="E43" s="6">
        <f t="shared" si="0"/>
        <v>89.28</v>
      </c>
    </row>
    <row r="44" spans="1:10">
      <c r="C44" t="s">
        <v>288</v>
      </c>
      <c r="D44" s="4">
        <v>0</v>
      </c>
      <c r="E44" s="6">
        <f>E43-SUM(F44:M44)</f>
        <v>47.42</v>
      </c>
      <c r="F44">
        <v>36.43</v>
      </c>
      <c r="G44">
        <v>5.43</v>
      </c>
    </row>
    <row r="45" spans="1:10">
      <c r="C45" t="s">
        <v>289</v>
      </c>
      <c r="D45" s="4">
        <v>0</v>
      </c>
      <c r="E45" s="6">
        <f t="shared" si="0"/>
        <v>47.42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L40"/>
  <sheetViews>
    <sheetView tabSelected="1" topLeftCell="A13" zoomScale="150" zoomScaleNormal="150" zoomScalePageLayoutView="150" workbookViewId="0">
      <selection activeCell="J41" sqref="J41"/>
    </sheetView>
  </sheetViews>
  <sheetFormatPr baseColWidth="10" defaultRowHeight="12" x14ac:dyDescent="0"/>
  <cols>
    <col min="3" max="3" width="13.83203125" bestFit="1" customWidth="1"/>
  </cols>
  <sheetData>
    <row r="15" spans="1:2" ht="24">
      <c r="A15" t="s">
        <v>62</v>
      </c>
      <c r="B15" s="11" t="s">
        <v>118</v>
      </c>
    </row>
    <row r="16" spans="1:2">
      <c r="A16" s="13" t="s">
        <v>305</v>
      </c>
      <c r="B16">
        <v>5.33</v>
      </c>
    </row>
    <row r="17" spans="1:2">
      <c r="A17" s="13" t="s">
        <v>306</v>
      </c>
      <c r="B17">
        <v>4.67</v>
      </c>
    </row>
    <row r="18" spans="1:2">
      <c r="A18" s="13" t="s">
        <v>307</v>
      </c>
      <c r="B18">
        <v>5.67</v>
      </c>
    </row>
    <row r="19" spans="1:2">
      <c r="A19" s="13" t="s">
        <v>308</v>
      </c>
      <c r="B19">
        <v>4.17</v>
      </c>
    </row>
    <row r="20" spans="1:2">
      <c r="A20" s="13" t="s">
        <v>309</v>
      </c>
      <c r="B20">
        <v>3.58</v>
      </c>
    </row>
    <row r="21" spans="1:2">
      <c r="A21" s="13" t="s">
        <v>310</v>
      </c>
      <c r="B21">
        <v>5.58</v>
      </c>
    </row>
    <row r="22" spans="1:2">
      <c r="A22" t="s">
        <v>311</v>
      </c>
      <c r="B22">
        <v>3.33</v>
      </c>
    </row>
    <row r="23" spans="1:2">
      <c r="A23" s="13" t="s">
        <v>312</v>
      </c>
      <c r="B23">
        <v>2.75</v>
      </c>
    </row>
    <row r="24" spans="1:2">
      <c r="A24" s="13" t="s">
        <v>313</v>
      </c>
      <c r="B24">
        <v>1.92</v>
      </c>
    </row>
    <row r="25" spans="1:2">
      <c r="A25" t="s">
        <v>314</v>
      </c>
      <c r="B25">
        <v>4.33</v>
      </c>
    </row>
    <row r="26" spans="1:2">
      <c r="A26" s="13" t="s">
        <v>315</v>
      </c>
      <c r="B26">
        <v>6.33</v>
      </c>
    </row>
    <row r="27" spans="1:2">
      <c r="A27" t="s">
        <v>316</v>
      </c>
      <c r="B27">
        <v>11</v>
      </c>
    </row>
    <row r="28" spans="1:2">
      <c r="A28" t="s">
        <v>317</v>
      </c>
      <c r="B28">
        <v>2.33</v>
      </c>
    </row>
    <row r="29" spans="1:2">
      <c r="A29" t="s">
        <v>318</v>
      </c>
      <c r="B29">
        <v>2</v>
      </c>
    </row>
    <row r="30" spans="1:2">
      <c r="A30" t="s">
        <v>319</v>
      </c>
      <c r="B30">
        <v>6.17</v>
      </c>
    </row>
    <row r="31" spans="1:2">
      <c r="A31" t="s">
        <v>320</v>
      </c>
      <c r="B31">
        <v>3</v>
      </c>
    </row>
    <row r="32" spans="1:2">
      <c r="A32" t="s">
        <v>321</v>
      </c>
      <c r="B32">
        <v>8.75</v>
      </c>
    </row>
    <row r="33" spans="1:12">
      <c r="A33" t="s">
        <v>322</v>
      </c>
      <c r="B33">
        <v>8.8800000000000008</v>
      </c>
    </row>
    <row r="34" spans="1:12">
      <c r="A34" t="s">
        <v>323</v>
      </c>
      <c r="B34">
        <v>6.67</v>
      </c>
      <c r="C34" s="8" t="s">
        <v>39</v>
      </c>
      <c r="D34" s="10" t="s">
        <v>40</v>
      </c>
      <c r="E34" s="8" t="s">
        <v>41</v>
      </c>
    </row>
    <row r="35" spans="1:12">
      <c r="B35">
        <f>SUM(B16:B34)</f>
        <v>96.46</v>
      </c>
      <c r="C35" t="s">
        <v>42</v>
      </c>
      <c r="D35">
        <v>96.46</v>
      </c>
      <c r="E35">
        <v>96.46</v>
      </c>
    </row>
    <row r="36" spans="1:12" ht="15">
      <c r="C36" t="s">
        <v>324</v>
      </c>
      <c r="D36" s="4">
        <f>(D35-(D35/4))</f>
        <v>72.344999999999999</v>
      </c>
      <c r="E36" s="6">
        <f>E35-SUM(F36:Z36)</f>
        <v>89.289999999999992</v>
      </c>
      <c r="F36" s="12">
        <v>4.17</v>
      </c>
      <c r="G36" s="12">
        <v>3</v>
      </c>
    </row>
    <row r="37" spans="1:12" ht="15">
      <c r="C37" t="s">
        <v>325</v>
      </c>
      <c r="D37" s="4">
        <f>(D36-(D35/4))</f>
        <v>48.230000000000004</v>
      </c>
      <c r="E37" s="6">
        <f t="shared" ref="E37" si="0">E36-SUM(F37:M37)</f>
        <v>74.36999999999999</v>
      </c>
      <c r="F37" s="12">
        <v>5.58</v>
      </c>
      <c r="G37" s="12">
        <v>2.75</v>
      </c>
      <c r="H37" s="12">
        <v>4.67</v>
      </c>
      <c r="I37" s="12">
        <v>1.92</v>
      </c>
    </row>
    <row r="38" spans="1:12" ht="15">
      <c r="C38" t="s">
        <v>326</v>
      </c>
      <c r="D38" s="4">
        <f>(D37-(D35/4))</f>
        <v>24.115000000000006</v>
      </c>
      <c r="E38" s="6">
        <f>E37-SUM(F38:Z38)</f>
        <v>46.79999999999999</v>
      </c>
      <c r="F38" s="12">
        <v>2</v>
      </c>
      <c r="G38" s="12">
        <v>2.33</v>
      </c>
      <c r="H38" s="12">
        <v>4.33</v>
      </c>
      <c r="I38" s="12">
        <v>6.33</v>
      </c>
      <c r="J38" s="12">
        <v>3.58</v>
      </c>
      <c r="K38" s="12">
        <v>5.67</v>
      </c>
      <c r="L38" s="12">
        <v>3.33</v>
      </c>
    </row>
    <row r="39" spans="1:12" ht="15">
      <c r="C39" t="s">
        <v>327</v>
      </c>
      <c r="D39" s="4">
        <v>0</v>
      </c>
      <c r="E39" s="6">
        <f>E38-SUM(F39:Z39)</f>
        <v>40.629999999999988</v>
      </c>
      <c r="F39" s="12">
        <v>6.17</v>
      </c>
    </row>
    <row r="40" spans="1:12" ht="15">
      <c r="C40" t="s">
        <v>328</v>
      </c>
      <c r="D40" s="4">
        <v>0</v>
      </c>
      <c r="E40" s="6">
        <f>E39-SUM(F40:M40)</f>
        <v>0</v>
      </c>
      <c r="F40" s="12">
        <v>11</v>
      </c>
      <c r="G40" s="12">
        <v>5.33</v>
      </c>
      <c r="H40">
        <v>8.75</v>
      </c>
      <c r="I40">
        <v>8.8800000000000008</v>
      </c>
      <c r="J40">
        <v>6.67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Itertion12</vt:lpstr>
      <vt:lpstr>Iteration13</vt:lpstr>
      <vt:lpstr>Iteration14</vt:lpstr>
      <vt:lpstr>Iteration15</vt:lpstr>
      <vt:lpstr>Iteration17</vt:lpstr>
      <vt:lpstr>Iteration 18</vt:lpstr>
      <vt:lpstr>Iteration19</vt:lpstr>
      <vt:lpstr>Iteration20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tharanga gamaethige</cp:lastModifiedBy>
  <dcterms:created xsi:type="dcterms:W3CDTF">2012-05-24T10:45:01Z</dcterms:created>
  <dcterms:modified xsi:type="dcterms:W3CDTF">2012-08-10T13:21:29Z</dcterms:modified>
</cp:coreProperties>
</file>