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Kuliah\Semester 9\Code\"/>
    </mc:Choice>
  </mc:AlternateContent>
  <xr:revisionPtr revIDLastSave="0" documentId="13_ncr:1_{7945BBE8-D964-4C3B-9346-5831C7108E44}" xr6:coauthVersionLast="47" xr6:coauthVersionMax="47" xr10:uidLastSave="{00000000-0000-0000-0000-000000000000}"/>
  <bookViews>
    <workbookView xWindow="-103" yWindow="-103" windowWidth="24892" windowHeight="14914" xr2:uid="{D66707B6-8D42-4952-BB69-4FEE8B21C06B}"/>
  </bookViews>
  <sheets>
    <sheet name="LOF" sheetId="4" r:id="rId1"/>
    <sheet name="K-Means" sheetId="2" r:id="rId2"/>
    <sheet name="Silhouet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F11" i="2"/>
  <c r="F10" i="2"/>
  <c r="F9" i="2"/>
  <c r="F8" i="2"/>
  <c r="F7" i="2"/>
  <c r="F6" i="2"/>
  <c r="Q4" i="4"/>
  <c r="O4" i="4"/>
  <c r="O12" i="4"/>
  <c r="G4" i="4"/>
  <c r="O5" i="4"/>
  <c r="Q12" i="4" s="1"/>
  <c r="O6" i="4"/>
  <c r="Q11" i="4" s="1"/>
  <c r="O7" i="4"/>
  <c r="O8" i="4"/>
  <c r="S10" i="4" s="1"/>
  <c r="O9" i="4"/>
  <c r="R11" i="4" s="1"/>
  <c r="O10" i="4"/>
  <c r="R4" i="4" s="1"/>
  <c r="O11" i="4"/>
  <c r="Q6" i="4" s="1"/>
  <c r="N5" i="4"/>
  <c r="N6" i="4"/>
  <c r="N7" i="4"/>
  <c r="N8" i="4"/>
  <c r="N9" i="4"/>
  <c r="N10" i="4"/>
  <c r="N11" i="4"/>
  <c r="N4" i="4"/>
  <c r="M5" i="4"/>
  <c r="M6" i="4"/>
  <c r="M7" i="4"/>
  <c r="M8" i="4"/>
  <c r="M9" i="4"/>
  <c r="M10" i="4"/>
  <c r="M12" i="4"/>
  <c r="M4" i="4"/>
  <c r="L5" i="4"/>
  <c r="L6" i="4"/>
  <c r="L7" i="4"/>
  <c r="L8" i="4"/>
  <c r="L9" i="4"/>
  <c r="L11" i="4"/>
  <c r="L12" i="4"/>
  <c r="L4" i="4"/>
  <c r="K5" i="4"/>
  <c r="K6" i="4"/>
  <c r="K7" i="4"/>
  <c r="K8" i="4"/>
  <c r="K10" i="4"/>
  <c r="K11" i="4"/>
  <c r="K12" i="4"/>
  <c r="K4" i="4"/>
  <c r="J5" i="4"/>
  <c r="J6" i="4"/>
  <c r="J7" i="4"/>
  <c r="J9" i="4"/>
  <c r="J10" i="4"/>
  <c r="J11" i="4"/>
  <c r="J12" i="4"/>
  <c r="J4" i="4"/>
  <c r="I4" i="4"/>
  <c r="F5" i="4"/>
  <c r="I5" i="4"/>
  <c r="I6" i="4"/>
  <c r="I8" i="4"/>
  <c r="I9" i="4"/>
  <c r="I10" i="4"/>
  <c r="I11" i="4"/>
  <c r="I12" i="4"/>
  <c r="H4" i="4"/>
  <c r="H5" i="4"/>
  <c r="H7" i="4"/>
  <c r="H8" i="4"/>
  <c r="H9" i="4"/>
  <c r="H10" i="4"/>
  <c r="H11" i="4"/>
  <c r="H12" i="4"/>
  <c r="G6" i="4"/>
  <c r="G7" i="4"/>
  <c r="G8" i="4"/>
  <c r="G9" i="4"/>
  <c r="G10" i="4"/>
  <c r="G11" i="4"/>
  <c r="G12" i="4"/>
  <c r="F12" i="4"/>
  <c r="F7" i="4"/>
  <c r="F8" i="4"/>
  <c r="F9" i="4"/>
  <c r="F10" i="4"/>
  <c r="F11" i="4"/>
  <c r="F6" i="4"/>
  <c r="AC4" i="3"/>
  <c r="AC3" i="3"/>
  <c r="Y3" i="3"/>
  <c r="V3" i="3"/>
  <c r="X3" i="3"/>
  <c r="Y5" i="3"/>
  <c r="Y6" i="3"/>
  <c r="Y7" i="3"/>
  <c r="Y8" i="3"/>
  <c r="Y4" i="3"/>
  <c r="X11" i="3"/>
  <c r="Z11" i="3" s="1"/>
  <c r="AA11" i="3" s="1"/>
  <c r="X10" i="3"/>
  <c r="X9" i="3"/>
  <c r="X4" i="3"/>
  <c r="W11" i="3"/>
  <c r="W10" i="3"/>
  <c r="W9" i="3"/>
  <c r="Z9" i="3" s="1"/>
  <c r="W8" i="3"/>
  <c r="V9" i="3"/>
  <c r="V5" i="3"/>
  <c r="AA5" i="3" s="1"/>
  <c r="L46" i="2"/>
  <c r="L6" i="2"/>
  <c r="G20" i="2"/>
  <c r="K21" i="2"/>
  <c r="I25" i="2" s="1"/>
  <c r="O19" i="2"/>
  <c r="L25" i="2" s="1"/>
  <c r="P19" i="2"/>
  <c r="M25" i="2" s="1"/>
  <c r="Q19" i="2"/>
  <c r="N25" i="2" s="1"/>
  <c r="F25" i="2"/>
  <c r="F14" i="2"/>
  <c r="AA6" i="3"/>
  <c r="I6" i="2"/>
  <c r="I14" i="2"/>
  <c r="Z8" i="3"/>
  <c r="AA8" i="3" s="1"/>
  <c r="W7" i="3"/>
  <c r="Z7" i="3" s="1"/>
  <c r="AA7" i="3" s="1"/>
  <c r="W6" i="3"/>
  <c r="W5" i="3"/>
  <c r="Z5" i="3" s="1"/>
  <c r="Z6" i="3"/>
  <c r="V11" i="3"/>
  <c r="V10" i="3"/>
  <c r="V7" i="3"/>
  <c r="V8" i="3"/>
  <c r="V6" i="3"/>
  <c r="V4" i="3"/>
  <c r="D27" i="3"/>
  <c r="Z10" i="3"/>
  <c r="AA10" i="3" s="1"/>
  <c r="D29" i="3"/>
  <c r="D28" i="3"/>
  <c r="D26" i="3"/>
  <c r="D24" i="3"/>
  <c r="D25" i="3"/>
  <c r="D23" i="3"/>
  <c r="D22" i="3"/>
  <c r="F22" i="3" s="1"/>
  <c r="D18" i="3"/>
  <c r="D19" i="3"/>
  <c r="D17" i="3"/>
  <c r="D16" i="3"/>
  <c r="D14" i="3"/>
  <c r="D15" i="3"/>
  <c r="D13" i="3"/>
  <c r="D12" i="3"/>
  <c r="F12" i="3" s="1"/>
  <c r="I7" i="3"/>
  <c r="H7" i="3"/>
  <c r="G7" i="3"/>
  <c r="M6" i="3"/>
  <c r="L6" i="3"/>
  <c r="K6" i="3"/>
  <c r="E5" i="3"/>
  <c r="D5" i="3"/>
  <c r="C5" i="3"/>
  <c r="O41" i="2"/>
  <c r="K42" i="2"/>
  <c r="I46" i="2" s="1"/>
  <c r="G40" i="2"/>
  <c r="F46" i="2" s="1"/>
  <c r="M21" i="2"/>
  <c r="K25" i="2" s="1"/>
  <c r="H20" i="2"/>
  <c r="G25" i="2" s="1"/>
  <c r="I20" i="2"/>
  <c r="H25" i="2" s="1"/>
  <c r="P41" i="2"/>
  <c r="M46" i="2" s="1"/>
  <c r="Q41" i="2"/>
  <c r="N46" i="2" s="1"/>
  <c r="M42" i="2"/>
  <c r="K46" i="2" s="1"/>
  <c r="L42" i="2"/>
  <c r="J46" i="2" s="1"/>
  <c r="I40" i="2"/>
  <c r="H46" i="2" s="1"/>
  <c r="H40" i="2"/>
  <c r="G46" i="2" s="1"/>
  <c r="L21" i="2"/>
  <c r="J25" i="2" s="1"/>
  <c r="R7" i="4" l="1"/>
  <c r="R6" i="4"/>
  <c r="S12" i="4"/>
  <c r="S7" i="4"/>
  <c r="S4" i="4"/>
  <c r="T4" i="4" s="1"/>
  <c r="S6" i="4"/>
  <c r="Q5" i="4"/>
  <c r="S9" i="4"/>
  <c r="Q8" i="4"/>
  <c r="S5" i="4"/>
  <c r="R5" i="4"/>
  <c r="R12" i="4"/>
  <c r="T12" i="4" s="1"/>
  <c r="R9" i="4"/>
  <c r="R10" i="4"/>
  <c r="S8" i="4"/>
  <c r="S11" i="4"/>
  <c r="T11" i="4" s="1"/>
  <c r="Z3" i="3"/>
  <c r="AA3" i="3" s="1"/>
  <c r="AA12" i="3" s="1"/>
  <c r="AA9" i="3"/>
  <c r="I56" i="2"/>
  <c r="F56" i="2"/>
  <c r="L56" i="2"/>
  <c r="F27" i="2"/>
  <c r="Z4" i="3"/>
  <c r="AA4" i="3" s="1"/>
  <c r="F17" i="3"/>
  <c r="F27" i="3"/>
  <c r="F13" i="3"/>
  <c r="F23" i="3"/>
  <c r="F13" i="2"/>
  <c r="O56" i="2"/>
  <c r="P56" i="2" s="1"/>
  <c r="L55" i="2"/>
  <c r="L53" i="2"/>
  <c r="F53" i="2"/>
  <c r="I13" i="2"/>
  <c r="F51" i="2"/>
  <c r="F34" i="2"/>
  <c r="I34" i="2"/>
  <c r="I53" i="2"/>
  <c r="I49" i="2"/>
  <c r="I50" i="2"/>
  <c r="I54" i="2"/>
  <c r="I55" i="2"/>
  <c r="I48" i="2"/>
  <c r="I51" i="2"/>
  <c r="I52" i="2"/>
  <c r="F52" i="2"/>
  <c r="L50" i="2"/>
  <c r="L49" i="2"/>
  <c r="L34" i="2"/>
  <c r="F55" i="2"/>
  <c r="F54" i="2"/>
  <c r="L54" i="2"/>
  <c r="L52" i="2"/>
  <c r="L51" i="2"/>
  <c r="F50" i="2"/>
  <c r="F49" i="2"/>
  <c r="F48" i="2"/>
  <c r="L48" i="2"/>
  <c r="L13" i="2"/>
  <c r="I35" i="2"/>
  <c r="I31" i="2"/>
  <c r="I27" i="2"/>
  <c r="L9" i="2"/>
  <c r="L35" i="2"/>
  <c r="L27" i="2"/>
  <c r="L32" i="2"/>
  <c r="L33" i="2"/>
  <c r="F35" i="2"/>
  <c r="F30" i="2"/>
  <c r="F31" i="2"/>
  <c r="F32" i="2"/>
  <c r="F28" i="2"/>
  <c r="F33" i="2"/>
  <c r="F29" i="2"/>
  <c r="L28" i="2"/>
  <c r="I30" i="2"/>
  <c r="L31" i="2"/>
  <c r="I29" i="2"/>
  <c r="L30" i="2"/>
  <c r="L11" i="2"/>
  <c r="I33" i="2"/>
  <c r="I28" i="2"/>
  <c r="L29" i="2"/>
  <c r="L12" i="2"/>
  <c r="L10" i="2"/>
  <c r="I32" i="2"/>
  <c r="L8" i="2"/>
  <c r="I9" i="2"/>
  <c r="I11" i="2"/>
  <c r="I10" i="2"/>
  <c r="L14" i="2"/>
  <c r="L7" i="2"/>
  <c r="I8" i="2"/>
  <c r="I7" i="2"/>
  <c r="I12" i="2"/>
  <c r="T6" i="4" l="1"/>
  <c r="T5" i="4"/>
  <c r="O27" i="2"/>
  <c r="G21" i="3"/>
  <c r="G30" i="3" s="1"/>
  <c r="G11" i="3"/>
  <c r="O13" i="2"/>
  <c r="O53" i="2"/>
  <c r="P53" i="2" s="1"/>
  <c r="O55" i="2"/>
  <c r="P55" i="2" s="1"/>
  <c r="O34" i="2"/>
  <c r="O48" i="2"/>
  <c r="P48" i="2" s="1"/>
  <c r="O54" i="2"/>
  <c r="P54" i="2" s="1"/>
  <c r="O51" i="2"/>
  <c r="P51" i="2" s="1"/>
  <c r="O50" i="2"/>
  <c r="P50" i="2" s="1"/>
  <c r="O52" i="2"/>
  <c r="P52" i="2" s="1"/>
  <c r="O49" i="2"/>
  <c r="P49" i="2" s="1"/>
  <c r="O31" i="2"/>
  <c r="O9" i="2"/>
  <c r="O11" i="2"/>
  <c r="O35" i="2"/>
  <c r="O30" i="2"/>
  <c r="O29" i="2"/>
  <c r="O28" i="2"/>
  <c r="O33" i="2"/>
  <c r="O32" i="2"/>
  <c r="O6" i="2"/>
  <c r="O14" i="2"/>
  <c r="O8" i="2"/>
  <c r="O10" i="2"/>
  <c r="O12" i="2"/>
  <c r="O7" i="2"/>
  <c r="R8" i="4"/>
  <c r="T8" i="4" s="1"/>
  <c r="Q9" i="4" l="1"/>
  <c r="T9" i="4" s="1"/>
  <c r="U12" i="4" s="1"/>
  <c r="Q7" i="4"/>
  <c r="T7" i="4" s="1"/>
  <c r="Q10" i="4"/>
  <c r="T10" i="4" s="1"/>
  <c r="U7" i="4" l="1"/>
  <c r="U4" i="4"/>
  <c r="U5" i="4"/>
  <c r="U11" i="4"/>
  <c r="U6" i="4"/>
  <c r="U9" i="4"/>
  <c r="U10" i="4"/>
  <c r="U8" i="4"/>
</calcChain>
</file>

<file path=xl/sharedStrings.xml><?xml version="1.0" encoding="utf-8"?>
<sst xmlns="http://schemas.openxmlformats.org/spreadsheetml/2006/main" count="234" uniqueCount="52">
  <si>
    <t>ITERASI 1</t>
  </si>
  <si>
    <t>Pusat Kluster 1</t>
  </si>
  <si>
    <t>Pusat Kluster 2</t>
  </si>
  <si>
    <t>Pusat Kluster 3</t>
  </si>
  <si>
    <t>K = 3</t>
  </si>
  <si>
    <t>Distance</t>
  </si>
  <si>
    <t>A1</t>
  </si>
  <si>
    <t>A2</t>
  </si>
  <si>
    <t>A3</t>
  </si>
  <si>
    <t>A4</t>
  </si>
  <si>
    <t>A5</t>
  </si>
  <si>
    <t>A6</t>
  </si>
  <si>
    <t>A7</t>
  </si>
  <si>
    <t>A8</t>
  </si>
  <si>
    <t>Pusat Baru</t>
  </si>
  <si>
    <t>ITERASI 2</t>
  </si>
  <si>
    <t>ITERASI 3</t>
  </si>
  <si>
    <t>ITERASI TERAKHIR</t>
  </si>
  <si>
    <t>IP</t>
  </si>
  <si>
    <t>Organisasi</t>
  </si>
  <si>
    <t>Kerja</t>
  </si>
  <si>
    <t>A9</t>
  </si>
  <si>
    <t>Siilhouette Score</t>
  </si>
  <si>
    <t>Akhir</t>
  </si>
  <si>
    <t>Rata-Rata</t>
  </si>
  <si>
    <t>C1</t>
  </si>
  <si>
    <t>C2</t>
  </si>
  <si>
    <t>a(i)</t>
  </si>
  <si>
    <t>d(I,1)</t>
  </si>
  <si>
    <t>d(I,2)</t>
  </si>
  <si>
    <t>d(I,3)</t>
  </si>
  <si>
    <t>b(i)</t>
  </si>
  <si>
    <t>S(i)</t>
  </si>
  <si>
    <t>-</t>
  </si>
  <si>
    <t>O</t>
  </si>
  <si>
    <t>dist(O,O')</t>
  </si>
  <si>
    <t>dist_k(O)</t>
  </si>
  <si>
    <t>K</t>
  </si>
  <si>
    <t>N_3(O)</t>
  </si>
  <si>
    <t>{A4,A7,A6}</t>
  </si>
  <si>
    <t>{A9,A5,A6}</t>
  </si>
  <si>
    <t>{A8,A6,A2}</t>
  </si>
  <si>
    <t>{A1,A7,A6}</t>
  </si>
  <si>
    <t>{A9,A1,A4}</t>
  </si>
  <si>
    <t>{A1,A4,A9}</t>
  </si>
  <si>
    <t>{A1,A4,A5}</t>
  </si>
  <si>
    <t>{A3,A6,A2}</t>
  </si>
  <si>
    <t>{A2,A5,A6}</t>
  </si>
  <si>
    <t>lrd_3(O)</t>
  </si>
  <si>
    <t>reachdist_3(O' &lt;-- O)</t>
  </si>
  <si>
    <t>LOF_3(O)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</si>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</sst>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67BE2-3D8F-49D0-8C20-2AC44A5B0998}">
  <dimension ref="B1:XFD14"/>
  <sheetViews>
    <sheetView tabSelected="1" topLeftCell="B1" workbookViewId="0">
      <selection activeCell="U17" sqref="U17"/>
    </sheetView>
  </sheetViews>
  <sheetFormatPr defaultColWidth="10.23046875" defaultRowHeight="14.6" x14ac:dyDescent="0.4"/>
  <cols>
    <col min="1" max="1" width="4.84375" customWidth="1"/>
    <col min="17" max="19" width="10.23046875" customWidth="1"/>
  </cols>
  <sheetData>
    <row r="1" spans="2:21 16384:16384" ht="23.05" customHeight="1" x14ac:dyDescent="0.4">
      <c r="B1" s="1"/>
      <c r="C1" s="1"/>
      <c r="D1" s="1"/>
      <c r="E1" s="1"/>
    </row>
    <row r="2" spans="2:21 16384:16384" ht="23.05" customHeight="1" x14ac:dyDescent="0.4">
      <c r="B2" s="16" t="s">
        <v>37</v>
      </c>
      <c r="C2" s="17"/>
      <c r="D2" s="18"/>
      <c r="E2" s="12">
        <v>3</v>
      </c>
      <c r="F2" s="14" t="s">
        <v>35</v>
      </c>
      <c r="G2" s="15"/>
      <c r="H2" s="15"/>
      <c r="I2" s="15"/>
      <c r="J2" s="15"/>
      <c r="K2" s="15"/>
      <c r="L2" s="15"/>
      <c r="M2" s="15"/>
      <c r="N2" s="15"/>
      <c r="O2" t="s">
        <v>36</v>
      </c>
      <c r="P2" t="s">
        <v>38</v>
      </c>
      <c r="Q2" s="15" t="s">
        <v>49</v>
      </c>
      <c r="R2" s="15"/>
      <c r="S2" s="15"/>
      <c r="T2" t="s">
        <v>48</v>
      </c>
      <c r="U2" t="s">
        <v>50</v>
      </c>
    </row>
    <row r="3" spans="2:21 16384:16384" ht="23.05" customHeight="1" x14ac:dyDescent="0.4">
      <c r="B3" s="5" t="s">
        <v>34</v>
      </c>
      <c r="C3" s="5" t="s">
        <v>18</v>
      </c>
      <c r="D3" s="5" t="s">
        <v>19</v>
      </c>
      <c r="E3" s="5" t="s">
        <v>20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21</v>
      </c>
      <c r="Q3">
        <v>1</v>
      </c>
      <c r="R3">
        <v>2</v>
      </c>
      <c r="S3">
        <v>3</v>
      </c>
    </row>
    <row r="4" spans="2:21 16384:16384" ht="23.05" customHeight="1" x14ac:dyDescent="0.4">
      <c r="B4" s="5" t="s">
        <v>6</v>
      </c>
      <c r="C4" s="5">
        <v>3.94</v>
      </c>
      <c r="D4" s="5">
        <v>1</v>
      </c>
      <c r="E4" s="5">
        <v>0</v>
      </c>
      <c r="F4" s="13" t="s">
        <v>33</v>
      </c>
      <c r="G4" s="13">
        <f>SQRT((C4-$C$5)^2 + (D4-$D$5)^2 + (E4-$E$5)^2)</f>
        <v>1.4871449156017043</v>
      </c>
      <c r="H4" s="13">
        <f>SQRT((C4-$C$6)^2 + (D4-$D$6)^2 + (E4-$E$6)^2)</f>
        <v>1.4940214188558343</v>
      </c>
      <c r="I4" s="13">
        <f>SQRT((C4-$C$7)^2 + (D4-$D$7)^2 + (E4-$E$7)^2)</f>
        <v>6.0000000000000053E-2</v>
      </c>
      <c r="J4" s="13">
        <f>SQRT((C4-$C$8)^2 + (D4-$D$8)^2 + (E4-$E$8)^2)</f>
        <v>1.014347080638575</v>
      </c>
      <c r="K4" s="13">
        <f>SQRT((C4-$C$9)^2 + (D4-$D$9)^2 + (E4-$E$9)^2)</f>
        <v>1.0001999800039989</v>
      </c>
      <c r="L4" s="13">
        <f>SQRT((C4-$C$10)^2 + (D4-$D$10)^2 + (E4-$E$10)^2)</f>
        <v>0.45999999999999996</v>
      </c>
      <c r="M4" s="13">
        <f>SQRT((C4-$C$11)^2+(D4-$D$11)^2+(E4-$E$11)^2)</f>
        <v>1.5543809056984714</v>
      </c>
      <c r="N4" s="13">
        <f>SQRT((C4-$C$12)^2 + (D4-$D$12)^2 + (E4-$E$12)^2)</f>
        <v>1.437915157441495</v>
      </c>
      <c r="O4">
        <f>SMALL(F4:N4,$E$2)</f>
        <v>1.0001999800039989</v>
      </c>
      <c r="P4" t="s">
        <v>39</v>
      </c>
      <c r="Q4">
        <f>MAX(O7,I4)</f>
        <v>1.0031948963187562</v>
      </c>
      <c r="R4">
        <f>MAX(O10,L4)</f>
        <v>1.0412012293500235</v>
      </c>
      <c r="S4">
        <f>MAX(O9,K4)</f>
        <v>1.0283968105745953</v>
      </c>
      <c r="T4">
        <f>$E$2/(SUM(Q4:S4))</f>
        <v>0.97631049740293674</v>
      </c>
      <c r="U4">
        <f>((T7+T10+T9)/T4) / $E$2</f>
        <v>1.0079202156383187</v>
      </c>
    </row>
    <row r="5" spans="2:21 16384:16384" ht="23.05" customHeight="1" x14ac:dyDescent="0.4">
      <c r="B5" s="5" t="s">
        <v>7</v>
      </c>
      <c r="C5" s="5">
        <v>3.48</v>
      </c>
      <c r="D5" s="5">
        <v>0</v>
      </c>
      <c r="E5" s="5">
        <v>1</v>
      </c>
      <c r="F5" s="13">
        <f t="shared" ref="F5" si="0">SQRT((C5-$C$4)^2 + (D5-$D$4)^2 + (E5-$E$4)^2)</f>
        <v>1.4871449156017043</v>
      </c>
      <c r="G5" s="13" t="s">
        <v>33</v>
      </c>
      <c r="H5" s="13">
        <f t="shared" ref="H5:H12" si="1">SQRT((C5-$C$6)^2 + (D5-$D$6)^2 + (E5-$E$6)^2)</f>
        <v>1.1926860441876563</v>
      </c>
      <c r="I5" s="13">
        <f t="shared" ref="I5:I12" si="2">SQRT((C5-$C$7)^2 + (D5-$D$7)^2 + (E5-$E$7)^2)</f>
        <v>1.5067846561469891</v>
      </c>
      <c r="J5" s="13">
        <f t="shared" ref="J5:J12" si="3">SQRT((C5-$C$8)^2 + (D5-$D$8)^2 + (E5-$E$8)^2)</f>
        <v>1.0412012293500235</v>
      </c>
      <c r="K5" s="13">
        <f t="shared" ref="K5:K12" si="4">SQRT((C5-$C$9)^2 + (D5-$D$9)^2 + (E5-$E$9)^2)</f>
        <v>1.0925200226998131</v>
      </c>
      <c r="L5" s="13">
        <f t="shared" ref="L5:L12" si="5">SQRT((C5-$C$10)^2 + (D5-$D$10)^2 + (E5-$E$10)^2)</f>
        <v>1.4142135623730951</v>
      </c>
      <c r="M5" s="13">
        <f t="shared" ref="M5:M12" si="6">SQRT((C5-$C$11)^2+(D5-$D$11)^2+(E5-$E$11)^2)</f>
        <v>1.2381033882515629</v>
      </c>
      <c r="N5" s="13">
        <f t="shared" ref="N5:N11" si="7">SQRT((C5-$C$12)^2 + (D5-$D$12)^2 + (E5-$E$12)^2)</f>
        <v>0.20000000000000018</v>
      </c>
      <c r="O5">
        <f t="shared" ref="O5:O11" si="8">SMALL(F5:N5,$E$2)</f>
        <v>1.0925200226998131</v>
      </c>
      <c r="P5" t="s">
        <v>40</v>
      </c>
      <c r="Q5">
        <f>MAX(O12,N5)</f>
        <v>1.0283968105745953</v>
      </c>
      <c r="R5">
        <f>MAX(O8,J5)</f>
        <v>1.0412012293500235</v>
      </c>
      <c r="S5">
        <f>MAX(O9,K5)</f>
        <v>1.0925200226998131</v>
      </c>
      <c r="T5">
        <f t="shared" ref="T5:T12" si="9">$E$2/(SUM(Q5:S5))</f>
        <v>0.9487311797302469</v>
      </c>
      <c r="U5">
        <f>((T12+T8+T9)/T5) / $E$2</f>
        <v>1.0260576955167533</v>
      </c>
    </row>
    <row r="6" spans="2:21 16384:16384" ht="23.05" customHeight="1" x14ac:dyDescent="0.4">
      <c r="B6" s="5" t="s">
        <v>8</v>
      </c>
      <c r="C6" s="5">
        <v>2.83</v>
      </c>
      <c r="D6" s="5">
        <v>0</v>
      </c>
      <c r="E6" s="5">
        <v>0</v>
      </c>
      <c r="F6" s="13">
        <f>SQRT((C6-$C$4)^2 + (D6-$D$4)^2 + (E6-$E$4)^2)</f>
        <v>1.4940214188558343</v>
      </c>
      <c r="G6" s="13">
        <f t="shared" ref="G6:G12" si="10">SQRT((C6-$C$5)^2 + (D6-$D$5)^2 + (E6-$E$5)^2)</f>
        <v>1.1926860441876563</v>
      </c>
      <c r="H6" s="13" t="s">
        <v>33</v>
      </c>
      <c r="I6" s="13">
        <f t="shared" si="2"/>
        <v>1.5391231269784753</v>
      </c>
      <c r="J6" s="13">
        <f t="shared" si="3"/>
        <v>1.6981166037701887</v>
      </c>
      <c r="K6" s="13">
        <f t="shared" si="4"/>
        <v>1.0899999999999999</v>
      </c>
      <c r="L6" s="13">
        <f t="shared" si="5"/>
        <v>1.1926860441876563</v>
      </c>
      <c r="M6" s="13">
        <f t="shared" si="6"/>
        <v>8.0000000000000071E-2</v>
      </c>
      <c r="N6" s="13">
        <f t="shared" si="7"/>
        <v>1.3124404748406688</v>
      </c>
      <c r="O6">
        <f t="shared" si="8"/>
        <v>1.1926860441876563</v>
      </c>
      <c r="P6" t="s">
        <v>41</v>
      </c>
      <c r="Q6">
        <f>MAX(O11,M6)</f>
        <v>1.2381033882515629</v>
      </c>
      <c r="R6">
        <f>MAX(O9,K6)</f>
        <v>1.0899999999999999</v>
      </c>
      <c r="S6">
        <f>MAX(O5,G6)</f>
        <v>1.1926860441876563</v>
      </c>
      <c r="T6">
        <f t="shared" si="9"/>
        <v>0.85208163043183927</v>
      </c>
      <c r="U6">
        <f>((T11+T5+T9)/T6) / $E$2</f>
        <v>1.0841667471949594</v>
      </c>
    </row>
    <row r="7" spans="2:21 16384:16384" ht="23.05" customHeight="1" x14ac:dyDescent="0.4">
      <c r="B7" s="5" t="s">
        <v>9</v>
      </c>
      <c r="C7" s="5">
        <v>4</v>
      </c>
      <c r="D7" s="5">
        <v>1</v>
      </c>
      <c r="E7" s="5">
        <v>0</v>
      </c>
      <c r="F7" s="13">
        <f t="shared" ref="F7:F11" si="11">SQRT((C7-$C$4)^2 + (D7-$D$4)^2 + (E7-$E$4)^2)</f>
        <v>6.0000000000000053E-2</v>
      </c>
      <c r="G7" s="13">
        <f t="shared" si="10"/>
        <v>1.5067846561469891</v>
      </c>
      <c r="H7" s="13">
        <f t="shared" si="1"/>
        <v>1.5391231269784753</v>
      </c>
      <c r="I7" s="13" t="s">
        <v>33</v>
      </c>
      <c r="J7" s="13">
        <f t="shared" si="3"/>
        <v>1.0261091559868276</v>
      </c>
      <c r="K7" s="13">
        <f t="shared" si="4"/>
        <v>1.0031948963187562</v>
      </c>
      <c r="L7" s="13">
        <f t="shared" si="5"/>
        <v>0.52</v>
      </c>
      <c r="M7" s="13">
        <f t="shared" si="6"/>
        <v>1.6007810593582121</v>
      </c>
      <c r="N7" s="13">
        <f t="shared" si="7"/>
        <v>1.4499655168313486</v>
      </c>
      <c r="O7">
        <f t="shared" si="8"/>
        <v>1.0031948963187562</v>
      </c>
      <c r="P7" t="s">
        <v>42</v>
      </c>
      <c r="Q7">
        <f>MAX(O4,F7)</f>
        <v>1.0001999800039989</v>
      </c>
      <c r="R7">
        <f>MAX(O10,L7)</f>
        <v>1.0412012293500235</v>
      </c>
      <c r="S7">
        <f>MAX(O9,K7)</f>
        <v>1.0283968105745953</v>
      </c>
      <c r="T7">
        <f t="shared" si="9"/>
        <v>0.9772629927195533</v>
      </c>
      <c r="U7">
        <f>((T4+T9+T10)/T7) / $E$2</f>
        <v>1.0066129547133598</v>
      </c>
    </row>
    <row r="8" spans="2:21 16384:16384" ht="23.05" customHeight="1" x14ac:dyDescent="0.4">
      <c r="B8" s="5" t="s">
        <v>10</v>
      </c>
      <c r="C8" s="5">
        <v>3.77</v>
      </c>
      <c r="D8" s="5">
        <v>1</v>
      </c>
      <c r="E8" s="5">
        <v>1</v>
      </c>
      <c r="F8" s="13">
        <f t="shared" si="11"/>
        <v>1.014347080638575</v>
      </c>
      <c r="G8" s="13">
        <f t="shared" si="10"/>
        <v>1.0412012293500235</v>
      </c>
      <c r="H8" s="13">
        <f t="shared" si="1"/>
        <v>1.6981166037701887</v>
      </c>
      <c r="I8" s="13">
        <f t="shared" si="2"/>
        <v>1.0261091559868276</v>
      </c>
      <c r="J8" s="13" t="s">
        <v>33</v>
      </c>
      <c r="K8" s="13">
        <f t="shared" si="4"/>
        <v>1.4221462653327892</v>
      </c>
      <c r="L8" s="13">
        <f t="shared" si="5"/>
        <v>1.0412012293500235</v>
      </c>
      <c r="M8" s="13">
        <f t="shared" si="6"/>
        <v>1.7436742815101678</v>
      </c>
      <c r="N8" s="13">
        <f t="shared" si="7"/>
        <v>1.004041831797859</v>
      </c>
      <c r="O8">
        <f t="shared" si="8"/>
        <v>1.0261091559868276</v>
      </c>
      <c r="P8" t="s">
        <v>43</v>
      </c>
      <c r="Q8">
        <f>MAX(O12,N8)</f>
        <v>1.0283968105745953</v>
      </c>
      <c r="R8">
        <f>MAX(O4,F8)</f>
        <v>1.014347080638575</v>
      </c>
      <c r="S8">
        <f>MAX(O7,I8)</f>
        <v>1.0261091559868276</v>
      </c>
      <c r="T8">
        <f t="shared" si="9"/>
        <v>0.97756391520186359</v>
      </c>
      <c r="U8">
        <f>((T12+T4+T7)/T8) / $E$2</f>
        <v>0.99118990886100822</v>
      </c>
    </row>
    <row r="9" spans="2:21 16384:16384" ht="23.05" customHeight="1" x14ac:dyDescent="0.4">
      <c r="B9" s="5" t="s">
        <v>11</v>
      </c>
      <c r="C9" s="5">
        <v>3.92</v>
      </c>
      <c r="D9" s="5">
        <v>0</v>
      </c>
      <c r="E9" s="5">
        <v>0</v>
      </c>
      <c r="F9" s="13">
        <f t="shared" si="11"/>
        <v>1.0001999800039989</v>
      </c>
      <c r="G9" s="13">
        <f t="shared" si="10"/>
        <v>1.0925200226998131</v>
      </c>
      <c r="H9" s="13">
        <f t="shared" si="1"/>
        <v>1.0899999999999999</v>
      </c>
      <c r="I9" s="13">
        <f t="shared" si="2"/>
        <v>1.0031948963187562</v>
      </c>
      <c r="J9" s="13">
        <f t="shared" si="3"/>
        <v>1.4221462653327892</v>
      </c>
      <c r="K9" s="13" t="s">
        <v>33</v>
      </c>
      <c r="L9" s="13">
        <f t="shared" si="5"/>
        <v>1.0925200226998131</v>
      </c>
      <c r="M9" s="13">
        <f t="shared" si="6"/>
        <v>1.17</v>
      </c>
      <c r="N9" s="13">
        <f t="shared" si="7"/>
        <v>1.0283968105745953</v>
      </c>
      <c r="O9">
        <f t="shared" si="8"/>
        <v>1.0283968105745953</v>
      </c>
      <c r="P9" t="s">
        <v>44</v>
      </c>
      <c r="Q9">
        <f>MAX(O4,F9)</f>
        <v>1.0001999800039989</v>
      </c>
      <c r="R9">
        <f>MAX(O7,I9)</f>
        <v>1.0031948963187562</v>
      </c>
      <c r="S9">
        <f>MAX(O12,N9)</f>
        <v>1.0283968105745953</v>
      </c>
      <c r="T9">
        <f t="shared" si="9"/>
        <v>0.98951389469311302</v>
      </c>
      <c r="U9">
        <f>((T4+T7+T12)/T9) / $E$2</f>
        <v>0.97921968878997445</v>
      </c>
    </row>
    <row r="10" spans="2:21 16384:16384" ht="23.05" customHeight="1" x14ac:dyDescent="0.4">
      <c r="B10" s="5" t="s">
        <v>12</v>
      </c>
      <c r="C10" s="5">
        <v>3.48</v>
      </c>
      <c r="D10" s="5">
        <v>1</v>
      </c>
      <c r="E10" s="5">
        <v>0</v>
      </c>
      <c r="F10" s="13">
        <f t="shared" si="11"/>
        <v>0.45999999999999996</v>
      </c>
      <c r="G10" s="13">
        <f t="shared" si="10"/>
        <v>1.4142135623730951</v>
      </c>
      <c r="H10" s="13">
        <f t="shared" si="1"/>
        <v>1.1926860441876563</v>
      </c>
      <c r="I10" s="13">
        <f t="shared" si="2"/>
        <v>0.52</v>
      </c>
      <c r="J10" s="13">
        <f t="shared" si="3"/>
        <v>1.0412012293500235</v>
      </c>
      <c r="K10" s="13">
        <f t="shared" si="4"/>
        <v>1.0925200226998131</v>
      </c>
      <c r="L10" s="13" t="s">
        <v>33</v>
      </c>
      <c r="M10" s="13">
        <f t="shared" si="6"/>
        <v>1.2381033882515629</v>
      </c>
      <c r="N10" s="13">
        <f t="shared" si="7"/>
        <v>1.42828568570857</v>
      </c>
      <c r="O10">
        <f t="shared" si="8"/>
        <v>1.0412012293500235</v>
      </c>
      <c r="P10" t="s">
        <v>45</v>
      </c>
      <c r="Q10">
        <f>MAX(O4,F10)</f>
        <v>1.0001999800039989</v>
      </c>
      <c r="R10">
        <f>MAX(O7,I10)</f>
        <v>1.0031948963187562</v>
      </c>
      <c r="S10">
        <f>MAX(O8,J10)</f>
        <v>1.0412012293500235</v>
      </c>
      <c r="T10">
        <f t="shared" si="9"/>
        <v>0.98535237380430019</v>
      </c>
      <c r="U10">
        <f>((T4+T7+T8)/T10) / $E$2</f>
        <v>0.99156994771581541</v>
      </c>
      <c r="XFD10" s="13"/>
    </row>
    <row r="11" spans="2:21 16384:16384" ht="23.05" customHeight="1" x14ac:dyDescent="0.4">
      <c r="B11" s="5" t="s">
        <v>13</v>
      </c>
      <c r="C11" s="5">
        <v>2.75</v>
      </c>
      <c r="D11" s="5">
        <v>0</v>
      </c>
      <c r="E11" s="5">
        <v>0</v>
      </c>
      <c r="F11" s="13">
        <f t="shared" si="11"/>
        <v>1.5543809056984714</v>
      </c>
      <c r="G11" s="13">
        <f t="shared" si="10"/>
        <v>1.2381033882515629</v>
      </c>
      <c r="H11" s="13">
        <f t="shared" si="1"/>
        <v>8.0000000000000071E-2</v>
      </c>
      <c r="I11" s="13">
        <f t="shared" si="2"/>
        <v>1.6007810593582121</v>
      </c>
      <c r="J11" s="13">
        <f t="shared" si="3"/>
        <v>1.7436742815101678</v>
      </c>
      <c r="K11" s="13">
        <f t="shared" si="4"/>
        <v>1.17</v>
      </c>
      <c r="L11" s="13">
        <f t="shared" si="5"/>
        <v>1.2381033882515629</v>
      </c>
      <c r="M11" s="13" t="s">
        <v>33</v>
      </c>
      <c r="N11" s="13">
        <f t="shared" si="7"/>
        <v>1.3656134152826709</v>
      </c>
      <c r="O11">
        <f t="shared" si="8"/>
        <v>1.2381033882515629</v>
      </c>
      <c r="P11" t="s">
        <v>46</v>
      </c>
      <c r="Q11">
        <f>MAX(O6,H11)</f>
        <v>1.1926860441876563</v>
      </c>
      <c r="R11">
        <f>MAX(O9,K11)</f>
        <v>1.17</v>
      </c>
      <c r="S11">
        <f>MAX(O5,G11)</f>
        <v>1.2381033882515629</v>
      </c>
      <c r="T11">
        <f t="shared" si="9"/>
        <v>0.83315063440623427</v>
      </c>
      <c r="U11">
        <f>((T5+T6+T9)/T11) / $E$2</f>
        <v>1.1163754346550612</v>
      </c>
    </row>
    <row r="12" spans="2:21 16384:16384" ht="23.05" customHeight="1" x14ac:dyDescent="0.4">
      <c r="B12" s="5" t="s">
        <v>21</v>
      </c>
      <c r="C12" s="5">
        <v>3.68</v>
      </c>
      <c r="D12" s="5">
        <v>0</v>
      </c>
      <c r="E12" s="5">
        <v>1</v>
      </c>
      <c r="F12" s="13">
        <f>SQRT((C12-$C$4)^2 + (D12-$D$4)^2 + (E12-$E$4)^2)</f>
        <v>1.437915157441495</v>
      </c>
      <c r="G12" s="13">
        <f t="shared" si="10"/>
        <v>0.20000000000000018</v>
      </c>
      <c r="H12" s="13">
        <f t="shared" si="1"/>
        <v>1.3124404748406688</v>
      </c>
      <c r="I12" s="13">
        <f t="shared" si="2"/>
        <v>1.4499655168313486</v>
      </c>
      <c r="J12" s="13">
        <f t="shared" si="3"/>
        <v>1.004041831797859</v>
      </c>
      <c r="K12" s="13">
        <f t="shared" si="4"/>
        <v>1.0283968105745953</v>
      </c>
      <c r="L12" s="13">
        <f t="shared" si="5"/>
        <v>1.42828568570857</v>
      </c>
      <c r="M12" s="13">
        <f t="shared" si="6"/>
        <v>1.3656134152826709</v>
      </c>
      <c r="N12" s="13" t="s">
        <v>33</v>
      </c>
      <c r="O12">
        <f>SMALL(F12:N12,$E$2)</f>
        <v>1.0283968105745953</v>
      </c>
      <c r="P12" t="s">
        <v>47</v>
      </c>
      <c r="Q12">
        <f>MAX(O5,G12)</f>
        <v>1.0925200226998131</v>
      </c>
      <c r="R12">
        <f>MAX(O8,J12)</f>
        <v>1.0261091559868276</v>
      </c>
      <c r="S12">
        <f>MAX(O9,K12)</f>
        <v>1.0283968105745953</v>
      </c>
      <c r="T12">
        <f t="shared" si="9"/>
        <v>0.95328097392174682</v>
      </c>
      <c r="U12">
        <f>((T5+T8+T9)/T12) / $E$2</f>
        <v>1.0195696300080139</v>
      </c>
    </row>
    <row r="14" spans="2:21 16384:16384" x14ac:dyDescent="0.4">
      <c r="B14" s="1"/>
    </row>
  </sheetData>
  <mergeCells count="3">
    <mergeCell ref="F2:N2"/>
    <mergeCell ref="B2:D2"/>
    <mergeCell ref="Q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973B8-D2F9-4524-988E-F3319C99662A}">
  <dimension ref="B1:AB56"/>
  <sheetViews>
    <sheetView workbookViewId="0">
      <selection activeCell="R9" sqref="R9"/>
    </sheetView>
  </sheetViews>
  <sheetFormatPr defaultColWidth="10.23046875" defaultRowHeight="23.05" customHeight="1" x14ac:dyDescent="0.4"/>
  <cols>
    <col min="1" max="1" width="10.23046875" customWidth="1"/>
  </cols>
  <sheetData>
    <row r="1" spans="2:28" ht="23.05" customHeigh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28" ht="23.05" customHeight="1" x14ac:dyDescent="0.4">
      <c r="B2" s="28" t="s">
        <v>0</v>
      </c>
      <c r="C2" s="28"/>
      <c r="D2" s="28"/>
      <c r="E2" s="28"/>
      <c r="F2" s="29">
        <v>1</v>
      </c>
      <c r="G2" s="29"/>
      <c r="H2" s="29"/>
      <c r="I2" s="30">
        <v>2</v>
      </c>
      <c r="J2" s="30"/>
      <c r="K2" s="30"/>
      <c r="L2" s="31">
        <v>3</v>
      </c>
      <c r="M2" s="31"/>
      <c r="N2" s="31"/>
      <c r="O2" s="1"/>
      <c r="P2" s="1"/>
    </row>
    <row r="3" spans="2:28" ht="23.05" customHeight="1" x14ac:dyDescent="0.4">
      <c r="B3" s="28"/>
      <c r="C3" s="28"/>
      <c r="D3" s="28"/>
      <c r="E3" s="28"/>
      <c r="F3" s="2" t="s">
        <v>18</v>
      </c>
      <c r="G3" s="2" t="s">
        <v>19</v>
      </c>
      <c r="H3" s="2" t="s">
        <v>20</v>
      </c>
      <c r="I3" s="3" t="s">
        <v>18</v>
      </c>
      <c r="J3" s="3" t="s">
        <v>19</v>
      </c>
      <c r="K3" s="3" t="s">
        <v>20</v>
      </c>
      <c r="L3" s="4" t="s">
        <v>18</v>
      </c>
      <c r="M3" s="4" t="s">
        <v>19</v>
      </c>
      <c r="N3" s="4" t="s">
        <v>20</v>
      </c>
      <c r="O3" s="1"/>
      <c r="P3" s="1"/>
    </row>
    <row r="4" spans="2:28" ht="23.05" customHeight="1" x14ac:dyDescent="0.4">
      <c r="B4" s="28" t="s">
        <v>4</v>
      </c>
      <c r="C4" s="28"/>
      <c r="D4" s="28"/>
      <c r="E4" s="28"/>
      <c r="F4" s="2">
        <v>3.48</v>
      </c>
      <c r="G4" s="2">
        <v>0</v>
      </c>
      <c r="H4" s="2">
        <v>1</v>
      </c>
      <c r="I4" s="3">
        <v>3.77</v>
      </c>
      <c r="J4" s="3">
        <v>1</v>
      </c>
      <c r="K4" s="3">
        <v>1</v>
      </c>
      <c r="L4" s="4">
        <v>3.68</v>
      </c>
      <c r="M4" s="4">
        <v>0</v>
      </c>
      <c r="N4" s="4">
        <v>1</v>
      </c>
      <c r="O4" s="1"/>
      <c r="P4" s="1"/>
    </row>
    <row r="5" spans="2:28" ht="23.05" customHeight="1" x14ac:dyDescent="0.4">
      <c r="B5" s="5"/>
      <c r="C5" s="5" t="s">
        <v>18</v>
      </c>
      <c r="D5" s="5" t="s">
        <v>19</v>
      </c>
      <c r="E5" s="5" t="s">
        <v>20</v>
      </c>
      <c r="F5" s="19" t="s">
        <v>5</v>
      </c>
      <c r="G5" s="20"/>
      <c r="H5" s="21"/>
      <c r="I5" s="22" t="s">
        <v>5</v>
      </c>
      <c r="J5" s="23"/>
      <c r="K5" s="24"/>
      <c r="L5" s="25" t="s">
        <v>5</v>
      </c>
      <c r="M5" s="26"/>
      <c r="N5" s="27"/>
      <c r="O5" s="6" t="s">
        <v>51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2:28" ht="23.05" customHeight="1" x14ac:dyDescent="0.4">
      <c r="B6" s="5" t="s">
        <v>6</v>
      </c>
      <c r="C6" s="5">
        <v>3.94</v>
      </c>
      <c r="D6" s="5">
        <v>1</v>
      </c>
      <c r="E6" s="5">
        <v>0</v>
      </c>
      <c r="F6" s="19">
        <f t="shared" ref="F6:F14" si="0">SQRT((($F$4-C6)^2)+(($G$4-D6)^2)+(($H$4-E6)^2))</f>
        <v>1.4871449156017043</v>
      </c>
      <c r="G6" s="20"/>
      <c r="H6" s="21"/>
      <c r="I6" s="22">
        <f>SQRT((($I$4-C6)^2)+(($J$4-D6)^2)+(($K$4-E6)^2))</f>
        <v>1.014347080638575</v>
      </c>
      <c r="J6" s="23"/>
      <c r="K6" s="24"/>
      <c r="L6" s="25">
        <f>SQRT((($L$4-C6)^2)+(($M$4-D6)^2)+(($N$4-E6)^2))</f>
        <v>1.437915157441495</v>
      </c>
      <c r="M6" s="26"/>
      <c r="N6" s="27"/>
      <c r="O6" s="6">
        <f>IF(MIN(F6:N6) = F6,$F$2,IF(MIN(F6:N6) = I6,$I$2,IF(MIN(F6:N6) = L6,$L$2,0)))</f>
        <v>2</v>
      </c>
      <c r="P6" s="1"/>
    </row>
    <row r="7" spans="2:28" ht="23.05" customHeight="1" x14ac:dyDescent="0.4">
      <c r="B7" s="5" t="s">
        <v>7</v>
      </c>
      <c r="C7" s="5">
        <v>3.48</v>
      </c>
      <c r="D7" s="5">
        <v>0</v>
      </c>
      <c r="E7" s="5">
        <v>1</v>
      </c>
      <c r="F7" s="19">
        <f t="shared" si="0"/>
        <v>0</v>
      </c>
      <c r="G7" s="20"/>
      <c r="H7" s="21"/>
      <c r="I7" s="22">
        <f t="shared" ref="I7:I12" si="1">SQRT((($I$4-C7)^2)+(($J$4-D7)^2)+(($K$4-E7)^2))</f>
        <v>1.0412012293500235</v>
      </c>
      <c r="J7" s="23"/>
      <c r="K7" s="24"/>
      <c r="L7" s="25">
        <f t="shared" ref="L7:L12" si="2">SQRT((($L$4-C7)^2)+(($M$4-D7)^2)+(($N$4-E7)^2))</f>
        <v>0.20000000000000018</v>
      </c>
      <c r="M7" s="26"/>
      <c r="N7" s="27"/>
      <c r="O7" s="6">
        <f t="shared" ref="O7:O12" si="3">IF(MIN(F7:N7) = F7,$F$2,IF(MIN(F7:N7) = I7,$I$2,IF(MIN(F7:N7) = L7,$L$2,0)))</f>
        <v>1</v>
      </c>
      <c r="P7" s="1"/>
    </row>
    <row r="8" spans="2:28" ht="23.05" customHeight="1" x14ac:dyDescent="0.4">
      <c r="B8" s="5" t="s">
        <v>8</v>
      </c>
      <c r="C8" s="5">
        <v>2.83</v>
      </c>
      <c r="D8" s="5">
        <v>0</v>
      </c>
      <c r="E8" s="5">
        <v>0</v>
      </c>
      <c r="F8" s="19">
        <f t="shared" si="0"/>
        <v>1.1926860441876563</v>
      </c>
      <c r="G8" s="20"/>
      <c r="H8" s="21"/>
      <c r="I8" s="22">
        <f t="shared" si="1"/>
        <v>1.6981166037701887</v>
      </c>
      <c r="J8" s="23"/>
      <c r="K8" s="24"/>
      <c r="L8" s="25">
        <f t="shared" si="2"/>
        <v>1.3124404748406688</v>
      </c>
      <c r="M8" s="26"/>
      <c r="N8" s="27"/>
      <c r="O8" s="6">
        <f t="shared" si="3"/>
        <v>1</v>
      </c>
      <c r="P8" s="1"/>
    </row>
    <row r="9" spans="2:28" ht="23.05" customHeight="1" x14ac:dyDescent="0.4">
      <c r="B9" s="5" t="s">
        <v>9</v>
      </c>
      <c r="C9" s="5">
        <v>4</v>
      </c>
      <c r="D9" s="5">
        <v>1</v>
      </c>
      <c r="E9" s="5">
        <v>0</v>
      </c>
      <c r="F9" s="19">
        <f t="shared" si="0"/>
        <v>1.5067846561469891</v>
      </c>
      <c r="G9" s="20"/>
      <c r="H9" s="21"/>
      <c r="I9" s="22">
        <f t="shared" si="1"/>
        <v>1.0261091559868276</v>
      </c>
      <c r="J9" s="23"/>
      <c r="K9" s="24"/>
      <c r="L9" s="25">
        <f t="shared" si="2"/>
        <v>1.4499655168313486</v>
      </c>
      <c r="M9" s="26"/>
      <c r="N9" s="27"/>
      <c r="O9" s="6">
        <f t="shared" si="3"/>
        <v>2</v>
      </c>
      <c r="P9" s="1"/>
    </row>
    <row r="10" spans="2:28" ht="23.05" customHeight="1" x14ac:dyDescent="0.4">
      <c r="B10" s="5" t="s">
        <v>10</v>
      </c>
      <c r="C10" s="5">
        <v>3.77</v>
      </c>
      <c r="D10" s="5">
        <v>1</v>
      </c>
      <c r="E10" s="5">
        <v>1</v>
      </c>
      <c r="F10" s="19">
        <f t="shared" si="0"/>
        <v>1.0412012293500235</v>
      </c>
      <c r="G10" s="20"/>
      <c r="H10" s="21"/>
      <c r="I10" s="22">
        <f t="shared" si="1"/>
        <v>0</v>
      </c>
      <c r="J10" s="23"/>
      <c r="K10" s="24"/>
      <c r="L10" s="25">
        <f t="shared" si="2"/>
        <v>1.004041831797859</v>
      </c>
      <c r="M10" s="26"/>
      <c r="N10" s="27"/>
      <c r="O10" s="6">
        <f t="shared" si="3"/>
        <v>2</v>
      </c>
      <c r="P10" s="1"/>
    </row>
    <row r="11" spans="2:28" ht="23.05" customHeight="1" x14ac:dyDescent="0.4">
      <c r="B11" s="5" t="s">
        <v>11</v>
      </c>
      <c r="C11" s="5">
        <v>3.92</v>
      </c>
      <c r="D11" s="5">
        <v>0</v>
      </c>
      <c r="E11" s="5">
        <v>0</v>
      </c>
      <c r="F11" s="19">
        <f t="shared" si="0"/>
        <v>1.0925200226998131</v>
      </c>
      <c r="G11" s="20"/>
      <c r="H11" s="21"/>
      <c r="I11" s="22">
        <f t="shared" si="1"/>
        <v>1.4221462653327892</v>
      </c>
      <c r="J11" s="23"/>
      <c r="K11" s="24"/>
      <c r="L11" s="25">
        <f t="shared" si="2"/>
        <v>1.0283968105745953</v>
      </c>
      <c r="M11" s="26"/>
      <c r="N11" s="27"/>
      <c r="O11" s="6">
        <f t="shared" si="3"/>
        <v>3</v>
      </c>
      <c r="P11" s="1"/>
    </row>
    <row r="12" spans="2:28" ht="23.05" customHeight="1" x14ac:dyDescent="0.4">
      <c r="B12" s="5" t="s">
        <v>12</v>
      </c>
      <c r="C12" s="5">
        <v>3.48</v>
      </c>
      <c r="D12" s="5">
        <v>1</v>
      </c>
      <c r="E12" s="5">
        <v>0</v>
      </c>
      <c r="F12" s="19">
        <f t="shared" si="0"/>
        <v>1.4142135623730951</v>
      </c>
      <c r="G12" s="20"/>
      <c r="H12" s="21"/>
      <c r="I12" s="22">
        <f t="shared" si="1"/>
        <v>1.0412012293500235</v>
      </c>
      <c r="J12" s="23"/>
      <c r="K12" s="24"/>
      <c r="L12" s="25">
        <f t="shared" si="2"/>
        <v>1.42828568570857</v>
      </c>
      <c r="M12" s="26"/>
      <c r="N12" s="27"/>
      <c r="O12" s="6">
        <f t="shared" si="3"/>
        <v>2</v>
      </c>
      <c r="P12" s="1"/>
    </row>
    <row r="13" spans="2:28" ht="23.05" customHeight="1" x14ac:dyDescent="0.4">
      <c r="B13" s="5" t="s">
        <v>13</v>
      </c>
      <c r="C13" s="5">
        <v>2.75</v>
      </c>
      <c r="D13" s="5">
        <v>0</v>
      </c>
      <c r="E13" s="5">
        <v>0</v>
      </c>
      <c r="F13" s="19">
        <f t="shared" si="0"/>
        <v>1.2381033882515629</v>
      </c>
      <c r="G13" s="20"/>
      <c r="H13" s="21"/>
      <c r="I13" s="22">
        <f>SQRT((($I$4-C13)^2)+(($J$4-D13)^2)+(($K$4-E13)^2))</f>
        <v>1.7436742815101678</v>
      </c>
      <c r="J13" s="23"/>
      <c r="K13" s="24"/>
      <c r="L13" s="25">
        <f>SQRT((($L$4-C13)^2)+(($M$4-D13)^2)+(($N$4-E13)^2))</f>
        <v>1.3656134152826709</v>
      </c>
      <c r="M13" s="26"/>
      <c r="N13" s="27"/>
      <c r="O13" s="6">
        <f>IF(MIN(F13:N13) = F13,$F$2,IF(MIN(F13:N13) = I13,$I$2,IF(MIN(F13:N13) = L13,$L$2,0)))</f>
        <v>1</v>
      </c>
      <c r="P13" s="1"/>
    </row>
    <row r="14" spans="2:28" ht="23.05" customHeight="1" x14ac:dyDescent="0.4">
      <c r="B14" s="5" t="s">
        <v>21</v>
      </c>
      <c r="C14" s="5">
        <v>3.68</v>
      </c>
      <c r="D14" s="5">
        <v>0</v>
      </c>
      <c r="E14" s="5">
        <v>1</v>
      </c>
      <c r="F14" s="19">
        <f t="shared" si="0"/>
        <v>0.20000000000000018</v>
      </c>
      <c r="G14" s="20"/>
      <c r="H14" s="21"/>
      <c r="I14" s="22">
        <f>SQRT((($I$4-C14)^2)+(($J$4-D14)^2)+(($K$4-E14)^2))</f>
        <v>1.004041831797859</v>
      </c>
      <c r="J14" s="23"/>
      <c r="K14" s="24"/>
      <c r="L14" s="25">
        <f>SQRT((($L$4-C14)^2)+(($M$4-D14)^2)+(($N$4-E14)^2))</f>
        <v>0</v>
      </c>
      <c r="M14" s="26"/>
      <c r="N14" s="27"/>
      <c r="O14" s="6">
        <f>IF(MIN(F14:N14) = F14,$F$2,IF(MIN(F14:N14) = I14,$I$2,IF(MIN(F14:N14) = L14,$L$2,0)))</f>
        <v>3</v>
      </c>
      <c r="P14" s="1"/>
    </row>
    <row r="16" spans="2:28" ht="23.05" customHeight="1" x14ac:dyDescent="0.4">
      <c r="F16" s="1"/>
      <c r="G16" s="19" t="s">
        <v>1</v>
      </c>
      <c r="H16" s="20"/>
      <c r="I16" s="21"/>
      <c r="J16" s="1"/>
      <c r="K16" s="22" t="s">
        <v>2</v>
      </c>
      <c r="L16" s="23"/>
      <c r="M16" s="24"/>
      <c r="N16" s="1"/>
      <c r="O16" s="25" t="s">
        <v>3</v>
      </c>
      <c r="P16" s="26"/>
      <c r="Q16" s="27"/>
    </row>
    <row r="17" spans="2:17" ht="23.05" customHeight="1" x14ac:dyDescent="0.4">
      <c r="F17" s="7" t="s">
        <v>7</v>
      </c>
      <c r="G17" s="5">
        <v>3.48</v>
      </c>
      <c r="H17" s="5">
        <v>0</v>
      </c>
      <c r="I17" s="5">
        <v>1</v>
      </c>
      <c r="J17" s="7" t="s">
        <v>6</v>
      </c>
      <c r="K17" s="5">
        <v>3.94</v>
      </c>
      <c r="L17" s="5">
        <v>1</v>
      </c>
      <c r="M17" s="5">
        <v>0</v>
      </c>
      <c r="N17" s="7" t="s">
        <v>11</v>
      </c>
      <c r="O17" s="5">
        <v>3.92</v>
      </c>
      <c r="P17" s="5">
        <v>0</v>
      </c>
      <c r="Q17" s="5">
        <v>0</v>
      </c>
    </row>
    <row r="18" spans="2:17" ht="23.05" customHeight="1" x14ac:dyDescent="0.4">
      <c r="F18" s="7" t="s">
        <v>8</v>
      </c>
      <c r="G18" s="5">
        <v>2.83</v>
      </c>
      <c r="H18" s="5">
        <v>0</v>
      </c>
      <c r="I18" s="5">
        <v>0</v>
      </c>
      <c r="J18" s="9" t="s">
        <v>9</v>
      </c>
      <c r="K18" s="5">
        <v>4</v>
      </c>
      <c r="L18" s="5">
        <v>1</v>
      </c>
      <c r="M18" s="5">
        <v>0</v>
      </c>
      <c r="N18" s="7" t="s">
        <v>21</v>
      </c>
      <c r="O18" s="5">
        <v>3.68</v>
      </c>
      <c r="P18" s="5">
        <v>0</v>
      </c>
      <c r="Q18" s="5">
        <v>1</v>
      </c>
    </row>
    <row r="19" spans="2:17" ht="23.05" customHeight="1" x14ac:dyDescent="0.4">
      <c r="F19" s="7" t="s">
        <v>13</v>
      </c>
      <c r="G19" s="5">
        <v>2.75</v>
      </c>
      <c r="H19" s="5">
        <v>0</v>
      </c>
      <c r="I19" s="5">
        <v>0</v>
      </c>
      <c r="J19" s="7" t="s">
        <v>10</v>
      </c>
      <c r="K19" s="5">
        <v>3.77</v>
      </c>
      <c r="L19" s="5">
        <v>1</v>
      </c>
      <c r="M19" s="5">
        <v>1</v>
      </c>
      <c r="N19" s="8" t="s">
        <v>14</v>
      </c>
      <c r="O19" s="8">
        <f>AVERAGE(O17:O18)</f>
        <v>3.8</v>
      </c>
      <c r="P19" s="8">
        <f>AVERAGE(P17:P18)</f>
        <v>0</v>
      </c>
      <c r="Q19" s="8">
        <f>AVERAGE(Q17:Q18)</f>
        <v>0.5</v>
      </c>
    </row>
    <row r="20" spans="2:17" ht="23.05" customHeight="1" x14ac:dyDescent="0.4">
      <c r="F20" s="8" t="s">
        <v>14</v>
      </c>
      <c r="G20" s="8">
        <f>AVERAGE(G17:G19)</f>
        <v>3.02</v>
      </c>
      <c r="H20" s="8">
        <f t="shared" ref="H20:I20" si="4">AVERAGE(H17:H19)</f>
        <v>0</v>
      </c>
      <c r="I20" s="8">
        <f t="shared" si="4"/>
        <v>0.33333333333333331</v>
      </c>
      <c r="J20" s="7" t="s">
        <v>12</v>
      </c>
      <c r="K20" s="5">
        <v>3.48</v>
      </c>
      <c r="L20" s="5">
        <v>1</v>
      </c>
      <c r="M20" s="5">
        <v>0</v>
      </c>
      <c r="N20" s="1"/>
      <c r="O20" s="1"/>
      <c r="P20" s="1"/>
      <c r="Q20" s="1"/>
    </row>
    <row r="21" spans="2:17" ht="23.05" customHeight="1" x14ac:dyDescent="0.4">
      <c r="F21" s="1"/>
      <c r="G21" s="1"/>
      <c r="H21" s="1"/>
      <c r="I21" s="1"/>
      <c r="J21" s="8" t="s">
        <v>14</v>
      </c>
      <c r="K21" s="8">
        <f>AVERAGE(K17:K20)</f>
        <v>3.7974999999999999</v>
      </c>
      <c r="L21" s="8">
        <f t="shared" ref="L21" si="5">AVERAGE(L17:L20)</f>
        <v>1</v>
      </c>
      <c r="M21" s="8">
        <f>AVERAGE(M17:M20)</f>
        <v>0.25</v>
      </c>
      <c r="N21" s="1"/>
      <c r="O21" s="1"/>
      <c r="P21" s="1"/>
      <c r="Q21" s="1"/>
    </row>
    <row r="23" spans="2:17" ht="23.05" customHeight="1" x14ac:dyDescent="0.4">
      <c r="B23" s="28" t="s">
        <v>15</v>
      </c>
      <c r="C23" s="28"/>
      <c r="D23" s="28"/>
      <c r="E23" s="28"/>
      <c r="F23" s="29">
        <v>1</v>
      </c>
      <c r="G23" s="29"/>
      <c r="H23" s="29"/>
      <c r="I23" s="30">
        <v>2</v>
      </c>
      <c r="J23" s="30"/>
      <c r="K23" s="30"/>
      <c r="L23" s="31">
        <v>3</v>
      </c>
      <c r="M23" s="31"/>
      <c r="N23" s="31"/>
      <c r="O23" s="1"/>
    </row>
    <row r="24" spans="2:17" ht="23.05" customHeight="1" x14ac:dyDescent="0.4">
      <c r="B24" s="28"/>
      <c r="C24" s="28"/>
      <c r="D24" s="28"/>
      <c r="E24" s="28"/>
      <c r="F24" s="2" t="s">
        <v>18</v>
      </c>
      <c r="G24" s="2" t="s">
        <v>19</v>
      </c>
      <c r="H24" s="2" t="s">
        <v>20</v>
      </c>
      <c r="I24" s="3" t="s">
        <v>18</v>
      </c>
      <c r="J24" s="3" t="s">
        <v>19</v>
      </c>
      <c r="K24" s="3" t="s">
        <v>20</v>
      </c>
      <c r="L24" s="4" t="s">
        <v>18</v>
      </c>
      <c r="M24" s="4" t="s">
        <v>19</v>
      </c>
      <c r="N24" s="4" t="s">
        <v>20</v>
      </c>
      <c r="O24" s="1"/>
    </row>
    <row r="25" spans="2:17" ht="23.05" customHeight="1" x14ac:dyDescent="0.4">
      <c r="B25" s="28" t="s">
        <v>4</v>
      </c>
      <c r="C25" s="28"/>
      <c r="D25" s="28"/>
      <c r="E25" s="28"/>
      <c r="F25" s="2">
        <f>G20</f>
        <v>3.02</v>
      </c>
      <c r="G25" s="2">
        <f t="shared" ref="G25:H25" si="6">H20</f>
        <v>0</v>
      </c>
      <c r="H25" s="2">
        <f t="shared" si="6"/>
        <v>0.33333333333333331</v>
      </c>
      <c r="I25" s="3">
        <f>K21</f>
        <v>3.7974999999999999</v>
      </c>
      <c r="J25" s="3">
        <f t="shared" ref="J25:K25" si="7">L21</f>
        <v>1</v>
      </c>
      <c r="K25" s="3">
        <f t="shared" si="7"/>
        <v>0.25</v>
      </c>
      <c r="L25" s="4">
        <f>O19</f>
        <v>3.8</v>
      </c>
      <c r="M25" s="4">
        <f>P19</f>
        <v>0</v>
      </c>
      <c r="N25" s="4">
        <f>Q19</f>
        <v>0.5</v>
      </c>
      <c r="O25" s="1"/>
      <c r="P25" s="1"/>
    </row>
    <row r="26" spans="2:17" ht="23.05" customHeight="1" x14ac:dyDescent="0.4">
      <c r="B26" s="5"/>
      <c r="C26" s="5" t="s">
        <v>18</v>
      </c>
      <c r="D26" s="5" t="s">
        <v>19</v>
      </c>
      <c r="E26" s="5" t="s">
        <v>20</v>
      </c>
      <c r="F26" s="19" t="s">
        <v>5</v>
      </c>
      <c r="G26" s="20"/>
      <c r="H26" s="21"/>
      <c r="I26" s="22" t="s">
        <v>5</v>
      </c>
      <c r="J26" s="23"/>
      <c r="K26" s="24"/>
      <c r="L26" s="25" t="s">
        <v>5</v>
      </c>
      <c r="M26" s="26"/>
      <c r="N26" s="27"/>
      <c r="O26" s="6" t="s">
        <v>51</v>
      </c>
      <c r="P26" s="1"/>
      <c r="Q26" s="1"/>
    </row>
    <row r="27" spans="2:17" ht="23.05" customHeight="1" x14ac:dyDescent="0.4">
      <c r="B27" s="5" t="s">
        <v>6</v>
      </c>
      <c r="C27" s="5">
        <v>3.94</v>
      </c>
      <c r="D27" s="5">
        <v>1</v>
      </c>
      <c r="E27" s="5">
        <v>0</v>
      </c>
      <c r="F27" s="19">
        <f t="shared" ref="F27:F35" si="8">SQRT((($F$25-C27)^2)+(($G$25-D27)^2)+(($H$25-E27)^2))</f>
        <v>1.3991108287448535</v>
      </c>
      <c r="G27" s="20"/>
      <c r="H27" s="21"/>
      <c r="I27" s="22">
        <f t="shared" ref="I27:I35" si="9">SQRT((($I$25-C27)^2)+(($J$25-D27)^2)+(($K$25-E27)^2))</f>
        <v>0.28776075131956413</v>
      </c>
      <c r="J27" s="23"/>
      <c r="K27" s="24"/>
      <c r="L27" s="25">
        <f>SQRT((($L$25-C27)^2)+(($M$25-D27)^2)+(($N$25-E27)^2))</f>
        <v>1.126765281680262</v>
      </c>
      <c r="M27" s="26"/>
      <c r="N27" s="27"/>
      <c r="O27" s="6">
        <f>IF(MIN(F27:N27) = F27,$F$2,IF(MIN(F27:N27) = I27,$I$2,IF(MIN(F27:N27) = L27,$L$2,0)))</f>
        <v>2</v>
      </c>
      <c r="P27" s="1"/>
    </row>
    <row r="28" spans="2:17" ht="23.05" customHeight="1" x14ac:dyDescent="0.4">
      <c r="B28" s="5" t="s">
        <v>7</v>
      </c>
      <c r="C28" s="5">
        <v>3.48</v>
      </c>
      <c r="D28" s="5">
        <v>0</v>
      </c>
      <c r="E28" s="5">
        <v>1</v>
      </c>
      <c r="F28" s="19">
        <f t="shared" si="8"/>
        <v>0.80996570572120175</v>
      </c>
      <c r="G28" s="20"/>
      <c r="H28" s="21"/>
      <c r="I28" s="22">
        <f t="shared" si="9"/>
        <v>1.2896923082658127</v>
      </c>
      <c r="J28" s="23"/>
      <c r="K28" s="24"/>
      <c r="L28" s="25">
        <f t="shared" ref="L28:L35" si="10">SQRT((($L$25-C28)^2)+(($M$25-D28)^2)+(($N$25-E28)^2))</f>
        <v>0.59363288318623308</v>
      </c>
      <c r="M28" s="26"/>
      <c r="N28" s="27"/>
      <c r="O28" s="6">
        <f t="shared" ref="O28:O35" si="11">IF(MIN(F28:N28) = F28,$F$2,IF(MIN(F28:N28) = I28,$I$2,IF(MIN(F28:N28) = L28,$L$2,0)))</f>
        <v>3</v>
      </c>
      <c r="P28" s="1"/>
    </row>
    <row r="29" spans="2:17" ht="23.05" customHeight="1" x14ac:dyDescent="0.4">
      <c r="B29" s="5" t="s">
        <v>8</v>
      </c>
      <c r="C29" s="5">
        <v>2.83</v>
      </c>
      <c r="D29" s="5">
        <v>0</v>
      </c>
      <c r="E29" s="5">
        <v>0</v>
      </c>
      <c r="F29" s="19">
        <f t="shared" si="8"/>
        <v>0.38368100175941872</v>
      </c>
      <c r="G29" s="20"/>
      <c r="H29" s="21"/>
      <c r="I29" s="22">
        <f t="shared" si="9"/>
        <v>1.4137030275132043</v>
      </c>
      <c r="J29" s="23"/>
      <c r="K29" s="24"/>
      <c r="L29" s="25">
        <f t="shared" si="10"/>
        <v>1.0912836478203087</v>
      </c>
      <c r="M29" s="26"/>
      <c r="N29" s="27"/>
      <c r="O29" s="6">
        <f t="shared" si="11"/>
        <v>1</v>
      </c>
      <c r="P29" s="1"/>
    </row>
    <row r="30" spans="2:17" ht="23.05" customHeight="1" x14ac:dyDescent="0.4">
      <c r="B30" s="5" t="s">
        <v>9</v>
      </c>
      <c r="C30" s="5">
        <v>4</v>
      </c>
      <c r="D30" s="5">
        <v>1</v>
      </c>
      <c r="E30" s="5">
        <v>0</v>
      </c>
      <c r="F30" s="19">
        <f t="shared" si="8"/>
        <v>1.439274508601855</v>
      </c>
      <c r="G30" s="20"/>
      <c r="H30" s="21"/>
      <c r="I30" s="22">
        <f t="shared" si="9"/>
        <v>0.32172387228802285</v>
      </c>
      <c r="J30" s="23"/>
      <c r="K30" s="24"/>
      <c r="L30" s="25">
        <f t="shared" si="10"/>
        <v>1.1357816691600546</v>
      </c>
      <c r="M30" s="26"/>
      <c r="N30" s="27"/>
      <c r="O30" s="6">
        <f t="shared" si="11"/>
        <v>2</v>
      </c>
      <c r="P30" s="1"/>
    </row>
    <row r="31" spans="2:17" ht="23.05" customHeight="1" x14ac:dyDescent="0.4">
      <c r="B31" s="5" t="s">
        <v>10</v>
      </c>
      <c r="C31" s="5">
        <v>3.77</v>
      </c>
      <c r="D31" s="5">
        <v>1</v>
      </c>
      <c r="E31" s="5">
        <v>1</v>
      </c>
      <c r="F31" s="19">
        <f t="shared" si="8"/>
        <v>1.4166666666666667</v>
      </c>
      <c r="G31" s="20"/>
      <c r="H31" s="21"/>
      <c r="I31" s="22">
        <f t="shared" si="9"/>
        <v>0.7505039973244646</v>
      </c>
      <c r="J31" s="23"/>
      <c r="K31" s="24"/>
      <c r="L31" s="25">
        <f t="shared" si="10"/>
        <v>1.1184364085633121</v>
      </c>
      <c r="M31" s="26"/>
      <c r="N31" s="27"/>
      <c r="O31" s="6">
        <f t="shared" si="11"/>
        <v>2</v>
      </c>
      <c r="P31" s="1"/>
    </row>
    <row r="32" spans="2:17" ht="23.05" customHeight="1" x14ac:dyDescent="0.4">
      <c r="B32" s="5" t="s">
        <v>11</v>
      </c>
      <c r="C32" s="5">
        <v>3.92</v>
      </c>
      <c r="D32" s="5">
        <v>0</v>
      </c>
      <c r="E32" s="5">
        <v>0</v>
      </c>
      <c r="F32" s="19">
        <f t="shared" si="8"/>
        <v>0.95974533659253114</v>
      </c>
      <c r="G32" s="20"/>
      <c r="H32" s="21"/>
      <c r="I32" s="22">
        <f t="shared" si="9"/>
        <v>1.0380299851160371</v>
      </c>
      <c r="J32" s="23"/>
      <c r="K32" s="24"/>
      <c r="L32" s="25">
        <f t="shared" si="10"/>
        <v>0.51419840528729766</v>
      </c>
      <c r="M32" s="26"/>
      <c r="N32" s="27"/>
      <c r="O32" s="6">
        <f t="shared" si="11"/>
        <v>3</v>
      </c>
      <c r="P32" s="1"/>
    </row>
    <row r="33" spans="2:18" ht="23.05" customHeight="1" x14ac:dyDescent="0.4">
      <c r="B33" s="5" t="s">
        <v>12</v>
      </c>
      <c r="C33" s="5">
        <v>3.48</v>
      </c>
      <c r="D33" s="5">
        <v>1</v>
      </c>
      <c r="E33" s="5">
        <v>0</v>
      </c>
      <c r="F33" s="19">
        <f t="shared" si="8"/>
        <v>1.1500917837768911</v>
      </c>
      <c r="G33" s="20"/>
      <c r="H33" s="21"/>
      <c r="I33" s="22">
        <f t="shared" si="9"/>
        <v>0.40411168010835807</v>
      </c>
      <c r="J33" s="23"/>
      <c r="K33" s="24"/>
      <c r="L33" s="25">
        <f t="shared" si="10"/>
        <v>1.1629273408085303</v>
      </c>
      <c r="M33" s="26"/>
      <c r="N33" s="27"/>
      <c r="O33" s="6">
        <f t="shared" si="11"/>
        <v>2</v>
      </c>
      <c r="P33" s="1"/>
    </row>
    <row r="34" spans="2:18" ht="23.05" customHeight="1" x14ac:dyDescent="0.4">
      <c r="B34" s="5" t="s">
        <v>13</v>
      </c>
      <c r="C34" s="5">
        <v>2.75</v>
      </c>
      <c r="D34" s="5">
        <v>0</v>
      </c>
      <c r="E34" s="5">
        <v>0</v>
      </c>
      <c r="F34" s="19">
        <f t="shared" si="8"/>
        <v>0.4289651630506971</v>
      </c>
      <c r="G34" s="20"/>
      <c r="H34" s="21"/>
      <c r="I34" s="22">
        <f t="shared" si="9"/>
        <v>1.4696109178962982</v>
      </c>
      <c r="J34" s="23"/>
      <c r="K34" s="24"/>
      <c r="L34" s="25">
        <f t="shared" ref="L34" si="12">SQRT((($L$25-C34)^2)+(($M$25-D34)^2)+(($N$25-E34)^2))</f>
        <v>1.1629703349613005</v>
      </c>
      <c r="M34" s="26"/>
      <c r="N34" s="27"/>
      <c r="O34" s="6">
        <f t="shared" ref="O34" si="13">IF(MIN(F34:N34) = F34,$F$2,IF(MIN(F34:N34) = I34,$I$2,IF(MIN(F34:N34) = L34,$L$2,0)))</f>
        <v>1</v>
      </c>
      <c r="P34" s="1"/>
    </row>
    <row r="35" spans="2:18" ht="23.05" customHeight="1" x14ac:dyDescent="0.4">
      <c r="B35" s="5" t="s">
        <v>21</v>
      </c>
      <c r="C35" s="5">
        <v>3.68</v>
      </c>
      <c r="D35" s="5">
        <v>0</v>
      </c>
      <c r="E35" s="5">
        <v>1</v>
      </c>
      <c r="F35" s="19">
        <f t="shared" si="8"/>
        <v>0.93810684063407446</v>
      </c>
      <c r="G35" s="20"/>
      <c r="H35" s="21"/>
      <c r="I35" s="22">
        <f t="shared" si="9"/>
        <v>1.2555103543977644</v>
      </c>
      <c r="J35" s="23"/>
      <c r="K35" s="24"/>
      <c r="L35" s="25">
        <f t="shared" si="10"/>
        <v>0.51419840528729754</v>
      </c>
      <c r="M35" s="26"/>
      <c r="N35" s="27"/>
      <c r="O35" s="6">
        <f t="shared" si="11"/>
        <v>3</v>
      </c>
      <c r="P35" s="1"/>
    </row>
    <row r="37" spans="2:18" ht="23.05" customHeight="1" x14ac:dyDescent="0.4">
      <c r="F37" s="1"/>
      <c r="G37" s="19" t="s">
        <v>1</v>
      </c>
      <c r="H37" s="20"/>
      <c r="I37" s="21"/>
      <c r="J37" s="1"/>
      <c r="K37" s="22" t="s">
        <v>2</v>
      </c>
      <c r="L37" s="23"/>
      <c r="M37" s="24"/>
      <c r="N37" s="1"/>
      <c r="O37" s="25" t="s">
        <v>3</v>
      </c>
      <c r="P37" s="26"/>
      <c r="Q37" s="27"/>
    </row>
    <row r="38" spans="2:18" ht="23.05" customHeight="1" x14ac:dyDescent="0.4">
      <c r="F38" s="7" t="s">
        <v>8</v>
      </c>
      <c r="G38" s="5">
        <v>2.83</v>
      </c>
      <c r="H38" s="5">
        <v>0</v>
      </c>
      <c r="I38" s="5">
        <v>0</v>
      </c>
      <c r="J38" s="7" t="s">
        <v>6</v>
      </c>
      <c r="K38" s="5">
        <v>3.94</v>
      </c>
      <c r="L38" s="5">
        <v>1</v>
      </c>
      <c r="M38" s="5">
        <v>0</v>
      </c>
      <c r="N38" s="7" t="s">
        <v>7</v>
      </c>
      <c r="O38" s="5">
        <v>3.48</v>
      </c>
      <c r="P38" s="5">
        <v>0</v>
      </c>
      <c r="Q38" s="5">
        <v>1</v>
      </c>
    </row>
    <row r="39" spans="2:18" ht="23.05" customHeight="1" x14ac:dyDescent="0.4">
      <c r="F39" s="7" t="s">
        <v>13</v>
      </c>
      <c r="G39" s="5">
        <v>2.75</v>
      </c>
      <c r="H39" s="5">
        <v>0</v>
      </c>
      <c r="I39" s="5">
        <v>0</v>
      </c>
      <c r="J39" s="9" t="s">
        <v>9</v>
      </c>
      <c r="K39" s="5">
        <v>4</v>
      </c>
      <c r="L39" s="5">
        <v>1</v>
      </c>
      <c r="M39" s="5">
        <v>0</v>
      </c>
      <c r="N39" s="7" t="s">
        <v>11</v>
      </c>
      <c r="O39" s="5">
        <v>3.92</v>
      </c>
      <c r="P39" s="5">
        <v>0</v>
      </c>
      <c r="Q39" s="5">
        <v>0</v>
      </c>
    </row>
    <row r="40" spans="2:18" ht="23.05" customHeight="1" x14ac:dyDescent="0.4">
      <c r="F40" s="8" t="s">
        <v>14</v>
      </c>
      <c r="G40" s="8">
        <f>AVERAGE(G38:G39)</f>
        <v>2.79</v>
      </c>
      <c r="H40" s="8">
        <f t="shared" ref="H40" si="14">AVERAGE(H38:H39)</f>
        <v>0</v>
      </c>
      <c r="I40" s="8">
        <f t="shared" ref="I40" si="15">AVERAGE(I38:I39)</f>
        <v>0</v>
      </c>
      <c r="J40" s="7" t="s">
        <v>10</v>
      </c>
      <c r="K40" s="5">
        <v>3.77</v>
      </c>
      <c r="L40" s="5">
        <v>1</v>
      </c>
      <c r="M40" s="5">
        <v>1</v>
      </c>
      <c r="N40" s="7" t="s">
        <v>21</v>
      </c>
      <c r="O40" s="5">
        <v>3.68</v>
      </c>
      <c r="P40" s="5">
        <v>0</v>
      </c>
      <c r="Q40" s="5">
        <v>1</v>
      </c>
    </row>
    <row r="41" spans="2:18" ht="23.05" customHeight="1" x14ac:dyDescent="0.4">
      <c r="F41" s="1"/>
      <c r="G41" s="1"/>
      <c r="H41" s="1"/>
      <c r="I41" s="1"/>
      <c r="J41" s="7" t="s">
        <v>12</v>
      </c>
      <c r="K41" s="5">
        <v>3.48</v>
      </c>
      <c r="L41" s="5">
        <v>1</v>
      </c>
      <c r="M41" s="5">
        <v>0</v>
      </c>
      <c r="N41" s="8" t="s">
        <v>14</v>
      </c>
      <c r="O41" s="8">
        <f>AVERAGE(O38:O40)</f>
        <v>3.6933333333333334</v>
      </c>
      <c r="P41" s="8">
        <f t="shared" ref="P41:Q41" si="16">AVERAGE(P38:P40)</f>
        <v>0</v>
      </c>
      <c r="Q41" s="8">
        <f t="shared" si="16"/>
        <v>0.66666666666666663</v>
      </c>
    </row>
    <row r="42" spans="2:18" ht="23.05" customHeight="1" x14ac:dyDescent="0.4">
      <c r="F42" s="1"/>
      <c r="G42" s="1"/>
      <c r="H42" s="1"/>
      <c r="I42" s="1"/>
      <c r="J42" s="8" t="s">
        <v>14</v>
      </c>
      <c r="K42" s="8">
        <f>AVERAGE(K38:K41)</f>
        <v>3.7974999999999999</v>
      </c>
      <c r="L42" s="8">
        <f t="shared" ref="L42" si="17">AVERAGE(L38:L41)</f>
        <v>1</v>
      </c>
      <c r="M42" s="8">
        <f t="shared" ref="M42" si="18">AVERAGE(M38:M41)</f>
        <v>0.25</v>
      </c>
      <c r="N42" s="1"/>
      <c r="O42" s="1"/>
      <c r="P42" s="1"/>
      <c r="Q42" s="1"/>
    </row>
    <row r="44" spans="2:18" ht="23.05" customHeight="1" x14ac:dyDescent="0.4">
      <c r="B44" s="28" t="s">
        <v>16</v>
      </c>
      <c r="C44" s="28"/>
      <c r="D44" s="28"/>
      <c r="E44" s="28"/>
      <c r="F44" s="29">
        <v>1</v>
      </c>
      <c r="G44" s="29"/>
      <c r="H44" s="29"/>
      <c r="I44" s="30">
        <v>2</v>
      </c>
      <c r="J44" s="30"/>
      <c r="K44" s="30"/>
      <c r="L44" s="31">
        <v>3</v>
      </c>
      <c r="M44" s="31"/>
      <c r="N44" s="31"/>
      <c r="O44" s="1"/>
      <c r="Q44" s="32" t="s">
        <v>17</v>
      </c>
      <c r="R44" s="32"/>
    </row>
    <row r="45" spans="2:18" ht="23.05" customHeight="1" x14ac:dyDescent="0.4">
      <c r="B45" s="28"/>
      <c r="C45" s="28"/>
      <c r="D45" s="28"/>
      <c r="E45" s="28"/>
      <c r="F45" s="2" t="s">
        <v>18</v>
      </c>
      <c r="G45" s="2" t="s">
        <v>19</v>
      </c>
      <c r="H45" s="2" t="s">
        <v>20</v>
      </c>
      <c r="I45" s="3" t="s">
        <v>18</v>
      </c>
      <c r="J45" s="3" t="s">
        <v>19</v>
      </c>
      <c r="K45" s="3" t="s">
        <v>20</v>
      </c>
      <c r="L45" s="4" t="s">
        <v>18</v>
      </c>
      <c r="M45" s="4" t="s">
        <v>19</v>
      </c>
      <c r="N45" s="4" t="s">
        <v>20</v>
      </c>
      <c r="O45" s="1"/>
    </row>
    <row r="46" spans="2:18" ht="23.05" customHeight="1" x14ac:dyDescent="0.4">
      <c r="B46" s="28" t="s">
        <v>4</v>
      </c>
      <c r="C46" s="28"/>
      <c r="D46" s="28"/>
      <c r="E46" s="28"/>
      <c r="F46" s="2">
        <f>G40</f>
        <v>2.79</v>
      </c>
      <c r="G46" s="2">
        <f t="shared" ref="G46:H46" si="19">H40</f>
        <v>0</v>
      </c>
      <c r="H46" s="2">
        <f t="shared" si="19"/>
        <v>0</v>
      </c>
      <c r="I46" s="3">
        <f>K42</f>
        <v>3.7974999999999999</v>
      </c>
      <c r="J46" s="3">
        <f t="shared" ref="J46" si="20">L42</f>
        <v>1</v>
      </c>
      <c r="K46" s="3">
        <f t="shared" ref="K46" si="21">M42</f>
        <v>0.25</v>
      </c>
      <c r="L46" s="4">
        <f>O41</f>
        <v>3.6933333333333334</v>
      </c>
      <c r="M46" s="4">
        <f>P41</f>
        <v>0</v>
      </c>
      <c r="N46" s="4">
        <f>Q41</f>
        <v>0.66666666666666663</v>
      </c>
      <c r="O46" s="1"/>
      <c r="P46" s="1"/>
    </row>
    <row r="47" spans="2:18" ht="23.05" customHeight="1" x14ac:dyDescent="0.4">
      <c r="B47" s="5"/>
      <c r="C47" s="5" t="s">
        <v>18</v>
      </c>
      <c r="D47" s="5" t="s">
        <v>19</v>
      </c>
      <c r="E47" s="5" t="s">
        <v>20</v>
      </c>
      <c r="F47" s="19" t="s">
        <v>5</v>
      </c>
      <c r="G47" s="20"/>
      <c r="H47" s="21"/>
      <c r="I47" s="22" t="s">
        <v>5</v>
      </c>
      <c r="J47" s="23"/>
      <c r="K47" s="24"/>
      <c r="L47" s="25" t="s">
        <v>5</v>
      </c>
      <c r="M47" s="26"/>
      <c r="N47" s="27"/>
      <c r="O47" s="6" t="s">
        <v>51</v>
      </c>
      <c r="P47" s="1"/>
      <c r="Q47" s="1"/>
    </row>
    <row r="48" spans="2:18" ht="23.05" customHeight="1" x14ac:dyDescent="0.4">
      <c r="B48" s="5" t="s">
        <v>6</v>
      </c>
      <c r="C48" s="5">
        <v>3.94</v>
      </c>
      <c r="D48" s="5">
        <v>1</v>
      </c>
      <c r="E48" s="5">
        <v>0</v>
      </c>
      <c r="F48" s="19">
        <f>SQRT((($F$46-C48)^2)+(($G$46-D48)^2)+(($H$46-E48)^2))</f>
        <v>1.523975065412817</v>
      </c>
      <c r="G48" s="20"/>
      <c r="H48" s="21"/>
      <c r="I48" s="22">
        <f>SQRT((($I$46-C48)^2)+(($J$46-D48)^2)+(($K$46-E48)^2))</f>
        <v>0.28776075131956413</v>
      </c>
      <c r="J48" s="23"/>
      <c r="K48" s="24"/>
      <c r="L48" s="25">
        <f>SQRT((($L$46-C48)^2)+(($M$46-D48)^2)+(($N$46-E48)^2))</f>
        <v>1.2269021513099114</v>
      </c>
      <c r="M48" s="26"/>
      <c r="N48" s="27"/>
      <c r="O48" s="6">
        <f>IF(MIN(F48:N48) = F48,$F$2,IF(MIN(F48:N48) = I48,$I$2,IF(MIN(F48:N48) = L48,$L$2,0)))</f>
        <v>2</v>
      </c>
      <c r="P48" s="1">
        <f>O48-1</f>
        <v>1</v>
      </c>
    </row>
    <row r="49" spans="2:16" ht="23.05" customHeight="1" x14ac:dyDescent="0.4">
      <c r="B49" s="5" t="s">
        <v>7</v>
      </c>
      <c r="C49" s="5">
        <v>3.48</v>
      </c>
      <c r="D49" s="5">
        <v>0</v>
      </c>
      <c r="E49" s="5">
        <v>1</v>
      </c>
      <c r="F49" s="19">
        <f t="shared" ref="F49:F55" si="22">SQRT((($F$46-C49)^2)+(($G$46-D49)^2)+(($H$46-E49)^2))</f>
        <v>1.2149485585818027</v>
      </c>
      <c r="G49" s="20"/>
      <c r="H49" s="21"/>
      <c r="I49" s="22">
        <f t="shared" ref="I49:I55" si="23">SQRT((($I$46-C49)^2)+(($J$46-D49)^2)+(($K$46-E49)^2))</f>
        <v>1.2896923082658127</v>
      </c>
      <c r="J49" s="23"/>
      <c r="K49" s="24"/>
      <c r="L49" s="25">
        <f t="shared" ref="L49:L55" si="24">SQRT((($L$46-C49)^2)+(($M$46-D49)^2)+(($N$46-E49)^2))</f>
        <v>0.39575525545748885</v>
      </c>
      <c r="M49" s="26"/>
      <c r="N49" s="27"/>
      <c r="O49" s="6">
        <f t="shared" ref="O49:O56" si="25">IF(MIN(F49:N49) = F49,$F$2,IF(MIN(F49:N49) = I49,$I$2,IF(MIN(F49:N49) = L49,$L$2,0)))</f>
        <v>3</v>
      </c>
      <c r="P49" s="1">
        <f t="shared" ref="P49:P56" si="26">O49-1</f>
        <v>2</v>
      </c>
    </row>
    <row r="50" spans="2:16" ht="23.05" customHeight="1" x14ac:dyDescent="0.4">
      <c r="B50" s="5" t="s">
        <v>8</v>
      </c>
      <c r="C50" s="5">
        <v>2.83</v>
      </c>
      <c r="D50" s="5">
        <v>0</v>
      </c>
      <c r="E50" s="5">
        <v>0</v>
      </c>
      <c r="F50" s="19">
        <f t="shared" si="22"/>
        <v>4.0000000000000036E-2</v>
      </c>
      <c r="G50" s="20"/>
      <c r="H50" s="21"/>
      <c r="I50" s="22">
        <f t="shared" si="23"/>
        <v>1.4137030275132043</v>
      </c>
      <c r="J50" s="23"/>
      <c r="K50" s="24"/>
      <c r="L50" s="25">
        <f t="shared" si="24"/>
        <v>1.0907744445525338</v>
      </c>
      <c r="M50" s="26"/>
      <c r="N50" s="27"/>
      <c r="O50" s="6">
        <f t="shared" si="25"/>
        <v>1</v>
      </c>
      <c r="P50" s="1">
        <f t="shared" si="26"/>
        <v>0</v>
      </c>
    </row>
    <row r="51" spans="2:16" ht="23.05" customHeight="1" x14ac:dyDescent="0.4">
      <c r="B51" s="5" t="s">
        <v>9</v>
      </c>
      <c r="C51" s="5">
        <v>4</v>
      </c>
      <c r="D51" s="5">
        <v>1</v>
      </c>
      <c r="E51" s="5">
        <v>0</v>
      </c>
      <c r="F51" s="19">
        <f t="shared" si="22"/>
        <v>1.5697452022541749</v>
      </c>
      <c r="G51" s="20"/>
      <c r="H51" s="21"/>
      <c r="I51" s="22">
        <f t="shared" si="23"/>
        <v>0.32172387228802285</v>
      </c>
      <c r="J51" s="23"/>
      <c r="K51" s="24"/>
      <c r="L51" s="25">
        <f t="shared" si="24"/>
        <v>1.2403583711528248</v>
      </c>
      <c r="M51" s="26"/>
      <c r="N51" s="27"/>
      <c r="O51" s="6">
        <f t="shared" si="25"/>
        <v>2</v>
      </c>
      <c r="P51" s="1">
        <f t="shared" si="26"/>
        <v>1</v>
      </c>
    </row>
    <row r="52" spans="2:16" ht="23.05" customHeight="1" x14ac:dyDescent="0.4">
      <c r="B52" s="5" t="s">
        <v>10</v>
      </c>
      <c r="C52" s="5">
        <v>3.77</v>
      </c>
      <c r="D52" s="5">
        <v>1</v>
      </c>
      <c r="E52" s="5">
        <v>1</v>
      </c>
      <c r="F52" s="19">
        <f t="shared" si="22"/>
        <v>1.7205812971202494</v>
      </c>
      <c r="G52" s="20"/>
      <c r="H52" s="21"/>
      <c r="I52" s="22">
        <f t="shared" si="23"/>
        <v>0.7505039973244646</v>
      </c>
      <c r="J52" s="23"/>
      <c r="K52" s="24"/>
      <c r="L52" s="25">
        <f t="shared" si="24"/>
        <v>1.0568769506848417</v>
      </c>
      <c r="M52" s="26"/>
      <c r="N52" s="27"/>
      <c r="O52" s="6">
        <f t="shared" si="25"/>
        <v>2</v>
      </c>
      <c r="P52" s="1">
        <f t="shared" si="26"/>
        <v>1</v>
      </c>
    </row>
    <row r="53" spans="2:16" ht="23.05" customHeight="1" x14ac:dyDescent="0.4">
      <c r="B53" s="5" t="s">
        <v>11</v>
      </c>
      <c r="C53" s="5">
        <v>3.92</v>
      </c>
      <c r="D53" s="5">
        <v>0</v>
      </c>
      <c r="E53" s="5">
        <v>0</v>
      </c>
      <c r="F53" s="19">
        <f t="shared" si="22"/>
        <v>1.1299999999999999</v>
      </c>
      <c r="G53" s="20"/>
      <c r="H53" s="21"/>
      <c r="I53" s="22">
        <f t="shared" si="23"/>
        <v>1.0380299851160371</v>
      </c>
      <c r="J53" s="23"/>
      <c r="K53" s="24"/>
      <c r="L53" s="25">
        <f t="shared" si="24"/>
        <v>0.70414644941391424</v>
      </c>
      <c r="M53" s="26"/>
      <c r="N53" s="27"/>
      <c r="O53" s="6">
        <f t="shared" si="25"/>
        <v>3</v>
      </c>
      <c r="P53" s="1">
        <f t="shared" si="26"/>
        <v>2</v>
      </c>
    </row>
    <row r="54" spans="2:16" ht="23.05" customHeight="1" x14ac:dyDescent="0.4">
      <c r="B54" s="5" t="s">
        <v>12</v>
      </c>
      <c r="C54" s="5">
        <v>3.48</v>
      </c>
      <c r="D54" s="5">
        <v>1</v>
      </c>
      <c r="E54" s="5">
        <v>0</v>
      </c>
      <c r="F54" s="19">
        <f t="shared" si="22"/>
        <v>1.2149485585818027</v>
      </c>
      <c r="G54" s="20"/>
      <c r="H54" s="21"/>
      <c r="I54" s="22">
        <f t="shared" si="23"/>
        <v>0.40411168010835807</v>
      </c>
      <c r="J54" s="23"/>
      <c r="K54" s="24"/>
      <c r="L54" s="25">
        <f t="shared" si="24"/>
        <v>1.2206373562838209</v>
      </c>
      <c r="M54" s="26"/>
      <c r="N54" s="27"/>
      <c r="O54" s="6">
        <f t="shared" si="25"/>
        <v>2</v>
      </c>
      <c r="P54" s="1">
        <f t="shared" si="26"/>
        <v>1</v>
      </c>
    </row>
    <row r="55" spans="2:16" ht="23.05" customHeight="1" x14ac:dyDescent="0.4">
      <c r="B55" s="5" t="s">
        <v>13</v>
      </c>
      <c r="C55" s="5">
        <v>2.75</v>
      </c>
      <c r="D55" s="5">
        <v>0</v>
      </c>
      <c r="E55" s="5">
        <v>0</v>
      </c>
      <c r="F55" s="19">
        <f t="shared" si="22"/>
        <v>4.0000000000000036E-2</v>
      </c>
      <c r="G55" s="20"/>
      <c r="H55" s="21"/>
      <c r="I55" s="22">
        <f t="shared" si="23"/>
        <v>1.4696109178962982</v>
      </c>
      <c r="J55" s="23"/>
      <c r="K55" s="24"/>
      <c r="L55" s="25">
        <f t="shared" si="24"/>
        <v>1.1551286604626441</v>
      </c>
      <c r="M55" s="26"/>
      <c r="N55" s="27"/>
      <c r="O55" s="6">
        <f t="shared" si="25"/>
        <v>1</v>
      </c>
      <c r="P55" s="1">
        <f t="shared" si="26"/>
        <v>0</v>
      </c>
    </row>
    <row r="56" spans="2:16" ht="23.05" customHeight="1" x14ac:dyDescent="0.4">
      <c r="B56" s="5" t="s">
        <v>21</v>
      </c>
      <c r="C56" s="5">
        <v>3.68</v>
      </c>
      <c r="D56" s="5">
        <v>0</v>
      </c>
      <c r="E56" s="5">
        <v>1</v>
      </c>
      <c r="F56" s="19">
        <f t="shared" ref="F56" si="27">SQRT((($F$46-C56)^2)+(($G$46-D56)^2)+(($H$46-E56)^2))</f>
        <v>1.3386933928274989</v>
      </c>
      <c r="G56" s="20"/>
      <c r="H56" s="21"/>
      <c r="I56" s="22">
        <f t="shared" ref="I56" si="28">SQRT((($I$46-C56)^2)+(($J$46-D56)^2)+(($K$46-E56)^2))</f>
        <v>1.2555103543977644</v>
      </c>
      <c r="J56" s="23"/>
      <c r="K56" s="24"/>
      <c r="L56" s="25">
        <f t="shared" ref="L56" si="29">SQRT((($L$46-C56)^2)+(($M$46-D56)^2)+(($N$46-E56)^2))</f>
        <v>0.33359989341858148</v>
      </c>
      <c r="M56" s="26"/>
      <c r="N56" s="27"/>
      <c r="O56" s="6">
        <f t="shared" si="25"/>
        <v>3</v>
      </c>
      <c r="P56" s="1">
        <f t="shared" si="26"/>
        <v>2</v>
      </c>
    </row>
  </sheetData>
  <mergeCells count="112">
    <mergeCell ref="I56:K56"/>
    <mergeCell ref="L56:N56"/>
    <mergeCell ref="Q44:R44"/>
    <mergeCell ref="F34:H34"/>
    <mergeCell ref="I34:K34"/>
    <mergeCell ref="L34:N34"/>
    <mergeCell ref="F56:H56"/>
    <mergeCell ref="F54:H54"/>
    <mergeCell ref="I54:K54"/>
    <mergeCell ref="L54:N54"/>
    <mergeCell ref="F55:H55"/>
    <mergeCell ref="I55:K55"/>
    <mergeCell ref="L55:N55"/>
    <mergeCell ref="F52:H52"/>
    <mergeCell ref="I52:K52"/>
    <mergeCell ref="L52:N52"/>
    <mergeCell ref="F53:H53"/>
    <mergeCell ref="I53:K53"/>
    <mergeCell ref="L53:N53"/>
    <mergeCell ref="F50:H50"/>
    <mergeCell ref="I50:K50"/>
    <mergeCell ref="L50:N50"/>
    <mergeCell ref="F51:H51"/>
    <mergeCell ref="I51:K51"/>
    <mergeCell ref="L51:N51"/>
    <mergeCell ref="F48:H48"/>
    <mergeCell ref="I48:K48"/>
    <mergeCell ref="L48:N48"/>
    <mergeCell ref="F49:H49"/>
    <mergeCell ref="I49:K49"/>
    <mergeCell ref="L49:N49"/>
    <mergeCell ref="B44:E45"/>
    <mergeCell ref="F44:H44"/>
    <mergeCell ref="I44:K44"/>
    <mergeCell ref="L44:N44"/>
    <mergeCell ref="B46:E46"/>
    <mergeCell ref="F47:H47"/>
    <mergeCell ref="I47:K47"/>
    <mergeCell ref="L47:N47"/>
    <mergeCell ref="F35:H35"/>
    <mergeCell ref="I35:K35"/>
    <mergeCell ref="L35:N35"/>
    <mergeCell ref="G37:I37"/>
    <mergeCell ref="K37:M37"/>
    <mergeCell ref="O37:Q37"/>
    <mergeCell ref="F32:H32"/>
    <mergeCell ref="I32:K32"/>
    <mergeCell ref="L32:N32"/>
    <mergeCell ref="F33:H33"/>
    <mergeCell ref="I33:K33"/>
    <mergeCell ref="L33:N33"/>
    <mergeCell ref="F30:H30"/>
    <mergeCell ref="I30:K30"/>
    <mergeCell ref="L30:N30"/>
    <mergeCell ref="F31:H31"/>
    <mergeCell ref="I31:K31"/>
    <mergeCell ref="L31:N31"/>
    <mergeCell ref="F28:H28"/>
    <mergeCell ref="I28:K28"/>
    <mergeCell ref="L28:N28"/>
    <mergeCell ref="F29:H29"/>
    <mergeCell ref="I29:K29"/>
    <mergeCell ref="L29:N29"/>
    <mergeCell ref="B25:E25"/>
    <mergeCell ref="F26:H26"/>
    <mergeCell ref="I26:K26"/>
    <mergeCell ref="L26:N26"/>
    <mergeCell ref="F27:H27"/>
    <mergeCell ref="I27:K27"/>
    <mergeCell ref="L27:N27"/>
    <mergeCell ref="K16:M16"/>
    <mergeCell ref="O16:Q16"/>
    <mergeCell ref="G16:I16"/>
    <mergeCell ref="B23:E24"/>
    <mergeCell ref="F23:H23"/>
    <mergeCell ref="I23:K23"/>
    <mergeCell ref="L23:N23"/>
    <mergeCell ref="F12:H12"/>
    <mergeCell ref="I12:K12"/>
    <mergeCell ref="L12:N12"/>
    <mergeCell ref="F14:H14"/>
    <mergeCell ref="I14:K14"/>
    <mergeCell ref="L14:N14"/>
    <mergeCell ref="F13:H13"/>
    <mergeCell ref="I13:K13"/>
    <mergeCell ref="L13:N13"/>
    <mergeCell ref="F10:H10"/>
    <mergeCell ref="I10:K10"/>
    <mergeCell ref="L10:N10"/>
    <mergeCell ref="F11:H11"/>
    <mergeCell ref="I11:K11"/>
    <mergeCell ref="L11:N11"/>
    <mergeCell ref="F8:H8"/>
    <mergeCell ref="I8:K8"/>
    <mergeCell ref="L8:N8"/>
    <mergeCell ref="F9:H9"/>
    <mergeCell ref="I9:K9"/>
    <mergeCell ref="L9:N9"/>
    <mergeCell ref="F6:H6"/>
    <mergeCell ref="I6:K6"/>
    <mergeCell ref="L6:N6"/>
    <mergeCell ref="F7:H7"/>
    <mergeCell ref="I7:K7"/>
    <mergeCell ref="L7:N7"/>
    <mergeCell ref="B2:E3"/>
    <mergeCell ref="F2:H2"/>
    <mergeCell ref="I2:K2"/>
    <mergeCell ref="L2:N2"/>
    <mergeCell ref="B4:E4"/>
    <mergeCell ref="F5:H5"/>
    <mergeCell ref="I5:K5"/>
    <mergeCell ref="L5:N5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4CA3-BD50-44AA-8881-003264464679}">
  <dimension ref="A1:AC30"/>
  <sheetViews>
    <sheetView topLeftCell="O1" workbookViewId="0">
      <selection activeCell="AB18" sqref="AB18"/>
    </sheetView>
  </sheetViews>
  <sheetFormatPr defaultColWidth="10.23046875" defaultRowHeight="23.05" customHeight="1" x14ac:dyDescent="0.4"/>
  <sheetData>
    <row r="1" spans="1:29" ht="23.05" customHeight="1" x14ac:dyDescent="0.4">
      <c r="B1" s="1"/>
      <c r="C1" s="1"/>
      <c r="D1" s="1"/>
      <c r="E1" s="1"/>
      <c r="F1" s="1"/>
    </row>
    <row r="2" spans="1:29" ht="23.05" customHeight="1" x14ac:dyDescent="0.4">
      <c r="B2" s="1"/>
      <c r="C2" s="19" t="s">
        <v>1</v>
      </c>
      <c r="D2" s="20"/>
      <c r="E2" s="21"/>
      <c r="F2" s="1"/>
      <c r="G2" s="22" t="s">
        <v>2</v>
      </c>
      <c r="H2" s="23"/>
      <c r="I2" s="24"/>
      <c r="J2" s="1"/>
      <c r="K2" s="25" t="s">
        <v>3</v>
      </c>
      <c r="L2" s="26"/>
      <c r="M2" s="27"/>
      <c r="P2" t="s">
        <v>4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</row>
    <row r="3" spans="1:29" ht="23.05" customHeight="1" x14ac:dyDescent="0.4">
      <c r="P3" s="7" t="s">
        <v>8</v>
      </c>
      <c r="Q3" s="5">
        <v>2.83</v>
      </c>
      <c r="R3" s="5">
        <v>0</v>
      </c>
      <c r="S3" s="5">
        <v>0</v>
      </c>
      <c r="T3" s="11">
        <v>1</v>
      </c>
      <c r="V3">
        <f>(SQRT((Q4-$Q$3)^2+(R4-$R$3)^2+(S4-$S$3)))/1</f>
        <v>8.0000000000000071E-2</v>
      </c>
      <c r="W3" t="s">
        <v>33</v>
      </c>
      <c r="X3">
        <f>(SQRT((Q5-Q3)^2+(R5-R3)^2+(S5-S3)^2) + SQRT((Q6-Q3)^2+(R6-R3)^2+(S6-S3)^2) + SQRT((Q7-Q3)^2+(R7-R3)^2+(S7-S3)^2) + SQRT((Q8-Q3)^2+(R8-R3)^2+(S8-S3)^2))/4</f>
        <v>1.4809867984480385</v>
      </c>
      <c r="Y3">
        <f>(SQRT((Q9-Q3)^2+(R9-R3)^2+(S9-S3)^2) + SQRT((Q10-Q3)^2+(R10-R3)^2+(S10-S3)^2) + SQRT((Q11-Q3)^2+(R11-R3)^2+(S11-S3)^2))/3</f>
        <v>1.198375506342775</v>
      </c>
      <c r="Z3">
        <f>MIN(W3:Y3)</f>
        <v>1.198375506342775</v>
      </c>
      <c r="AA3">
        <f>1 - V3/Z3</f>
        <v>0.93324296134510831</v>
      </c>
      <c r="AC3">
        <f>Z3-V3</f>
        <v>1.1183755063427749</v>
      </c>
    </row>
    <row r="4" spans="1:29" ht="23.05" customHeight="1" x14ac:dyDescent="0.4">
      <c r="P4" s="7" t="s">
        <v>13</v>
      </c>
      <c r="Q4" s="5">
        <v>2.75</v>
      </c>
      <c r="R4" s="5">
        <v>0</v>
      </c>
      <c r="S4" s="5">
        <v>0</v>
      </c>
      <c r="T4" s="11">
        <v>1</v>
      </c>
      <c r="V4">
        <f>(SQRT((Q4-$Q$3)^2+(R4-$R$3)^2+(S4-$S$3)))/1</f>
        <v>8.0000000000000071E-2</v>
      </c>
      <c r="W4" t="s">
        <v>33</v>
      </c>
      <c r="X4">
        <f>(SQRT((Q5-Q4)^2+(R5-R4)^2+(S5-S4)^2) + SQRT((Q6-Q4)^2+(R6-R4)^2+(S6-S4)^2) + SQRT((Q7-Q4)^2+(R7-R4)^2+(S7-S4)^2) + SQRT((Q8-Q4)^2+(R8-R4)^2+(S8-S4)^2))/4</f>
        <v>1.5342349087046037</v>
      </c>
      <c r="Y4">
        <f>(SQRT(($Q$9-Q4)^2+($R$9-R4)^2+($S$9-S4)^2) + SQRT(($Q$10-Q4)^2+($R$10-R4)^2+($S$10-S4)^2) + SQRT(($Q$11-Q4)^2+($R$11-R4)^2+($S$11-S4)^2))/3</f>
        <v>1.257905601178078</v>
      </c>
      <c r="Z4">
        <f t="shared" ref="Z4:Z11" si="0">MIN(W4:Y4)</f>
        <v>1.257905601178078</v>
      </c>
      <c r="AA4">
        <f>1 - V4/Z4</f>
        <v>0.93640222292906805</v>
      </c>
      <c r="AC4">
        <f>AC3/Z3</f>
        <v>0.93324296134510831</v>
      </c>
    </row>
    <row r="5" spans="1:29" ht="23.05" customHeight="1" x14ac:dyDescent="0.4">
      <c r="B5" s="8" t="s">
        <v>14</v>
      </c>
      <c r="C5" s="8">
        <f>AVERAGE(Q3:Q4)</f>
        <v>2.79</v>
      </c>
      <c r="D5" s="8">
        <f>AVERAGE(R3:R4)</f>
        <v>0</v>
      </c>
      <c r="E5" s="8">
        <f>AVERAGE(S3:S4)</f>
        <v>0</v>
      </c>
      <c r="P5" s="7" t="s">
        <v>6</v>
      </c>
      <c r="Q5" s="5">
        <v>3.94</v>
      </c>
      <c r="R5" s="5">
        <v>1</v>
      </c>
      <c r="S5" s="5">
        <v>0</v>
      </c>
      <c r="T5" s="11">
        <v>2</v>
      </c>
      <c r="V5">
        <f>(SQRT((Q6-Q5)^2 + (R6-R5)^2 + (S6-S5)^2) + SQRT((Q7-Q5)^2 + (R7-R5)^2 + (S7-S5)^2) + SQRT((Q8-Q5)^2 + (R8-R5)^2 + (S8-S5)^2))/3</f>
        <v>0.51144902687952498</v>
      </c>
      <c r="W5">
        <f>(SQRT((Q3-Q5)^2 + (R3-R5)^2 + (S3-S5)^2) + SQRT((Q4-Q5)^2 + (R4-R5)^2 + (S4-S5)^2))/2</f>
        <v>1.5242011622771527</v>
      </c>
      <c r="X5" t="s">
        <v>33</v>
      </c>
      <c r="Y5">
        <f t="shared" ref="Y5:Y8" si="1">(SQRT(($Q$9-Q5)^2+($R$9-R5)^2+($S$9-S5)^2) + SQRT(($Q$10-Q5)^2+($R$10-R5)^2+($S$10-S5)^2) + SQRT(($Q$11-Q5)^2+($R$11-R5)^2+($S$11-S5)^2))/3</f>
        <v>1.3084200176823995</v>
      </c>
      <c r="Z5">
        <f t="shared" si="0"/>
        <v>1.3084200176823995</v>
      </c>
      <c r="AA5">
        <f t="shared" ref="AA5:AA11" si="2">1 - V5/Z5</f>
        <v>0.60910944500417141</v>
      </c>
    </row>
    <row r="6" spans="1:29" ht="23.05" customHeight="1" x14ac:dyDescent="0.4">
      <c r="B6" s="1"/>
      <c r="C6" s="1"/>
      <c r="D6" s="1"/>
      <c r="E6" s="1"/>
      <c r="J6" s="8" t="s">
        <v>14</v>
      </c>
      <c r="K6" s="8">
        <f>AVERAGE(Q9:Q11)</f>
        <v>3.6933333333333334</v>
      </c>
      <c r="L6" s="8">
        <f>AVERAGE(R9:R11)</f>
        <v>0</v>
      </c>
      <c r="M6" s="8">
        <f>AVERAGE(S9:S11)</f>
        <v>0.66666666666666663</v>
      </c>
      <c r="P6" s="9" t="s">
        <v>9</v>
      </c>
      <c r="Q6" s="5">
        <v>4</v>
      </c>
      <c r="R6" s="5">
        <v>1</v>
      </c>
      <c r="S6" s="5">
        <v>0</v>
      </c>
      <c r="T6" s="1">
        <v>2</v>
      </c>
      <c r="V6">
        <f>(SQRT((Q5-Q6)^2 + (R5-R6)^2 + (S5-S6)^2) + SQRT((Q7-Q6)^2 + (R7-R6)^2 + (S7-S6)^2) + SQRT((Q8-Q6)^2 + (R8-R6)^2 + (S8-S6)^2))/3</f>
        <v>0.5353697186622759</v>
      </c>
      <c r="W6">
        <f>(SQRT((Q3-Q6)^2 + (R3-R6)^2 + (S3-S6)^2) + SQRT((Q4-Q6)^2 + (R4-R6)^2 + (S4-S6)^2))/2</f>
        <v>1.5699520931683437</v>
      </c>
      <c r="X6" t="s">
        <v>33</v>
      </c>
      <c r="Y6">
        <f t="shared" si="1"/>
        <v>1.319981689765698</v>
      </c>
      <c r="Z6">
        <f t="shared" si="0"/>
        <v>1.319981689765698</v>
      </c>
      <c r="AA6">
        <f t="shared" si="2"/>
        <v>0.59441125372177983</v>
      </c>
    </row>
    <row r="7" spans="1:29" ht="23.05" customHeight="1" x14ac:dyDescent="0.4">
      <c r="B7" s="1"/>
      <c r="C7" s="1"/>
      <c r="D7" s="1"/>
      <c r="E7" s="1"/>
      <c r="F7" s="8" t="s">
        <v>14</v>
      </c>
      <c r="G7" s="8">
        <f>AVERAGE(Q5:Q8)</f>
        <v>3.7974999999999999</v>
      </c>
      <c r="H7" s="8">
        <f>AVERAGE(R5:R8)</f>
        <v>1</v>
      </c>
      <c r="I7" s="8">
        <f>AVERAGE(S5:S8)</f>
        <v>0.25</v>
      </c>
      <c r="J7" s="1"/>
      <c r="K7" s="1"/>
      <c r="L7" s="1"/>
      <c r="M7" s="1"/>
      <c r="P7" s="7" t="s">
        <v>10</v>
      </c>
      <c r="Q7" s="5">
        <v>3.77</v>
      </c>
      <c r="R7" s="5">
        <v>1</v>
      </c>
      <c r="S7" s="5">
        <v>1</v>
      </c>
      <c r="T7" s="1">
        <v>2</v>
      </c>
      <c r="V7">
        <f>(SQRT((Q5-Q7)^2 + (R5-R7)^2 + (S5-S7)^2) + SQRT((Q6-Q7)^2 + (R6-R7)^2 + (S6-S7)^2) + SQRT((Q8-Q7)^2 + (R8-R7)^2 + (S8-S7)^2))/3</f>
        <v>1.027219155325142</v>
      </c>
      <c r="W7">
        <f>(SQRT((Q3-Q7)^2 + (R3-R7)^2 + (S3-S7)^2) + SQRT((Q4-Q7)^2 + (R4-R7)^2 + (S4-S7)^2))/2</f>
        <v>1.7208954426401784</v>
      </c>
      <c r="X7" t="s">
        <v>33</v>
      </c>
      <c r="Y7">
        <f t="shared" si="1"/>
        <v>1.1557964421602238</v>
      </c>
      <c r="Z7">
        <f t="shared" si="0"/>
        <v>1.1557964421602238</v>
      </c>
      <c r="AA7">
        <f t="shared" si="2"/>
        <v>0.11124561570268066</v>
      </c>
    </row>
    <row r="8" spans="1:29" ht="23.05" customHeight="1" x14ac:dyDescent="0.4">
      <c r="P8" s="7" t="s">
        <v>12</v>
      </c>
      <c r="Q8" s="5">
        <v>3.48</v>
      </c>
      <c r="R8" s="5">
        <v>1</v>
      </c>
      <c r="S8" s="5">
        <v>0</v>
      </c>
      <c r="T8" s="1">
        <v>2</v>
      </c>
      <c r="V8">
        <f>(SQRT((Q5-Q8)^2 + (R5-R8)^2 + (S5-S8)^2) + SQRT((Q6-Q8)^2 + (R6-R8)^2 + (S6-S8)^2) + SQRT((Q7-Q8)^2 + (R7-R8)^2 + (S7-S8)^2))/3</f>
        <v>0.67373374311667444</v>
      </c>
      <c r="W8">
        <f>(SQRT((Q3-Q8)^2 + (R3-R8)^2 + (S3-S8)^2) + SQRT((Q4-Q8)^2 + (R4-R8)^2 + (S4-S8)^2))/2</f>
        <v>1.2153947162196097</v>
      </c>
      <c r="X8" t="s">
        <v>33</v>
      </c>
      <c r="Y8">
        <f t="shared" si="1"/>
        <v>1.3116730902604925</v>
      </c>
      <c r="Z8">
        <f t="shared" si="0"/>
        <v>1.2153947162196097</v>
      </c>
      <c r="AA8">
        <f t="shared" si="2"/>
        <v>0.44566671705446392</v>
      </c>
    </row>
    <row r="9" spans="1:29" ht="23.05" customHeight="1" x14ac:dyDescent="0.4">
      <c r="B9" t="s">
        <v>22</v>
      </c>
      <c r="F9" s="10" t="s">
        <v>24</v>
      </c>
      <c r="G9" t="s">
        <v>23</v>
      </c>
      <c r="I9" t="s">
        <v>22</v>
      </c>
      <c r="M9" s="10" t="s">
        <v>24</v>
      </c>
      <c r="N9" t="s">
        <v>23</v>
      </c>
      <c r="P9" s="7" t="s">
        <v>7</v>
      </c>
      <c r="Q9" s="5">
        <v>3.48</v>
      </c>
      <c r="R9" s="5">
        <v>0</v>
      </c>
      <c r="S9" s="5">
        <v>1</v>
      </c>
      <c r="T9" s="1">
        <v>3</v>
      </c>
      <c r="V9">
        <f>(SQRT((Q10-Q9)^2 + (R10-R9)^2 + (S10-S9)^2) + SQRT((Q11-Q9)^2 + (R11-R9)^2 + (S11-S9)^2))/2</f>
        <v>0.64626001134990663</v>
      </c>
      <c r="W9">
        <f>(SQRT(($Q$3-9)^2 + ($R$3-R9)^2 + ($S$3-S9)^2) + SQRT(($Q$4-Q9)^2 + ($R$4-R9)^2 + ($S$4-S9)^2))/2</f>
        <v>3.7443076836408804</v>
      </c>
      <c r="X9">
        <f>(SQRT(($Q$5-Q9)^2+($R$5-R9)^2+($S$5-S9)^2) + SQRT(($Q$6-Q9)^2+($R$6-R9)^2+($S$6-S9)^2) + SQRT(($Q$7-Q9)^2+($R$7-R9)^2+($S$7-S9)^2) + SQRT(($Q$8-Q9)^2+($R$8-R9)^2+($S$8-S9)^2))/4</f>
        <v>1.3623360908679529</v>
      </c>
      <c r="Y9" t="s">
        <v>33</v>
      </c>
      <c r="Z9">
        <f t="shared" si="0"/>
        <v>1.3623360908679529</v>
      </c>
      <c r="AA9">
        <f t="shared" si="2"/>
        <v>0.52562365800778998</v>
      </c>
    </row>
    <row r="10" spans="1:29" ht="23.05" customHeight="1" x14ac:dyDescent="0.4">
      <c r="B10" t="s">
        <v>25</v>
      </c>
      <c r="I10" t="s">
        <v>26</v>
      </c>
      <c r="P10" s="7" t="s">
        <v>11</v>
      </c>
      <c r="Q10" s="5">
        <v>3.92</v>
      </c>
      <c r="R10" s="5">
        <v>0</v>
      </c>
      <c r="S10" s="5">
        <v>0</v>
      </c>
      <c r="T10" s="1">
        <v>3</v>
      </c>
      <c r="V10">
        <f>(SQRT((Q9-Q10)^2 + (R9-R10)^2 + (S9-S10)^2) + SQRT((Q11-Q10)^2 + (R11-R10)^2 + (S11-S10)^2))/2</f>
        <v>1.0604584166372042</v>
      </c>
      <c r="W10">
        <f t="shared" ref="W10" si="3">(SQRT(($Q$3-9)^2 + ($R$3-R10)^2 + ($S$3-S10)^2) + SQRT(($Q$4-Q10)^2 + ($R$4-R10)^2 + ($S$4-S10)^2))/2</f>
        <v>3.67</v>
      </c>
      <c r="X10">
        <f t="shared" ref="X10" si="4">(SQRT(($Q$5-Q10)^2+($R$5-R10)^2+($S$5-S10)^2) + SQRT(($Q$6-Q10)^2+($R$6-R10)^2+($S$6-S10)^2) + SQRT(($Q$7-Q10)^2+($R$7-R10)^2+($S$7-S10)^2) + SQRT(($Q$8-Q10)^2+($R$8-R10)^2+($S$8-S10)^2))/4</f>
        <v>1.1295152910888393</v>
      </c>
      <c r="Y10" t="s">
        <v>33</v>
      </c>
      <c r="Z10">
        <f t="shared" si="0"/>
        <v>1.1295152910888393</v>
      </c>
      <c r="AA10">
        <f t="shared" si="2"/>
        <v>6.1138503388533216E-2</v>
      </c>
    </row>
    <row r="11" spans="1:29" ht="23.05" customHeight="1" x14ac:dyDescent="0.4">
      <c r="B11" t="s">
        <v>8</v>
      </c>
      <c r="G11">
        <f>(MIN(F13,F17)-F12)/MAX(F12,F17)</f>
        <v>0.93324296134510831</v>
      </c>
      <c r="I11" t="s">
        <v>6</v>
      </c>
      <c r="P11" s="7" t="s">
        <v>21</v>
      </c>
      <c r="Q11" s="5">
        <v>3.68</v>
      </c>
      <c r="R11" s="5">
        <v>0</v>
      </c>
      <c r="S11" s="5">
        <v>1</v>
      </c>
      <c r="T11" s="1">
        <v>3</v>
      </c>
      <c r="V11">
        <f>(SQRT((Q9-Q11)^2 + (R9-R11)^2 + (S9-S11)^2) + SQRT((Q10-Q11)^2 + (R10-R11)^2 + (S10-S11)^2))/2</f>
        <v>0.61419840528729774</v>
      </c>
      <c r="W11">
        <f>(SQRT(($Q$3-9)^2 + ($R$3-R11)^2 + ($S$3-S11)^2) + SQRT(($Q$4-Q11)^2 + ($R$4-R11)^2 + ($S$4-S11)^2))/2</f>
        <v>3.8080626971564344</v>
      </c>
      <c r="X11">
        <f>(SQRT(($Q$5-Q11)^2+($R$5-R11)^2+($S$5-S11)^2) + SQRT(($Q$6-Q11)^2+($R$6-R11)^2+($S$6-S11)^2) + SQRT(($Q$7-Q11)^2+($R$7-R11)^2+($S$7-S11)^2) + SQRT(($Q$8-Q11)^2+($R$8-R11)^2+($S$8-S11)^2))/4</f>
        <v>1.3300520479448181</v>
      </c>
      <c r="Y11" t="s">
        <v>33</v>
      </c>
      <c r="Z11">
        <f t="shared" si="0"/>
        <v>1.3300520479448181</v>
      </c>
      <c r="AA11">
        <f t="shared" si="2"/>
        <v>0.53821475916198136</v>
      </c>
    </row>
    <row r="12" spans="1:29" ht="23.05" customHeight="1" x14ac:dyDescent="0.4">
      <c r="A12">
        <v>1</v>
      </c>
      <c r="B12" t="s">
        <v>8</v>
      </c>
      <c r="C12" t="s">
        <v>13</v>
      </c>
      <c r="D12">
        <f>SQRT(((Q4-Q3)^2)+((R4-R3)^2)+((S4-S3)^2))</f>
        <v>8.0000000000000071E-2</v>
      </c>
      <c r="F12">
        <f>AVERAGE(D12)</f>
        <v>8.0000000000000071E-2</v>
      </c>
      <c r="I12" t="s">
        <v>6</v>
      </c>
      <c r="J12" t="s">
        <v>9</v>
      </c>
      <c r="AA12">
        <f>AVERAGE(AA3:AA11)</f>
        <v>0.52833945959061968</v>
      </c>
    </row>
    <row r="13" spans="1:29" ht="23.05" customHeight="1" x14ac:dyDescent="0.4">
      <c r="A13">
        <v>2</v>
      </c>
      <c r="B13" t="s">
        <v>8</v>
      </c>
      <c r="C13" t="s">
        <v>6</v>
      </c>
      <c r="D13">
        <f t="shared" ref="D13:D19" si="5">SQRT(((Q5-$Q$3)^2)+((R5-$R$3)^2)+((S5-$S$3)^2))</f>
        <v>1.4940214188558343</v>
      </c>
      <c r="F13">
        <f>AVERAGE(D13:D16)</f>
        <v>1.4809867984480385</v>
      </c>
      <c r="J13" t="s">
        <v>10</v>
      </c>
    </row>
    <row r="14" spans="1:29" ht="23.05" customHeight="1" x14ac:dyDescent="0.4">
      <c r="C14" t="s">
        <v>9</v>
      </c>
      <c r="D14">
        <f t="shared" si="5"/>
        <v>1.5391231269784753</v>
      </c>
      <c r="J14" t="s">
        <v>12</v>
      </c>
    </row>
    <row r="15" spans="1:29" ht="23.05" customHeight="1" x14ac:dyDescent="0.4">
      <c r="C15" t="s">
        <v>10</v>
      </c>
      <c r="D15">
        <f t="shared" si="5"/>
        <v>1.6981166037701887</v>
      </c>
      <c r="I15" t="s">
        <v>6</v>
      </c>
      <c r="J15" t="s">
        <v>8</v>
      </c>
    </row>
    <row r="16" spans="1:29" ht="23.05" customHeight="1" x14ac:dyDescent="0.4">
      <c r="C16" t="s">
        <v>12</v>
      </c>
      <c r="D16">
        <f t="shared" si="5"/>
        <v>1.1926860441876563</v>
      </c>
      <c r="J16" t="s">
        <v>13</v>
      </c>
    </row>
    <row r="17" spans="1:10" ht="23.05" customHeight="1" x14ac:dyDescent="0.4">
      <c r="A17">
        <v>3</v>
      </c>
      <c r="B17" t="s">
        <v>8</v>
      </c>
      <c r="C17" t="s">
        <v>7</v>
      </c>
      <c r="D17">
        <f t="shared" si="5"/>
        <v>1.1926860441876563</v>
      </c>
      <c r="F17">
        <f>AVERAGE(D17:D19)</f>
        <v>1.198375506342775</v>
      </c>
      <c r="I17" t="s">
        <v>6</v>
      </c>
      <c r="J17" t="s">
        <v>7</v>
      </c>
    </row>
    <row r="18" spans="1:10" ht="23.05" customHeight="1" x14ac:dyDescent="0.4">
      <c r="C18" t="s">
        <v>11</v>
      </c>
      <c r="D18">
        <f t="shared" si="5"/>
        <v>1.0899999999999999</v>
      </c>
      <c r="J18" t="s">
        <v>11</v>
      </c>
    </row>
    <row r="19" spans="1:10" ht="23.05" customHeight="1" x14ac:dyDescent="0.4">
      <c r="C19" t="s">
        <v>21</v>
      </c>
      <c r="D19">
        <f t="shared" si="5"/>
        <v>1.3124404748406688</v>
      </c>
      <c r="J19" t="s">
        <v>21</v>
      </c>
    </row>
    <row r="21" spans="1:10" ht="23.05" customHeight="1" x14ac:dyDescent="0.4">
      <c r="B21" t="s">
        <v>13</v>
      </c>
      <c r="G21">
        <f>(MIN(F23,F27)-F22)/MAX(F22,F27)</f>
        <v>0.90325149608981581</v>
      </c>
    </row>
    <row r="22" spans="1:10" ht="23.05" customHeight="1" x14ac:dyDescent="0.4">
      <c r="B22" t="s">
        <v>13</v>
      </c>
      <c r="C22" t="s">
        <v>8</v>
      </c>
      <c r="D22">
        <f>SQRT(((Q3-$Q$4)^2)+((R3-$R$4)^2)+((S3-$S$4)^2))</f>
        <v>8.0000000000000071E-2</v>
      </c>
      <c r="F22">
        <f>AVERAGE(D22)</f>
        <v>8.0000000000000071E-2</v>
      </c>
    </row>
    <row r="23" spans="1:10" ht="23.05" customHeight="1" x14ac:dyDescent="0.4">
      <c r="B23" t="s">
        <v>13</v>
      </c>
      <c r="C23" t="s">
        <v>6</v>
      </c>
      <c r="D23">
        <f>SQRT(((Q5-$Q$4)^2)+((R5-$R$4)^2)+((S5-$S$4)^2))</f>
        <v>1.5543809056984714</v>
      </c>
      <c r="F23">
        <f>AVERAGE(D23:D26)</f>
        <v>1.5342349087046037</v>
      </c>
    </row>
    <row r="24" spans="1:10" ht="23.05" customHeight="1" x14ac:dyDescent="0.4">
      <c r="C24" t="s">
        <v>9</v>
      </c>
      <c r="D24">
        <f>SQRT(((Q6-$Q$4)^2)+((R6-$R$4)^2)+((S6-$S$4)^2))</f>
        <v>1.6007810593582121</v>
      </c>
    </row>
    <row r="25" spans="1:10" ht="23.05" customHeight="1" x14ac:dyDescent="0.4">
      <c r="C25" t="s">
        <v>10</v>
      </c>
      <c r="D25">
        <f>SQRT(((Q7-$Q$4)^2)+((R7-$R$4)^2)+((S7-$S$4)^2))</f>
        <v>1.7436742815101678</v>
      </c>
    </row>
    <row r="26" spans="1:10" ht="23.05" customHeight="1" x14ac:dyDescent="0.4">
      <c r="C26" t="s">
        <v>12</v>
      </c>
      <c r="D26">
        <f>SQRT(((Q8-$Q$4)^2)+((R8-$R$4)^2)+((S8-$S$4)^2))</f>
        <v>1.2381033882515629</v>
      </c>
    </row>
    <row r="27" spans="1:10" ht="23.05" customHeight="1" x14ac:dyDescent="0.4">
      <c r="B27" t="s">
        <v>13</v>
      </c>
      <c r="C27" t="s">
        <v>7</v>
      </c>
      <c r="D27">
        <f>SQRT((Q9-$Q$4)^2)+((R9-$R$4)^2)+((S9-$S$4)^2)</f>
        <v>1.73</v>
      </c>
      <c r="F27">
        <f>AVERAGE(D27:D29)</f>
        <v>1.61</v>
      </c>
    </row>
    <row r="28" spans="1:10" ht="23.05" customHeight="1" x14ac:dyDescent="0.4">
      <c r="C28" t="s">
        <v>11</v>
      </c>
      <c r="D28">
        <f>SQRT((Q10-$Q$4)^2)+((R10-$R$4)^2)+((S10-$S$4)^2)</f>
        <v>1.17</v>
      </c>
    </row>
    <row r="29" spans="1:10" ht="23.05" customHeight="1" x14ac:dyDescent="0.4">
      <c r="C29" t="s">
        <v>21</v>
      </c>
      <c r="D29">
        <f>SQRT((Q11-$Q$4)^2)+((R11-$R$4)^2)+((S11-$S$4)^2)</f>
        <v>1.9300000000000002</v>
      </c>
    </row>
    <row r="30" spans="1:10" ht="23.05" customHeight="1" x14ac:dyDescent="0.4">
      <c r="G30">
        <f>AVERAGE(G11,G21)</f>
        <v>0.91824722871746212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LOF</vt:lpstr>
      <vt:lpstr>K-Means</vt:lpstr>
      <vt:lpstr>Silhouette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2022-11-13T04:15:33Z</dcterms:created>
  <dcterms:modified xsi:type="dcterms:W3CDTF">2023-01-08T12:35:07Z</dcterms:modified>
</cp:coreProperties>
</file>