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.Wiegman\Documents\GitHub\wetlandP_2p1_stable\wetlandP_v2.1\inputs\lcbp_sites\"/>
    </mc:Choice>
  </mc:AlternateContent>
  <xr:revisionPtr revIDLastSave="0" documentId="13_ncr:1_{35693D9F-1D87-4409-BDB8-49C93EB3B378}" xr6:coauthVersionLast="47" xr6:coauthVersionMax="47" xr10:uidLastSave="{00000000-0000-0000-0000-000000000000}"/>
  <bookViews>
    <workbookView xWindow="-108" yWindow="-108" windowWidth="23256" windowHeight="12576" activeTab="16" xr2:uid="{00000000-000D-0000-FFFF-FFFF00000000}"/>
  </bookViews>
  <sheets>
    <sheet name="Table1" sheetId="19" r:id="rId1"/>
    <sheet name="Table2" sheetId="20" r:id="rId2"/>
    <sheet name="Table3" sheetId="11" r:id="rId3"/>
    <sheet name="Table4" sheetId="22" r:id="rId4"/>
    <sheet name="Table5" sheetId="24" r:id="rId5"/>
    <sheet name="Table6" sheetId="21" r:id="rId6"/>
    <sheet name="df.biomass.P.site" sheetId="13" r:id="rId7"/>
    <sheet name="Litterfall" sheetId="14" r:id="rId8"/>
    <sheet name="LitterDecomp" sheetId="15" r:id="rId9"/>
    <sheet name="Below Ground Biomass" sheetId="16" r:id="rId10"/>
    <sheet name="df.lcbp.stocks" sheetId="1" r:id="rId11"/>
    <sheet name="Soil (0-5cm)" sheetId="12" r:id="rId12"/>
    <sheet name="Accretion (Tiles)" sheetId="10" r:id="rId13"/>
    <sheet name="Aboveground Litter" sheetId="8" r:id="rId14"/>
    <sheet name="Aboveground Herbaceous Biomass" sheetId="7" r:id="rId15"/>
    <sheet name="Belowground Biomass (0-10cm)" sheetId="3" r:id="rId16"/>
    <sheet name="Soil (5-10cm)" sheetId="6" r:id="rId17"/>
  </sheets>
  <definedNames>
    <definedName name="_xlnm._FilterDatabase" localSheetId="3" hidden="1">Table4!$A$1:$F$16</definedName>
    <definedName name="_xlnm._FilterDatabase" localSheetId="4" hidden="1">Table5!$A$1:$E$61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7" i="15" l="1"/>
  <c r="H23" i="8"/>
  <c r="E23" i="8"/>
  <c r="C19" i="10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K8" i="14"/>
  <c r="L9" i="14"/>
  <c r="M9" i="14"/>
  <c r="K9" i="14"/>
  <c r="L5" i="14"/>
  <c r="M5" i="14"/>
  <c r="K5" i="14"/>
  <c r="BE34" i="15"/>
  <c r="BE36" i="15" s="1"/>
  <c r="BD34" i="15"/>
  <c r="BD36" i="15" s="1"/>
  <c r="BC34" i="15"/>
  <c r="BC36" i="15" s="1"/>
  <c r="BB34" i="15"/>
  <c r="BB36" i="15" s="1"/>
  <c r="BE33" i="15"/>
  <c r="BE35" i="15" s="1"/>
  <c r="BD33" i="15"/>
  <c r="BD35" i="15" s="1"/>
  <c r="BC33" i="15"/>
  <c r="BC35" i="15" s="1"/>
  <c r="BB33" i="15"/>
  <c r="BB35" i="15" s="1"/>
  <c r="BE22" i="15"/>
  <c r="BE24" i="15" s="1"/>
  <c r="BD22" i="15"/>
  <c r="BD24" i="15" s="1"/>
  <c r="BC22" i="15"/>
  <c r="BC24" i="15" s="1"/>
  <c r="BB22" i="15"/>
  <c r="BB24" i="15" s="1"/>
  <c r="BE21" i="15"/>
  <c r="BE23" i="15" s="1"/>
  <c r="BD21" i="15"/>
  <c r="BD23" i="15" s="1"/>
  <c r="BC21" i="15"/>
  <c r="BC23" i="15" s="1"/>
  <c r="BB21" i="15"/>
  <c r="BB23" i="15" s="1"/>
  <c r="BE10" i="15"/>
  <c r="BE12" i="15" s="1"/>
  <c r="BD10" i="15"/>
  <c r="BD12" i="15" s="1"/>
  <c r="BC10" i="15"/>
  <c r="BC12" i="15" s="1"/>
  <c r="BB10" i="15"/>
  <c r="BB12" i="15" s="1"/>
  <c r="BE9" i="15"/>
  <c r="BE11" i="15" s="1"/>
  <c r="BD9" i="15"/>
  <c r="BD11" i="15" s="1"/>
  <c r="BC9" i="15"/>
  <c r="BC11" i="15" s="1"/>
  <c r="BB9" i="15"/>
  <c r="BB11" i="15" s="1"/>
  <c r="AX8" i="15"/>
  <c r="AW8" i="15"/>
  <c r="AV8" i="15"/>
  <c r="AU8" i="15"/>
  <c r="AT8" i="15"/>
  <c r="AS8" i="15"/>
  <c r="AR8" i="15"/>
  <c r="AQ8" i="15"/>
  <c r="AP8" i="15"/>
  <c r="AO8" i="15"/>
  <c r="AN8" i="15"/>
  <c r="AM8" i="15"/>
  <c r="AL8" i="15"/>
  <c r="AK8" i="15"/>
  <c r="AJ8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X5" i="15"/>
  <c r="AW5" i="15"/>
  <c r="AV5" i="15"/>
  <c r="AU5" i="15"/>
  <c r="AT5" i="15"/>
  <c r="AS5" i="15"/>
  <c r="AR5" i="15"/>
  <c r="AQ5" i="15"/>
  <c r="AP5" i="15"/>
  <c r="AO5" i="15"/>
  <c r="AN5" i="15"/>
  <c r="AM5" i="15"/>
  <c r="AL5" i="15"/>
  <c r="AK5" i="15"/>
  <c r="AJ5" i="15"/>
  <c r="AX4" i="15"/>
  <c r="AW4" i="15"/>
  <c r="AV4" i="15"/>
  <c r="AU4" i="15"/>
  <c r="AT4" i="15"/>
  <c r="AS4" i="15"/>
  <c r="AR4" i="15"/>
  <c r="AQ4" i="15"/>
  <c r="AP4" i="15"/>
  <c r="AO4" i="15"/>
  <c r="AN4" i="15"/>
  <c r="AM4" i="15"/>
  <c r="AL4" i="15"/>
  <c r="AK4" i="15"/>
  <c r="AJ4" i="15"/>
  <c r="AX3" i="15"/>
  <c r="AW3" i="15"/>
  <c r="AV3" i="15"/>
  <c r="AU3" i="15"/>
  <c r="AT3" i="15"/>
  <c r="AS3" i="15"/>
  <c r="AR3" i="15"/>
  <c r="AQ3" i="15"/>
  <c r="AP3" i="15"/>
  <c r="AO3" i="15"/>
  <c r="AN3" i="15"/>
  <c r="AM3" i="15"/>
  <c r="AL3" i="15"/>
  <c r="AK3" i="15"/>
  <c r="AJ3" i="15"/>
  <c r="AX2" i="15"/>
  <c r="AW2" i="15"/>
  <c r="AV2" i="15"/>
  <c r="AU2" i="15"/>
  <c r="AT2" i="15"/>
  <c r="AS2" i="15"/>
  <c r="AR2" i="15"/>
  <c r="AQ2" i="15"/>
  <c r="AP2" i="15"/>
  <c r="AO2" i="15"/>
  <c r="AN2" i="15"/>
  <c r="AM2" i="15"/>
  <c r="AL2" i="15"/>
  <c r="AK2" i="15"/>
  <c r="AJ2" i="15"/>
  <c r="AX1" i="15"/>
  <c r="AW1" i="15"/>
  <c r="AV1" i="15"/>
  <c r="AU1" i="15"/>
  <c r="AT1" i="15"/>
  <c r="AS1" i="15"/>
  <c r="AR1" i="15"/>
  <c r="AQ1" i="15"/>
  <c r="AP1" i="15"/>
  <c r="AO1" i="15"/>
  <c r="AN1" i="15"/>
  <c r="AM1" i="15"/>
  <c r="AL1" i="15"/>
  <c r="AK1" i="15"/>
  <c r="AJ1" i="15"/>
  <c r="M8" i="14"/>
  <c r="L8" i="14"/>
  <c r="M7" i="14"/>
  <c r="L7" i="14"/>
  <c r="K7" i="14"/>
  <c r="M4" i="14"/>
  <c r="L4" i="14"/>
  <c r="K4" i="14"/>
  <c r="M3" i="14"/>
  <c r="L3" i="14"/>
  <c r="K3" i="14"/>
  <c r="D19" i="8" l="1"/>
  <c r="D24" i="8" s="1"/>
  <c r="D20" i="8"/>
  <c r="D25" i="8" s="1"/>
  <c r="D18" i="8"/>
  <c r="E21" i="12" a="1"/>
  <c r="E21" i="12" s="1"/>
  <c r="C18" i="12"/>
  <c r="C26" i="12" s="1"/>
  <c r="D18" i="12"/>
  <c r="C19" i="12"/>
  <c r="C27" i="12" s="1"/>
  <c r="D19" i="12"/>
  <c r="C20" i="12"/>
  <c r="D20" i="12"/>
  <c r="C21" i="12" a="1"/>
  <c r="C21" i="12" s="1"/>
  <c r="D21" i="12" a="1"/>
  <c r="D21" i="12" s="1"/>
  <c r="C22" i="12" a="1"/>
  <c r="C22" i="12" s="1"/>
  <c r="D22" i="12" a="1"/>
  <c r="D22" i="12" s="1"/>
  <c r="C23" i="12" a="1"/>
  <c r="C23" i="12" s="1"/>
  <c r="D23" i="12" a="1"/>
  <c r="D23" i="12" s="1"/>
  <c r="D19" i="10"/>
  <c r="E19" i="10"/>
  <c r="C20" i="10"/>
  <c r="D20" i="10"/>
  <c r="E20" i="10"/>
  <c r="C21" i="10"/>
  <c r="D21" i="10"/>
  <c r="E21" i="10"/>
  <c r="C22" i="10" a="1"/>
  <c r="C22" i="10" s="1"/>
  <c r="D22" i="10" a="1"/>
  <c r="D22" i="10" s="1"/>
  <c r="E22" i="10" a="1"/>
  <c r="E22" i="10" s="1"/>
  <c r="C23" i="10" a="1"/>
  <c r="C23" i="10" s="1"/>
  <c r="D23" i="10" a="1"/>
  <c r="D23" i="10" s="1"/>
  <c r="E23" i="10" a="1"/>
  <c r="E23" i="10" s="1"/>
  <c r="C24" i="10" a="1"/>
  <c r="C24" i="10" s="1"/>
  <c r="D24" i="10" a="1"/>
  <c r="D24" i="10" s="1"/>
  <c r="E24" i="10" a="1"/>
  <c r="E24" i="10" s="1"/>
  <c r="O27" i="10"/>
  <c r="C24" i="8"/>
  <c r="C25" i="8"/>
  <c r="H23" i="3"/>
  <c r="H25" i="3"/>
  <c r="O23" i="3" s="1"/>
  <c r="C18" i="3"/>
  <c r="D18" i="3"/>
  <c r="E18" i="3"/>
  <c r="F18" i="3"/>
  <c r="G18" i="3"/>
  <c r="C19" i="3"/>
  <c r="D19" i="3"/>
  <c r="E19" i="3"/>
  <c r="F19" i="3"/>
  <c r="G19" i="3"/>
  <c r="C20" i="3"/>
  <c r="D20" i="3"/>
  <c r="E20" i="3"/>
  <c r="F20" i="3"/>
  <c r="G20" i="3"/>
  <c r="H24" i="3"/>
  <c r="N23" i="3" s="1"/>
  <c r="C18" i="8"/>
  <c r="C23" i="8" s="1"/>
  <c r="E18" i="8"/>
  <c r="F18" i="8"/>
  <c r="G18" i="8"/>
  <c r="C19" i="8"/>
  <c r="E19" i="8"/>
  <c r="F19" i="8"/>
  <c r="F24" i="8" s="1"/>
  <c r="G19" i="8"/>
  <c r="G24" i="8" s="1"/>
  <c r="C20" i="8"/>
  <c r="E20" i="8"/>
  <c r="E25" i="8" s="1"/>
  <c r="I25" i="8" s="1"/>
  <c r="O24" i="8" s="1"/>
  <c r="F20" i="8"/>
  <c r="F25" i="8" s="1"/>
  <c r="J25" i="8" s="1"/>
  <c r="O25" i="8" s="1"/>
  <c r="G20" i="8"/>
  <c r="G25" i="8" s="1"/>
  <c r="M21" i="8"/>
  <c r="N21" i="8"/>
  <c r="O21" i="8"/>
  <c r="L22" i="8" a="1"/>
  <c r="L22" i="8" s="1"/>
  <c r="I23" i="8"/>
  <c r="M24" i="8" s="1"/>
  <c r="F23" i="8"/>
  <c r="J23" i="8" s="1"/>
  <c r="M25" i="8" s="1"/>
  <c r="G23" i="8"/>
  <c r="L23" i="8"/>
  <c r="E24" i="8"/>
  <c r="I24" i="8" s="1"/>
  <c r="N24" i="8" s="1"/>
  <c r="L24" i="8"/>
  <c r="L25" i="8"/>
  <c r="J23" i="3"/>
  <c r="M25" i="3" s="1"/>
  <c r="L23" i="3"/>
  <c r="C27" i="10"/>
  <c r="I27" i="10" s="1"/>
  <c r="N31" i="12"/>
  <c r="N30" i="12"/>
  <c r="N29" i="12"/>
  <c r="N28" i="12"/>
  <c r="N27" i="12"/>
  <c r="N26" i="12"/>
  <c r="N25" i="12" a="1"/>
  <c r="N25" i="12" s="1"/>
  <c r="Q24" i="12"/>
  <c r="P24" i="12"/>
  <c r="O24" i="12"/>
  <c r="G23" i="12" a="1"/>
  <c r="G23" i="12" s="1"/>
  <c r="F23" i="12" a="1"/>
  <c r="F23" i="12" s="1"/>
  <c r="E23" i="12" a="1"/>
  <c r="E23" i="12" s="1"/>
  <c r="G22" i="12" a="1"/>
  <c r="G22" i="12" s="1"/>
  <c r="F22" i="12" a="1"/>
  <c r="F22" i="12" s="1"/>
  <c r="E22" i="12" a="1"/>
  <c r="E22" i="12" s="1"/>
  <c r="N21" i="12" a="1"/>
  <c r="N21" i="12" s="1"/>
  <c r="G21" i="12" a="1"/>
  <c r="G21" i="12" s="1"/>
  <c r="F21" i="12" a="1"/>
  <c r="F21" i="12" s="1"/>
  <c r="G20" i="12"/>
  <c r="G28" i="12" s="1"/>
  <c r="F20" i="12"/>
  <c r="E20" i="12"/>
  <c r="G19" i="12"/>
  <c r="G27" i="12" s="1"/>
  <c r="F19" i="12"/>
  <c r="E19" i="12"/>
  <c r="G18" i="12"/>
  <c r="F18" i="12"/>
  <c r="E18" i="12"/>
  <c r="FB3" i="1"/>
  <c r="FB4" i="1"/>
  <c r="FB5" i="1"/>
  <c r="FB10" i="1"/>
  <c r="FB13" i="1"/>
  <c r="FA3" i="1"/>
  <c r="FA13" i="1"/>
  <c r="FA14" i="1"/>
  <c r="FA15" i="1"/>
  <c r="ED3" i="1"/>
  <c r="ED4" i="1"/>
  <c r="FA4" i="1" s="1"/>
  <c r="ED5" i="1"/>
  <c r="FA5" i="1" s="1"/>
  <c r="ED6" i="1"/>
  <c r="FB6" i="1" s="1"/>
  <c r="ED7" i="1"/>
  <c r="FB7" i="1" s="1"/>
  <c r="ED8" i="1"/>
  <c r="FB8" i="1" s="1"/>
  <c r="ED9" i="1"/>
  <c r="FB9" i="1" s="1"/>
  <c r="ED10" i="1"/>
  <c r="FA10" i="1" s="1"/>
  <c r="ED11" i="1"/>
  <c r="FB11" i="1" s="1"/>
  <c r="ED12" i="1"/>
  <c r="FB12" i="1" s="1"/>
  <c r="ED13" i="1"/>
  <c r="ED14" i="1"/>
  <c r="FB14" i="1" s="1"/>
  <c r="ED15" i="1"/>
  <c r="FB15" i="1" s="1"/>
  <c r="ED16" i="1"/>
  <c r="FA16" i="1" s="1"/>
  <c r="ED2" i="1"/>
  <c r="FB2" i="1" s="1"/>
  <c r="FR3" i="1"/>
  <c r="GO3" i="1" s="1"/>
  <c r="FR4" i="1"/>
  <c r="GP4" i="1" s="1"/>
  <c r="FR5" i="1"/>
  <c r="GO5" i="1" s="1"/>
  <c r="FR6" i="1"/>
  <c r="GP6" i="1" s="1"/>
  <c r="FR7" i="1"/>
  <c r="GO7" i="1" s="1"/>
  <c r="FR8" i="1"/>
  <c r="GO8" i="1" s="1"/>
  <c r="FR9" i="1"/>
  <c r="GP9" i="1" s="1"/>
  <c r="FR10" i="1"/>
  <c r="GP10" i="1" s="1"/>
  <c r="FR11" i="1"/>
  <c r="GP11" i="1" s="1"/>
  <c r="FR12" i="1"/>
  <c r="GP12" i="1" s="1"/>
  <c r="FR13" i="1"/>
  <c r="GO13" i="1" s="1"/>
  <c r="FR14" i="1"/>
  <c r="GO14" i="1" s="1"/>
  <c r="FR15" i="1"/>
  <c r="GO15" i="1" s="1"/>
  <c r="FR16" i="1"/>
  <c r="GP16" i="1" s="1"/>
  <c r="FR2" i="1"/>
  <c r="GO2" i="1" s="1"/>
  <c r="IB2" i="1"/>
  <c r="IZ2" i="1" s="1"/>
  <c r="IB3" i="1"/>
  <c r="IZ3" i="1" s="1"/>
  <c r="IB4" i="1"/>
  <c r="IZ4" i="1" s="1"/>
  <c r="IB5" i="1"/>
  <c r="IZ5" i="1" s="1"/>
  <c r="IB6" i="1"/>
  <c r="IZ6" i="1" s="1"/>
  <c r="IB7" i="1"/>
  <c r="IZ7" i="1" s="1"/>
  <c r="IB8" i="1"/>
  <c r="IZ8" i="1" s="1"/>
  <c r="IB9" i="1"/>
  <c r="IZ9" i="1" s="1"/>
  <c r="IB10" i="1"/>
  <c r="IZ10" i="1" s="1"/>
  <c r="IB11" i="1"/>
  <c r="IZ11" i="1" s="1"/>
  <c r="IB12" i="1"/>
  <c r="IZ12" i="1" s="1"/>
  <c r="IB13" i="1"/>
  <c r="IZ13" i="1" s="1"/>
  <c r="IB14" i="1"/>
  <c r="IZ14" i="1" s="1"/>
  <c r="IB15" i="1"/>
  <c r="IZ15" i="1" s="1"/>
  <c r="IB16" i="1"/>
  <c r="IZ16" i="1" s="1"/>
  <c r="JP3" i="1"/>
  <c r="KN3" i="1" s="1"/>
  <c r="JP4" i="1"/>
  <c r="KN4" i="1" s="1"/>
  <c r="JP5" i="1"/>
  <c r="KN5" i="1" s="1"/>
  <c r="JP6" i="1"/>
  <c r="KN6" i="1" s="1"/>
  <c r="JP7" i="1"/>
  <c r="KN7" i="1" s="1"/>
  <c r="JP8" i="1"/>
  <c r="KN8" i="1" s="1"/>
  <c r="JP9" i="1"/>
  <c r="KM9" i="1" s="1"/>
  <c r="JP10" i="1"/>
  <c r="KM10" i="1" s="1"/>
  <c r="JP11" i="1"/>
  <c r="KN11" i="1" s="1"/>
  <c r="JP12" i="1"/>
  <c r="KN12" i="1" s="1"/>
  <c r="JP13" i="1"/>
  <c r="KN13" i="1" s="1"/>
  <c r="JP14" i="1"/>
  <c r="KN14" i="1" s="1"/>
  <c r="JP15" i="1"/>
  <c r="KN15" i="1" s="1"/>
  <c r="JP16" i="1"/>
  <c r="KM16" i="1" s="1"/>
  <c r="JP2" i="1"/>
  <c r="KM2" i="1" s="1"/>
  <c r="BT2" i="1"/>
  <c r="CQ2" i="1" s="1"/>
  <c r="AF3" i="1"/>
  <c r="BC3" i="1" s="1"/>
  <c r="AF4" i="1"/>
  <c r="BC4" i="1" s="1"/>
  <c r="AF5" i="1"/>
  <c r="BC5" i="1" s="1"/>
  <c r="AF6" i="1"/>
  <c r="BC6" i="1" s="1"/>
  <c r="AF7" i="1"/>
  <c r="BD7" i="1" s="1"/>
  <c r="AF8" i="1"/>
  <c r="BC8" i="1" s="1"/>
  <c r="AF9" i="1"/>
  <c r="BC9" i="1" s="1"/>
  <c r="AF10" i="1"/>
  <c r="BD10" i="1" s="1"/>
  <c r="AF11" i="1"/>
  <c r="BC11" i="1" s="1"/>
  <c r="AF12" i="1"/>
  <c r="BC12" i="1" s="1"/>
  <c r="AF13" i="1"/>
  <c r="BC13" i="1" s="1"/>
  <c r="AF14" i="1"/>
  <c r="BC14" i="1" s="1"/>
  <c r="AF15" i="1"/>
  <c r="BC15" i="1" s="1"/>
  <c r="AF16" i="1"/>
  <c r="BC16" i="1" s="1"/>
  <c r="AF2" i="1"/>
  <c r="BC2" i="1" s="1"/>
  <c r="BT3" i="1"/>
  <c r="CR3" i="1" s="1"/>
  <c r="BT4" i="1"/>
  <c r="CR4" i="1" s="1"/>
  <c r="BT5" i="1"/>
  <c r="CR5" i="1" s="1"/>
  <c r="BT6" i="1"/>
  <c r="CR6" i="1" s="1"/>
  <c r="BT7" i="1"/>
  <c r="CR7" i="1" s="1"/>
  <c r="BT8" i="1"/>
  <c r="CR8" i="1" s="1"/>
  <c r="BT9" i="1"/>
  <c r="CR9" i="1" s="1"/>
  <c r="BT10" i="1"/>
  <c r="CR10" i="1" s="1"/>
  <c r="BT11" i="1"/>
  <c r="CR11" i="1" s="1"/>
  <c r="BT12" i="1"/>
  <c r="CR12" i="1" s="1"/>
  <c r="BT13" i="1"/>
  <c r="CR13" i="1" s="1"/>
  <c r="BT14" i="1"/>
  <c r="CQ14" i="1" s="1"/>
  <c r="BT15" i="1"/>
  <c r="CR15" i="1" s="1"/>
  <c r="BT16" i="1"/>
  <c r="CR16" i="1" s="1"/>
  <c r="L22" i="3" a="1"/>
  <c r="L22" i="3" s="1"/>
  <c r="L22" i="7" a="1"/>
  <c r="L22" i="7" s="1"/>
  <c r="O26" i="10" a="1"/>
  <c r="O26" i="10" s="1"/>
  <c r="F22" i="10" a="1"/>
  <c r="F22" i="10" s="1"/>
  <c r="G22" i="10" a="1"/>
  <c r="G22" i="10" s="1"/>
  <c r="H22" i="10" a="1"/>
  <c r="H22" i="10" s="1"/>
  <c r="F23" i="10" a="1"/>
  <c r="F23" i="10" s="1"/>
  <c r="G23" i="10" a="1"/>
  <c r="G23" i="10" s="1"/>
  <c r="H23" i="10" a="1"/>
  <c r="H23" i="10" s="1"/>
  <c r="F24" i="10" a="1"/>
  <c r="F24" i="10" s="1"/>
  <c r="G24" i="10" a="1"/>
  <c r="G24" i="10" s="1"/>
  <c r="H24" i="10" a="1"/>
  <c r="H24" i="10" s="1"/>
  <c r="F19" i="10"/>
  <c r="G19" i="10"/>
  <c r="H19" i="10"/>
  <c r="H27" i="10" s="1"/>
  <c r="F20" i="10"/>
  <c r="G20" i="10"/>
  <c r="H20" i="10"/>
  <c r="F21" i="10"/>
  <c r="G21" i="10"/>
  <c r="H21" i="10"/>
  <c r="C29" i="10"/>
  <c r="O32" i="10"/>
  <c r="O31" i="10"/>
  <c r="O30" i="10"/>
  <c r="O29" i="10"/>
  <c r="O28" i="10"/>
  <c r="R25" i="10"/>
  <c r="Q25" i="10"/>
  <c r="P25" i="10"/>
  <c r="E23" i="7"/>
  <c r="I23" i="7" s="1"/>
  <c r="M24" i="7" s="1"/>
  <c r="F23" i="7"/>
  <c r="F25" i="7"/>
  <c r="J25" i="7" s="1"/>
  <c r="O25" i="7" s="1"/>
  <c r="C18" i="7"/>
  <c r="C23" i="7" s="1"/>
  <c r="L25" i="7"/>
  <c r="L24" i="7"/>
  <c r="L23" i="7"/>
  <c r="O21" i="7"/>
  <c r="N21" i="7"/>
  <c r="M21" i="7"/>
  <c r="G20" i="7"/>
  <c r="G25" i="7" s="1"/>
  <c r="F20" i="7"/>
  <c r="E20" i="7"/>
  <c r="E25" i="7" s="1"/>
  <c r="I25" i="7" s="1"/>
  <c r="O24" i="7" s="1"/>
  <c r="D20" i="7"/>
  <c r="D25" i="7" s="1"/>
  <c r="C20" i="7"/>
  <c r="C25" i="7" s="1"/>
  <c r="H25" i="7" s="1"/>
  <c r="O23" i="7" s="1"/>
  <c r="G19" i="7"/>
  <c r="G24" i="7" s="1"/>
  <c r="F19" i="7"/>
  <c r="F24" i="7" s="1"/>
  <c r="E19" i="7"/>
  <c r="E24" i="7" s="1"/>
  <c r="I24" i="7" s="1"/>
  <c r="N24" i="7" s="1"/>
  <c r="D19" i="7"/>
  <c r="D24" i="7" s="1"/>
  <c r="H24" i="7" s="1"/>
  <c r="N23" i="7" s="1"/>
  <c r="C19" i="7"/>
  <c r="C24" i="7" s="1"/>
  <c r="G18" i="7"/>
  <c r="G23" i="7" s="1"/>
  <c r="F18" i="7"/>
  <c r="E18" i="7"/>
  <c r="D18" i="7"/>
  <c r="D23" i="7" s="1"/>
  <c r="O21" i="3"/>
  <c r="N21" i="3"/>
  <c r="M21" i="3"/>
  <c r="L25" i="3"/>
  <c r="L24" i="3"/>
  <c r="J25" i="3"/>
  <c r="O25" i="3" s="1"/>
  <c r="J24" i="3"/>
  <c r="N25" i="3" s="1"/>
  <c r="I24" i="3"/>
  <c r="N24" i="3" s="1"/>
  <c r="I25" i="3"/>
  <c r="O24" i="3" s="1"/>
  <c r="I23" i="3"/>
  <c r="M24" i="3" s="1"/>
  <c r="I29" i="10" l="1"/>
  <c r="R27" i="10" s="1"/>
  <c r="FA8" i="1"/>
  <c r="FA7" i="1"/>
  <c r="FB16" i="1"/>
  <c r="CR14" i="1"/>
  <c r="H23" i="7"/>
  <c r="M23" i="7" s="1"/>
  <c r="C28" i="12"/>
  <c r="FA12" i="1"/>
  <c r="E28" i="12"/>
  <c r="FA11" i="1"/>
  <c r="F28" i="12"/>
  <c r="Q30" i="12" s="1"/>
  <c r="FA9" i="1"/>
  <c r="FA6" i="1"/>
  <c r="H25" i="8"/>
  <c r="O23" i="8" s="1"/>
  <c r="FA2" i="1"/>
  <c r="D23" i="8"/>
  <c r="M23" i="8" s="1"/>
  <c r="H24" i="8"/>
  <c r="N23" i="8" s="1"/>
  <c r="E26" i="12"/>
  <c r="O29" i="12" s="1"/>
  <c r="G26" i="12"/>
  <c r="O31" i="12" s="1"/>
  <c r="E27" i="12"/>
  <c r="P29" i="12" s="1"/>
  <c r="P27" i="12"/>
  <c r="Q27" i="12"/>
  <c r="F27" i="12"/>
  <c r="P30" i="12" s="1"/>
  <c r="Q29" i="12"/>
  <c r="F26" i="12"/>
  <c r="O30" i="12" s="1"/>
  <c r="Q31" i="12"/>
  <c r="D26" i="12"/>
  <c r="O28" i="12" s="1"/>
  <c r="P27" i="10"/>
  <c r="J27" i="10"/>
  <c r="O26" i="12"/>
  <c r="M23" i="3"/>
  <c r="J24" i="8"/>
  <c r="N25" i="8" s="1"/>
  <c r="D28" i="12"/>
  <c r="Q28" i="12" s="1"/>
  <c r="D27" i="12"/>
  <c r="P28" i="12" s="1"/>
  <c r="P26" i="12"/>
  <c r="P31" i="12"/>
  <c r="Q26" i="12"/>
  <c r="CQ6" i="1"/>
  <c r="GO16" i="1"/>
  <c r="GO9" i="1"/>
  <c r="GP2" i="1"/>
  <c r="CQ3" i="1"/>
  <c r="CR2" i="1"/>
  <c r="BD2" i="1"/>
  <c r="CQ16" i="1"/>
  <c r="CQ15" i="1"/>
  <c r="CQ13" i="1"/>
  <c r="CQ12" i="1"/>
  <c r="CQ11" i="1"/>
  <c r="GO12" i="1"/>
  <c r="CQ10" i="1"/>
  <c r="GO10" i="1"/>
  <c r="CQ9" i="1"/>
  <c r="CQ8" i="1"/>
  <c r="CQ7" i="1"/>
  <c r="CQ5" i="1"/>
  <c r="CQ4" i="1"/>
  <c r="GO11" i="1"/>
  <c r="GO6" i="1"/>
  <c r="GO4" i="1"/>
  <c r="GP15" i="1"/>
  <c r="GP14" i="1"/>
  <c r="GP13" i="1"/>
  <c r="GP8" i="1"/>
  <c r="GP7" i="1"/>
  <c r="GP5" i="1"/>
  <c r="GP3" i="1"/>
  <c r="IY2" i="1"/>
  <c r="KN10" i="1"/>
  <c r="KM3" i="1"/>
  <c r="IY5" i="1"/>
  <c r="IY4" i="1"/>
  <c r="KM4" i="1"/>
  <c r="KN9" i="1"/>
  <c r="KN16" i="1"/>
  <c r="KN2" i="1"/>
  <c r="KM11" i="1"/>
  <c r="KM12" i="1"/>
  <c r="KM5" i="1"/>
  <c r="KM13" i="1"/>
  <c r="KM6" i="1"/>
  <c r="KM14" i="1"/>
  <c r="IY16" i="1"/>
  <c r="IY14" i="1"/>
  <c r="KM7" i="1"/>
  <c r="KM15" i="1"/>
  <c r="IY12" i="1"/>
  <c r="BD14" i="1"/>
  <c r="IY10" i="1"/>
  <c r="KM8" i="1"/>
  <c r="IY8" i="1"/>
  <c r="IY15" i="1"/>
  <c r="BD8" i="1"/>
  <c r="IY13" i="1"/>
  <c r="IY11" i="1"/>
  <c r="IY9" i="1"/>
  <c r="IY7" i="1"/>
  <c r="IY6" i="1"/>
  <c r="IY3" i="1"/>
  <c r="BD4" i="1"/>
  <c r="BC7" i="1"/>
  <c r="BC10" i="1"/>
  <c r="BD16" i="1"/>
  <c r="BD15" i="1"/>
  <c r="BD13" i="1"/>
  <c r="BD12" i="1"/>
  <c r="BD11" i="1"/>
  <c r="BD9" i="1"/>
  <c r="BD6" i="1"/>
  <c r="BD5" i="1"/>
  <c r="BD3" i="1"/>
  <c r="C28" i="10"/>
  <c r="I28" i="10" s="1"/>
  <c r="Q27" i="10" s="1"/>
  <c r="D27" i="10"/>
  <c r="D29" i="10"/>
  <c r="E28" i="10"/>
  <c r="E27" i="10"/>
  <c r="D28" i="10"/>
  <c r="J28" i="10" s="1"/>
  <c r="J24" i="7"/>
  <c r="N25" i="7" s="1"/>
  <c r="J23" i="7"/>
  <c r="M25" i="7" s="1"/>
  <c r="O27" i="12" l="1"/>
  <c r="P28" i="10"/>
  <c r="K27" i="10"/>
  <c r="P29" i="10" s="1"/>
  <c r="J29" i="10"/>
  <c r="R28" i="10" s="1"/>
  <c r="K28" i="10"/>
  <c r="Q29" i="10" s="1"/>
  <c r="E29" i="10"/>
  <c r="F28" i="10"/>
  <c r="L28" i="10" s="1"/>
  <c r="Q30" i="10" s="1"/>
  <c r="Q28" i="10"/>
  <c r="F27" i="10"/>
  <c r="L27" i="10" s="1"/>
  <c r="P30" i="10" s="1"/>
  <c r="K29" i="10" l="1"/>
  <c r="R29" i="10" s="1"/>
  <c r="F29" i="10"/>
  <c r="L29" i="10" s="1"/>
  <c r="R30" i="10" s="1"/>
  <c r="N27" i="10"/>
  <c r="P32" i="10" s="1"/>
  <c r="G27" i="10"/>
  <c r="M27" i="10" s="1"/>
  <c r="P31" i="10" s="1"/>
  <c r="H28" i="10"/>
  <c r="N28" i="10" s="1"/>
  <c r="Q32" i="10" s="1"/>
  <c r="G28" i="10"/>
  <c r="M28" i="10" s="1"/>
  <c r="Q31" i="10" s="1"/>
  <c r="G29" i="10" l="1"/>
  <c r="M29" i="10" s="1"/>
  <c r="R31" i="10" s="1"/>
  <c r="H29" i="10" l="1"/>
  <c r="N29" i="10" s="1"/>
  <c r="R3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<sst xmlns="http://schemas.openxmlformats.org/spreadsheetml/2006/main" count="2201" uniqueCount="902">
  <si>
    <t>site</t>
  </si>
  <si>
    <t>plot</t>
  </si>
  <si>
    <t>agl_gm2_mean</t>
  </si>
  <si>
    <t>agl_gm2_sd_lo</t>
  </si>
  <si>
    <t>agl_gm2_sd_hi</t>
  </si>
  <si>
    <t>agl_tp_gm2_mean</t>
  </si>
  <si>
    <t>agl_tp_gm2_sd_lo</t>
  </si>
  <si>
    <t>agl_tp_gm2_sd_hi</t>
  </si>
  <si>
    <t>AGB.gm2-090219_mean</t>
  </si>
  <si>
    <t>AGL.gm2-101419_mean</t>
  </si>
  <si>
    <t>BGB.0t10cm.gm2-090219_mean</t>
  </si>
  <si>
    <t>AGL.gm2_101520_mean</t>
  </si>
  <si>
    <t>AGB.gm2-090219_sd</t>
  </si>
  <si>
    <t>AGL.gm2-101419_sd</t>
  </si>
  <si>
    <t>BGB.0t10cm.gm2-090219_sd</t>
  </si>
  <si>
    <t>AGL.gm2_101520_sd</t>
  </si>
  <si>
    <t>bgb_tp_mgkg</t>
  </si>
  <si>
    <t>agb_tp_mgkg</t>
  </si>
  <si>
    <t>bgb_tp_gm2_mean</t>
  </si>
  <si>
    <t>bgb_tp_gm2_sd</t>
  </si>
  <si>
    <t>agb_tp_gm2_mean</t>
  </si>
  <si>
    <t>agb_tp_gm2_sd</t>
  </si>
  <si>
    <t>Total Deposition (g/m2)</t>
  </si>
  <si>
    <t>Inorg. Deposition (g/m2)</t>
  </si>
  <si>
    <t>Org. Sed. Deposition (g/m2)</t>
  </si>
  <si>
    <t>Total P Deposition (g/m2)</t>
  </si>
  <si>
    <t>Inorg. P Deposition (g/m2)</t>
  </si>
  <si>
    <t>Org. P Deposition (g/m2)</t>
  </si>
  <si>
    <t>sample.n_mean.0t5</t>
  </si>
  <si>
    <t>BD_mean.0t5</t>
  </si>
  <si>
    <t>MC60_mean.0t5</t>
  </si>
  <si>
    <t>MC25_mean.0t5</t>
  </si>
  <si>
    <t>WEPw_mean.0t5</t>
  </si>
  <si>
    <t>LysedCellP_mean.0t5</t>
  </si>
  <si>
    <t>frac.1.KCL.Pi_mean.0t5</t>
  </si>
  <si>
    <t>frac.2b.NaOH.Po_mean.0t5</t>
  </si>
  <si>
    <t>frac.2a.NaOH.Pi_mean.0t5</t>
  </si>
  <si>
    <t>frac.3.HCl.Pi_mean.0t5</t>
  </si>
  <si>
    <t>frac.4.Residue.P_mean.0t5</t>
  </si>
  <si>
    <t>frac.TP_mean.0t5</t>
  </si>
  <si>
    <t>Ca.3051a_mean.0t5</t>
  </si>
  <si>
    <t>Mg.3051a_mean.0t5</t>
  </si>
  <si>
    <t>Al.3051a_mean.0t5</t>
  </si>
  <si>
    <t>Fe.3051a_mean.0t5</t>
  </si>
  <si>
    <t>P.3051a_mean.0t5</t>
  </si>
  <si>
    <t>frac.Error_mean.0t5</t>
  </si>
  <si>
    <t>frac.Po_mean.0t5</t>
  </si>
  <si>
    <t>frac.Pi_mean.0t5</t>
  </si>
  <si>
    <t>TP.ign_mean.0t5</t>
  </si>
  <si>
    <t>HCl.Pi_mean.0t5</t>
  </si>
  <si>
    <t>HCl.Po_mean.0t5</t>
  </si>
  <si>
    <t>LOI_mean.0t5</t>
  </si>
  <si>
    <t>POXC_mean.0t5</t>
  </si>
  <si>
    <t>APA_mean.0t5</t>
  </si>
  <si>
    <t>Ox.P_mean.0t5</t>
  </si>
  <si>
    <t>Ox.Al_mean.0t5</t>
  </si>
  <si>
    <t>Ox.Fe_mean.0t5</t>
  </si>
  <si>
    <t>Ox.Mn_mean.0t5</t>
  </si>
  <si>
    <t>Ox.PSR_mean.0t5</t>
  </si>
  <si>
    <t>Ox.SPSC_mean.0t5</t>
  </si>
  <si>
    <t>fracOx.Al_mean.0t5</t>
  </si>
  <si>
    <t>fracOx.Fe_mean.0t5</t>
  </si>
  <si>
    <t>fracOx.P_mean.0t5</t>
  </si>
  <si>
    <t>WFPS_mean.0t5</t>
  </si>
  <si>
    <t>HCl.PSR_mean.0t5</t>
  </si>
  <si>
    <t>sample.n_sd.0t5</t>
  </si>
  <si>
    <t>BD_sd.0t5</t>
  </si>
  <si>
    <t>MC60_sd.0t5</t>
  </si>
  <si>
    <t>MC25_sd.0t5</t>
  </si>
  <si>
    <t>WEPw_sd.0t5</t>
  </si>
  <si>
    <t>LysedCellP_sd.0t5</t>
  </si>
  <si>
    <t>frac.1.KCL.Pi_sd.0t5</t>
  </si>
  <si>
    <t>frac.2b.NaOH.Po_sd.0t5</t>
  </si>
  <si>
    <t>frac.2a.NaOH.Pi_sd.0t5</t>
  </si>
  <si>
    <t>frac.3.HCl.Pi_sd.0t5</t>
  </si>
  <si>
    <t>frac.4.Residue.P_sd.0t5</t>
  </si>
  <si>
    <t>frac.TP_sd.0t5</t>
  </si>
  <si>
    <t>Ca.3051a_sd.0t5</t>
  </si>
  <si>
    <t>Mg.3051a_sd.0t5</t>
  </si>
  <si>
    <t>Al.3051a_sd.0t5</t>
  </si>
  <si>
    <t>Fe.3051a_sd.0t5</t>
  </si>
  <si>
    <t>P.3051a_sd.0t5</t>
  </si>
  <si>
    <t>frac.Error_sd.0t5</t>
  </si>
  <si>
    <t>frac.Po_sd.0t5</t>
  </si>
  <si>
    <t>frac.Pi_sd.0t5</t>
  </si>
  <si>
    <t>TP.ign_sd.0t5</t>
  </si>
  <si>
    <t>HCl.Pi_sd.0t5</t>
  </si>
  <si>
    <t>HCl.Po_sd.0t5</t>
  </si>
  <si>
    <t>LOI_sd.0t5</t>
  </si>
  <si>
    <t>POXC_sd.0t5</t>
  </si>
  <si>
    <t>APA_sd.0t5</t>
  </si>
  <si>
    <t>Ox.P_sd.0t5</t>
  </si>
  <si>
    <t>Ox.Al_sd.0t5</t>
  </si>
  <si>
    <t>Ox.Fe_sd.0t5</t>
  </si>
  <si>
    <t>Ox.Mn_sd.0t5</t>
  </si>
  <si>
    <t>Ox.PSR_sd.0t5</t>
  </si>
  <si>
    <t>Ox.SPSC_sd.0t5</t>
  </si>
  <si>
    <t>fracOx.Al_sd.0t5</t>
  </si>
  <si>
    <t>fracOx.Fe_sd.0t5</t>
  </si>
  <si>
    <t>fracOx.P_sd.0t5</t>
  </si>
  <si>
    <t>WFPS_sd.0t5</t>
  </si>
  <si>
    <t>HCl.PSR_sd.0t5</t>
  </si>
  <si>
    <t>TN.0t5</t>
  </si>
  <si>
    <t>TC.0t5</t>
  </si>
  <si>
    <t>start_K_L.0t5</t>
  </si>
  <si>
    <t>start_S_max.0t5</t>
  </si>
  <si>
    <t>start_S_0.0t5</t>
  </si>
  <si>
    <t>estimate_S_max.0t5</t>
  </si>
  <si>
    <t>estimate_K_L.0t5</t>
  </si>
  <si>
    <t>std.error_S_max.0t5</t>
  </si>
  <si>
    <t>std.error_K_L.0t5</t>
  </si>
  <si>
    <t>p.value_S_max.0t5</t>
  </si>
  <si>
    <t>p.value_K_L.0t5</t>
  </si>
  <si>
    <t>estimate_S_0.0t5</t>
  </si>
  <si>
    <t>estimate_K.prime.0t5</t>
  </si>
  <si>
    <t>std.error_S_0.0t5</t>
  </si>
  <si>
    <t>std.error_K.prime.0t5</t>
  </si>
  <si>
    <t>p.value_S_0.0t5</t>
  </si>
  <si>
    <t>p.value_K.prime.0t5</t>
  </si>
  <si>
    <t>EPC_0.0t5</t>
  </si>
  <si>
    <t>TP.0t5</t>
  </si>
  <si>
    <t>N:P.0t5</t>
  </si>
  <si>
    <t>C:N.0t5</t>
  </si>
  <si>
    <t>C:P.0t5</t>
  </si>
  <si>
    <t>sample.n_mean.5t10</t>
  </si>
  <si>
    <t>BD_mean.5t10</t>
  </si>
  <si>
    <t>MC60_mean.5t10</t>
  </si>
  <si>
    <t>MC25_mean.5t10</t>
  </si>
  <si>
    <t>WEPw_mean.5t10</t>
  </si>
  <si>
    <t>LysedCellP_mean.5t10</t>
  </si>
  <si>
    <t>frac.1.KCL.Pi_mean.5t10</t>
  </si>
  <si>
    <t>frac.2b.NaOH.Po_mean.5t10</t>
  </si>
  <si>
    <t>frac.2a.NaOH.Pi_mean.5t10</t>
  </si>
  <si>
    <t>frac.3.HCl.Pi_mean.5t10</t>
  </si>
  <si>
    <t>frac.4.Residue.P_mean.5t10</t>
  </si>
  <si>
    <t>frac.TP_mean.5t10</t>
  </si>
  <si>
    <t>Ca.3051a_mean.5t10</t>
  </si>
  <si>
    <t>Mg.3051a_mean.5t10</t>
  </si>
  <si>
    <t>Al.3051a_mean.5t10</t>
  </si>
  <si>
    <t>Fe.3051a_mean.5t10</t>
  </si>
  <si>
    <t>P.3051a_mean.5t10</t>
  </si>
  <si>
    <t>frac.Error_mean.5t10</t>
  </si>
  <si>
    <t>frac.Po_mean.5t10</t>
  </si>
  <si>
    <t>frac.Pi_mean.5t10</t>
  </si>
  <si>
    <t>TP.ign_mean.5t10</t>
  </si>
  <si>
    <t>HCl.Pi_mean.5t10</t>
  </si>
  <si>
    <t>HCl.Po_mean.5t10</t>
  </si>
  <si>
    <t>LOI_mean.5t10</t>
  </si>
  <si>
    <t>POXC_mean.5t10</t>
  </si>
  <si>
    <t>APA_mean.5t10</t>
  </si>
  <si>
    <t>Ox.P_mean.5t10</t>
  </si>
  <si>
    <t>Ox.Al_mean.5t10</t>
  </si>
  <si>
    <t>Ox.Fe_mean.5t10</t>
  </si>
  <si>
    <t>Ox.Mn_mean.5t10</t>
  </si>
  <si>
    <t>Ox.PSR_mean.5t10</t>
  </si>
  <si>
    <t>Ox.SPSC_mean.5t10</t>
  </si>
  <si>
    <t>fracOx.Al_mean.5t10</t>
  </si>
  <si>
    <t>fracOx.Fe_mean.5t10</t>
  </si>
  <si>
    <t>fracOx.P_mean.5t10</t>
  </si>
  <si>
    <t>WFPS_mean.5t10</t>
  </si>
  <si>
    <t>HCl.PSR_mean.5t10</t>
  </si>
  <si>
    <t>sample.n_sd.5t10</t>
  </si>
  <si>
    <t>BD_sd.5t10</t>
  </si>
  <si>
    <t>MC60_sd.5t10</t>
  </si>
  <si>
    <t>MC25_sd.5t10</t>
  </si>
  <si>
    <t>WEPw_sd.5t10</t>
  </si>
  <si>
    <t>LysedCellP_sd.5t10</t>
  </si>
  <si>
    <t>frac.1.KCL.Pi_sd.5t10</t>
  </si>
  <si>
    <t>frac.2b.NaOH.Po_sd.5t10</t>
  </si>
  <si>
    <t>frac.2a.NaOH.Pi_sd.5t10</t>
  </si>
  <si>
    <t>frac.3.HCl.Pi_sd.5t10</t>
  </si>
  <si>
    <t>frac.4.Residue.P_sd.5t10</t>
  </si>
  <si>
    <t>frac.TP_sd.5t10</t>
  </si>
  <si>
    <t>Ca.3051a_sd.5t10</t>
  </si>
  <si>
    <t>Mg.3051a_sd.5t10</t>
  </si>
  <si>
    <t>Al.3051a_sd.5t10</t>
  </si>
  <si>
    <t>Fe.3051a_sd.5t10</t>
  </si>
  <si>
    <t>P.3051a_sd.5t10</t>
  </si>
  <si>
    <t>frac.Error_sd.5t10</t>
  </si>
  <si>
    <t>frac.Po_sd.5t10</t>
  </si>
  <si>
    <t>frac.Pi_sd.5t10</t>
  </si>
  <si>
    <t>TP.ign_sd.5t10</t>
  </si>
  <si>
    <t>HCl.Pi_sd.5t10</t>
  </si>
  <si>
    <t>HCl.Po_sd.5t10</t>
  </si>
  <si>
    <t>LOI_sd.5t10</t>
  </si>
  <si>
    <t>POXC_sd.5t10</t>
  </si>
  <si>
    <t>APA_sd.5t10</t>
  </si>
  <si>
    <t>Ox.P_sd.5t10</t>
  </si>
  <si>
    <t>Ox.Al_sd.5t10</t>
  </si>
  <si>
    <t>Ox.Fe_sd.5t10</t>
  </si>
  <si>
    <t>Ox.Mn_sd.5t10</t>
  </si>
  <si>
    <t>Ox.PSR_sd.5t10</t>
  </si>
  <si>
    <t>Ox.SPSC_sd.5t10</t>
  </si>
  <si>
    <t>fracOx.Al_sd.5t10</t>
  </si>
  <si>
    <t>fracOx.Fe_sd.5t10</t>
  </si>
  <si>
    <t>fracOx.P_sd.5t10</t>
  </si>
  <si>
    <t>WFPS_sd.5t10</t>
  </si>
  <si>
    <t>HCl.PSR_sd.5t10</t>
  </si>
  <si>
    <t>TN.5t10</t>
  </si>
  <si>
    <t>TC.5t10</t>
  </si>
  <si>
    <t>start_K_L.5t10</t>
  </si>
  <si>
    <t>start_S_max.5t10</t>
  </si>
  <si>
    <t>start_S_0.5t10</t>
  </si>
  <si>
    <t>estimate_S_max.5t10</t>
  </si>
  <si>
    <t>estimate_K_L.5t10</t>
  </si>
  <si>
    <t>std.error_S_max.5t10</t>
  </si>
  <si>
    <t>std.error_K_L.5t10</t>
  </si>
  <si>
    <t>p.value_S_max.5t10</t>
  </si>
  <si>
    <t>p.value_K_L.5t10</t>
  </si>
  <si>
    <t>estimate_S_0.5t10</t>
  </si>
  <si>
    <t>estimate_K.prime.5t10</t>
  </si>
  <si>
    <t>std.error_S_0.5t10</t>
  </si>
  <si>
    <t>std.error_K.prime.5t10</t>
  </si>
  <si>
    <t>p.value_S_0.5t10</t>
  </si>
  <si>
    <t>p.value_K.prime.5t10</t>
  </si>
  <si>
    <t>EPC_0.5t10</t>
  </si>
  <si>
    <t>TP.5t10</t>
  </si>
  <si>
    <t>N:P.5t10</t>
  </si>
  <si>
    <t>C:N.5t10</t>
  </si>
  <si>
    <t>C:P.5t10</t>
  </si>
  <si>
    <t>sample.n_mean.0t10</t>
  </si>
  <si>
    <t>BD_mean.0t10</t>
  </si>
  <si>
    <t>MC60_mean.0t10</t>
  </si>
  <si>
    <t>MC25_mean.0t10</t>
  </si>
  <si>
    <t>WEPw_mean.0t10</t>
  </si>
  <si>
    <t>LysedCellP_mean.0t10</t>
  </si>
  <si>
    <t>frac.1.KCL.Pi_mean.0t10</t>
  </si>
  <si>
    <t>frac.2b.NaOH.Po_mean.0t10</t>
  </si>
  <si>
    <t>frac.2a.NaOH.Pi_mean.0t10</t>
  </si>
  <si>
    <t>frac.3.HCl.Pi_mean.0t10</t>
  </si>
  <si>
    <t>frac.4.Residue.P_mean.0t10</t>
  </si>
  <si>
    <t>frac.TP_mean.0t10</t>
  </si>
  <si>
    <t>Ca.3051a_mean.0t10</t>
  </si>
  <si>
    <t>Mg.3051a_mean.0t10</t>
  </si>
  <si>
    <t>Al.3051a_mean.0t10</t>
  </si>
  <si>
    <t>Fe.3051a_mean.0t10</t>
  </si>
  <si>
    <t>P.3051a_mean.0t10</t>
  </si>
  <si>
    <t>frac.Error_mean.0t10</t>
  </si>
  <si>
    <t>frac.Po_mean.0t10</t>
  </si>
  <si>
    <t>frac.Pi_mean.0t10</t>
  </si>
  <si>
    <t>TP.ign_mean.0t10</t>
  </si>
  <si>
    <t>HCl.Pi_mean.0t10</t>
  </si>
  <si>
    <t>HCl.Po_mean.0t10</t>
  </si>
  <si>
    <t>LOI_mean.0t10</t>
  </si>
  <si>
    <t>POXC_mean.0t10</t>
  </si>
  <si>
    <t>APA_mean.0t10</t>
  </si>
  <si>
    <t>Ox.P_mean.0t10</t>
  </si>
  <si>
    <t>Ox.Al_mean.0t10</t>
  </si>
  <si>
    <t>Ox.Fe_mean.0t10</t>
  </si>
  <si>
    <t>Ox.Mn_mean.0t10</t>
  </si>
  <si>
    <t>Ox.PSR_mean.0t10</t>
  </si>
  <si>
    <t>Ox.SPSC_mean.0t10</t>
  </si>
  <si>
    <t>fracOx.Al_mean.0t10</t>
  </si>
  <si>
    <t>fracOx.Fe_mean.0t10</t>
  </si>
  <si>
    <t>fracOx.P_mean.0t10</t>
  </si>
  <si>
    <t>WFPS_mean.0t10</t>
  </si>
  <si>
    <t>HCl.PSR_mean.0t10</t>
  </si>
  <si>
    <t>sample.n_sd.0t10</t>
  </si>
  <si>
    <t>BD_sd.0t10</t>
  </si>
  <si>
    <t>MC60_sd.0t10</t>
  </si>
  <si>
    <t>MC25_sd.0t10</t>
  </si>
  <si>
    <t>WEPw_sd.0t10</t>
  </si>
  <si>
    <t>LysedCellP_sd.0t10</t>
  </si>
  <si>
    <t>frac.1.KCL.Pi_sd.0t10</t>
  </si>
  <si>
    <t>frac.2b.NaOH.Po_sd.0t10</t>
  </si>
  <si>
    <t>frac.2a.NaOH.Pi_sd.0t10</t>
  </si>
  <si>
    <t>frac.3.HCl.Pi_sd.0t10</t>
  </si>
  <si>
    <t>frac.4.Residue.P_sd.0t10</t>
  </si>
  <si>
    <t>frac.TP_sd.0t10</t>
  </si>
  <si>
    <t>Ca.3051a_sd.0t10</t>
  </si>
  <si>
    <t>Mg.3051a_sd.0t10</t>
  </si>
  <si>
    <t>Al.3051a_sd.0t10</t>
  </si>
  <si>
    <t>Fe.3051a_sd.0t10</t>
  </si>
  <si>
    <t>P.3051a_sd.0t10</t>
  </si>
  <si>
    <t>frac.Error_sd.0t10</t>
  </si>
  <si>
    <t>frac.Po_sd.0t10</t>
  </si>
  <si>
    <t>frac.Pi_sd.0t10</t>
  </si>
  <si>
    <t>TP.ign_sd.0t10</t>
  </si>
  <si>
    <t>HCl.Pi_sd.0t10</t>
  </si>
  <si>
    <t>HCl.Po_sd.0t10</t>
  </si>
  <si>
    <t>LOI_sd.0t10</t>
  </si>
  <si>
    <t>POXC_sd.0t10</t>
  </si>
  <si>
    <t>APA_sd.0t10</t>
  </si>
  <si>
    <t>Ox.P_sd.0t10</t>
  </si>
  <si>
    <t>Ox.Al_sd.0t10</t>
  </si>
  <si>
    <t>Ox.Fe_sd.0t10</t>
  </si>
  <si>
    <t>Ox.Mn_sd.0t10</t>
  </si>
  <si>
    <t>Ox.PSR_sd.0t10</t>
  </si>
  <si>
    <t>Ox.SPSC_sd.0t10</t>
  </si>
  <si>
    <t>fracOx.Al_sd.0t10</t>
  </si>
  <si>
    <t>fracOx.Fe_sd.0t10</t>
  </si>
  <si>
    <t>fracOx.P_sd.0t10</t>
  </si>
  <si>
    <t>WFPS_sd.0t10</t>
  </si>
  <si>
    <t>HCl.PSR_sd.0t10</t>
  </si>
  <si>
    <t>TN.0t10</t>
  </si>
  <si>
    <t>TC.0t10</t>
  </si>
  <si>
    <t>start_K_L.0t10</t>
  </si>
  <si>
    <t>start_S_max.0t10</t>
  </si>
  <si>
    <t>start_S_0.0t10</t>
  </si>
  <si>
    <t>estimate_S_max.0t10</t>
  </si>
  <si>
    <t>estimate_K_L.0t10</t>
  </si>
  <si>
    <t>std.error_S_max.0t10</t>
  </si>
  <si>
    <t>std.error_K_L.0t10</t>
  </si>
  <si>
    <t>p.value_S_max.0t10</t>
  </si>
  <si>
    <t>p.value_K_L.0t10</t>
  </si>
  <si>
    <t>estimate_S_0.0t10</t>
  </si>
  <si>
    <t>estimate_K.prime.0t10</t>
  </si>
  <si>
    <t>std.error_S_0.0t10</t>
  </si>
  <si>
    <t>std.error_K.prime.0t10</t>
  </si>
  <si>
    <t>p.value_S_0.0t10</t>
  </si>
  <si>
    <t>p.value_K.prime.0t10</t>
  </si>
  <si>
    <t>EPC_0.0t10</t>
  </si>
  <si>
    <t>TP.0t10</t>
  </si>
  <si>
    <t>N:P.0t10</t>
  </si>
  <si>
    <t>C:N.0t10</t>
  </si>
  <si>
    <t>C:P.0t10</t>
  </si>
  <si>
    <t>site.plot.0t10</t>
  </si>
  <si>
    <t>equipment.0t10</t>
  </si>
  <si>
    <t>site.name.0t10</t>
  </si>
  <si>
    <t>description.0t10</t>
  </si>
  <si>
    <t>smpl.date.0t10</t>
  </si>
  <si>
    <t>smpl.yr.0t10</t>
  </si>
  <si>
    <t>project.0t10</t>
  </si>
  <si>
    <t>sample.date.0t10</t>
  </si>
  <si>
    <t>index.0t10</t>
  </si>
  <si>
    <t>name.0t10</t>
  </si>
  <si>
    <t>elevation.0t10</t>
  </si>
  <si>
    <t>collection start.0t10</t>
  </si>
  <si>
    <t>collection end.0t10</t>
  </si>
  <si>
    <t>solution status.0t10</t>
  </si>
  <si>
    <t>sample count.0t10</t>
  </si>
  <si>
    <t>antenna height.0t10</t>
  </si>
  <si>
    <t>lon.0t10</t>
  </si>
  <si>
    <t>lat.0t10</t>
  </si>
  <si>
    <t>lat</t>
  </si>
  <si>
    <t>lon</t>
  </si>
  <si>
    <t>elevation</t>
  </si>
  <si>
    <t>site_plot</t>
  </si>
  <si>
    <t>ind</t>
  </si>
  <si>
    <t>ind_sd_lo</t>
  </si>
  <si>
    <t>ind_sd_hi</t>
  </si>
  <si>
    <t>ind_min</t>
  </si>
  <si>
    <t>ind_max</t>
  </si>
  <si>
    <t>Hw_mean</t>
  </si>
  <si>
    <t>Hw_sd_lo_mean</t>
  </si>
  <si>
    <t>Hw_sd_hi_mean</t>
  </si>
  <si>
    <t>Hw_min_mean</t>
  </si>
  <si>
    <t>Hw_max_mean</t>
  </si>
  <si>
    <t>Hw_P50</t>
  </si>
  <si>
    <t>Hw_sd_lo_P50</t>
  </si>
  <si>
    <t>Hw_sd_hi_P50</t>
  </si>
  <si>
    <t>Hw_min_P50</t>
  </si>
  <si>
    <t>Hw_max_P50</t>
  </si>
  <si>
    <t>Hw_P75</t>
  </si>
  <si>
    <t>Hw_sd_lo_P75</t>
  </si>
  <si>
    <t>Hw_sd_hi_P75</t>
  </si>
  <si>
    <t>Hw_min_P75</t>
  </si>
  <si>
    <t>Hw_max_P75</t>
  </si>
  <si>
    <t>Hw_P90</t>
  </si>
  <si>
    <t>Hw_sd_lo_P90</t>
  </si>
  <si>
    <t>Hw_sd_hi_P90</t>
  </si>
  <si>
    <t>Hw_min_P90</t>
  </si>
  <si>
    <t>Hw_max_P90</t>
  </si>
  <si>
    <t>Hw_P95</t>
  </si>
  <si>
    <t>Hw_sd_lo_P95</t>
  </si>
  <si>
    <t>Hw_sd_hi_P95</t>
  </si>
  <si>
    <t>Hw_min_P95</t>
  </si>
  <si>
    <t>Hw_max_P95</t>
  </si>
  <si>
    <t>Hw_P99</t>
  </si>
  <si>
    <t>Hw_sd_lo_P99</t>
  </si>
  <si>
    <t>Hw_sd_hi_P99</t>
  </si>
  <si>
    <t>Hw_min_P99</t>
  </si>
  <si>
    <t>Hw_max_P99</t>
  </si>
  <si>
    <t>Hw_P99p9</t>
  </si>
  <si>
    <t>Hw_sd_lo_P99p9</t>
  </si>
  <si>
    <t>Hw_sd_hi_P99p9</t>
  </si>
  <si>
    <t>Hw_min_P99p9</t>
  </si>
  <si>
    <t>Hw_max_P99p9</t>
  </si>
  <si>
    <t>LC</t>
  </si>
  <si>
    <t>NA</t>
  </si>
  <si>
    <t>LC.0</t>
  </si>
  <si>
    <t>LC.1</t>
  </si>
  <si>
    <t>NaN</t>
  </si>
  <si>
    <t>LC.2</t>
  </si>
  <si>
    <t>LC.3</t>
  </si>
  <si>
    <t>LC.4</t>
  </si>
  <si>
    <t>OCD</t>
  </si>
  <si>
    <t>OCD.0</t>
  </si>
  <si>
    <t>OCD.1</t>
  </si>
  <si>
    <t>OCD.2</t>
  </si>
  <si>
    <t>OCD.3</t>
  </si>
  <si>
    <t>OCD.4</t>
  </si>
  <si>
    <t>OCSP</t>
  </si>
  <si>
    <t>OCSP.0</t>
  </si>
  <si>
    <t>OCSP.1</t>
  </si>
  <si>
    <t>OCSP.2</t>
  </si>
  <si>
    <t>OCSP.3</t>
  </si>
  <si>
    <t>OCSP.4</t>
  </si>
  <si>
    <t>mean</t>
  </si>
  <si>
    <t>sd</t>
  </si>
  <si>
    <r>
      <t>P (g P/m</t>
    </r>
    <r>
      <rPr>
        <vertAlign val="super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)</t>
    </r>
  </si>
  <si>
    <r>
      <t>M (g d.w./m</t>
    </r>
    <r>
      <rPr>
        <vertAlign val="super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)</t>
    </r>
  </si>
  <si>
    <t>AVERAGES_LC</t>
  </si>
  <si>
    <t>AVERAGES_OCD</t>
  </si>
  <si>
    <t>AVERAGES_OCSP</t>
  </si>
  <si>
    <t>k (mg P/kg)</t>
  </si>
  <si>
    <t>Site</t>
  </si>
  <si>
    <t>P (g P/m2)</t>
  </si>
  <si>
    <t>TM (g d.w./m2)</t>
  </si>
  <si>
    <t>TP (g P/m2)</t>
  </si>
  <si>
    <t>TM (g d.w./m2/yr)</t>
  </si>
  <si>
    <t xml:space="preserve">IM (g d.w. /m2/yr) </t>
  </si>
  <si>
    <t xml:space="preserve">OM (g d.w. /m2/yr) </t>
  </si>
  <si>
    <t>TP (g P/m2/yr)</t>
  </si>
  <si>
    <t>IP (g d.w./m2/yr)</t>
  </si>
  <si>
    <t>OP (g d.w./m2/yr)</t>
  </si>
  <si>
    <t>STDEV</t>
  </si>
  <si>
    <t>AVERAGE</t>
  </si>
  <si>
    <t>412 ± 102</t>
  </si>
  <si>
    <t>469 ± 117</t>
  </si>
  <si>
    <t>463 ± 106</t>
  </si>
  <si>
    <t>43 ± 17</t>
  </si>
  <si>
    <t>81 ± 68</t>
  </si>
  <si>
    <t>94 ± 44</t>
  </si>
  <si>
    <t>369 ± 92</t>
  </si>
  <si>
    <t>388 ± 99</t>
  </si>
  <si>
    <t>369 ± 82</t>
  </si>
  <si>
    <t>0.62 ± 0.36</t>
  </si>
  <si>
    <t>0.71 ± 0.36</t>
  </si>
  <si>
    <t>1.11 ± 0.53</t>
  </si>
  <si>
    <t>0.17 ± 0.09</t>
  </si>
  <si>
    <t>0.37 ± 0.24</t>
  </si>
  <si>
    <t>0.6 ± 0.34</t>
  </si>
  <si>
    <t>0.45 ± 0.28</t>
  </si>
  <si>
    <t>0.34 ± 0.14</t>
  </si>
  <si>
    <t>0.51 ± 0.2</t>
  </si>
  <si>
    <t>TM_mean.0t5</t>
  </si>
  <si>
    <t>IM_mean.0t5</t>
  </si>
  <si>
    <t>TM_sd.0t10</t>
  </si>
  <si>
    <t>TM_mean.0t10</t>
  </si>
  <si>
    <t>OM_mean.0t10</t>
  </si>
  <si>
    <t>IM_mean.0t10</t>
  </si>
  <si>
    <t>OM_sd.0t10</t>
  </si>
  <si>
    <t>IM_sd.0t10</t>
  </si>
  <si>
    <t>TM_sd.5t10</t>
  </si>
  <si>
    <t>OM_sd.5t10</t>
  </si>
  <si>
    <t>IM_sd.5t10</t>
  </si>
  <si>
    <t>OM_mean.0t5</t>
  </si>
  <si>
    <t>TM_sd.0t5</t>
  </si>
  <si>
    <t>IM_sd.0t5</t>
  </si>
  <si>
    <t>TM_mean.5t10</t>
  </si>
  <si>
    <t>IM_mean.5t10</t>
  </si>
  <si>
    <t>Above Ground Biomass (Herbaceous)</t>
  </si>
  <si>
    <t>TM (g d.w/m2)</t>
  </si>
  <si>
    <t>386 ± 292</t>
  </si>
  <si>
    <t>704 ± 352</t>
  </si>
  <si>
    <t>374 ± 262</t>
  </si>
  <si>
    <t>1135 ± 335</t>
  </si>
  <si>
    <t>1854 ± 415</t>
  </si>
  <si>
    <t>2892 ± 877</t>
  </si>
  <si>
    <t>0.385 ± 0.286</t>
  </si>
  <si>
    <t>1.25 ± 0.543</t>
  </si>
  <si>
    <t>0.891 ± 0.519</t>
  </si>
  <si>
    <t>Below Ground Biomass (Roots, 0-10cm, &gt;1mm)</t>
  </si>
  <si>
    <t>1135 ± 397</t>
  </si>
  <si>
    <t>1390 ± 737</t>
  </si>
  <si>
    <t>812 ± 409</t>
  </si>
  <si>
    <t>1164 ± 179</t>
  </si>
  <si>
    <t>1536 ± 297</t>
  </si>
  <si>
    <t>1269 ± 176</t>
  </si>
  <si>
    <t>1.314 ± 0.454</t>
  </si>
  <si>
    <t>2.202 ± 1.583</t>
  </si>
  <si>
    <t>1.033 ± 0.513</t>
  </si>
  <si>
    <t>Litter Fall Production (2019)</t>
  </si>
  <si>
    <t>TM (g d.w. m/2)</t>
  </si>
  <si>
    <t>kP (mg P/kg)</t>
  </si>
  <si>
    <t>Litter Fall Production (2020)</t>
  </si>
  <si>
    <t>402 ± 169</t>
  </si>
  <si>
    <t>472 ± 103</t>
  </si>
  <si>
    <t>406 ± 180</t>
  </si>
  <si>
    <t>419 ± 220</t>
  </si>
  <si>
    <t>795 ± 324</t>
  </si>
  <si>
    <t>559 ± 212</t>
  </si>
  <si>
    <t>1524 ± 705</t>
  </si>
  <si>
    <t>979 ± 269</t>
  </si>
  <si>
    <t>1477 ± 222</t>
  </si>
  <si>
    <t>rep_mean</t>
  </si>
  <si>
    <t>bgb_loi_mean</t>
  </si>
  <si>
    <t>bgb_tp_mgkg_mean</t>
  </si>
  <si>
    <t>agb_tp_mgkg_mean</t>
  </si>
  <si>
    <t>Litter_P_mgkg_total_mean</t>
  </si>
  <si>
    <t>Litter_P_mgkg_inorganic_mean</t>
  </si>
  <si>
    <t>rep_sd</t>
  </si>
  <si>
    <t>bgb_loi_sd</t>
  </si>
  <si>
    <t>bgb_tp_mgkg_sd</t>
  </si>
  <si>
    <t>agb_tp_mgkg_sd</t>
  </si>
  <si>
    <t>Litter_P_mgkg_total_sd</t>
  </si>
  <si>
    <t>Litter_P_mgkg_inorganic_sd</t>
  </si>
  <si>
    <t>agl_tp_gm2_sd</t>
  </si>
  <si>
    <t>agl_tp_gm2_2019_mean</t>
  </si>
  <si>
    <t>agl_tp_gm2_2020_mean</t>
  </si>
  <si>
    <t>agl_tp_gm2_2019_sd</t>
  </si>
  <si>
    <t>agl_tp_gm2_2020_sd</t>
  </si>
  <si>
    <t>Lewis Creek Tributary - Prindle Brook, Charlotte VT</t>
  </si>
  <si>
    <t>deploy.date</t>
  </si>
  <si>
    <t>2020-01-03T00:00:00Z</t>
  </si>
  <si>
    <t>2019-11-10T00:00:00Z</t>
  </si>
  <si>
    <t>Date deployed</t>
  </si>
  <si>
    <t>collect.date</t>
  </si>
  <si>
    <t>2020-03-17T00:00:00Z</t>
  </si>
  <si>
    <t>2020-05-01T00:00:00Z</t>
  </si>
  <si>
    <t>2020-07-15T00:00:00Z</t>
  </si>
  <si>
    <t>2020-10-26T00:00:00Z</t>
  </si>
  <si>
    <t>2020-10-29T00:00:00Z</t>
  </si>
  <si>
    <t>Date collected</t>
  </si>
  <si>
    <t>days.elapsed</t>
  </si>
  <si>
    <t>Incubation time (days)</t>
  </si>
  <si>
    <t>bag (g)_mean</t>
  </si>
  <si>
    <t>Mass remaining (%)</t>
  </si>
  <si>
    <t>initial D.W (g)_mean</t>
  </si>
  <si>
    <t>final D.W (g)_mean</t>
  </si>
  <si>
    <t>frac.loss_mean</t>
  </si>
  <si>
    <t>frac.remaining (%)_mean</t>
  </si>
  <si>
    <t>Otter Creek Upstream - Union St, Brandon VT</t>
  </si>
  <si>
    <t>Litter_gm2_mean</t>
  </si>
  <si>
    <t>100 ± 0</t>
  </si>
  <si>
    <t>84.4 ± 14.2</t>
  </si>
  <si>
    <t>83.2 ± 13.8</t>
  </si>
  <si>
    <t>81.6 ± 7.2</t>
  </si>
  <si>
    <t>71.4 ± 20.3</t>
  </si>
  <si>
    <t>Litter_ip_gm2_mean</t>
  </si>
  <si>
    <t>472 ± 101</t>
  </si>
  <si>
    <t>399 ± 110</t>
  </si>
  <si>
    <t>398 ± 126</t>
  </si>
  <si>
    <t>387 ± 98</t>
  </si>
  <si>
    <t>334 ± 114</t>
  </si>
  <si>
    <t>Litter_tp_gm2_mean</t>
  </si>
  <si>
    <t>980 ± 260</t>
  </si>
  <si>
    <t>520 ± 130</t>
  </si>
  <si>
    <t>670 ± 260</t>
  </si>
  <si>
    <t>680 ± 210</t>
  </si>
  <si>
    <t>1240 ± 570</t>
  </si>
  <si>
    <t>bag (g)_sd</t>
  </si>
  <si>
    <t>0.47 ± 0.17</t>
  </si>
  <si>
    <t>0.2 ± 0.06</t>
  </si>
  <si>
    <t>0.26 ± 0.12</t>
  </si>
  <si>
    <t>0.26 ± 0.09</t>
  </si>
  <si>
    <t>0.42 ± 0.26</t>
  </si>
  <si>
    <t>initial D.W (g)_sd</t>
  </si>
  <si>
    <t>Otter Creek Downstream - Swamp Rd, W. Salisbury, VT</t>
  </si>
  <si>
    <t>final D.W (g)_sd</t>
  </si>
  <si>
    <t>frac.loss_sd</t>
  </si>
  <si>
    <t>frac.remaining (%)_sd</t>
  </si>
  <si>
    <t>79.7 ± 5.5</t>
  </si>
  <si>
    <t>73 ± 5.5</t>
  </si>
  <si>
    <t>77.3 ± 6.5</t>
  </si>
  <si>
    <t>61.7 ± 14.1</t>
  </si>
  <si>
    <t>406 ± 176</t>
  </si>
  <si>
    <t>325 ± 149</t>
  </si>
  <si>
    <t>300 ± 143</t>
  </si>
  <si>
    <t>314 ± 135</t>
  </si>
  <si>
    <t>246 ± 98</t>
  </si>
  <si>
    <t>1480 ± 220</t>
  </si>
  <si>
    <t>630 ± 130</t>
  </si>
  <si>
    <t>730 ± 70</t>
  </si>
  <si>
    <t>1050 ± 320</t>
  </si>
  <si>
    <t>1610 ± 250</t>
  </si>
  <si>
    <t>Litter_gm2_sd</t>
  </si>
  <si>
    <t>0.61 ± 0.31</t>
  </si>
  <si>
    <t>0.2 ± 0.08</t>
  </si>
  <si>
    <t>0.22 ± 0.1</t>
  </si>
  <si>
    <t>0.33 ± 0.15</t>
  </si>
  <si>
    <t>0.4 ± 0.18</t>
  </si>
  <si>
    <t>Litter_ip_gm2_sd</t>
  </si>
  <si>
    <t>Litter_tp_gm2_sd</t>
  </si>
  <si>
    <t>86.7 ± 6.6</t>
  </si>
  <si>
    <t>82.7 ± 6.5</t>
  </si>
  <si>
    <t>77.2 ± 12.1</t>
  </si>
  <si>
    <t>56.1 ± 16</t>
  </si>
  <si>
    <t>402 ± 165</t>
  </si>
  <si>
    <t>349 ± 150</t>
  </si>
  <si>
    <t>328 ± 131</t>
  </si>
  <si>
    <t>314 ± 142</t>
  </si>
  <si>
    <t>227 ± 116</t>
  </si>
  <si>
    <t>1520 ± 690</t>
  </si>
  <si>
    <t>550 ± 350</t>
  </si>
  <si>
    <t>680 ± 490</t>
  </si>
  <si>
    <t>870 ± 590</t>
  </si>
  <si>
    <t>1550 ± 980</t>
  </si>
  <si>
    <t>0.6 ± 0.39</t>
  </si>
  <si>
    <t>0.16 ± 0.07</t>
  </si>
  <si>
    <t>0.18 ± 0.12</t>
  </si>
  <si>
    <t>0.21 ± 0.11</t>
  </si>
  <si>
    <t>0.28 ± 0.15</t>
  </si>
  <si>
    <t>Lewis Creek Tributary - Prindle Rd, Charlotte VT</t>
  </si>
  <si>
    <t>TP:TM (mg P/kg)</t>
  </si>
  <si>
    <t xml:space="preserve">Decay rate - cumulative </t>
  </si>
  <si>
    <t xml:space="preserve">Decay rate - by period (g d.w./g d.w./d) </t>
  </si>
  <si>
    <t>-2.05e-3 ± 0.62e-3</t>
  </si>
  <si>
    <t>-1.42e-3 ± 0.43e-3</t>
  </si>
  <si>
    <t>-0.59e-3 ± 0.18e-3</t>
  </si>
  <si>
    <t>-3.72e-3 ± 1.12e-3</t>
  </si>
  <si>
    <t>-1.9e-3 ± 0.57e-3</t>
  </si>
  <si>
    <t>-1.44e-3 ± 0.43e-3</t>
  </si>
  <si>
    <t>-2.6e-3 ± 0.78e-3</t>
  </si>
  <si>
    <t>-1.43e-3 ± 0.43e-3</t>
  </si>
  <si>
    <t>-0.06e-3 ± 0.02e-3</t>
  </si>
  <si>
    <t>-0.38e-3 ± 0.11e-3</t>
  </si>
  <si>
    <t>-1.54e-3 ± 0.46e-3</t>
  </si>
  <si>
    <t>-1.07e-3 ± 0.32e-3</t>
  </si>
  <si>
    <t>-0.89e-3 ± 0.27e-3</t>
  </si>
  <si>
    <t>-1.18e-3 ± 0.35e-3</t>
  </si>
  <si>
    <t>-1.95e-3 ± 0.58e-3</t>
  </si>
  <si>
    <t>-1.85e-3 ± 0.56e-3</t>
  </si>
  <si>
    <t>0.59e-3 ± 0.18e-3</t>
  </si>
  <si>
    <t>-2.61e-3 ± 0.78e-3</t>
  </si>
  <si>
    <t>-2.04e-3 ± 0.61e-3</t>
  </si>
  <si>
    <t>-1.84e-3 ± 0.55e-3</t>
  </si>
  <si>
    <t>Prindle Rd</t>
  </si>
  <si>
    <t>Union St</t>
  </si>
  <si>
    <t>Swamp Rd</t>
  </si>
  <si>
    <t>Above Ground Biomass (Live herbaceous, clipped to 1cm of soil, 2019-09-02)</t>
  </si>
  <si>
    <t>Below Ground Biomass (Roots, 0-10cm, wet sieved to &gt;1mm, 2019-09-02)</t>
  </si>
  <si>
    <t>Aboveground Litter Production (Live herbaceous &amp; fresh surface litter, 2019-10-14)</t>
  </si>
  <si>
    <t>Aboveground Litter Production (Live herbaceous &amp; fresh surface litter, 2020-10-15)</t>
  </si>
  <si>
    <t>TP:TP (mg P/kg)</t>
  </si>
  <si>
    <t>Prindle Rd, Charlotte VT (Lewis Creek Tributary)</t>
  </si>
  <si>
    <t xml:space="preserve">Decay rate(g d.w./g/d) </t>
  </si>
  <si>
    <t xml:space="preserve">Decay rate cumulative (g d.w./g/d) </t>
  </si>
  <si>
    <t>Union St, Brandon VT (Otter Creek Upstream)</t>
  </si>
  <si>
    <t>Swamp Rd, W. Salisbury, VT (Otter Creek Downstream)</t>
  </si>
  <si>
    <t>42300 ± 15200</t>
  </si>
  <si>
    <t>38700 ± 10500</t>
  </si>
  <si>
    <t>40200 ± 14600</t>
  </si>
  <si>
    <t>15.8 ± 3.3</t>
  </si>
  <si>
    <t>16.3 ± 2.7</t>
  </si>
  <si>
    <t>18.6 ± 6.7</t>
  </si>
  <si>
    <t>9800 ± 2100</t>
  </si>
  <si>
    <t>9600 ± 3000</t>
  </si>
  <si>
    <t>9300 ± 3700</t>
  </si>
  <si>
    <t>28.6 ± 8.5</t>
  </si>
  <si>
    <t>36 ± 9.8</t>
  </si>
  <si>
    <t>35 ± 8.4</t>
  </si>
  <si>
    <t>52100 ± 16900</t>
  </si>
  <si>
    <t>48300 ± 9800</t>
  </si>
  <si>
    <t>49500 ± 15400</t>
  </si>
  <si>
    <t>44.4 ± 10.5</t>
  </si>
  <si>
    <t>52.3 ± 10.9</t>
  </si>
  <si>
    <t>53.7 ± 13.6</t>
  </si>
  <si>
    <t>Soil (0-10cm, sieved to &gt;2mm, ground, 2019-07-15)</t>
  </si>
  <si>
    <t>IP (g P/m2)</t>
  </si>
  <si>
    <t>IP (g P/m2/yr)</t>
  </si>
  <si>
    <t>OP (g P/m2/yr)</t>
  </si>
  <si>
    <t xml:space="preserve">OM (g d.w./m2) </t>
  </si>
  <si>
    <t xml:space="preserve">IM (g d.w./m2) </t>
  </si>
  <si>
    <t>OP (g P/m2)</t>
  </si>
  <si>
    <t>0-5cm</t>
  </si>
  <si>
    <t>5-10cm</t>
  </si>
  <si>
    <t>11.14 ± 8.35</t>
  </si>
  <si>
    <t>20.29 ± 6.55</t>
  </si>
  <si>
    <t>33.8 ± 16.99</t>
  </si>
  <si>
    <t>89.51 ± 27.34</t>
  </si>
  <si>
    <t>36.69 ± 6.65</t>
  </si>
  <si>
    <t>55.14 ± 8.85</t>
  </si>
  <si>
    <t>31.84 ± 13.37</t>
  </si>
  <si>
    <t>60.47 ± 21.44</t>
  </si>
  <si>
    <t>39.98 ± 17.93</t>
  </si>
  <si>
    <t>98.05 ± 37.5</t>
  </si>
  <si>
    <t>115.84 ± 33.89</t>
  </si>
  <si>
    <t>171.75 ± 54.9</t>
  </si>
  <si>
    <t>57.39 ± 38.58</t>
  </si>
  <si>
    <t>105.23 ± 65.71</t>
  </si>
  <si>
    <t>0.91 ± 0.54</t>
  </si>
  <si>
    <t>1.39 ± 0.74</t>
  </si>
  <si>
    <t>12.91 ± 9.19</t>
  </si>
  <si>
    <t>2.03 ± 2.01</t>
  </si>
  <si>
    <t>3.1 ± 3.28</t>
  </si>
  <si>
    <t>6.34 ± 2.68</t>
  </si>
  <si>
    <t>11.79 ± 2.3</t>
  </si>
  <si>
    <t>11.92 ± 2.11</t>
  </si>
  <si>
    <t>16.6 ± 2.78</t>
  </si>
  <si>
    <t>11.64 ± 5.44</t>
  </si>
  <si>
    <t>3.51 ± 1.85</t>
  </si>
  <si>
    <t>11.48 ± 5.07</t>
  </si>
  <si>
    <t>7.46 ± 2.53</t>
  </si>
  <si>
    <t>11.58 ± 4.15</t>
  </si>
  <si>
    <t>1.87 ± 2.92</t>
  </si>
  <si>
    <t>3.88 ± 5.67</t>
  </si>
  <si>
    <t>Depth</t>
  </si>
  <si>
    <t>0.003 ± 0.001</t>
  </si>
  <si>
    <t>0.006 ± 0.001</t>
  </si>
  <si>
    <t>0.003 ± 0</t>
  </si>
  <si>
    <t>0.004 ± 0.001</t>
  </si>
  <si>
    <t>0.003 ± 0.002</t>
  </si>
  <si>
    <t>0.004 ± 0.002</t>
  </si>
  <si>
    <t>1.31 ± 0.59</t>
  </si>
  <si>
    <t>1.95 ± 0.63</t>
  </si>
  <si>
    <t>2.87 ± 0.87</t>
  </si>
  <si>
    <t>2.66 ± 0.83</t>
  </si>
  <si>
    <t>2.75 ± 1.62</t>
  </si>
  <si>
    <t>3.85 ± 1.03</t>
  </si>
  <si>
    <t>3.59 ± 1.54</t>
  </si>
  <si>
    <t>6.15 ± 0.91</t>
  </si>
  <si>
    <t>8.44 ± 3.11</t>
  </si>
  <si>
    <t>13.49 ± 3.39</t>
  </si>
  <si>
    <t>8.65 ± 3.52</t>
  </si>
  <si>
    <t>13.88 ± 3.15</t>
  </si>
  <si>
    <t>3.39 ± 1.57</t>
  </si>
  <si>
    <t>6.84 ± 2.22</t>
  </si>
  <si>
    <t>3.92 ± 1.5</t>
  </si>
  <si>
    <t>5.83 ± 3.11</t>
  </si>
  <si>
    <t>4 ± 2.64</t>
  </si>
  <si>
    <t>6.95 ± 2.36</t>
  </si>
  <si>
    <t>8.18 ± 3.35</t>
  </si>
  <si>
    <t>12.51 ± 3.95</t>
  </si>
  <si>
    <t>7.2 ± 2.13</t>
  </si>
  <si>
    <t>9.28 ± 2.71</t>
  </si>
  <si>
    <t>5.9 ± 1.98</t>
  </si>
  <si>
    <t>8.32 ± 1.84</t>
  </si>
  <si>
    <t>4.69 ± 1.96</t>
  </si>
  <si>
    <t>8.8 ± 2.01</t>
  </si>
  <si>
    <t>6.8 ± 1.75</t>
  </si>
  <si>
    <t>8.5 ± 2.95</t>
  </si>
  <si>
    <t>6.75 ± 3.5</t>
  </si>
  <si>
    <t>10.8 ± 3.15</t>
  </si>
  <si>
    <t>5.01 ± 1.98</t>
  </si>
  <si>
    <t>10.76 ± 2.21</t>
  </si>
  <si>
    <t>7.02 ± 1.61</t>
  </si>
  <si>
    <t>9.31 ± 1.61</t>
  </si>
  <si>
    <t>7.14 ± 3.65</t>
  </si>
  <si>
    <t>11.47 ± 3.4</t>
  </si>
  <si>
    <t>11.78 ± 4.78</t>
  </si>
  <si>
    <t>18.66 ± 4.39</t>
  </si>
  <si>
    <t>15.63 ± 4.98</t>
  </si>
  <si>
    <t>22.76 ± 5.18</t>
  </si>
  <si>
    <t>14.56 ± 5.37</t>
  </si>
  <si>
    <t>22.2 ± 4.68</t>
  </si>
  <si>
    <t>12.25 ± 4.57</t>
  </si>
  <si>
    <t>16.38 ± 4.63</t>
  </si>
  <si>
    <t>14.51 ± 4.2</t>
  </si>
  <si>
    <t>21.47 ± 6.14</t>
  </si>
  <si>
    <t>13.81 ± 4.72</t>
  </si>
  <si>
    <t>21.24 ± 5.68</t>
  </si>
  <si>
    <t>16.47 ± 6.37</t>
  </si>
  <si>
    <t>27.46 ± 5</t>
  </si>
  <si>
    <t>22.43 ± 5.13</t>
  </si>
  <si>
    <t>31.26 ± 7.04</t>
  </si>
  <si>
    <t>21.31 ± 8.63</t>
  </si>
  <si>
    <t>33 ± 7.07</t>
  </si>
  <si>
    <t>17.26 ± 6.38</t>
  </si>
  <si>
    <t>27.14 ± 4.98</t>
  </si>
  <si>
    <t>21.53 ± 4.83</t>
  </si>
  <si>
    <t>30.79 ± 6.67</t>
  </si>
  <si>
    <t>20.95 ± 8.05</t>
  </si>
  <si>
    <t>32.71 ± 7.73</t>
  </si>
  <si>
    <t>IP.f (f1 + f2a + f3)</t>
  </si>
  <si>
    <t>IP.HCl:IP.f (%)</t>
  </si>
  <si>
    <t>f1. (1M KCl SRP)</t>
  </si>
  <si>
    <t>f2a (0.1M NaOH SRP)</t>
  </si>
  <si>
    <t>f2b (0.1M NaOH TP)</t>
  </si>
  <si>
    <t>f3 (0.5M HCl SRP)</t>
  </si>
  <si>
    <t>f4 (residue TP)</t>
  </si>
  <si>
    <t>Al.Ox</t>
  </si>
  <si>
    <t>Fe.Ox</t>
  </si>
  <si>
    <t>Mn.Ox</t>
  </si>
  <si>
    <t>P.Ox</t>
  </si>
  <si>
    <t>SPSC.Ox</t>
  </si>
  <si>
    <t>OP.HCl (TP.HCl - IP.HCl)</t>
  </si>
  <si>
    <t>OP.HCl:IP.f (%)</t>
  </si>
  <si>
    <t>OP.f (f2b + f4)</t>
  </si>
  <si>
    <t>IP.HCl (1M HCl, dry soil)</t>
  </si>
  <si>
    <t>TP.HCl (1M HCl, ash)</t>
  </si>
  <si>
    <t>0.01 ± 0.008</t>
  </si>
  <si>
    <t>0.005 ± 0.002</t>
  </si>
  <si>
    <t>0.005 ± 0.003</t>
  </si>
  <si>
    <t>0.013 ± 0.007</t>
  </si>
  <si>
    <t>0.02 ± 0.012</t>
  </si>
  <si>
    <t>WEPw (g P/m2)</t>
  </si>
  <si>
    <t>448 ± 221</t>
  </si>
  <si>
    <t>1132 ± 374</t>
  </si>
  <si>
    <t>384 ± 91</t>
  </si>
  <si>
    <t>585 ± 116</t>
  </si>
  <si>
    <t>388 ± 151</t>
  </si>
  <si>
    <t>785 ± 191</t>
  </si>
  <si>
    <t>125 ± 51</t>
  </si>
  <si>
    <t>224 ± 65</t>
  </si>
  <si>
    <t>85 ± 20</t>
  </si>
  <si>
    <t>106 ± 19</t>
  </si>
  <si>
    <t>80 ± 31</t>
  </si>
  <si>
    <t>136 ± 25</t>
  </si>
  <si>
    <t>334 ± 184</t>
  </si>
  <si>
    <t>896 ± 356</t>
  </si>
  <si>
    <t>536 ± 119</t>
  </si>
  <si>
    <t>821 ± 191</t>
  </si>
  <si>
    <t>409 ± 219</t>
  </si>
  <si>
    <t>758 ± 206</t>
  </si>
  <si>
    <t>114 ± 61</t>
  </si>
  <si>
    <t>283 ± 101</t>
  </si>
  <si>
    <t>113 ± 23</t>
  </si>
  <si>
    <t>167 ± 33</t>
  </si>
  <si>
    <t>98 ± 43</t>
  </si>
  <si>
    <t>184 ± 39</t>
  </si>
  <si>
    <t>16.5 ± 5.7</t>
  </si>
  <si>
    <t>27 ± 4.4</t>
  </si>
  <si>
    <t>21.1 ± 3.8</t>
  </si>
  <si>
    <t>28.2 ± 4.2</t>
  </si>
  <si>
    <t>21.1 ± 7.7</t>
  </si>
  <si>
    <t>C.KMnO4 (g C/m2)</t>
  </si>
  <si>
    <t>Ca.3051a</t>
  </si>
  <si>
    <t>P.3051a (g P/m2)</t>
  </si>
  <si>
    <t>Mg.3051a (g Mg/m2)</t>
  </si>
  <si>
    <t>Fe.3051a (g Fe/m2)</t>
  </si>
  <si>
    <t>Ca.3051a (g Ca/m2)</t>
  </si>
  <si>
    <t>Al.3051a (g Al/m2)</t>
  </si>
  <si>
    <t>25.3 ± 12.1</t>
  </si>
  <si>
    <t>35.2 ± 11.6</t>
  </si>
  <si>
    <t>25.5 ± 5.1</t>
  </si>
  <si>
    <t>19.6 ± 5</t>
  </si>
  <si>
    <t>16.8 ± 6.5</t>
  </si>
  <si>
    <t>15.7 ± 6.8</t>
  </si>
  <si>
    <t>A. P fractions from 4 step (5 pool) sequential extraction (Roy 2012; Reddy et al. 2013) (g P/m2)</t>
  </si>
  <si>
    <t>B. Comparison of 4 step sequential extraction (Roy 2012) with 3 pool parallel extraction (Hedley 19XX; Reddy et al. 2013) (g P/m2)</t>
  </si>
  <si>
    <t>C. Oxalate Extractable Al, Fe, Mn, P (Courshesne &amp; Turmel 2008) and Water Extractable P (Nair et al 2014)</t>
  </si>
  <si>
    <t>D. Active Carbon (C.KMnO4, Culman et al. 2012) and Total Minerals (EPA 3051a)</t>
  </si>
  <si>
    <t>0.61 ± 0.56</t>
  </si>
  <si>
    <t>0.78 ± 0.37</t>
  </si>
  <si>
    <t>0.83 ± 0.36</t>
  </si>
  <si>
    <t>0.6 ± 0.4</t>
  </si>
  <si>
    <t>0.47 ± 0.18</t>
  </si>
  <si>
    <t>0.61 ± 0.32</t>
  </si>
  <si>
    <t>Accreted Material (30cm2 tiles, incubated 2019-10-01 to 2020-07-15)</t>
  </si>
  <si>
    <t>statistic</t>
  </si>
  <si>
    <t>p</t>
  </si>
  <si>
    <t>p.adj</t>
  </si>
  <si>
    <t>p.adj.signif</t>
  </si>
  <si>
    <t>*</t>
  </si>
  <si>
    <t>ns</t>
  </si>
  <si>
    <t>group1</t>
  </si>
  <si>
    <t>group2</t>
  </si>
  <si>
    <t>n1</t>
  </si>
  <si>
    <t>n2</t>
  </si>
  <si>
    <t>name</t>
  </si>
  <si>
    <t>do</t>
  </si>
  <si>
    <t>river</t>
  </si>
  <si>
    <t>wetland</t>
  </si>
  <si>
    <t>****</t>
  </si>
  <si>
    <t>ph</t>
  </si>
  <si>
    <t>srp</t>
  </si>
  <si>
    <t>tp</t>
  </si>
  <si>
    <t>tss</t>
  </si>
  <si>
    <t>variable</t>
  </si>
  <si>
    <t xml:space="preserve">0-5cm Soil Stocks vs Site </t>
  </si>
  <si>
    <t>5-10cm Soil Stocks vs Site</t>
  </si>
  <si>
    <t>0-10cm Soil Stocks vs Site</t>
  </si>
  <si>
    <t>draining river</t>
  </si>
  <si>
    <t>draining wetland</t>
  </si>
  <si>
    <t>**</t>
  </si>
  <si>
    <t>filling river</t>
  </si>
  <si>
    <t>filling wetland</t>
  </si>
  <si>
    <t>iss</t>
  </si>
  <si>
    <t>***</t>
  </si>
  <si>
    <t>temp</t>
  </si>
  <si>
    <t>Origin (river vs wetland)</t>
  </si>
  <si>
    <t xml:space="preserve">Site and Origin and Condition </t>
  </si>
  <si>
    <t>upstream river</t>
  </si>
  <si>
    <t>upstream wetland</t>
  </si>
  <si>
    <t>upstream river draining</t>
  </si>
  <si>
    <t>upstream wetland draining</t>
  </si>
  <si>
    <t>upstream river filling</t>
  </si>
  <si>
    <t>upstream wetland filling</t>
  </si>
  <si>
    <t>downstream river</t>
  </si>
  <si>
    <t>downstream wetland</t>
  </si>
  <si>
    <t>downstream river filling</t>
  </si>
  <si>
    <t>downstream wetland filling</t>
  </si>
  <si>
    <t>downstream wetland draining</t>
  </si>
  <si>
    <t>Site (upstream at Union St or downstream at Swamp Rd) and Origin</t>
  </si>
  <si>
    <t>Condition (filling vs draining) and Origin</t>
  </si>
  <si>
    <t>dosat%</t>
  </si>
  <si>
    <t>C.KMnO4</t>
  </si>
  <si>
    <t>P.3051a</t>
  </si>
  <si>
    <t>Al.3051a</t>
  </si>
  <si>
    <t>WEP</t>
  </si>
  <si>
    <t>P.f2</t>
  </si>
  <si>
    <t>r2</t>
  </si>
  <si>
    <t>r</t>
  </si>
  <si>
    <t>IM Accretion (g dw/m2)</t>
  </si>
  <si>
    <t>TP.HCl Accretion (g dw/m2)</t>
  </si>
  <si>
    <t>IP.HCl Accretion (g dw/m2)</t>
  </si>
  <si>
    <t>OP.HCl Accretion (g dw/m2)</t>
  </si>
  <si>
    <t>Soil TM 0-10cm (g dw/m2)</t>
  </si>
  <si>
    <t>Soil IM 0-10cm (g dw/m2)</t>
  </si>
  <si>
    <t>P.f1 [exchangeable IP] (g P/m2)</t>
  </si>
  <si>
    <t>P.f4 [Refractory OP] (g P/m2)</t>
  </si>
  <si>
    <t>P.f3 [Ca &amp; Mg IP] (g P/m2)</t>
  </si>
  <si>
    <t>A. Hw_P99 (99% Water Height Above Soil Surface)</t>
  </si>
  <si>
    <t>B. Ind (fraction of time inundated, Zw exceeds Zsoil)</t>
  </si>
  <si>
    <t>TM_a</t>
  </si>
  <si>
    <t>IM_a</t>
  </si>
  <si>
    <t>OM_a</t>
  </si>
  <si>
    <t>OP_a</t>
  </si>
  <si>
    <t>TP_a</t>
  </si>
  <si>
    <t>IP_a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</si>
</sst>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E+00"/>
  </numFmts>
  <fonts count="22" x14ac:knownFonts="1">
    <font>
      <sz val="11"/>
      <color theme="1"/>
      <name val="Arial Nova"/>
      <family val="2"/>
    </font>
    <font>
      <sz val="11"/>
      <color theme="1"/>
      <name val="Arial Nov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  <font>
      <vertAlign val="superscript"/>
      <sz val="11"/>
      <color theme="1"/>
      <name val="Arial Nova"/>
      <family val="2"/>
    </font>
    <font>
      <sz val="11"/>
      <color rgb="FF000000"/>
      <name val="Arial Nova"/>
      <family val="2"/>
    </font>
    <font>
      <i/>
      <sz val="11"/>
      <color rgb="FF000000"/>
      <name val="Arial Nova"/>
      <family val="2"/>
    </font>
    <font>
      <i/>
      <sz val="11"/>
      <color theme="1"/>
      <name val="Arial Nov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CECE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0" xfId="0" applyBorder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 wrapText="1"/>
    </xf>
    <xf numFmtId="14" fontId="19" fillId="0" borderId="23" xfId="0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8" xfId="0" applyNumberFormat="1" applyBorder="1" applyAlignment="1">
      <alignment horizontal="center"/>
    </xf>
    <xf numFmtId="11" fontId="0" fillId="0" borderId="18" xfId="0" applyNumberFormat="1" applyBorder="1" applyAlignment="1">
      <alignment horizontal="center"/>
    </xf>
    <xf numFmtId="0" fontId="21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19" fillId="0" borderId="20" xfId="0" applyNumberFormat="1" applyFont="1" applyBorder="1" applyAlignment="1">
      <alignment horizontal="center" vertical="center"/>
    </xf>
    <xf numFmtId="2" fontId="19" fillId="0" borderId="23" xfId="0" applyNumberFormat="1" applyFont="1" applyBorder="1" applyAlignment="1">
      <alignment horizontal="center" vertical="center"/>
    </xf>
    <xf numFmtId="165" fontId="19" fillId="0" borderId="20" xfId="0" applyNumberFormat="1" applyFont="1" applyBorder="1" applyAlignment="1">
      <alignment horizontal="center" vertical="center"/>
    </xf>
    <xf numFmtId="165" fontId="19" fillId="0" borderId="23" xfId="0" applyNumberFormat="1" applyFont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C20" sqref="C20"/>
    </sheetView>
  </sheetViews>
  <sheetFormatPr defaultRowHeight="13.8" x14ac:dyDescent="0.25"/>
  <cols>
    <col min="1" max="4" width="18" customWidth="1"/>
    <col min="6" max="6" width="39.8984375" style="16" customWidth="1"/>
    <col min="7" max="7" width="12.09765625" style="2" customWidth="1"/>
    <col min="8" max="11" width="16.19921875" style="2" customWidth="1"/>
  </cols>
  <sheetData>
    <row r="1" spans="1:11" ht="14.4" thickBot="1" x14ac:dyDescent="0.3">
      <c r="A1" s="17" t="s">
        <v>406</v>
      </c>
      <c r="B1" s="18" t="s">
        <v>618</v>
      </c>
      <c r="C1" s="18" t="s">
        <v>619</v>
      </c>
      <c r="D1" s="18" t="s">
        <v>620</v>
      </c>
      <c r="F1"/>
      <c r="G1"/>
      <c r="H1"/>
      <c r="I1"/>
      <c r="J1"/>
      <c r="K1"/>
    </row>
    <row r="2" spans="1:11" ht="14.4" thickBot="1" x14ac:dyDescent="0.3">
      <c r="A2" s="35" t="s">
        <v>621</v>
      </c>
      <c r="B2" s="36"/>
      <c r="C2" s="36"/>
      <c r="D2" s="37"/>
      <c r="F2"/>
      <c r="G2"/>
      <c r="H2"/>
      <c r="I2"/>
      <c r="J2"/>
      <c r="K2"/>
    </row>
    <row r="3" spans="1:11" ht="14.4" thickBot="1" x14ac:dyDescent="0.3">
      <c r="A3" s="19" t="s">
        <v>453</v>
      </c>
      <c r="B3" s="20" t="s">
        <v>454</v>
      </c>
      <c r="C3" s="20" t="s">
        <v>455</v>
      </c>
      <c r="D3" s="20" t="s">
        <v>456</v>
      </c>
      <c r="F3"/>
      <c r="G3"/>
      <c r="H3"/>
      <c r="I3"/>
      <c r="J3"/>
      <c r="K3"/>
    </row>
    <row r="4" spans="1:11" ht="14.4" thickBot="1" x14ac:dyDescent="0.3">
      <c r="A4" s="19" t="s">
        <v>595</v>
      </c>
      <c r="B4" s="20" t="s">
        <v>457</v>
      </c>
      <c r="C4" s="20" t="s">
        <v>458</v>
      </c>
      <c r="D4" s="20" t="s">
        <v>459</v>
      </c>
      <c r="F4"/>
      <c r="G4"/>
      <c r="H4"/>
      <c r="I4"/>
      <c r="J4"/>
      <c r="K4"/>
    </row>
    <row r="5" spans="1:11" ht="14.4" thickBot="1" x14ac:dyDescent="0.3">
      <c r="A5" s="19" t="s">
        <v>409</v>
      </c>
      <c r="B5" s="20" t="s">
        <v>460</v>
      </c>
      <c r="C5" s="20" t="s">
        <v>461</v>
      </c>
      <c r="D5" s="20" t="s">
        <v>462</v>
      </c>
      <c r="F5"/>
      <c r="G5"/>
      <c r="H5"/>
      <c r="I5"/>
      <c r="J5"/>
      <c r="K5"/>
    </row>
    <row r="6" spans="1:11" ht="14.4" thickBot="1" x14ac:dyDescent="0.3">
      <c r="A6" s="35" t="s">
        <v>622</v>
      </c>
      <c r="B6" s="36"/>
      <c r="C6" s="36"/>
      <c r="D6" s="37"/>
      <c r="F6"/>
      <c r="G6"/>
      <c r="H6"/>
      <c r="I6"/>
      <c r="J6"/>
      <c r="K6"/>
    </row>
    <row r="7" spans="1:11" ht="14.4" thickBot="1" x14ac:dyDescent="0.3">
      <c r="A7" s="19" t="s">
        <v>453</v>
      </c>
      <c r="B7" s="20" t="s">
        <v>464</v>
      </c>
      <c r="C7" s="20" t="s">
        <v>465</v>
      </c>
      <c r="D7" s="20" t="s">
        <v>466</v>
      </c>
      <c r="F7"/>
      <c r="G7"/>
      <c r="H7"/>
      <c r="I7"/>
      <c r="J7"/>
      <c r="K7"/>
    </row>
    <row r="8" spans="1:11" ht="14.4" thickBot="1" x14ac:dyDescent="0.3">
      <c r="A8" s="19" t="s">
        <v>595</v>
      </c>
      <c r="B8" s="20" t="s">
        <v>467</v>
      </c>
      <c r="C8" s="20" t="s">
        <v>468</v>
      </c>
      <c r="D8" s="20" t="s">
        <v>469</v>
      </c>
      <c r="F8"/>
      <c r="G8"/>
      <c r="H8"/>
      <c r="I8"/>
      <c r="J8"/>
      <c r="K8"/>
    </row>
    <row r="9" spans="1:11" ht="14.4" thickBot="1" x14ac:dyDescent="0.3">
      <c r="A9" s="19" t="s">
        <v>409</v>
      </c>
      <c r="B9" s="20" t="s">
        <v>470</v>
      </c>
      <c r="C9" s="20" t="s">
        <v>471</v>
      </c>
      <c r="D9" s="20" t="s">
        <v>472</v>
      </c>
      <c r="F9"/>
      <c r="G9"/>
      <c r="H9"/>
      <c r="I9"/>
      <c r="J9"/>
      <c r="K9"/>
    </row>
    <row r="10" spans="1:11" ht="14.4" thickBot="1" x14ac:dyDescent="0.3">
      <c r="A10" s="35" t="s">
        <v>623</v>
      </c>
      <c r="B10" s="36"/>
      <c r="C10" s="36"/>
      <c r="D10" s="37"/>
      <c r="F10"/>
      <c r="G10"/>
      <c r="H10"/>
      <c r="I10"/>
      <c r="J10"/>
      <c r="K10"/>
    </row>
    <row r="11" spans="1:11" ht="14.4" thickBot="1" x14ac:dyDescent="0.3">
      <c r="A11" s="19" t="s">
        <v>474</v>
      </c>
      <c r="B11" s="20" t="s">
        <v>477</v>
      </c>
      <c r="C11" s="20" t="s">
        <v>478</v>
      </c>
      <c r="D11" s="20" t="s">
        <v>479</v>
      </c>
      <c r="F11"/>
      <c r="G11"/>
      <c r="H11"/>
      <c r="I11"/>
      <c r="J11"/>
      <c r="K11"/>
    </row>
    <row r="12" spans="1:11" ht="14.4" thickBot="1" x14ac:dyDescent="0.3">
      <c r="A12" s="19" t="s">
        <v>595</v>
      </c>
      <c r="B12" s="20" t="s">
        <v>483</v>
      </c>
      <c r="C12" s="20" t="s">
        <v>484</v>
      </c>
      <c r="D12" s="20" t="s">
        <v>485</v>
      </c>
      <c r="F12"/>
      <c r="G12"/>
      <c r="H12"/>
      <c r="I12"/>
      <c r="J12"/>
      <c r="K12"/>
    </row>
    <row r="13" spans="1:11" ht="14.4" thickBot="1" x14ac:dyDescent="0.3">
      <c r="A13" s="19" t="s">
        <v>409</v>
      </c>
      <c r="B13" s="20" t="s">
        <v>827</v>
      </c>
      <c r="C13" s="20" t="s">
        <v>828</v>
      </c>
      <c r="D13" s="20" t="s">
        <v>829</v>
      </c>
      <c r="F13"/>
      <c r="G13"/>
      <c r="H13"/>
      <c r="I13"/>
      <c r="J13"/>
      <c r="K13"/>
    </row>
    <row r="14" spans="1:11" ht="14.4" thickBot="1" x14ac:dyDescent="0.3">
      <c r="A14" s="35" t="s">
        <v>624</v>
      </c>
      <c r="B14" s="36"/>
      <c r="C14" s="36"/>
      <c r="D14" s="37"/>
      <c r="F14"/>
      <c r="G14"/>
      <c r="H14"/>
      <c r="I14"/>
      <c r="J14"/>
      <c r="K14"/>
    </row>
    <row r="15" spans="1:11" ht="14.4" thickBot="1" x14ac:dyDescent="0.3">
      <c r="A15" s="19" t="s">
        <v>474</v>
      </c>
      <c r="B15" s="20" t="s">
        <v>480</v>
      </c>
      <c r="C15" s="20" t="s">
        <v>481</v>
      </c>
      <c r="D15" s="20" t="s">
        <v>482</v>
      </c>
      <c r="F15"/>
      <c r="G15"/>
      <c r="H15"/>
      <c r="I15"/>
      <c r="J15"/>
      <c r="K15"/>
    </row>
    <row r="16" spans="1:11" ht="14.4" thickBot="1" x14ac:dyDescent="0.3">
      <c r="A16" s="19" t="s">
        <v>625</v>
      </c>
      <c r="B16" s="20" t="s">
        <v>483</v>
      </c>
      <c r="C16" s="20" t="s">
        <v>484</v>
      </c>
      <c r="D16" s="20" t="s">
        <v>485</v>
      </c>
      <c r="F16"/>
      <c r="G16"/>
      <c r="H16"/>
      <c r="I16"/>
      <c r="J16"/>
      <c r="K16"/>
    </row>
    <row r="17" spans="1:11" ht="14.4" thickBot="1" x14ac:dyDescent="0.3">
      <c r="A17" s="19" t="s">
        <v>409</v>
      </c>
      <c r="B17" s="20" t="s">
        <v>824</v>
      </c>
      <c r="C17" s="20" t="s">
        <v>825</v>
      </c>
      <c r="D17" s="20" t="s">
        <v>826</v>
      </c>
      <c r="F17"/>
      <c r="G17"/>
      <c r="H17"/>
      <c r="I17"/>
      <c r="J17"/>
      <c r="K17"/>
    </row>
    <row r="18" spans="1:11" ht="14.4" thickBot="1" x14ac:dyDescent="0.3">
      <c r="A18" s="35" t="s">
        <v>830</v>
      </c>
      <c r="B18" s="36"/>
      <c r="C18" s="36"/>
      <c r="D18" s="37"/>
      <c r="F18"/>
      <c r="G18"/>
      <c r="H18"/>
      <c r="I18"/>
      <c r="J18"/>
      <c r="K18"/>
    </row>
    <row r="19" spans="1:11" ht="14.4" thickBot="1" x14ac:dyDescent="0.3">
      <c r="A19" s="19" t="s">
        <v>410</v>
      </c>
      <c r="B19" s="20" t="s">
        <v>418</v>
      </c>
      <c r="C19" s="20" t="s">
        <v>419</v>
      </c>
      <c r="D19" s="20" t="s">
        <v>420</v>
      </c>
      <c r="F19"/>
      <c r="G19"/>
      <c r="H19"/>
      <c r="I19"/>
      <c r="J19"/>
      <c r="K19"/>
    </row>
    <row r="20" spans="1:11" ht="14.4" thickBot="1" x14ac:dyDescent="0.3">
      <c r="A20" s="19" t="s">
        <v>411</v>
      </c>
      <c r="B20" s="20" t="s">
        <v>421</v>
      </c>
      <c r="C20" s="20" t="s">
        <v>422</v>
      </c>
      <c r="D20" s="20" t="s">
        <v>423</v>
      </c>
      <c r="F20"/>
      <c r="G20"/>
      <c r="H20"/>
      <c r="I20"/>
      <c r="J20"/>
      <c r="K20"/>
    </row>
    <row r="21" spans="1:11" ht="14.4" thickBot="1" x14ac:dyDescent="0.3">
      <c r="A21" s="19" t="s">
        <v>412</v>
      </c>
      <c r="B21" s="20" t="s">
        <v>424</v>
      </c>
      <c r="C21" s="20" t="s">
        <v>425</v>
      </c>
      <c r="D21" s="20" t="s">
        <v>426</v>
      </c>
      <c r="F21"/>
      <c r="G21"/>
      <c r="H21"/>
      <c r="I21"/>
      <c r="J21"/>
      <c r="K21"/>
    </row>
    <row r="22" spans="1:11" ht="14.4" thickBot="1" x14ac:dyDescent="0.3">
      <c r="A22" s="19" t="s">
        <v>413</v>
      </c>
      <c r="B22" s="20" t="s">
        <v>427</v>
      </c>
      <c r="C22" s="20" t="s">
        <v>428</v>
      </c>
      <c r="D22" s="20" t="s">
        <v>429</v>
      </c>
      <c r="F22"/>
      <c r="G22"/>
      <c r="H22"/>
      <c r="I22"/>
      <c r="J22"/>
      <c r="K22"/>
    </row>
    <row r="23" spans="1:11" ht="14.4" thickBot="1" x14ac:dyDescent="0.3">
      <c r="A23" s="19" t="s">
        <v>651</v>
      </c>
      <c r="B23" s="20" t="s">
        <v>430</v>
      </c>
      <c r="C23" s="20" t="s">
        <v>431</v>
      </c>
      <c r="D23" s="20" t="s">
        <v>432</v>
      </c>
      <c r="F23"/>
      <c r="G23"/>
      <c r="H23"/>
      <c r="I23"/>
      <c r="J23"/>
      <c r="K23"/>
    </row>
    <row r="24" spans="1:11" ht="14.4" thickBot="1" x14ac:dyDescent="0.3">
      <c r="A24" s="19" t="s">
        <v>652</v>
      </c>
      <c r="B24" s="20" t="s">
        <v>433</v>
      </c>
      <c r="C24" s="20" t="s">
        <v>434</v>
      </c>
      <c r="D24" s="20" t="s">
        <v>435</v>
      </c>
      <c r="F24"/>
      <c r="G24"/>
      <c r="H24"/>
      <c r="I24"/>
      <c r="J24"/>
      <c r="K24"/>
    </row>
    <row r="25" spans="1:11" ht="14.4" thickBot="1" x14ac:dyDescent="0.3">
      <c r="A25" s="35" t="s">
        <v>649</v>
      </c>
      <c r="B25" s="36"/>
      <c r="C25" s="36"/>
      <c r="D25" s="37"/>
      <c r="F25"/>
      <c r="G25"/>
      <c r="H25"/>
      <c r="I25"/>
      <c r="J25"/>
      <c r="K25"/>
    </row>
    <row r="26" spans="1:11" ht="14.4" thickBot="1" x14ac:dyDescent="0.3">
      <c r="A26" s="19" t="s">
        <v>408</v>
      </c>
      <c r="B26" s="20" t="s">
        <v>643</v>
      </c>
      <c r="C26" s="20" t="s">
        <v>644</v>
      </c>
      <c r="D26" s="20" t="s">
        <v>645</v>
      </c>
    </row>
    <row r="27" spans="1:11" ht="14.4" thickBot="1" x14ac:dyDescent="0.3">
      <c r="A27" s="19" t="s">
        <v>654</v>
      </c>
      <c r="B27" s="20" t="s">
        <v>631</v>
      </c>
      <c r="C27" s="20" t="s">
        <v>632</v>
      </c>
      <c r="D27" s="20" t="s">
        <v>633</v>
      </c>
      <c r="F27"/>
      <c r="G27"/>
      <c r="H27"/>
      <c r="I27"/>
      <c r="J27"/>
      <c r="K27"/>
    </row>
    <row r="28" spans="1:11" ht="14.4" thickBot="1" x14ac:dyDescent="0.3">
      <c r="A28" s="19" t="s">
        <v>653</v>
      </c>
      <c r="B28" s="20" t="s">
        <v>637</v>
      </c>
      <c r="C28" s="20" t="s">
        <v>638</v>
      </c>
      <c r="D28" s="20" t="s">
        <v>639</v>
      </c>
      <c r="F28"/>
      <c r="G28"/>
      <c r="H28"/>
      <c r="I28"/>
      <c r="J28"/>
      <c r="K28"/>
    </row>
    <row r="29" spans="1:11" ht="14.4" thickBot="1" x14ac:dyDescent="0.3">
      <c r="A29" s="19" t="s">
        <v>409</v>
      </c>
      <c r="B29" s="20" t="s">
        <v>646</v>
      </c>
      <c r="C29" s="20" t="s">
        <v>647</v>
      </c>
      <c r="D29" s="20" t="s">
        <v>648</v>
      </c>
    </row>
    <row r="30" spans="1:11" ht="14.4" thickBot="1" x14ac:dyDescent="0.3">
      <c r="A30" s="19" t="s">
        <v>650</v>
      </c>
      <c r="B30" s="20" t="s">
        <v>634</v>
      </c>
      <c r="C30" s="20" t="s">
        <v>635</v>
      </c>
      <c r="D30" s="20" t="s">
        <v>636</v>
      </c>
      <c r="F30"/>
      <c r="G30"/>
      <c r="H30"/>
      <c r="I30"/>
      <c r="J30"/>
      <c r="K30"/>
    </row>
    <row r="31" spans="1:11" ht="14.4" thickBot="1" x14ac:dyDescent="0.3">
      <c r="A31" s="19" t="s">
        <v>655</v>
      </c>
      <c r="B31" s="20" t="s">
        <v>640</v>
      </c>
      <c r="C31" s="20" t="s">
        <v>641</v>
      </c>
      <c r="D31" s="20" t="s">
        <v>642</v>
      </c>
    </row>
  </sheetData>
  <mergeCells count="6">
    <mergeCell ref="A25:D25"/>
    <mergeCell ref="A18:D18"/>
    <mergeCell ref="A2:D2"/>
    <mergeCell ref="A6:D6"/>
    <mergeCell ref="A10:D10"/>
    <mergeCell ref="A14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workbookViewId="0">
      <selection activeCell="A19" sqref="A19:XFD20"/>
    </sheetView>
  </sheetViews>
  <sheetFormatPr defaultRowHeight="13.8" x14ac:dyDescent="0.25"/>
  <cols>
    <col min="1" max="1" width="22.59765625" customWidth="1"/>
    <col min="2" max="7" width="15.09765625" customWidth="1"/>
  </cols>
  <sheetData>
    <row r="1" spans="1:7" ht="14.4" thickBot="1" x14ac:dyDescent="0.3">
      <c r="A1" s="19" t="s">
        <v>406</v>
      </c>
      <c r="B1" s="38" t="s">
        <v>618</v>
      </c>
      <c r="C1" s="39"/>
      <c r="D1" s="38" t="s">
        <v>619</v>
      </c>
      <c r="E1" s="39"/>
      <c r="F1" s="38" t="s">
        <v>620</v>
      </c>
      <c r="G1" s="39"/>
    </row>
    <row r="2" spans="1:7" ht="14.4" thickBot="1" x14ac:dyDescent="0.3">
      <c r="A2" s="23" t="s">
        <v>688</v>
      </c>
      <c r="B2" s="24" t="s">
        <v>656</v>
      </c>
      <c r="C2" s="24" t="s">
        <v>657</v>
      </c>
      <c r="D2" s="24" t="s">
        <v>656</v>
      </c>
      <c r="E2" s="23" t="s">
        <v>657</v>
      </c>
      <c r="F2" s="24" t="s">
        <v>656</v>
      </c>
      <c r="G2" s="24" t="s">
        <v>657</v>
      </c>
    </row>
    <row r="3" spans="1:7" ht="14.4" thickBot="1" x14ac:dyDescent="0.3">
      <c r="A3" s="35" t="s">
        <v>820</v>
      </c>
      <c r="B3" s="36"/>
      <c r="C3" s="36"/>
      <c r="D3" s="36"/>
      <c r="E3" s="36"/>
      <c r="F3" s="36"/>
      <c r="G3" s="37"/>
    </row>
    <row r="4" spans="1:7" ht="14.4" thickBot="1" x14ac:dyDescent="0.3">
      <c r="A4" s="17" t="s">
        <v>757</v>
      </c>
      <c r="B4" s="18" t="s">
        <v>689</v>
      </c>
      <c r="C4" s="18" t="s">
        <v>690</v>
      </c>
      <c r="D4" s="18" t="s">
        <v>691</v>
      </c>
      <c r="E4" s="17" t="s">
        <v>692</v>
      </c>
      <c r="F4" s="18" t="s">
        <v>693</v>
      </c>
      <c r="G4" s="18" t="s">
        <v>694</v>
      </c>
    </row>
    <row r="5" spans="1:7" ht="14.4" thickBot="1" x14ac:dyDescent="0.3">
      <c r="A5" s="17" t="s">
        <v>758</v>
      </c>
      <c r="B5" s="18" t="s">
        <v>695</v>
      </c>
      <c r="C5" s="18" t="s">
        <v>696</v>
      </c>
      <c r="D5" s="18" t="s">
        <v>697</v>
      </c>
      <c r="E5" s="17" t="s">
        <v>698</v>
      </c>
      <c r="F5" s="18" t="s">
        <v>699</v>
      </c>
      <c r="G5" s="18" t="s">
        <v>700</v>
      </c>
    </row>
    <row r="6" spans="1:7" ht="14.4" thickBot="1" x14ac:dyDescent="0.3">
      <c r="A6" s="17" t="s">
        <v>759</v>
      </c>
      <c r="B6" s="18" t="s">
        <v>701</v>
      </c>
      <c r="C6" s="18" t="s">
        <v>702</v>
      </c>
      <c r="D6" s="18" t="s">
        <v>703</v>
      </c>
      <c r="E6" s="17" t="s">
        <v>704</v>
      </c>
      <c r="F6" s="18" t="s">
        <v>705</v>
      </c>
      <c r="G6" s="18" t="s">
        <v>706</v>
      </c>
    </row>
    <row r="7" spans="1:7" ht="14.4" thickBot="1" x14ac:dyDescent="0.3">
      <c r="A7" s="17" t="s">
        <v>760</v>
      </c>
      <c r="B7" s="18" t="s">
        <v>707</v>
      </c>
      <c r="C7" s="18" t="s">
        <v>708</v>
      </c>
      <c r="D7" s="18" t="s">
        <v>709</v>
      </c>
      <c r="E7" s="17" t="s">
        <v>710</v>
      </c>
      <c r="F7" s="18" t="s">
        <v>711</v>
      </c>
      <c r="G7" s="18" t="s">
        <v>712</v>
      </c>
    </row>
    <row r="8" spans="1:7" ht="14.4" thickBot="1" x14ac:dyDescent="0.3">
      <c r="A8" s="17" t="s">
        <v>761</v>
      </c>
      <c r="B8" s="18" t="s">
        <v>713</v>
      </c>
      <c r="C8" s="18" t="s">
        <v>714</v>
      </c>
      <c r="D8" s="18" t="s">
        <v>715</v>
      </c>
      <c r="E8" s="17" t="s">
        <v>716</v>
      </c>
      <c r="F8" s="18" t="s">
        <v>717</v>
      </c>
      <c r="G8" s="18" t="s">
        <v>718</v>
      </c>
    </row>
    <row r="9" spans="1:7" ht="14.4" thickBot="1" x14ac:dyDescent="0.3">
      <c r="A9" s="35" t="s">
        <v>821</v>
      </c>
      <c r="B9" s="36"/>
      <c r="C9" s="36"/>
      <c r="D9" s="36"/>
      <c r="E9" s="36"/>
      <c r="F9" s="36"/>
      <c r="G9" s="37"/>
    </row>
    <row r="10" spans="1:7" ht="14.4" thickBot="1" x14ac:dyDescent="0.3">
      <c r="A10" s="17" t="s">
        <v>755</v>
      </c>
      <c r="B10" s="18" t="s">
        <v>719</v>
      </c>
      <c r="C10" s="18" t="s">
        <v>720</v>
      </c>
      <c r="D10" s="18" t="s">
        <v>721</v>
      </c>
      <c r="E10" s="17" t="s">
        <v>722</v>
      </c>
      <c r="F10" s="18" t="s">
        <v>723</v>
      </c>
      <c r="G10" s="18" t="s">
        <v>724</v>
      </c>
    </row>
    <row r="11" spans="1:7" ht="14.4" thickBot="1" x14ac:dyDescent="0.3">
      <c r="A11" s="17" t="s">
        <v>770</v>
      </c>
      <c r="B11" s="18" t="s">
        <v>725</v>
      </c>
      <c r="C11" s="18" t="s">
        <v>726</v>
      </c>
      <c r="D11" s="18" t="s">
        <v>727</v>
      </c>
      <c r="E11" s="17" t="s">
        <v>728</v>
      </c>
      <c r="F11" s="18" t="s">
        <v>729</v>
      </c>
      <c r="G11" s="18" t="s">
        <v>730</v>
      </c>
    </row>
    <row r="12" spans="1:7" ht="14.4" thickBot="1" x14ac:dyDescent="0.3">
      <c r="A12" s="17" t="s">
        <v>756</v>
      </c>
      <c r="B12" s="18">
        <v>107</v>
      </c>
      <c r="C12" s="18">
        <v>122</v>
      </c>
      <c r="D12" s="18">
        <v>103</v>
      </c>
      <c r="E12" s="17">
        <v>110</v>
      </c>
      <c r="F12" s="18">
        <v>106</v>
      </c>
      <c r="G12" s="18">
        <v>106</v>
      </c>
    </row>
    <row r="13" spans="1:7" ht="14.4" thickBot="1" x14ac:dyDescent="0.3">
      <c r="A13" s="17" t="s">
        <v>769</v>
      </c>
      <c r="B13" s="18" t="s">
        <v>731</v>
      </c>
      <c r="C13" s="18" t="s">
        <v>732</v>
      </c>
      <c r="D13" s="18" t="s">
        <v>733</v>
      </c>
      <c r="E13" s="17" t="s">
        <v>734</v>
      </c>
      <c r="F13" s="18" t="s">
        <v>735</v>
      </c>
      <c r="G13" s="18" t="s">
        <v>736</v>
      </c>
    </row>
    <row r="14" spans="1:7" ht="14.4" thickBot="1" x14ac:dyDescent="0.3">
      <c r="A14" s="17" t="s">
        <v>767</v>
      </c>
      <c r="B14" s="18" t="s">
        <v>737</v>
      </c>
      <c r="C14" s="18" t="s">
        <v>738</v>
      </c>
      <c r="D14" s="18" t="s">
        <v>739</v>
      </c>
      <c r="E14" s="17" t="s">
        <v>740</v>
      </c>
      <c r="F14" s="18" t="s">
        <v>741</v>
      </c>
      <c r="G14" s="18" t="s">
        <v>742</v>
      </c>
    </row>
    <row r="15" spans="1:7" ht="14.4" thickBot="1" x14ac:dyDescent="0.3">
      <c r="A15" s="17" t="s">
        <v>768</v>
      </c>
      <c r="B15" s="18">
        <v>104</v>
      </c>
      <c r="C15" s="18">
        <v>88</v>
      </c>
      <c r="D15" s="18">
        <v>93</v>
      </c>
      <c r="E15" s="17">
        <v>94</v>
      </c>
      <c r="F15" s="18">
        <v>95</v>
      </c>
      <c r="G15" s="18">
        <v>96</v>
      </c>
    </row>
    <row r="16" spans="1:7" ht="14.4" thickBot="1" x14ac:dyDescent="0.3">
      <c r="A16" s="17" t="s">
        <v>755</v>
      </c>
      <c r="B16" s="18" t="s">
        <v>743</v>
      </c>
      <c r="C16" s="18" t="s">
        <v>744</v>
      </c>
      <c r="D16" s="18" t="s">
        <v>745</v>
      </c>
      <c r="E16" s="17" t="s">
        <v>746</v>
      </c>
      <c r="F16" s="18" t="s">
        <v>747</v>
      </c>
      <c r="G16" s="18" t="s">
        <v>748</v>
      </c>
    </row>
    <row r="17" spans="1:7" ht="14.4" thickBot="1" x14ac:dyDescent="0.3">
      <c r="A17" s="17" t="s">
        <v>771</v>
      </c>
      <c r="B17" s="18" t="s">
        <v>749</v>
      </c>
      <c r="C17" s="18" t="s">
        <v>750</v>
      </c>
      <c r="D17" s="18" t="s">
        <v>751</v>
      </c>
      <c r="E17" s="17" t="s">
        <v>752</v>
      </c>
      <c r="F17" s="18" t="s">
        <v>753</v>
      </c>
      <c r="G17" s="18" t="s">
        <v>754</v>
      </c>
    </row>
    <row r="18" spans="1:7" ht="14.4" thickBot="1" x14ac:dyDescent="0.3">
      <c r="A18" s="17" t="s">
        <v>756</v>
      </c>
      <c r="B18" s="18">
        <v>105</v>
      </c>
      <c r="C18" s="18">
        <v>99</v>
      </c>
      <c r="D18" s="18">
        <v>96</v>
      </c>
      <c r="E18" s="17">
        <v>98</v>
      </c>
      <c r="F18" s="18">
        <v>98</v>
      </c>
      <c r="G18" s="18">
        <v>99</v>
      </c>
    </row>
    <row r="19" spans="1:7" ht="14.4" thickBot="1" x14ac:dyDescent="0.3">
      <c r="A19" s="35" t="s">
        <v>822</v>
      </c>
      <c r="B19" s="36"/>
      <c r="C19" s="36"/>
      <c r="D19" s="36"/>
      <c r="E19" s="36"/>
      <c r="F19" s="36"/>
      <c r="G19" s="37"/>
    </row>
    <row r="20" spans="1:7" ht="14.4" thickBot="1" x14ac:dyDescent="0.3">
      <c r="A20" s="19" t="s">
        <v>762</v>
      </c>
      <c r="B20" s="20" t="s">
        <v>660</v>
      </c>
      <c r="C20" s="20" t="s">
        <v>661</v>
      </c>
      <c r="D20" s="20" t="s">
        <v>662</v>
      </c>
      <c r="E20" s="19" t="s">
        <v>663</v>
      </c>
      <c r="F20" s="20" t="s">
        <v>664</v>
      </c>
      <c r="G20" s="20" t="s">
        <v>665</v>
      </c>
    </row>
    <row r="21" spans="1:7" ht="14.4" thickBot="1" x14ac:dyDescent="0.3">
      <c r="A21" s="19" t="s">
        <v>763</v>
      </c>
      <c r="B21" s="20" t="s">
        <v>666</v>
      </c>
      <c r="C21" s="20" t="s">
        <v>667</v>
      </c>
      <c r="D21" s="20" t="s">
        <v>668</v>
      </c>
      <c r="E21" s="19" t="s">
        <v>669</v>
      </c>
      <c r="F21" s="20" t="s">
        <v>670</v>
      </c>
      <c r="G21" s="20" t="s">
        <v>671</v>
      </c>
    </row>
    <row r="22" spans="1:7" ht="14.4" thickBot="1" x14ac:dyDescent="0.3">
      <c r="A22" s="17" t="s">
        <v>764</v>
      </c>
      <c r="B22" s="18" t="s">
        <v>672</v>
      </c>
      <c r="C22" s="18" t="s">
        <v>673</v>
      </c>
      <c r="D22" s="18" t="s">
        <v>658</v>
      </c>
      <c r="E22" s="17" t="s">
        <v>674</v>
      </c>
      <c r="F22" s="18" t="s">
        <v>675</v>
      </c>
      <c r="G22" s="18" t="s">
        <v>676</v>
      </c>
    </row>
    <row r="23" spans="1:7" ht="14.4" thickBot="1" x14ac:dyDescent="0.3">
      <c r="A23" s="19" t="s">
        <v>765</v>
      </c>
      <c r="B23" s="20" t="s">
        <v>677</v>
      </c>
      <c r="C23" s="20" t="s">
        <v>678</v>
      </c>
      <c r="D23" s="20" t="s">
        <v>679</v>
      </c>
      <c r="E23" s="19" t="s">
        <v>680</v>
      </c>
      <c r="F23" s="20" t="s">
        <v>681</v>
      </c>
      <c r="G23" s="20" t="s">
        <v>659</v>
      </c>
    </row>
    <row r="24" spans="1:7" ht="14.4" thickBot="1" x14ac:dyDescent="0.3">
      <c r="A24" s="19" t="s">
        <v>766</v>
      </c>
      <c r="B24" s="20" t="s">
        <v>682</v>
      </c>
      <c r="C24" s="20" t="s">
        <v>683</v>
      </c>
      <c r="D24" s="20" t="s">
        <v>684</v>
      </c>
      <c r="E24" s="19" t="s">
        <v>685</v>
      </c>
      <c r="F24" s="20" t="s">
        <v>686</v>
      </c>
      <c r="G24" s="20" t="s">
        <v>687</v>
      </c>
    </row>
    <row r="25" spans="1:7" ht="14.4" thickBot="1" x14ac:dyDescent="0.3">
      <c r="A25" s="19" t="s">
        <v>777</v>
      </c>
      <c r="B25" s="20" t="s">
        <v>694</v>
      </c>
      <c r="C25" s="20" t="s">
        <v>772</v>
      </c>
      <c r="D25" s="20" t="s">
        <v>773</v>
      </c>
      <c r="E25" s="19" t="s">
        <v>774</v>
      </c>
      <c r="F25" s="20" t="s">
        <v>775</v>
      </c>
      <c r="G25" s="20" t="s">
        <v>776</v>
      </c>
    </row>
    <row r="26" spans="1:7" ht="14.4" thickBot="1" x14ac:dyDescent="0.3">
      <c r="A26" s="35" t="s">
        <v>823</v>
      </c>
      <c r="B26" s="36"/>
      <c r="C26" s="36"/>
      <c r="D26" s="36"/>
      <c r="E26" s="36"/>
      <c r="F26" s="36"/>
      <c r="G26" s="37"/>
    </row>
    <row r="27" spans="1:7" ht="14.4" thickBot="1" x14ac:dyDescent="0.3">
      <c r="A27" s="17" t="s">
        <v>807</v>
      </c>
      <c r="B27" s="18" t="s">
        <v>814</v>
      </c>
      <c r="C27" s="18" t="s">
        <v>815</v>
      </c>
      <c r="D27" s="18" t="s">
        <v>816</v>
      </c>
      <c r="E27" s="17" t="s">
        <v>817</v>
      </c>
      <c r="F27" s="18" t="s">
        <v>818</v>
      </c>
      <c r="G27" s="18" t="s">
        <v>819</v>
      </c>
    </row>
    <row r="28" spans="1:7" ht="14.4" thickBot="1" x14ac:dyDescent="0.3">
      <c r="A28" s="17" t="s">
        <v>813</v>
      </c>
      <c r="B28" s="18" t="s">
        <v>778</v>
      </c>
      <c r="C28" s="18" t="s">
        <v>779</v>
      </c>
      <c r="D28" s="18" t="s">
        <v>780</v>
      </c>
      <c r="E28" s="17" t="s">
        <v>781</v>
      </c>
      <c r="F28" s="18" t="s">
        <v>782</v>
      </c>
      <c r="G28" s="18" t="s">
        <v>783</v>
      </c>
    </row>
    <row r="29" spans="1:7" ht="14.4" thickBot="1" x14ac:dyDescent="0.3">
      <c r="A29" s="17" t="s">
        <v>812</v>
      </c>
      <c r="B29" s="18" t="s">
        <v>784</v>
      </c>
      <c r="C29" s="18" t="s">
        <v>785</v>
      </c>
      <c r="D29" s="18" t="s">
        <v>786</v>
      </c>
      <c r="E29" s="17" t="s">
        <v>787</v>
      </c>
      <c r="F29" s="18" t="s">
        <v>788</v>
      </c>
      <c r="G29" s="18" t="s">
        <v>789</v>
      </c>
    </row>
    <row r="30" spans="1:7" ht="14.4" thickBot="1" x14ac:dyDescent="0.3">
      <c r="A30" s="17" t="s">
        <v>811</v>
      </c>
      <c r="B30" s="18" t="s">
        <v>790</v>
      </c>
      <c r="C30" s="18" t="s">
        <v>791</v>
      </c>
      <c r="D30" s="18" t="s">
        <v>792</v>
      </c>
      <c r="E30" s="17" t="s">
        <v>793</v>
      </c>
      <c r="F30" s="18" t="s">
        <v>794</v>
      </c>
      <c r="G30" s="18" t="s">
        <v>795</v>
      </c>
    </row>
    <row r="31" spans="1:7" ht="14.4" thickBot="1" x14ac:dyDescent="0.3">
      <c r="A31" s="17" t="s">
        <v>810</v>
      </c>
      <c r="B31" s="18" t="s">
        <v>796</v>
      </c>
      <c r="C31" s="18" t="s">
        <v>797</v>
      </c>
      <c r="D31" s="18" t="s">
        <v>798</v>
      </c>
      <c r="E31" s="17" t="s">
        <v>799</v>
      </c>
      <c r="F31" s="18" t="s">
        <v>800</v>
      </c>
      <c r="G31" s="18" t="s">
        <v>801</v>
      </c>
    </row>
    <row r="32" spans="1:7" ht="14.4" thickBot="1" x14ac:dyDescent="0.3">
      <c r="A32" s="17" t="s">
        <v>809</v>
      </c>
      <c r="B32" s="18" t="s">
        <v>802</v>
      </c>
      <c r="C32" s="18" t="s">
        <v>803</v>
      </c>
      <c r="D32" s="18" t="s">
        <v>804</v>
      </c>
      <c r="E32" s="17" t="s">
        <v>805</v>
      </c>
      <c r="F32" s="18" t="s">
        <v>806</v>
      </c>
      <c r="G32" s="18"/>
    </row>
  </sheetData>
  <mergeCells count="7">
    <mergeCell ref="A26:G26"/>
    <mergeCell ref="A3:G3"/>
    <mergeCell ref="A9:G9"/>
    <mergeCell ref="A19:G19"/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selection activeCell="A11" sqref="A11:F12"/>
    </sheetView>
  </sheetViews>
  <sheetFormatPr defaultRowHeight="13.8" x14ac:dyDescent="0.25"/>
  <cols>
    <col min="1" max="1" width="38.59765625" style="16" customWidth="1"/>
    <col min="2" max="2" width="12.09765625" style="2" customWidth="1"/>
    <col min="3" max="6" width="16.19921875" style="2" customWidth="1"/>
  </cols>
  <sheetData>
    <row r="1" spans="1:6" ht="14.4" thickBot="1" x14ac:dyDescent="0.3">
      <c r="A1" s="35" t="s">
        <v>626</v>
      </c>
      <c r="B1" s="36"/>
      <c r="C1" s="36"/>
      <c r="D1" s="36"/>
      <c r="E1" s="36"/>
      <c r="F1" s="37"/>
    </row>
    <row r="2" spans="1:6" ht="14.4" thickBot="1" x14ac:dyDescent="0.3">
      <c r="A2" s="21" t="s">
        <v>507</v>
      </c>
      <c r="B2" s="22">
        <v>43833</v>
      </c>
      <c r="C2" s="22">
        <v>43833</v>
      </c>
      <c r="D2" s="22">
        <v>43833</v>
      </c>
      <c r="E2" s="22">
        <v>43833</v>
      </c>
      <c r="F2" s="22">
        <v>43833</v>
      </c>
    </row>
    <row r="3" spans="1:6" ht="14.4" thickBot="1" x14ac:dyDescent="0.3">
      <c r="A3" s="21" t="s">
        <v>514</v>
      </c>
      <c r="B3" s="22">
        <v>43833</v>
      </c>
      <c r="C3" s="22">
        <v>43907</v>
      </c>
      <c r="D3" s="22">
        <v>43952</v>
      </c>
      <c r="E3" s="22">
        <v>44027</v>
      </c>
      <c r="F3" s="22">
        <v>44130</v>
      </c>
    </row>
    <row r="4" spans="1:6" ht="14.4" thickBot="1" x14ac:dyDescent="0.3">
      <c r="A4" s="21" t="s">
        <v>516</v>
      </c>
      <c r="B4" s="20">
        <v>0</v>
      </c>
      <c r="C4" s="20">
        <v>74</v>
      </c>
      <c r="D4" s="20">
        <v>119</v>
      </c>
      <c r="E4" s="20">
        <v>194</v>
      </c>
      <c r="F4" s="20">
        <v>297</v>
      </c>
    </row>
    <row r="5" spans="1:6" ht="14.4" thickBot="1" x14ac:dyDescent="0.3">
      <c r="A5" s="21" t="s">
        <v>518</v>
      </c>
      <c r="B5" s="20" t="s">
        <v>525</v>
      </c>
      <c r="C5" s="20" t="s">
        <v>575</v>
      </c>
      <c r="D5" s="20" t="s">
        <v>576</v>
      </c>
      <c r="E5" s="20" t="s">
        <v>577</v>
      </c>
      <c r="F5" s="20" t="s">
        <v>578</v>
      </c>
    </row>
    <row r="6" spans="1:6" ht="14.4" thickBot="1" x14ac:dyDescent="0.3">
      <c r="A6" s="21" t="s">
        <v>627</v>
      </c>
      <c r="B6" s="20" t="s">
        <v>379</v>
      </c>
      <c r="C6" s="20" t="s">
        <v>598</v>
      </c>
      <c r="D6" s="20" t="s">
        <v>599</v>
      </c>
      <c r="E6" s="20" t="s">
        <v>600</v>
      </c>
      <c r="F6" s="20" t="s">
        <v>601</v>
      </c>
    </row>
    <row r="7" spans="1:6" ht="14.4" thickBot="1" x14ac:dyDescent="0.3">
      <c r="A7" s="21" t="s">
        <v>628</v>
      </c>
      <c r="B7" s="20" t="s">
        <v>379</v>
      </c>
      <c r="C7" s="20" t="s">
        <v>598</v>
      </c>
      <c r="D7" s="20" t="s">
        <v>602</v>
      </c>
      <c r="E7" s="20" t="s">
        <v>603</v>
      </c>
      <c r="F7" s="20" t="s">
        <v>604</v>
      </c>
    </row>
    <row r="8" spans="1:6" ht="14.4" thickBot="1" x14ac:dyDescent="0.3">
      <c r="A8" s="21" t="s">
        <v>408</v>
      </c>
      <c r="B8" s="20" t="s">
        <v>579</v>
      </c>
      <c r="C8" s="20" t="s">
        <v>580</v>
      </c>
      <c r="D8" s="20" t="s">
        <v>581</v>
      </c>
      <c r="E8" s="20" t="s">
        <v>582</v>
      </c>
      <c r="F8" s="20" t="s">
        <v>583</v>
      </c>
    </row>
    <row r="9" spans="1:6" ht="14.4" thickBot="1" x14ac:dyDescent="0.3">
      <c r="A9" s="21" t="s">
        <v>595</v>
      </c>
      <c r="B9" s="20" t="s">
        <v>584</v>
      </c>
      <c r="C9" s="20" t="s">
        <v>585</v>
      </c>
      <c r="D9" s="20" t="s">
        <v>586</v>
      </c>
      <c r="E9" s="20" t="s">
        <v>587</v>
      </c>
      <c r="F9" s="20" t="s">
        <v>588</v>
      </c>
    </row>
    <row r="10" spans="1:6" ht="14.4" thickBot="1" x14ac:dyDescent="0.3">
      <c r="A10" s="21" t="s">
        <v>409</v>
      </c>
      <c r="B10" s="20" t="s">
        <v>589</v>
      </c>
      <c r="C10" s="20" t="s">
        <v>590</v>
      </c>
      <c r="D10" s="20" t="s">
        <v>591</v>
      </c>
      <c r="E10" s="20" t="s">
        <v>592</v>
      </c>
      <c r="F10" s="20" t="s">
        <v>593</v>
      </c>
    </row>
    <row r="11" spans="1:6" ht="14.4" thickBot="1" x14ac:dyDescent="0.3">
      <c r="A11" s="35" t="s">
        <v>629</v>
      </c>
      <c r="B11" s="36"/>
      <c r="C11" s="36"/>
      <c r="D11" s="36"/>
      <c r="E11" s="36"/>
      <c r="F11" s="37"/>
    </row>
    <row r="12" spans="1:6" ht="14.4" thickBot="1" x14ac:dyDescent="0.3">
      <c r="A12" s="21" t="s">
        <v>507</v>
      </c>
      <c r="B12" s="22">
        <v>43779</v>
      </c>
      <c r="C12" s="22">
        <v>43779</v>
      </c>
      <c r="D12" s="22">
        <v>43779</v>
      </c>
      <c r="E12" s="22">
        <v>43779</v>
      </c>
      <c r="F12" s="22">
        <v>43779</v>
      </c>
    </row>
    <row r="13" spans="1:6" ht="14.4" thickBot="1" x14ac:dyDescent="0.3">
      <c r="A13" s="21" t="s">
        <v>514</v>
      </c>
      <c r="B13" s="22">
        <v>43779</v>
      </c>
      <c r="C13" s="22">
        <v>43907</v>
      </c>
      <c r="D13" s="22">
        <v>43952</v>
      </c>
      <c r="E13" s="22">
        <v>44027</v>
      </c>
      <c r="F13" s="22">
        <v>44130</v>
      </c>
    </row>
    <row r="14" spans="1:6" ht="14.4" thickBot="1" x14ac:dyDescent="0.3">
      <c r="A14" s="21" t="s">
        <v>516</v>
      </c>
      <c r="B14" s="20">
        <v>0</v>
      </c>
      <c r="C14" s="20">
        <v>128</v>
      </c>
      <c r="D14" s="20">
        <v>173</v>
      </c>
      <c r="E14" s="20">
        <v>248</v>
      </c>
      <c r="F14" s="20">
        <v>351</v>
      </c>
    </row>
    <row r="15" spans="1:6" ht="14.4" thickBot="1" x14ac:dyDescent="0.3">
      <c r="A15" s="21" t="s">
        <v>518</v>
      </c>
      <c r="B15" s="20" t="s">
        <v>525</v>
      </c>
      <c r="C15" s="20" t="s">
        <v>526</v>
      </c>
      <c r="D15" s="20" t="s">
        <v>527</v>
      </c>
      <c r="E15" s="20" t="s">
        <v>528</v>
      </c>
      <c r="F15" s="20" t="s">
        <v>529</v>
      </c>
    </row>
    <row r="16" spans="1:6" ht="14.4" thickBot="1" x14ac:dyDescent="0.3">
      <c r="A16" s="21" t="s">
        <v>627</v>
      </c>
      <c r="B16" s="20" t="s">
        <v>379</v>
      </c>
      <c r="C16" s="20" t="s">
        <v>605</v>
      </c>
      <c r="D16" s="20" t="s">
        <v>606</v>
      </c>
      <c r="E16" s="20" t="s">
        <v>607</v>
      </c>
      <c r="F16" s="20" t="s">
        <v>608</v>
      </c>
    </row>
    <row r="17" spans="1:6" ht="14.4" thickBot="1" x14ac:dyDescent="0.3">
      <c r="A17" s="21" t="s">
        <v>628</v>
      </c>
      <c r="B17" s="20" t="s">
        <v>379</v>
      </c>
      <c r="C17" s="20" t="s">
        <v>605</v>
      </c>
      <c r="D17" s="20" t="s">
        <v>609</v>
      </c>
      <c r="E17" s="20" t="s">
        <v>610</v>
      </c>
      <c r="F17" s="20" t="s">
        <v>611</v>
      </c>
    </row>
    <row r="18" spans="1:6" ht="14.4" thickBot="1" x14ac:dyDescent="0.3">
      <c r="A18" s="21" t="s">
        <v>408</v>
      </c>
      <c r="B18" s="20" t="s">
        <v>531</v>
      </c>
      <c r="C18" s="20" t="s">
        <v>532</v>
      </c>
      <c r="D18" s="20" t="s">
        <v>533</v>
      </c>
      <c r="E18" s="20" t="s">
        <v>534</v>
      </c>
      <c r="F18" s="20" t="s">
        <v>535</v>
      </c>
    </row>
    <row r="19" spans="1:6" ht="14.4" thickBot="1" x14ac:dyDescent="0.3">
      <c r="A19" s="21" t="s">
        <v>595</v>
      </c>
      <c r="B19" s="20" t="s">
        <v>537</v>
      </c>
      <c r="C19" s="20" t="s">
        <v>538</v>
      </c>
      <c r="D19" s="20" t="s">
        <v>539</v>
      </c>
      <c r="E19" s="20" t="s">
        <v>540</v>
      </c>
      <c r="F19" s="20" t="s">
        <v>541</v>
      </c>
    </row>
    <row r="20" spans="1:6" ht="14.4" thickBot="1" x14ac:dyDescent="0.3">
      <c r="A20" s="21" t="s">
        <v>409</v>
      </c>
      <c r="B20" s="20" t="s">
        <v>543</v>
      </c>
      <c r="C20" s="20" t="s">
        <v>544</v>
      </c>
      <c r="D20" s="20" t="s">
        <v>545</v>
      </c>
      <c r="E20" s="20" t="s">
        <v>546</v>
      </c>
      <c r="F20" s="20" t="s">
        <v>547</v>
      </c>
    </row>
    <row r="21" spans="1:6" ht="14.4" thickBot="1" x14ac:dyDescent="0.3">
      <c r="A21" s="35" t="s">
        <v>630</v>
      </c>
      <c r="B21" s="36"/>
      <c r="C21" s="36"/>
      <c r="D21" s="36"/>
      <c r="E21" s="36"/>
      <c r="F21" s="37"/>
    </row>
    <row r="22" spans="1:6" ht="14.4" thickBot="1" x14ac:dyDescent="0.3">
      <c r="A22" s="21" t="s">
        <v>507</v>
      </c>
      <c r="B22" s="22">
        <v>43779</v>
      </c>
      <c r="C22" s="22">
        <v>43779</v>
      </c>
      <c r="D22" s="22">
        <v>43779</v>
      </c>
      <c r="E22" s="22">
        <v>43779</v>
      </c>
      <c r="F22" s="22">
        <v>43779</v>
      </c>
    </row>
    <row r="23" spans="1:6" ht="14.4" thickBot="1" x14ac:dyDescent="0.3">
      <c r="A23" s="21" t="s">
        <v>514</v>
      </c>
      <c r="B23" s="22">
        <v>43779</v>
      </c>
      <c r="C23" s="22">
        <v>43907</v>
      </c>
      <c r="D23" s="22">
        <v>43952</v>
      </c>
      <c r="E23" s="22">
        <v>44027</v>
      </c>
      <c r="F23" s="22">
        <v>44133</v>
      </c>
    </row>
    <row r="24" spans="1:6" ht="14.4" thickBot="1" x14ac:dyDescent="0.3">
      <c r="A24" s="21" t="s">
        <v>516</v>
      </c>
      <c r="B24" s="20">
        <v>0</v>
      </c>
      <c r="C24" s="20">
        <v>128</v>
      </c>
      <c r="D24" s="20">
        <v>173</v>
      </c>
      <c r="E24" s="20">
        <v>248</v>
      </c>
      <c r="F24" s="20">
        <v>354</v>
      </c>
    </row>
    <row r="25" spans="1:6" ht="14.4" thickBot="1" x14ac:dyDescent="0.3">
      <c r="A25" s="21" t="s">
        <v>518</v>
      </c>
      <c r="B25" s="20" t="s">
        <v>525</v>
      </c>
      <c r="C25" s="20" t="s">
        <v>553</v>
      </c>
      <c r="D25" s="20" t="s">
        <v>554</v>
      </c>
      <c r="E25" s="20" t="s">
        <v>555</v>
      </c>
      <c r="F25" s="20" t="s">
        <v>556</v>
      </c>
    </row>
    <row r="26" spans="1:6" ht="14.4" thickBot="1" x14ac:dyDescent="0.3">
      <c r="A26" s="21" t="s">
        <v>627</v>
      </c>
      <c r="B26" s="20" t="s">
        <v>379</v>
      </c>
      <c r="C26" s="20" t="s">
        <v>612</v>
      </c>
      <c r="D26" s="20" t="s">
        <v>613</v>
      </c>
      <c r="E26" s="20" t="s">
        <v>614</v>
      </c>
      <c r="F26" s="20" t="s">
        <v>615</v>
      </c>
    </row>
    <row r="27" spans="1:6" ht="14.4" thickBot="1" x14ac:dyDescent="0.3">
      <c r="A27" s="21" t="s">
        <v>628</v>
      </c>
      <c r="B27" s="20" t="s">
        <v>379</v>
      </c>
      <c r="C27" s="20" t="s">
        <v>612</v>
      </c>
      <c r="D27" s="20" t="s">
        <v>616</v>
      </c>
      <c r="E27" s="20" t="s">
        <v>611</v>
      </c>
      <c r="F27" s="20" t="s">
        <v>617</v>
      </c>
    </row>
    <row r="28" spans="1:6" ht="14.4" thickBot="1" x14ac:dyDescent="0.3">
      <c r="A28" s="21" t="s">
        <v>408</v>
      </c>
      <c r="B28" s="20" t="s">
        <v>557</v>
      </c>
      <c r="C28" s="20" t="s">
        <v>558</v>
      </c>
      <c r="D28" s="20" t="s">
        <v>559</v>
      </c>
      <c r="E28" s="20" t="s">
        <v>560</v>
      </c>
      <c r="F28" s="20" t="s">
        <v>561</v>
      </c>
    </row>
    <row r="29" spans="1:6" ht="14.4" thickBot="1" x14ac:dyDescent="0.3">
      <c r="A29" s="21" t="s">
        <v>595</v>
      </c>
      <c r="B29" s="20" t="s">
        <v>562</v>
      </c>
      <c r="C29" s="20" t="s">
        <v>563</v>
      </c>
      <c r="D29" s="20" t="s">
        <v>564</v>
      </c>
      <c r="E29" s="20" t="s">
        <v>565</v>
      </c>
      <c r="F29" s="20" t="s">
        <v>566</v>
      </c>
    </row>
    <row r="30" spans="1:6" ht="14.4" thickBot="1" x14ac:dyDescent="0.3">
      <c r="A30" s="21" t="s">
        <v>409</v>
      </c>
      <c r="B30" s="20" t="s">
        <v>568</v>
      </c>
      <c r="C30" s="20" t="s">
        <v>569</v>
      </c>
      <c r="D30" s="20" t="s">
        <v>570</v>
      </c>
      <c r="E30" s="20" t="s">
        <v>571</v>
      </c>
      <c r="F30" s="20" t="s">
        <v>572</v>
      </c>
    </row>
  </sheetData>
  <mergeCells count="3">
    <mergeCell ref="A1:F1"/>
    <mergeCell ref="A11:F11"/>
    <mergeCell ref="A21:F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workbookViewId="0">
      <selection activeCell="I22" sqref="A1:I22"/>
    </sheetView>
  </sheetViews>
  <sheetFormatPr defaultRowHeight="13.8" x14ac:dyDescent="0.25"/>
  <cols>
    <col min="1" max="3" width="8.796875" style="2"/>
    <col min="4" max="5" width="4.19921875" style="2" customWidth="1"/>
    <col min="6" max="6" width="8.796875" style="25"/>
    <col min="7" max="7" width="11.296875" style="2" customWidth="1"/>
    <col min="8" max="9" width="8.796875" style="2"/>
  </cols>
  <sheetData>
    <row r="1" spans="1:9" x14ac:dyDescent="0.25">
      <c r="A1" s="10" t="s">
        <v>850</v>
      </c>
      <c r="B1" s="10" t="s">
        <v>837</v>
      </c>
      <c r="C1" s="10" t="s">
        <v>838</v>
      </c>
      <c r="D1" s="10" t="s">
        <v>839</v>
      </c>
      <c r="E1" s="10" t="s">
        <v>840</v>
      </c>
      <c r="F1" s="26" t="s">
        <v>831</v>
      </c>
      <c r="G1" s="10" t="s">
        <v>832</v>
      </c>
      <c r="H1" s="10" t="s">
        <v>833</v>
      </c>
      <c r="I1" s="10" t="s">
        <v>834</v>
      </c>
    </row>
    <row r="2" spans="1:9" x14ac:dyDescent="0.25">
      <c r="A2" s="40" t="s">
        <v>851</v>
      </c>
      <c r="B2" s="40"/>
      <c r="C2" s="40"/>
      <c r="D2" s="40"/>
      <c r="E2" s="40"/>
      <c r="F2" s="40"/>
      <c r="G2" s="40"/>
      <c r="H2" s="40"/>
      <c r="I2" s="40"/>
    </row>
    <row r="3" spans="1:9" x14ac:dyDescent="0.25">
      <c r="A3" s="10" t="s">
        <v>766</v>
      </c>
      <c r="B3" s="10" t="s">
        <v>386</v>
      </c>
      <c r="C3" s="10" t="s">
        <v>392</v>
      </c>
      <c r="D3" s="10">
        <v>11</v>
      </c>
      <c r="E3" s="10">
        <v>11</v>
      </c>
      <c r="F3" s="26">
        <v>4.7996183002656396</v>
      </c>
      <c r="G3" s="27">
        <v>1.15E-4</v>
      </c>
      <c r="H3" s="10">
        <v>1.932E-2</v>
      </c>
      <c r="I3" s="10" t="s">
        <v>835</v>
      </c>
    </row>
    <row r="4" spans="1:9" x14ac:dyDescent="0.25">
      <c r="A4" s="10" t="s">
        <v>763</v>
      </c>
      <c r="B4" s="10" t="s">
        <v>386</v>
      </c>
      <c r="C4" s="10" t="s">
        <v>392</v>
      </c>
      <c r="D4" s="10">
        <v>11</v>
      </c>
      <c r="E4" s="10">
        <v>11</v>
      </c>
      <c r="F4" s="26">
        <v>3.77543771796344</v>
      </c>
      <c r="G4" s="10">
        <v>1E-3</v>
      </c>
      <c r="H4" s="10">
        <v>0.16800000000000001</v>
      </c>
      <c r="I4" s="10" t="s">
        <v>836</v>
      </c>
    </row>
    <row r="5" spans="1:9" x14ac:dyDescent="0.25">
      <c r="A5" s="10" t="s">
        <v>881</v>
      </c>
      <c r="B5" s="10" t="s">
        <v>386</v>
      </c>
      <c r="C5" s="10" t="s">
        <v>392</v>
      </c>
      <c r="D5" s="10">
        <v>11</v>
      </c>
      <c r="E5" s="10">
        <v>11</v>
      </c>
      <c r="F5" s="26">
        <v>-4.1734087748571298</v>
      </c>
      <c r="G5" s="10">
        <v>1E-3</v>
      </c>
      <c r="H5" s="10">
        <v>0.16800000000000001</v>
      </c>
      <c r="I5" s="10" t="s">
        <v>836</v>
      </c>
    </row>
    <row r="6" spans="1:9" x14ac:dyDescent="0.25">
      <c r="A6" s="10" t="s">
        <v>764</v>
      </c>
      <c r="B6" s="10" t="s">
        <v>386</v>
      </c>
      <c r="C6" s="10" t="s">
        <v>392</v>
      </c>
      <c r="D6" s="10">
        <v>11</v>
      </c>
      <c r="E6" s="10">
        <v>11</v>
      </c>
      <c r="F6" s="26">
        <v>3.51712747322139</v>
      </c>
      <c r="G6" s="10">
        <v>5.0000000000000001E-3</v>
      </c>
      <c r="H6" s="10">
        <v>0.84</v>
      </c>
      <c r="I6" s="10" t="s">
        <v>836</v>
      </c>
    </row>
    <row r="7" spans="1:9" x14ac:dyDescent="0.25">
      <c r="A7" s="10" t="s">
        <v>878</v>
      </c>
      <c r="B7" s="10" t="s">
        <v>386</v>
      </c>
      <c r="C7" s="10" t="s">
        <v>392</v>
      </c>
      <c r="D7" s="10">
        <v>11</v>
      </c>
      <c r="E7" s="10">
        <v>11</v>
      </c>
      <c r="F7" s="26">
        <v>2.33491781350439</v>
      </c>
      <c r="G7" s="10">
        <v>0.05</v>
      </c>
      <c r="H7" s="10">
        <v>1</v>
      </c>
      <c r="I7" s="10" t="s">
        <v>836</v>
      </c>
    </row>
    <row r="8" spans="1:9" x14ac:dyDescent="0.25">
      <c r="A8" s="40" t="s">
        <v>852</v>
      </c>
      <c r="B8" s="40"/>
      <c r="C8" s="40"/>
      <c r="D8" s="40"/>
      <c r="E8" s="40"/>
      <c r="F8" s="40"/>
      <c r="G8" s="40"/>
      <c r="H8" s="40"/>
      <c r="I8" s="40"/>
    </row>
    <row r="9" spans="1:9" x14ac:dyDescent="0.25">
      <c r="A9" s="10" t="s">
        <v>881</v>
      </c>
      <c r="B9" s="10" t="s">
        <v>386</v>
      </c>
      <c r="C9" s="10" t="s">
        <v>392</v>
      </c>
      <c r="D9" s="10">
        <v>11</v>
      </c>
      <c r="E9" s="10">
        <v>11</v>
      </c>
      <c r="F9" s="26">
        <v>-4.2224958044621799</v>
      </c>
      <c r="G9" s="10">
        <v>1E-3</v>
      </c>
      <c r="H9" s="10">
        <v>0.16800000000000001</v>
      </c>
      <c r="I9" s="10" t="s">
        <v>836</v>
      </c>
    </row>
    <row r="10" spans="1:9" x14ac:dyDescent="0.25">
      <c r="A10" s="10" t="s">
        <v>766</v>
      </c>
      <c r="B10" s="10" t="s">
        <v>386</v>
      </c>
      <c r="C10" s="10" t="s">
        <v>392</v>
      </c>
      <c r="D10" s="10">
        <v>11</v>
      </c>
      <c r="E10" s="10">
        <v>11</v>
      </c>
      <c r="F10" s="26">
        <v>3.5246520054162298</v>
      </c>
      <c r="G10" s="10">
        <v>3.0000000000000001E-3</v>
      </c>
      <c r="H10" s="10">
        <v>0.504</v>
      </c>
      <c r="I10" s="10" t="s">
        <v>836</v>
      </c>
    </row>
    <row r="11" spans="1:9" x14ac:dyDescent="0.25">
      <c r="A11" s="10" t="s">
        <v>808</v>
      </c>
      <c r="B11" s="10" t="s">
        <v>386</v>
      </c>
      <c r="C11" s="10" t="s">
        <v>392</v>
      </c>
      <c r="D11" s="10">
        <v>11</v>
      </c>
      <c r="E11" s="10">
        <v>11</v>
      </c>
      <c r="F11" s="26">
        <v>-3.2500519298848101</v>
      </c>
      <c r="G11" s="10">
        <v>4.0000000000000001E-3</v>
      </c>
      <c r="H11" s="10">
        <v>0.67200000000000004</v>
      </c>
      <c r="I11" s="10" t="s">
        <v>836</v>
      </c>
    </row>
    <row r="12" spans="1:9" x14ac:dyDescent="0.25">
      <c r="A12" s="10" t="s">
        <v>764</v>
      </c>
      <c r="B12" s="10" t="s">
        <v>386</v>
      </c>
      <c r="C12" s="10" t="s">
        <v>392</v>
      </c>
      <c r="D12" s="10">
        <v>11</v>
      </c>
      <c r="E12" s="10">
        <v>11</v>
      </c>
      <c r="F12" s="26">
        <v>3.31628238010319</v>
      </c>
      <c r="G12" s="10">
        <v>6.0000000000000001E-3</v>
      </c>
      <c r="H12" s="10">
        <v>1</v>
      </c>
      <c r="I12" s="10" t="s">
        <v>836</v>
      </c>
    </row>
    <row r="13" spans="1:9" x14ac:dyDescent="0.25">
      <c r="A13" s="10" t="s">
        <v>882</v>
      </c>
      <c r="B13" s="10" t="s">
        <v>386</v>
      </c>
      <c r="C13" s="10" t="s">
        <v>392</v>
      </c>
      <c r="D13" s="10">
        <v>11</v>
      </c>
      <c r="E13" s="10">
        <v>11</v>
      </c>
      <c r="F13" s="26">
        <v>-2.9765866864123098</v>
      </c>
      <c r="G13" s="10">
        <v>8.0000000000000002E-3</v>
      </c>
      <c r="H13" s="10">
        <v>1</v>
      </c>
      <c r="I13" s="10" t="s">
        <v>836</v>
      </c>
    </row>
    <row r="14" spans="1:9" x14ac:dyDescent="0.25">
      <c r="A14" s="10" t="s">
        <v>880</v>
      </c>
      <c r="B14" s="10" t="s">
        <v>386</v>
      </c>
      <c r="C14" s="10" t="s">
        <v>392</v>
      </c>
      <c r="D14" s="10">
        <v>11</v>
      </c>
      <c r="E14" s="10">
        <v>11</v>
      </c>
      <c r="F14" s="26">
        <v>-2.9709724871777201</v>
      </c>
      <c r="G14" s="10">
        <v>8.9999999999999993E-3</v>
      </c>
      <c r="H14" s="10">
        <v>1</v>
      </c>
      <c r="I14" s="10" t="s">
        <v>836</v>
      </c>
    </row>
    <row r="15" spans="1:9" x14ac:dyDescent="0.25">
      <c r="A15" s="10" t="s">
        <v>763</v>
      </c>
      <c r="B15" s="10" t="s">
        <v>386</v>
      </c>
      <c r="C15" s="10" t="s">
        <v>392</v>
      </c>
      <c r="D15" s="10">
        <v>11</v>
      </c>
      <c r="E15" s="10">
        <v>11</v>
      </c>
      <c r="F15" s="26">
        <v>2.5042911685233098</v>
      </c>
      <c r="G15" s="10">
        <v>2.1999999999999999E-2</v>
      </c>
      <c r="H15" s="10">
        <v>1</v>
      </c>
      <c r="I15" s="10" t="s">
        <v>836</v>
      </c>
    </row>
    <row r="16" spans="1:9" x14ac:dyDescent="0.25">
      <c r="A16" s="10" t="s">
        <v>879</v>
      </c>
      <c r="B16" s="10" t="s">
        <v>386</v>
      </c>
      <c r="C16" s="10" t="s">
        <v>392</v>
      </c>
      <c r="D16" s="10">
        <v>11</v>
      </c>
      <c r="E16" s="10">
        <v>11</v>
      </c>
      <c r="F16" s="26">
        <v>-2.1547440630975099</v>
      </c>
      <c r="G16" s="10">
        <v>4.5999999999999999E-2</v>
      </c>
      <c r="H16" s="10">
        <v>1</v>
      </c>
      <c r="I16" s="10" t="s">
        <v>836</v>
      </c>
    </row>
    <row r="17" spans="1:9" x14ac:dyDescent="0.25">
      <c r="A17" s="40" t="s">
        <v>853</v>
      </c>
      <c r="B17" s="40"/>
      <c r="C17" s="40"/>
      <c r="D17" s="40"/>
      <c r="E17" s="40"/>
      <c r="F17" s="40"/>
      <c r="G17" s="40"/>
      <c r="H17" s="40"/>
      <c r="I17" s="40"/>
    </row>
    <row r="18" spans="1:9" x14ac:dyDescent="0.25">
      <c r="A18" s="10" t="s">
        <v>881</v>
      </c>
      <c r="B18" s="10" t="s">
        <v>386</v>
      </c>
      <c r="C18" s="10" t="s">
        <v>392</v>
      </c>
      <c r="D18" s="10">
        <v>11</v>
      </c>
      <c r="E18" s="10">
        <v>11</v>
      </c>
      <c r="F18" s="26">
        <v>-5.3360937985398298</v>
      </c>
      <c r="G18" s="27">
        <v>1.6699999999999999E-4</v>
      </c>
      <c r="H18" s="10">
        <v>1.35269999999999E-2</v>
      </c>
      <c r="I18" s="10" t="s">
        <v>835</v>
      </c>
    </row>
    <row r="19" spans="1:9" x14ac:dyDescent="0.25">
      <c r="A19" s="10" t="s">
        <v>766</v>
      </c>
      <c r="B19" s="10" t="s">
        <v>386</v>
      </c>
      <c r="C19" s="10" t="s">
        <v>392</v>
      </c>
      <c r="D19" s="10">
        <v>11</v>
      </c>
      <c r="E19" s="10">
        <v>11</v>
      </c>
      <c r="F19" s="26">
        <v>4.0027248550512597</v>
      </c>
      <c r="G19" s="27">
        <v>9.7199999999999999E-4</v>
      </c>
      <c r="H19" s="10">
        <v>7.8731999999999996E-2</v>
      </c>
      <c r="I19" s="10" t="s">
        <v>836</v>
      </c>
    </row>
    <row r="20" spans="1:9" x14ac:dyDescent="0.25">
      <c r="A20" s="10" t="s">
        <v>764</v>
      </c>
      <c r="B20" s="10" t="s">
        <v>386</v>
      </c>
      <c r="C20" s="10" t="s">
        <v>392</v>
      </c>
      <c r="D20" s="10">
        <v>11</v>
      </c>
      <c r="E20" s="10">
        <v>11</v>
      </c>
      <c r="F20" s="26">
        <v>3.4883515747950802</v>
      </c>
      <c r="G20" s="10">
        <v>4.0000000000000001E-3</v>
      </c>
      <c r="H20" s="10">
        <v>0.32400000000000001</v>
      </c>
      <c r="I20" s="10" t="s">
        <v>836</v>
      </c>
    </row>
    <row r="21" spans="1:9" x14ac:dyDescent="0.25">
      <c r="A21" s="10" t="s">
        <v>763</v>
      </c>
      <c r="B21" s="10" t="s">
        <v>386</v>
      </c>
      <c r="C21" s="10" t="s">
        <v>392</v>
      </c>
      <c r="D21" s="10">
        <v>11</v>
      </c>
      <c r="E21" s="10">
        <v>11</v>
      </c>
      <c r="F21" s="26">
        <v>3.0185642635589298</v>
      </c>
      <c r="G21" s="10">
        <v>8.0000000000000002E-3</v>
      </c>
      <c r="H21" s="10">
        <v>0.64800000000000002</v>
      </c>
      <c r="I21" s="10" t="s">
        <v>836</v>
      </c>
    </row>
    <row r="22" spans="1:9" x14ac:dyDescent="0.25">
      <c r="A22" s="10" t="s">
        <v>878</v>
      </c>
      <c r="B22" s="10" t="s">
        <v>386</v>
      </c>
      <c r="C22" s="10" t="s">
        <v>392</v>
      </c>
      <c r="D22" s="10">
        <v>11</v>
      </c>
      <c r="E22" s="10">
        <v>11</v>
      </c>
      <c r="F22" s="26">
        <v>2.56282128708173</v>
      </c>
      <c r="G22" s="10">
        <v>3.6999999999999998E-2</v>
      </c>
      <c r="H22" s="10">
        <v>1</v>
      </c>
      <c r="I22" s="10" t="s">
        <v>836</v>
      </c>
    </row>
  </sheetData>
  <mergeCells count="3">
    <mergeCell ref="A2:I2"/>
    <mergeCell ref="A8:I8"/>
    <mergeCell ref="A17:I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workbookViewId="0">
      <selection activeCell="E24" sqref="A1:E24"/>
    </sheetView>
  </sheetViews>
  <sheetFormatPr defaultRowHeight="13.8" x14ac:dyDescent="0.25"/>
  <cols>
    <col min="1" max="1" width="32" style="2" customWidth="1"/>
    <col min="2" max="2" width="7.19921875" style="2" customWidth="1"/>
    <col min="3" max="3" width="7.5" style="2" customWidth="1"/>
    <col min="4" max="4" width="8.796875" style="30"/>
    <col min="5" max="5" width="8.796875" style="25"/>
  </cols>
  <sheetData>
    <row r="1" spans="1:5" ht="14.4" thickBot="1" x14ac:dyDescent="0.3">
      <c r="A1" s="17" t="s">
        <v>850</v>
      </c>
      <c r="B1" s="18" t="s">
        <v>884</v>
      </c>
      <c r="C1" s="18" t="s">
        <v>831</v>
      </c>
      <c r="D1" s="33" t="s">
        <v>832</v>
      </c>
      <c r="E1" s="31" t="s">
        <v>883</v>
      </c>
    </row>
    <row r="2" spans="1:5" ht="14.4" thickBot="1" x14ac:dyDescent="0.3">
      <c r="A2" s="35" t="s">
        <v>894</v>
      </c>
      <c r="B2" s="36"/>
      <c r="C2" s="36"/>
      <c r="D2" s="36"/>
      <c r="E2" s="37"/>
    </row>
    <row r="3" spans="1:5" ht="14.4" thickBot="1" x14ac:dyDescent="0.3">
      <c r="A3" s="19" t="s">
        <v>338</v>
      </c>
      <c r="B3" s="20">
        <v>0.94</v>
      </c>
      <c r="C3" s="20">
        <v>36</v>
      </c>
      <c r="D3" s="34">
        <v>0</v>
      </c>
      <c r="E3" s="32">
        <v>0.88360000000000005</v>
      </c>
    </row>
    <row r="4" spans="1:5" ht="14.4" thickBot="1" x14ac:dyDescent="0.3">
      <c r="A4" s="19" t="s">
        <v>891</v>
      </c>
      <c r="B4" s="20">
        <v>-0.9</v>
      </c>
      <c r="C4" s="20">
        <v>1064</v>
      </c>
      <c r="D4" s="34">
        <v>0</v>
      </c>
      <c r="E4" s="32">
        <v>0.81</v>
      </c>
    </row>
    <row r="5" spans="1:5" ht="14.4" thickBot="1" x14ac:dyDescent="0.3">
      <c r="A5" s="19" t="s">
        <v>887</v>
      </c>
      <c r="B5" s="20">
        <v>0.83</v>
      </c>
      <c r="C5" s="20">
        <v>94</v>
      </c>
      <c r="D5" s="34">
        <v>1.5799999999999999E-4</v>
      </c>
      <c r="E5" s="32">
        <v>0.68889999999999996</v>
      </c>
    </row>
    <row r="6" spans="1:5" ht="14.4" thickBot="1" x14ac:dyDescent="0.3">
      <c r="A6" s="19" t="s">
        <v>886</v>
      </c>
      <c r="B6" s="20">
        <v>0.78</v>
      </c>
      <c r="C6" s="20">
        <v>124</v>
      </c>
      <c r="D6" s="34">
        <v>9.8799999999999995E-4</v>
      </c>
      <c r="E6" s="32">
        <v>0.60840000000000005</v>
      </c>
    </row>
    <row r="7" spans="1:5" ht="14.4" thickBot="1" x14ac:dyDescent="0.3">
      <c r="A7" s="19" t="s">
        <v>885</v>
      </c>
      <c r="B7" s="20">
        <v>0.76</v>
      </c>
      <c r="C7" s="20">
        <v>132</v>
      </c>
      <c r="D7" s="34">
        <v>1.39E-3</v>
      </c>
      <c r="E7" s="32">
        <v>0.5776</v>
      </c>
    </row>
    <row r="8" spans="1:5" ht="14.4" thickBot="1" x14ac:dyDescent="0.3">
      <c r="A8" s="19" t="s">
        <v>893</v>
      </c>
      <c r="B8" s="20">
        <v>-0.75</v>
      </c>
      <c r="C8" s="20">
        <v>980</v>
      </c>
      <c r="D8" s="34">
        <v>1.91E-3</v>
      </c>
      <c r="E8" s="32">
        <v>0.5625</v>
      </c>
    </row>
    <row r="9" spans="1:5" ht="14.4" thickBot="1" x14ac:dyDescent="0.3">
      <c r="A9" s="19" t="s">
        <v>810</v>
      </c>
      <c r="B9" s="20">
        <v>-0.72</v>
      </c>
      <c r="C9" s="20">
        <v>964</v>
      </c>
      <c r="D9" s="34">
        <v>3.3400000000000001E-3</v>
      </c>
      <c r="E9" s="32">
        <v>0.51839999999999997</v>
      </c>
    </row>
    <row r="10" spans="1:5" ht="14.4" thickBot="1" x14ac:dyDescent="0.3">
      <c r="A10" s="19" t="s">
        <v>812</v>
      </c>
      <c r="B10" s="20">
        <v>-0.72</v>
      </c>
      <c r="C10" s="20">
        <v>962</v>
      </c>
      <c r="D10" s="34">
        <v>3.5699999999999998E-3</v>
      </c>
      <c r="E10" s="32">
        <v>0.51839999999999997</v>
      </c>
    </row>
    <row r="11" spans="1:5" ht="14.4" thickBot="1" x14ac:dyDescent="0.3">
      <c r="A11" s="19" t="s">
        <v>892</v>
      </c>
      <c r="B11" s="20">
        <v>-0.71</v>
      </c>
      <c r="C11" s="20">
        <v>956</v>
      </c>
      <c r="D11" s="34">
        <v>4.3200000000000001E-3</v>
      </c>
      <c r="E11" s="32">
        <v>0.50409999999999999</v>
      </c>
    </row>
    <row r="12" spans="1:5" ht="14.4" thickBot="1" x14ac:dyDescent="0.3">
      <c r="A12" s="35" t="s">
        <v>895</v>
      </c>
      <c r="B12" s="36"/>
      <c r="C12" s="36"/>
      <c r="D12" s="36"/>
      <c r="E12" s="37"/>
    </row>
    <row r="13" spans="1:5" ht="14.4" thickBot="1" x14ac:dyDescent="0.3">
      <c r="A13" s="19" t="s">
        <v>368</v>
      </c>
      <c r="B13" s="20">
        <v>0.94</v>
      </c>
      <c r="C13" s="20">
        <v>36</v>
      </c>
      <c r="D13" s="34">
        <v>0</v>
      </c>
      <c r="E13" s="32">
        <v>0.88360000000000005</v>
      </c>
    </row>
    <row r="14" spans="1:5" ht="14.4" thickBot="1" x14ac:dyDescent="0.3">
      <c r="A14" s="19" t="s">
        <v>891</v>
      </c>
      <c r="B14" s="20">
        <v>-0.88</v>
      </c>
      <c r="C14" s="20">
        <v>1052</v>
      </c>
      <c r="D14" s="34">
        <v>0</v>
      </c>
      <c r="E14" s="32">
        <v>0.77439999999999998</v>
      </c>
    </row>
    <row r="15" spans="1:5" ht="14.4" thickBot="1" x14ac:dyDescent="0.3">
      <c r="A15" s="19" t="s">
        <v>887</v>
      </c>
      <c r="B15" s="20">
        <v>0.81</v>
      </c>
      <c r="C15" s="20">
        <v>104</v>
      </c>
      <c r="D15" s="34">
        <v>3.4000000000000002E-4</v>
      </c>
      <c r="E15" s="32">
        <v>0.65610000000000002</v>
      </c>
    </row>
    <row r="16" spans="1:5" ht="14.4" thickBot="1" x14ac:dyDescent="0.3">
      <c r="A16" s="19" t="s">
        <v>886</v>
      </c>
      <c r="B16" s="20">
        <v>0.81</v>
      </c>
      <c r="C16" s="20">
        <v>106</v>
      </c>
      <c r="D16" s="34">
        <v>3.86E-4</v>
      </c>
      <c r="E16" s="32">
        <v>0.65610000000000002</v>
      </c>
    </row>
    <row r="17" spans="1:5" ht="14.4" thickBot="1" x14ac:dyDescent="0.3">
      <c r="A17" s="19" t="s">
        <v>892</v>
      </c>
      <c r="B17" s="20">
        <v>-0.79</v>
      </c>
      <c r="C17" s="20">
        <v>1004</v>
      </c>
      <c r="D17" s="34">
        <v>6.7400000000000001E-4</v>
      </c>
      <c r="E17" s="32">
        <v>0.62409999999999999</v>
      </c>
    </row>
    <row r="18" spans="1:5" ht="14.4" thickBot="1" x14ac:dyDescent="0.3">
      <c r="A18" s="19" t="s">
        <v>889</v>
      </c>
      <c r="B18" s="20">
        <v>-0.79</v>
      </c>
      <c r="C18" s="20">
        <v>1000</v>
      </c>
      <c r="D18" s="34">
        <v>8.2100000000000001E-4</v>
      </c>
      <c r="E18" s="32">
        <v>0.62409999999999999</v>
      </c>
    </row>
    <row r="19" spans="1:5" ht="14.4" thickBot="1" x14ac:dyDescent="0.3">
      <c r="A19" s="19" t="s">
        <v>890</v>
      </c>
      <c r="B19" s="20">
        <v>-0.79</v>
      </c>
      <c r="C19" s="20">
        <v>1000</v>
      </c>
      <c r="D19" s="34">
        <v>8.2100000000000001E-4</v>
      </c>
      <c r="E19" s="32">
        <v>0.62409999999999999</v>
      </c>
    </row>
    <row r="20" spans="1:5" ht="14.4" thickBot="1" x14ac:dyDescent="0.3">
      <c r="A20" s="19" t="s">
        <v>885</v>
      </c>
      <c r="B20" s="20">
        <v>0.77</v>
      </c>
      <c r="C20" s="20">
        <v>130</v>
      </c>
      <c r="D20" s="34">
        <v>1.2800000000000001E-3</v>
      </c>
      <c r="E20" s="32">
        <v>0.59289999999999998</v>
      </c>
    </row>
    <row r="21" spans="1:5" ht="14.4" thickBot="1" x14ac:dyDescent="0.3">
      <c r="A21" s="19" t="s">
        <v>811</v>
      </c>
      <c r="B21" s="20">
        <v>-0.77</v>
      </c>
      <c r="C21" s="20">
        <v>990</v>
      </c>
      <c r="D21" s="34">
        <v>1.2800000000000001E-3</v>
      </c>
      <c r="E21" s="32">
        <v>0.59289999999999998</v>
      </c>
    </row>
    <row r="22" spans="1:5" ht="14.4" thickBot="1" x14ac:dyDescent="0.3">
      <c r="A22" s="19" t="s">
        <v>888</v>
      </c>
      <c r="B22" s="20">
        <v>0.76</v>
      </c>
      <c r="C22" s="20">
        <v>136</v>
      </c>
      <c r="D22" s="34">
        <v>1.64E-3</v>
      </c>
      <c r="E22" s="32">
        <v>0.5776</v>
      </c>
    </row>
    <row r="23" spans="1:5" ht="14.4" thickBot="1" x14ac:dyDescent="0.3">
      <c r="A23" s="19" t="s">
        <v>810</v>
      </c>
      <c r="B23" s="20">
        <v>-0.75</v>
      </c>
      <c r="C23" s="20">
        <v>982</v>
      </c>
      <c r="D23" s="34">
        <v>1.7700000000000001E-3</v>
      </c>
      <c r="E23" s="32">
        <v>0.5625</v>
      </c>
    </row>
    <row r="24" spans="1:5" ht="14.4" thickBot="1" x14ac:dyDescent="0.3">
      <c r="A24" s="19" t="s">
        <v>812</v>
      </c>
      <c r="B24" s="20">
        <v>-0.73</v>
      </c>
      <c r="C24" s="20">
        <v>968</v>
      </c>
      <c r="D24" s="34">
        <v>2.9299999999999999E-3</v>
      </c>
      <c r="E24" s="32">
        <v>0.53290000000000004</v>
      </c>
    </row>
  </sheetData>
  <mergeCells count="2">
    <mergeCell ref="A2:E2"/>
    <mergeCell ref="A12:E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4"/>
  <sheetViews>
    <sheetView workbookViewId="0">
      <selection activeCell="C67" sqref="C67"/>
    </sheetView>
  </sheetViews>
  <sheetFormatPr defaultRowHeight="13.8" x14ac:dyDescent="0.25"/>
  <cols>
    <col min="2" max="3" width="25.69921875" customWidth="1"/>
    <col min="4" max="5" width="4.8984375" customWidth="1"/>
    <col min="7" max="7" width="8.796875" style="29"/>
    <col min="8" max="8" width="0" hidden="1" customWidth="1"/>
  </cols>
  <sheetData>
    <row r="1" spans="1:18" x14ac:dyDescent="0.25">
      <c r="A1" t="s">
        <v>841</v>
      </c>
      <c r="B1" t="s">
        <v>837</v>
      </c>
      <c r="C1" t="s">
        <v>838</v>
      </c>
      <c r="D1" t="s">
        <v>839</v>
      </c>
      <c r="E1" t="s">
        <v>840</v>
      </c>
      <c r="F1" t="s">
        <v>831</v>
      </c>
      <c r="G1" s="29" t="s">
        <v>832</v>
      </c>
      <c r="H1" t="s">
        <v>833</v>
      </c>
      <c r="I1" t="s">
        <v>834</v>
      </c>
    </row>
    <row r="2" spans="1:18" x14ac:dyDescent="0.25">
      <c r="A2" s="41" t="s">
        <v>862</v>
      </c>
      <c r="B2" s="41"/>
      <c r="C2" s="41"/>
      <c r="D2" s="41"/>
      <c r="E2" s="41"/>
      <c r="F2" s="41"/>
      <c r="G2" s="41"/>
      <c r="H2" s="41"/>
      <c r="I2" s="41"/>
    </row>
    <row r="3" spans="1:18" x14ac:dyDescent="0.25">
      <c r="A3" t="s">
        <v>849</v>
      </c>
      <c r="B3" t="s">
        <v>843</v>
      </c>
      <c r="C3" t="s">
        <v>844</v>
      </c>
      <c r="D3">
        <v>40</v>
      </c>
      <c r="E3">
        <v>284</v>
      </c>
      <c r="F3">
        <v>9590.5</v>
      </c>
      <c r="G3" s="29">
        <v>1.8E-12</v>
      </c>
      <c r="H3" s="1">
        <v>1.9799999999999999E-11</v>
      </c>
      <c r="I3" t="s">
        <v>845</v>
      </c>
      <c r="Q3" s="1"/>
      <c r="R3" s="1"/>
    </row>
    <row r="4" spans="1:18" x14ac:dyDescent="0.25">
      <c r="A4" t="s">
        <v>847</v>
      </c>
      <c r="B4" t="s">
        <v>843</v>
      </c>
      <c r="C4" t="s">
        <v>844</v>
      </c>
      <c r="D4">
        <v>59</v>
      </c>
      <c r="E4">
        <v>481</v>
      </c>
      <c r="F4">
        <v>6429.5</v>
      </c>
      <c r="G4" s="29">
        <v>6.8799999999999998E-12</v>
      </c>
      <c r="H4" s="1">
        <v>7.56799999999999E-11</v>
      </c>
      <c r="I4" t="s">
        <v>845</v>
      </c>
      <c r="Q4" s="1"/>
      <c r="R4" s="1"/>
    </row>
    <row r="5" spans="1:18" x14ac:dyDescent="0.25">
      <c r="A5" t="s">
        <v>877</v>
      </c>
      <c r="B5" t="s">
        <v>843</v>
      </c>
      <c r="C5" t="s">
        <v>844</v>
      </c>
      <c r="D5">
        <v>45</v>
      </c>
      <c r="E5">
        <v>202</v>
      </c>
      <c r="F5">
        <v>1681.5</v>
      </c>
      <c r="G5" s="29">
        <v>3.9599999999999998E-11</v>
      </c>
      <c r="H5" s="1">
        <v>4.3559999999999997E-10</v>
      </c>
      <c r="I5" t="s">
        <v>845</v>
      </c>
      <c r="Q5" s="1"/>
      <c r="R5" s="1"/>
    </row>
    <row r="6" spans="1:18" x14ac:dyDescent="0.25">
      <c r="A6" t="s">
        <v>842</v>
      </c>
      <c r="B6" t="s">
        <v>843</v>
      </c>
      <c r="C6" t="s">
        <v>844</v>
      </c>
      <c r="D6">
        <v>59</v>
      </c>
      <c r="E6">
        <v>226</v>
      </c>
      <c r="F6">
        <v>9913.5</v>
      </c>
      <c r="G6" s="29">
        <v>8.5099999999999998E-9</v>
      </c>
      <c r="H6" s="1">
        <v>9.3610000000000002E-8</v>
      </c>
      <c r="I6" t="s">
        <v>845</v>
      </c>
      <c r="Q6" s="1"/>
      <c r="R6" s="1"/>
    </row>
    <row r="7" spans="1:18" x14ac:dyDescent="0.25">
      <c r="A7" t="s">
        <v>848</v>
      </c>
      <c r="B7" t="s">
        <v>843</v>
      </c>
      <c r="C7" t="s">
        <v>844</v>
      </c>
      <c r="D7">
        <v>49</v>
      </c>
      <c r="E7">
        <v>364</v>
      </c>
      <c r="F7">
        <v>4903.5</v>
      </c>
      <c r="G7" s="29">
        <v>3.1E-7</v>
      </c>
      <c r="H7" s="1">
        <v>3.41E-6</v>
      </c>
      <c r="I7" t="s">
        <v>845</v>
      </c>
      <c r="Q7" s="1"/>
      <c r="R7" s="1"/>
    </row>
    <row r="8" spans="1:18" x14ac:dyDescent="0.25">
      <c r="A8" t="s">
        <v>846</v>
      </c>
      <c r="B8" t="s">
        <v>843</v>
      </c>
      <c r="C8" t="s">
        <v>844</v>
      </c>
      <c r="D8">
        <v>59</v>
      </c>
      <c r="E8">
        <v>226</v>
      </c>
      <c r="F8">
        <v>9550</v>
      </c>
      <c r="G8" s="29">
        <v>3.1600000000000002E-7</v>
      </c>
      <c r="H8" s="1">
        <v>3.4759999999999998E-6</v>
      </c>
      <c r="I8" t="s">
        <v>845</v>
      </c>
      <c r="Q8" s="1"/>
      <c r="R8" s="1"/>
    </row>
    <row r="9" spans="1:18" x14ac:dyDescent="0.25">
      <c r="A9" s="41" t="s">
        <v>876</v>
      </c>
      <c r="B9" s="41"/>
      <c r="C9" s="41"/>
      <c r="D9" s="41"/>
      <c r="E9" s="41"/>
      <c r="F9" s="41"/>
      <c r="G9" s="41"/>
      <c r="H9" s="41"/>
      <c r="I9" s="41"/>
    </row>
    <row r="10" spans="1:18" x14ac:dyDescent="0.25">
      <c r="A10" t="s">
        <v>848</v>
      </c>
      <c r="B10" t="s">
        <v>855</v>
      </c>
      <c r="C10" t="s">
        <v>858</v>
      </c>
      <c r="D10">
        <v>97</v>
      </c>
      <c r="E10">
        <v>267</v>
      </c>
      <c r="F10">
        <v>6697.5</v>
      </c>
      <c r="G10" s="29">
        <v>1.8699999999999999E-12</v>
      </c>
      <c r="H10" s="1">
        <v>8.2279999999999999E-11</v>
      </c>
      <c r="I10" t="s">
        <v>845</v>
      </c>
    </row>
    <row r="11" spans="1:18" x14ac:dyDescent="0.25">
      <c r="A11" t="s">
        <v>849</v>
      </c>
      <c r="B11" t="s">
        <v>857</v>
      </c>
      <c r="C11" t="s">
        <v>858</v>
      </c>
      <c r="D11">
        <v>26</v>
      </c>
      <c r="E11">
        <v>230</v>
      </c>
      <c r="F11">
        <v>5486</v>
      </c>
      <c r="G11" s="29">
        <v>3.09E-12</v>
      </c>
      <c r="H11" s="1">
        <v>1.3595999999999999E-10</v>
      </c>
      <c r="I11" t="s">
        <v>845</v>
      </c>
    </row>
    <row r="12" spans="1:18" x14ac:dyDescent="0.25">
      <c r="A12" t="s">
        <v>847</v>
      </c>
      <c r="B12" t="s">
        <v>857</v>
      </c>
      <c r="C12" t="s">
        <v>858</v>
      </c>
      <c r="D12">
        <v>39</v>
      </c>
      <c r="E12">
        <v>358</v>
      </c>
      <c r="F12">
        <v>2686</v>
      </c>
      <c r="G12" s="29">
        <v>2.7700000000000003E-10</v>
      </c>
      <c r="H12" s="1">
        <v>1.2188E-8</v>
      </c>
      <c r="I12" t="s">
        <v>845</v>
      </c>
    </row>
    <row r="13" spans="1:18" x14ac:dyDescent="0.25">
      <c r="A13" t="s">
        <v>849</v>
      </c>
      <c r="B13" t="s">
        <v>855</v>
      </c>
      <c r="C13" t="s">
        <v>858</v>
      </c>
      <c r="D13">
        <v>54</v>
      </c>
      <c r="E13">
        <v>230</v>
      </c>
      <c r="F13">
        <v>3093</v>
      </c>
      <c r="G13" s="29">
        <v>9.5499999999999995E-9</v>
      </c>
      <c r="H13" s="1">
        <v>4.2019999999999901E-7</v>
      </c>
      <c r="I13" t="s">
        <v>845</v>
      </c>
    </row>
    <row r="14" spans="1:18" x14ac:dyDescent="0.25">
      <c r="A14" t="s">
        <v>877</v>
      </c>
      <c r="B14" t="s">
        <v>857</v>
      </c>
      <c r="C14" t="s">
        <v>858</v>
      </c>
      <c r="D14">
        <v>29</v>
      </c>
      <c r="E14">
        <v>122</v>
      </c>
      <c r="F14">
        <v>663.5</v>
      </c>
      <c r="G14" s="29">
        <v>1.79E-7</v>
      </c>
      <c r="H14" s="1">
        <v>7.8760000000000005E-6</v>
      </c>
      <c r="I14" t="s">
        <v>845</v>
      </c>
    </row>
    <row r="15" spans="1:18" x14ac:dyDescent="0.25">
      <c r="A15" t="s">
        <v>846</v>
      </c>
      <c r="B15" t="s">
        <v>857</v>
      </c>
      <c r="C15" t="s">
        <v>858</v>
      </c>
      <c r="D15">
        <v>39</v>
      </c>
      <c r="E15">
        <v>135</v>
      </c>
      <c r="F15">
        <v>3936</v>
      </c>
      <c r="G15" s="29">
        <v>2.57E-6</v>
      </c>
      <c r="H15" s="1">
        <v>1.1307999999999999E-4</v>
      </c>
      <c r="I15" t="s">
        <v>860</v>
      </c>
    </row>
    <row r="16" spans="1:18" x14ac:dyDescent="0.25">
      <c r="A16" t="s">
        <v>849</v>
      </c>
      <c r="B16" t="s">
        <v>854</v>
      </c>
      <c r="C16" t="s">
        <v>857</v>
      </c>
      <c r="D16">
        <v>14</v>
      </c>
      <c r="E16">
        <v>26</v>
      </c>
      <c r="F16">
        <v>24</v>
      </c>
      <c r="G16" s="29">
        <v>7.96E-6</v>
      </c>
      <c r="H16" s="1">
        <v>3.5023999999999998E-4</v>
      </c>
      <c r="I16" t="s">
        <v>860</v>
      </c>
    </row>
    <row r="17" spans="1:17" x14ac:dyDescent="0.25">
      <c r="A17" t="s">
        <v>849</v>
      </c>
      <c r="B17" t="s">
        <v>854</v>
      </c>
      <c r="C17" t="s">
        <v>855</v>
      </c>
      <c r="D17">
        <v>14</v>
      </c>
      <c r="E17">
        <v>54</v>
      </c>
      <c r="F17">
        <v>656</v>
      </c>
      <c r="G17" s="29">
        <v>2.55E-5</v>
      </c>
      <c r="H17">
        <v>1.122E-3</v>
      </c>
      <c r="I17" t="s">
        <v>856</v>
      </c>
    </row>
    <row r="18" spans="1:17" x14ac:dyDescent="0.25">
      <c r="A18" t="s">
        <v>842</v>
      </c>
      <c r="B18" t="s">
        <v>857</v>
      </c>
      <c r="C18" t="s">
        <v>858</v>
      </c>
      <c r="D18">
        <v>39</v>
      </c>
      <c r="E18">
        <v>135</v>
      </c>
      <c r="F18">
        <v>3783</v>
      </c>
      <c r="G18" s="29">
        <v>3.3200000000000001E-5</v>
      </c>
      <c r="H18">
        <v>1.4607999999999999E-3</v>
      </c>
      <c r="I18" t="s">
        <v>856</v>
      </c>
    </row>
    <row r="19" spans="1:17" x14ac:dyDescent="0.25">
      <c r="A19" t="s">
        <v>877</v>
      </c>
      <c r="B19" t="s">
        <v>854</v>
      </c>
      <c r="C19" t="s">
        <v>855</v>
      </c>
      <c r="D19">
        <v>16</v>
      </c>
      <c r="E19">
        <v>80</v>
      </c>
      <c r="F19">
        <v>223</v>
      </c>
      <c r="G19" s="29">
        <v>4.2299999999999998E-5</v>
      </c>
      <c r="H19">
        <v>1.8611999999999999E-3</v>
      </c>
      <c r="I19" t="s">
        <v>856</v>
      </c>
    </row>
    <row r="20" spans="1:17" x14ac:dyDescent="0.25">
      <c r="A20" t="s">
        <v>842</v>
      </c>
      <c r="B20" t="s">
        <v>854</v>
      </c>
      <c r="C20" t="s">
        <v>855</v>
      </c>
      <c r="D20">
        <v>20</v>
      </c>
      <c r="E20">
        <v>91</v>
      </c>
      <c r="F20">
        <v>1429</v>
      </c>
      <c r="G20" s="29">
        <v>6.9400000000000006E-5</v>
      </c>
      <c r="H20">
        <v>3.0536000000000001E-3</v>
      </c>
      <c r="I20" t="s">
        <v>856</v>
      </c>
    </row>
    <row r="21" spans="1:17" x14ac:dyDescent="0.25">
      <c r="A21" t="s">
        <v>847</v>
      </c>
      <c r="B21" t="s">
        <v>855</v>
      </c>
      <c r="C21" t="s">
        <v>858</v>
      </c>
      <c r="D21">
        <v>123</v>
      </c>
      <c r="E21">
        <v>358</v>
      </c>
      <c r="F21">
        <v>16753.5</v>
      </c>
      <c r="G21" s="29">
        <v>7.5799999999999999E-5</v>
      </c>
      <c r="H21">
        <v>3.3352E-3</v>
      </c>
      <c r="I21" t="s">
        <v>856</v>
      </c>
    </row>
    <row r="22" spans="1:17" x14ac:dyDescent="0.25">
      <c r="A22" t="s">
        <v>848</v>
      </c>
      <c r="B22" t="s">
        <v>854</v>
      </c>
      <c r="C22" t="s">
        <v>857</v>
      </c>
      <c r="D22">
        <v>20</v>
      </c>
      <c r="E22">
        <v>29</v>
      </c>
      <c r="F22">
        <v>100</v>
      </c>
      <c r="G22" s="29">
        <v>1.16E-4</v>
      </c>
      <c r="H22">
        <v>5.104E-3</v>
      </c>
      <c r="I22" t="s">
        <v>856</v>
      </c>
    </row>
    <row r="23" spans="1:17" x14ac:dyDescent="0.25">
      <c r="A23" t="s">
        <v>859</v>
      </c>
      <c r="B23" t="s">
        <v>857</v>
      </c>
      <c r="C23" t="s">
        <v>858</v>
      </c>
      <c r="D23">
        <v>11</v>
      </c>
      <c r="E23">
        <v>62</v>
      </c>
      <c r="F23">
        <v>578</v>
      </c>
      <c r="G23" s="29">
        <v>2.6499999999999999E-4</v>
      </c>
      <c r="H23">
        <v>1.166E-2</v>
      </c>
      <c r="I23" t="s">
        <v>835</v>
      </c>
    </row>
    <row r="24" spans="1:17" x14ac:dyDescent="0.25">
      <c r="A24" t="s">
        <v>861</v>
      </c>
      <c r="B24" t="s">
        <v>855</v>
      </c>
      <c r="C24" t="s">
        <v>858</v>
      </c>
      <c r="D24">
        <v>91</v>
      </c>
      <c r="E24">
        <v>135</v>
      </c>
      <c r="F24">
        <v>4396</v>
      </c>
      <c r="G24" s="29">
        <v>2.92E-4</v>
      </c>
      <c r="H24">
        <v>1.2848E-2</v>
      </c>
      <c r="I24" t="s">
        <v>835</v>
      </c>
    </row>
    <row r="25" spans="1:17" x14ac:dyDescent="0.25">
      <c r="A25" t="s">
        <v>848</v>
      </c>
      <c r="B25" t="s">
        <v>857</v>
      </c>
      <c r="C25" t="s">
        <v>858</v>
      </c>
      <c r="D25">
        <v>29</v>
      </c>
      <c r="E25">
        <v>267</v>
      </c>
      <c r="F25">
        <v>2304.5</v>
      </c>
      <c r="G25" s="29">
        <v>3.4600000000000001E-4</v>
      </c>
      <c r="H25">
        <v>1.5224E-2</v>
      </c>
      <c r="I25" t="s">
        <v>835</v>
      </c>
    </row>
    <row r="26" spans="1:17" x14ac:dyDescent="0.25">
      <c r="A26" s="41" t="s">
        <v>875</v>
      </c>
      <c r="B26" s="41"/>
      <c r="C26" s="41"/>
      <c r="D26" s="41"/>
      <c r="E26" s="41"/>
      <c r="F26" s="41"/>
      <c r="G26" s="41"/>
      <c r="H26" s="41"/>
      <c r="I26" s="41"/>
      <c r="J26" s="28"/>
      <c r="K26" s="28"/>
      <c r="L26" s="28"/>
      <c r="M26" s="28"/>
      <c r="N26" s="28"/>
      <c r="O26" s="28"/>
      <c r="P26" s="28"/>
      <c r="Q26" s="28"/>
    </row>
    <row r="27" spans="1:17" x14ac:dyDescent="0.25">
      <c r="A27" t="s">
        <v>847</v>
      </c>
      <c r="B27" t="s">
        <v>870</v>
      </c>
      <c r="C27" t="s">
        <v>871</v>
      </c>
      <c r="D27">
        <v>30</v>
      </c>
      <c r="E27">
        <v>209</v>
      </c>
      <c r="F27">
        <v>1119</v>
      </c>
      <c r="G27" s="29">
        <v>1.26E-8</v>
      </c>
      <c r="H27" s="1">
        <v>5.5440000000000004E-7</v>
      </c>
      <c r="I27" t="s">
        <v>845</v>
      </c>
      <c r="P27" s="1"/>
      <c r="Q27" s="1"/>
    </row>
    <row r="28" spans="1:17" x14ac:dyDescent="0.25">
      <c r="A28" t="s">
        <v>877</v>
      </c>
      <c r="B28" t="s">
        <v>864</v>
      </c>
      <c r="C28" t="s">
        <v>865</v>
      </c>
      <c r="D28">
        <v>20</v>
      </c>
      <c r="E28">
        <v>108</v>
      </c>
      <c r="F28">
        <v>263</v>
      </c>
      <c r="G28" s="29">
        <v>8.3999999999999998E-8</v>
      </c>
      <c r="H28" s="1">
        <v>3.6959999999999998E-6</v>
      </c>
      <c r="I28" t="s">
        <v>845</v>
      </c>
      <c r="P28" s="1"/>
      <c r="Q28" s="1"/>
    </row>
    <row r="29" spans="1:17" x14ac:dyDescent="0.25">
      <c r="A29" t="s">
        <v>849</v>
      </c>
      <c r="B29" t="s">
        <v>870</v>
      </c>
      <c r="C29" t="s">
        <v>871</v>
      </c>
      <c r="D29">
        <v>20</v>
      </c>
      <c r="E29">
        <v>126</v>
      </c>
      <c r="F29">
        <v>2180.5</v>
      </c>
      <c r="G29" s="29">
        <v>1.6299999999999999E-7</v>
      </c>
      <c r="H29" s="1">
        <v>7.1719999999999899E-6</v>
      </c>
      <c r="I29" t="s">
        <v>845</v>
      </c>
      <c r="P29" s="1"/>
      <c r="Q29" s="1"/>
    </row>
    <row r="30" spans="1:17" x14ac:dyDescent="0.25">
      <c r="A30" t="s">
        <v>849</v>
      </c>
      <c r="B30" t="s">
        <v>864</v>
      </c>
      <c r="C30" t="s">
        <v>865</v>
      </c>
      <c r="D30">
        <v>20</v>
      </c>
      <c r="E30">
        <v>158</v>
      </c>
      <c r="F30">
        <v>2717</v>
      </c>
      <c r="G30" s="29">
        <v>1.6500000000000001E-7</v>
      </c>
      <c r="H30" s="1">
        <v>7.2599999999999999E-6</v>
      </c>
      <c r="I30" t="s">
        <v>845</v>
      </c>
      <c r="P30" s="1"/>
      <c r="Q30" s="1"/>
    </row>
    <row r="31" spans="1:17" x14ac:dyDescent="0.25">
      <c r="A31" t="s">
        <v>849</v>
      </c>
      <c r="B31" t="s">
        <v>865</v>
      </c>
      <c r="C31" t="s">
        <v>871</v>
      </c>
      <c r="D31">
        <v>158</v>
      </c>
      <c r="E31">
        <v>126</v>
      </c>
      <c r="F31">
        <v>13322.5</v>
      </c>
      <c r="G31" s="29">
        <v>9.6599999999999994E-7</v>
      </c>
      <c r="H31" s="1">
        <v>4.2503999999999998E-5</v>
      </c>
      <c r="I31" t="s">
        <v>845</v>
      </c>
      <c r="P31" s="1"/>
      <c r="Q31" s="1"/>
    </row>
    <row r="32" spans="1:17" x14ac:dyDescent="0.25">
      <c r="A32" t="s">
        <v>847</v>
      </c>
      <c r="B32" t="s">
        <v>865</v>
      </c>
      <c r="C32" t="s">
        <v>871</v>
      </c>
      <c r="D32">
        <v>272</v>
      </c>
      <c r="E32">
        <v>209</v>
      </c>
      <c r="F32">
        <v>21154</v>
      </c>
      <c r="G32" s="29">
        <v>1.5E-6</v>
      </c>
      <c r="H32" s="1">
        <v>6.6000000000000005E-5</v>
      </c>
      <c r="I32" t="s">
        <v>845</v>
      </c>
      <c r="P32" s="1"/>
      <c r="Q32" s="1"/>
    </row>
    <row r="33" spans="1:17" x14ac:dyDescent="0.25">
      <c r="A33" t="s">
        <v>877</v>
      </c>
      <c r="B33" t="s">
        <v>870</v>
      </c>
      <c r="C33" t="s">
        <v>871</v>
      </c>
      <c r="D33">
        <v>25</v>
      </c>
      <c r="E33">
        <v>94</v>
      </c>
      <c r="F33">
        <v>470.5</v>
      </c>
      <c r="G33" s="29">
        <v>4.3800000000000004E-6</v>
      </c>
      <c r="H33" s="1">
        <v>1.9272000000000001E-4</v>
      </c>
      <c r="I33" t="s">
        <v>860</v>
      </c>
      <c r="P33" s="1"/>
      <c r="Q33" s="1"/>
    </row>
    <row r="34" spans="1:17" x14ac:dyDescent="0.25">
      <c r="A34" t="s">
        <v>861</v>
      </c>
      <c r="B34" t="s">
        <v>865</v>
      </c>
      <c r="C34" t="s">
        <v>871</v>
      </c>
      <c r="D34">
        <v>115</v>
      </c>
      <c r="E34">
        <v>111</v>
      </c>
      <c r="F34">
        <v>4141</v>
      </c>
      <c r="G34" s="29">
        <v>5.0900000000000004E-6</v>
      </c>
      <c r="H34" s="1">
        <v>2.2395999999999999E-4</v>
      </c>
      <c r="I34" t="s">
        <v>860</v>
      </c>
      <c r="P34" s="1"/>
      <c r="Q34" s="1"/>
    </row>
    <row r="35" spans="1:17" x14ac:dyDescent="0.25">
      <c r="A35" t="s">
        <v>842</v>
      </c>
      <c r="B35" t="s">
        <v>864</v>
      </c>
      <c r="C35" t="s">
        <v>865</v>
      </c>
      <c r="D35">
        <v>28</v>
      </c>
      <c r="E35">
        <v>115</v>
      </c>
      <c r="F35">
        <v>2499.5</v>
      </c>
      <c r="G35" s="29">
        <v>6.1099999999999999E-6</v>
      </c>
      <c r="H35" s="1">
        <v>2.6884000000000001E-4</v>
      </c>
      <c r="I35" t="s">
        <v>860</v>
      </c>
      <c r="P35" s="1"/>
      <c r="Q35" s="1"/>
    </row>
    <row r="36" spans="1:17" x14ac:dyDescent="0.25">
      <c r="A36" t="s">
        <v>848</v>
      </c>
      <c r="B36" t="s">
        <v>870</v>
      </c>
      <c r="C36" t="s">
        <v>871</v>
      </c>
      <c r="D36">
        <v>24</v>
      </c>
      <c r="E36">
        <v>164</v>
      </c>
      <c r="F36">
        <v>845</v>
      </c>
      <c r="G36" s="29">
        <v>6.5300000000000002E-6</v>
      </c>
      <c r="H36" s="1">
        <v>2.8731999999999998E-4</v>
      </c>
      <c r="I36" t="s">
        <v>860</v>
      </c>
      <c r="P36" s="1"/>
      <c r="Q36" s="1"/>
    </row>
    <row r="37" spans="1:17" x14ac:dyDescent="0.25">
      <c r="A37" t="s">
        <v>846</v>
      </c>
      <c r="B37" t="s">
        <v>864</v>
      </c>
      <c r="C37" t="s">
        <v>865</v>
      </c>
      <c r="D37">
        <v>28</v>
      </c>
      <c r="E37">
        <v>115</v>
      </c>
      <c r="F37">
        <v>2447</v>
      </c>
      <c r="G37" s="29">
        <v>2.0800000000000001E-5</v>
      </c>
      <c r="H37" s="1">
        <v>9.1520000000000002E-4</v>
      </c>
      <c r="I37" t="s">
        <v>860</v>
      </c>
      <c r="P37" s="1"/>
      <c r="Q37" s="1"/>
    </row>
    <row r="38" spans="1:17" x14ac:dyDescent="0.25">
      <c r="A38" t="s">
        <v>847</v>
      </c>
      <c r="B38" t="s">
        <v>864</v>
      </c>
      <c r="C38" t="s">
        <v>865</v>
      </c>
      <c r="D38">
        <v>29</v>
      </c>
      <c r="E38">
        <v>272</v>
      </c>
      <c r="F38">
        <v>2062.5</v>
      </c>
      <c r="G38" s="29">
        <v>2.4199999999999999E-5</v>
      </c>
      <c r="H38">
        <v>1.0647999999999901E-3</v>
      </c>
      <c r="I38" t="s">
        <v>856</v>
      </c>
      <c r="P38" s="1"/>
    </row>
    <row r="39" spans="1:17" x14ac:dyDescent="0.25">
      <c r="A39" t="s">
        <v>848</v>
      </c>
      <c r="B39" t="s">
        <v>865</v>
      </c>
      <c r="C39" t="s">
        <v>871</v>
      </c>
      <c r="D39">
        <v>200</v>
      </c>
      <c r="E39">
        <v>164</v>
      </c>
      <c r="F39">
        <v>12320</v>
      </c>
      <c r="G39" s="29">
        <v>4.4199999999999997E-5</v>
      </c>
      <c r="H39">
        <v>1.94479999999999E-3</v>
      </c>
      <c r="I39" t="s">
        <v>856</v>
      </c>
      <c r="P39" s="1"/>
    </row>
    <row r="40" spans="1:17" x14ac:dyDescent="0.25">
      <c r="A40" t="s">
        <v>842</v>
      </c>
      <c r="B40" t="s">
        <v>870</v>
      </c>
      <c r="C40" t="s">
        <v>871</v>
      </c>
      <c r="D40">
        <v>31</v>
      </c>
      <c r="E40">
        <v>111</v>
      </c>
      <c r="F40">
        <v>2498.5</v>
      </c>
      <c r="G40" s="29">
        <v>1.2300000000000001E-4</v>
      </c>
      <c r="H40">
        <v>5.4120000000000001E-3</v>
      </c>
      <c r="I40" t="s">
        <v>856</v>
      </c>
      <c r="P40" s="1"/>
    </row>
    <row r="41" spans="1:17" x14ac:dyDescent="0.25">
      <c r="A41" t="s">
        <v>859</v>
      </c>
      <c r="B41" t="s">
        <v>865</v>
      </c>
      <c r="C41" t="s">
        <v>871</v>
      </c>
      <c r="D41">
        <v>43</v>
      </c>
      <c r="E41">
        <v>36</v>
      </c>
      <c r="F41">
        <v>1161.5</v>
      </c>
      <c r="G41" s="29">
        <v>1.3899999999999999E-4</v>
      </c>
      <c r="H41">
        <v>6.1159999999999999E-3</v>
      </c>
      <c r="I41" t="s">
        <v>856</v>
      </c>
      <c r="P41" s="1"/>
    </row>
    <row r="42" spans="1:17" x14ac:dyDescent="0.25">
      <c r="A42" t="s">
        <v>877</v>
      </c>
      <c r="B42" t="s">
        <v>864</v>
      </c>
      <c r="C42" t="s">
        <v>870</v>
      </c>
      <c r="D42">
        <v>20</v>
      </c>
      <c r="E42">
        <v>25</v>
      </c>
      <c r="F42">
        <v>89</v>
      </c>
      <c r="G42" s="29">
        <v>2.4600000000000002E-4</v>
      </c>
      <c r="H42">
        <v>1.0824E-2</v>
      </c>
      <c r="I42" t="s">
        <v>835</v>
      </c>
      <c r="P42" s="1"/>
    </row>
    <row r="43" spans="1:17" x14ac:dyDescent="0.25">
      <c r="A43" s="41" t="s">
        <v>863</v>
      </c>
      <c r="B43" s="41"/>
      <c r="C43" s="41"/>
      <c r="D43" s="41"/>
      <c r="E43" s="41"/>
      <c r="F43" s="41"/>
      <c r="G43" s="41"/>
      <c r="H43" s="41"/>
      <c r="I43" s="41"/>
    </row>
    <row r="44" spans="1:17" x14ac:dyDescent="0.25">
      <c r="A44" t="s">
        <v>847</v>
      </c>
      <c r="B44" t="s">
        <v>869</v>
      </c>
      <c r="C44" t="s">
        <v>873</v>
      </c>
      <c r="D44">
        <v>196</v>
      </c>
      <c r="E44">
        <v>162</v>
      </c>
      <c r="F44">
        <v>9904.5</v>
      </c>
      <c r="G44" s="29">
        <v>8.99E-10</v>
      </c>
      <c r="H44" s="1">
        <v>1.18668E-7</v>
      </c>
      <c r="I44" t="s">
        <v>845</v>
      </c>
    </row>
    <row r="45" spans="1:17" x14ac:dyDescent="0.25">
      <c r="A45" t="s">
        <v>848</v>
      </c>
      <c r="B45" t="s">
        <v>874</v>
      </c>
      <c r="C45" t="s">
        <v>873</v>
      </c>
      <c r="D45">
        <v>47</v>
      </c>
      <c r="E45">
        <v>117</v>
      </c>
      <c r="F45">
        <v>1128.5</v>
      </c>
      <c r="G45" s="29">
        <v>3.7799999999999998E-9</v>
      </c>
      <c r="H45" s="1">
        <v>4.9895999999999996E-7</v>
      </c>
      <c r="I45" t="s">
        <v>845</v>
      </c>
    </row>
    <row r="46" spans="1:17" x14ac:dyDescent="0.25">
      <c r="A46" t="s">
        <v>849</v>
      </c>
      <c r="B46" t="s">
        <v>869</v>
      </c>
      <c r="C46" t="s">
        <v>873</v>
      </c>
      <c r="D46">
        <v>132</v>
      </c>
      <c r="E46">
        <v>98</v>
      </c>
      <c r="F46">
        <v>9317</v>
      </c>
      <c r="G46" s="29">
        <v>1.14E-8</v>
      </c>
      <c r="H46" s="1">
        <v>1.5048E-6</v>
      </c>
      <c r="I46" t="s">
        <v>845</v>
      </c>
    </row>
    <row r="47" spans="1:17" x14ac:dyDescent="0.25">
      <c r="A47" t="s">
        <v>849</v>
      </c>
      <c r="B47" t="s">
        <v>868</v>
      </c>
      <c r="C47" t="s">
        <v>869</v>
      </c>
      <c r="D47">
        <v>14</v>
      </c>
      <c r="E47">
        <v>132</v>
      </c>
      <c r="F47">
        <v>1781</v>
      </c>
      <c r="G47" s="29">
        <v>1.2499999999999999E-8</v>
      </c>
      <c r="H47" s="1">
        <v>1.6499999999999899E-6</v>
      </c>
      <c r="I47" t="s">
        <v>845</v>
      </c>
    </row>
    <row r="48" spans="1:17" x14ac:dyDescent="0.25">
      <c r="A48" t="s">
        <v>848</v>
      </c>
      <c r="B48" t="s">
        <v>869</v>
      </c>
      <c r="C48" t="s">
        <v>873</v>
      </c>
      <c r="D48">
        <v>150</v>
      </c>
      <c r="E48">
        <v>117</v>
      </c>
      <c r="F48">
        <v>5268</v>
      </c>
      <c r="G48" s="29">
        <v>2.1299999999999999E-8</v>
      </c>
      <c r="H48" s="1">
        <v>2.8115999999999999E-6</v>
      </c>
      <c r="I48" t="s">
        <v>845</v>
      </c>
    </row>
    <row r="49" spans="1:9" x14ac:dyDescent="0.25">
      <c r="A49" t="s">
        <v>847</v>
      </c>
      <c r="B49" t="s">
        <v>872</v>
      </c>
      <c r="C49" t="s">
        <v>873</v>
      </c>
      <c r="D49">
        <v>19</v>
      </c>
      <c r="E49">
        <v>162</v>
      </c>
      <c r="F49">
        <v>369</v>
      </c>
      <c r="G49" s="29">
        <v>6.1999999999999999E-8</v>
      </c>
      <c r="H49" s="1">
        <v>8.1839999999999999E-6</v>
      </c>
      <c r="I49" t="s">
        <v>845</v>
      </c>
    </row>
    <row r="50" spans="1:9" x14ac:dyDescent="0.25">
      <c r="A50" t="s">
        <v>849</v>
      </c>
      <c r="B50" t="s">
        <v>867</v>
      </c>
      <c r="C50" t="s">
        <v>869</v>
      </c>
      <c r="D50">
        <v>26</v>
      </c>
      <c r="E50">
        <v>132</v>
      </c>
      <c r="F50">
        <v>609.5</v>
      </c>
      <c r="G50" s="29">
        <v>2.1400000000000001E-7</v>
      </c>
      <c r="H50" s="1">
        <v>2.8248000000000001E-5</v>
      </c>
      <c r="I50" t="s">
        <v>845</v>
      </c>
    </row>
    <row r="51" spans="1:9" x14ac:dyDescent="0.25">
      <c r="A51" t="s">
        <v>847</v>
      </c>
      <c r="B51" t="s">
        <v>874</v>
      </c>
      <c r="C51" t="s">
        <v>873</v>
      </c>
      <c r="D51">
        <v>47</v>
      </c>
      <c r="E51">
        <v>162</v>
      </c>
      <c r="F51">
        <v>1993</v>
      </c>
      <c r="G51" s="29">
        <v>6.7599999999999997E-7</v>
      </c>
      <c r="H51" s="1">
        <v>8.9231999999999894E-5</v>
      </c>
      <c r="I51" t="s">
        <v>845</v>
      </c>
    </row>
    <row r="52" spans="1:9" x14ac:dyDescent="0.25">
      <c r="A52" t="s">
        <v>859</v>
      </c>
      <c r="B52" t="s">
        <v>869</v>
      </c>
      <c r="C52" t="s">
        <v>873</v>
      </c>
      <c r="D52">
        <v>37</v>
      </c>
      <c r="E52">
        <v>25</v>
      </c>
      <c r="F52">
        <v>780</v>
      </c>
      <c r="G52" s="29">
        <v>5.3700000000000003E-6</v>
      </c>
      <c r="H52" s="1">
        <v>7.0883999999999997E-4</v>
      </c>
      <c r="I52" t="s">
        <v>860</v>
      </c>
    </row>
    <row r="53" spans="1:9" x14ac:dyDescent="0.25">
      <c r="A53" t="s">
        <v>848</v>
      </c>
      <c r="B53" t="s">
        <v>867</v>
      </c>
      <c r="C53" t="s">
        <v>869</v>
      </c>
      <c r="D53">
        <v>50</v>
      </c>
      <c r="E53">
        <v>150</v>
      </c>
      <c r="F53">
        <v>2186.5</v>
      </c>
      <c r="G53" s="29">
        <v>1.03E-5</v>
      </c>
      <c r="H53">
        <v>1.3595999999999899E-3</v>
      </c>
      <c r="I53" t="s">
        <v>856</v>
      </c>
    </row>
    <row r="54" spans="1:9" x14ac:dyDescent="0.25">
      <c r="A54" t="s">
        <v>849</v>
      </c>
      <c r="B54" t="s">
        <v>872</v>
      </c>
      <c r="C54" t="s">
        <v>873</v>
      </c>
      <c r="D54">
        <v>12</v>
      </c>
      <c r="E54">
        <v>98</v>
      </c>
      <c r="F54">
        <v>1043</v>
      </c>
      <c r="G54" s="29">
        <v>1.31E-5</v>
      </c>
      <c r="H54">
        <v>1.7292E-3</v>
      </c>
      <c r="I54" t="s">
        <v>856</v>
      </c>
    </row>
    <row r="55" spans="1:9" x14ac:dyDescent="0.25">
      <c r="A55" t="s">
        <v>877</v>
      </c>
      <c r="B55" t="s">
        <v>868</v>
      </c>
      <c r="C55" t="s">
        <v>869</v>
      </c>
      <c r="D55">
        <v>15</v>
      </c>
      <c r="E55">
        <v>68</v>
      </c>
      <c r="F55">
        <v>162</v>
      </c>
      <c r="G55" s="29">
        <v>3.9100000000000002E-5</v>
      </c>
      <c r="H55">
        <v>5.1612000000000003E-3</v>
      </c>
      <c r="I55" t="s">
        <v>856</v>
      </c>
    </row>
    <row r="56" spans="1:9" x14ac:dyDescent="0.25">
      <c r="A56" t="s">
        <v>849</v>
      </c>
      <c r="B56" t="s">
        <v>866</v>
      </c>
      <c r="C56" t="s">
        <v>868</v>
      </c>
      <c r="D56">
        <v>6</v>
      </c>
      <c r="E56">
        <v>14</v>
      </c>
      <c r="F56">
        <v>0</v>
      </c>
      <c r="G56" s="29">
        <v>5.1600000000000001E-5</v>
      </c>
      <c r="H56">
        <v>6.8111999999999999E-3</v>
      </c>
      <c r="I56" t="s">
        <v>856</v>
      </c>
    </row>
    <row r="57" spans="1:9" x14ac:dyDescent="0.25">
      <c r="A57" t="s">
        <v>848</v>
      </c>
      <c r="B57" t="s">
        <v>866</v>
      </c>
      <c r="C57" t="s">
        <v>868</v>
      </c>
      <c r="D57">
        <v>9</v>
      </c>
      <c r="E57">
        <v>16</v>
      </c>
      <c r="F57">
        <v>8</v>
      </c>
      <c r="G57" s="29">
        <v>6.5599999999999995E-5</v>
      </c>
      <c r="H57">
        <v>8.6591999999999902E-3</v>
      </c>
      <c r="I57" t="s">
        <v>856</v>
      </c>
    </row>
    <row r="58" spans="1:9" x14ac:dyDescent="0.25">
      <c r="A58" t="s">
        <v>848</v>
      </c>
      <c r="B58" t="s">
        <v>872</v>
      </c>
      <c r="C58" t="s">
        <v>873</v>
      </c>
      <c r="D58">
        <v>13</v>
      </c>
      <c r="E58">
        <v>117</v>
      </c>
      <c r="F58">
        <v>249</v>
      </c>
      <c r="G58" s="29">
        <v>7.3200000000000004E-5</v>
      </c>
      <c r="H58">
        <v>9.6623999999999998E-3</v>
      </c>
      <c r="I58" t="s">
        <v>856</v>
      </c>
    </row>
    <row r="59" spans="1:9" x14ac:dyDescent="0.25">
      <c r="A59" t="s">
        <v>842</v>
      </c>
      <c r="B59" t="s">
        <v>866</v>
      </c>
      <c r="C59" t="s">
        <v>867</v>
      </c>
      <c r="D59">
        <v>8</v>
      </c>
      <c r="E59">
        <v>42</v>
      </c>
      <c r="F59">
        <v>316.5</v>
      </c>
      <c r="G59" s="29">
        <v>8.9599999999999996E-5</v>
      </c>
      <c r="H59">
        <v>1.18272E-2</v>
      </c>
      <c r="I59" t="s">
        <v>835</v>
      </c>
    </row>
    <row r="60" spans="1:9" x14ac:dyDescent="0.25">
      <c r="A60" t="s">
        <v>846</v>
      </c>
      <c r="B60" t="s">
        <v>868</v>
      </c>
      <c r="C60" t="s">
        <v>869</v>
      </c>
      <c r="D60">
        <v>20</v>
      </c>
      <c r="E60">
        <v>73</v>
      </c>
      <c r="F60">
        <v>1145.5</v>
      </c>
      <c r="G60" s="29">
        <v>1.0399999999999999E-4</v>
      </c>
      <c r="H60">
        <v>1.37279999999999E-2</v>
      </c>
      <c r="I60" t="s">
        <v>835</v>
      </c>
    </row>
    <row r="61" spans="1:9" x14ac:dyDescent="0.25">
      <c r="A61" t="s">
        <v>877</v>
      </c>
      <c r="B61" t="s">
        <v>872</v>
      </c>
      <c r="C61" t="s">
        <v>873</v>
      </c>
      <c r="D61">
        <v>14</v>
      </c>
      <c r="E61">
        <v>54</v>
      </c>
      <c r="F61">
        <v>130.5</v>
      </c>
      <c r="G61" s="29">
        <v>1.7899999999999999E-4</v>
      </c>
      <c r="H61">
        <v>2.3628E-2</v>
      </c>
      <c r="I61" t="s">
        <v>835</v>
      </c>
    </row>
    <row r="62" spans="1:9" x14ac:dyDescent="0.25">
      <c r="A62" t="s">
        <v>861</v>
      </c>
      <c r="B62" t="s">
        <v>869</v>
      </c>
      <c r="C62" t="s">
        <v>873</v>
      </c>
      <c r="D62">
        <v>73</v>
      </c>
      <c r="E62">
        <v>62</v>
      </c>
      <c r="F62">
        <v>1417</v>
      </c>
      <c r="G62" s="29">
        <v>1.8900000000000001E-4</v>
      </c>
      <c r="H62">
        <v>2.4948000000000001E-2</v>
      </c>
      <c r="I62" t="s">
        <v>835</v>
      </c>
    </row>
    <row r="63" spans="1:9" x14ac:dyDescent="0.25">
      <c r="A63" t="s">
        <v>859</v>
      </c>
      <c r="B63" t="s">
        <v>868</v>
      </c>
      <c r="C63" t="s">
        <v>869</v>
      </c>
      <c r="D63">
        <v>7</v>
      </c>
      <c r="E63">
        <v>37</v>
      </c>
      <c r="F63">
        <v>246</v>
      </c>
      <c r="G63" s="29">
        <v>1.9599999999999999E-4</v>
      </c>
      <c r="H63">
        <v>2.5871999999999999E-2</v>
      </c>
      <c r="I63" t="s">
        <v>835</v>
      </c>
    </row>
    <row r="64" spans="1:9" x14ac:dyDescent="0.25">
      <c r="A64" t="s">
        <v>859</v>
      </c>
      <c r="B64" t="s">
        <v>867</v>
      </c>
      <c r="C64" t="s">
        <v>869</v>
      </c>
      <c r="D64">
        <v>6</v>
      </c>
      <c r="E64">
        <v>37</v>
      </c>
      <c r="F64">
        <v>7</v>
      </c>
      <c r="G64" s="29">
        <v>2.8299999999999999E-4</v>
      </c>
      <c r="H64">
        <v>3.7356E-2</v>
      </c>
      <c r="I64" t="s">
        <v>835</v>
      </c>
    </row>
  </sheetData>
  <mergeCells count="4">
    <mergeCell ref="A43:I43"/>
    <mergeCell ref="A26:I26"/>
    <mergeCell ref="A9:I9"/>
    <mergeCell ref="A2:I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"/>
  <sheetViews>
    <sheetView workbookViewId="0">
      <selection activeCell="B4" sqref="B4"/>
    </sheetView>
  </sheetViews>
  <sheetFormatPr defaultRowHeight="13.8" x14ac:dyDescent="0.25"/>
  <sheetData>
    <row r="1" spans="1:27" x14ac:dyDescent="0.25">
      <c r="A1" t="s">
        <v>0</v>
      </c>
      <c r="B1" t="s">
        <v>486</v>
      </c>
      <c r="C1" t="s">
        <v>8</v>
      </c>
      <c r="D1" t="s">
        <v>9</v>
      </c>
      <c r="E1" t="s">
        <v>10</v>
      </c>
      <c r="F1" t="s">
        <v>11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18</v>
      </c>
      <c r="M1" t="s">
        <v>20</v>
      </c>
      <c r="N1" t="s">
        <v>5</v>
      </c>
      <c r="O1" t="s">
        <v>492</v>
      </c>
      <c r="P1" t="s">
        <v>12</v>
      </c>
      <c r="Q1" t="s">
        <v>13</v>
      </c>
      <c r="R1" t="s">
        <v>14</v>
      </c>
      <c r="S1" t="s">
        <v>15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19</v>
      </c>
      <c r="Z1" t="s">
        <v>21</v>
      </c>
      <c r="AA1" t="s">
        <v>498</v>
      </c>
    </row>
    <row r="2" spans="1:27" x14ac:dyDescent="0.25">
      <c r="A2" t="s">
        <v>378</v>
      </c>
      <c r="B2">
        <v>2</v>
      </c>
      <c r="C2">
        <v>385.6</v>
      </c>
      <c r="D2">
        <v>401.86666666666599</v>
      </c>
      <c r="E2">
        <v>1134.8952245062001</v>
      </c>
      <c r="F2">
        <v>419.15221641694501</v>
      </c>
      <c r="G2">
        <v>0.852660660687802</v>
      </c>
      <c r="H2">
        <v>1163.91733072026</v>
      </c>
      <c r="I2">
        <v>1134.68106562</v>
      </c>
      <c r="J2">
        <v>1523.62205705158</v>
      </c>
      <c r="K2" t="s">
        <v>382</v>
      </c>
      <c r="L2">
        <v>1.3138023192406501</v>
      </c>
      <c r="M2">
        <v>0.38496285947377701</v>
      </c>
      <c r="N2">
        <v>0.60799413811888803</v>
      </c>
      <c r="O2">
        <v>0.84515425472851602</v>
      </c>
      <c r="P2">
        <v>292.09704845185502</v>
      </c>
      <c r="Q2">
        <v>168.677996984392</v>
      </c>
      <c r="R2">
        <v>397.088841130248</v>
      </c>
      <c r="S2">
        <v>219.78757342481899</v>
      </c>
      <c r="T2">
        <v>5.1777197939641202E-2</v>
      </c>
      <c r="U2">
        <v>179.15431088397901</v>
      </c>
      <c r="V2">
        <v>334.79764696260497</v>
      </c>
      <c r="W2">
        <v>705.33322689211298</v>
      </c>
      <c r="X2" t="s">
        <v>379</v>
      </c>
      <c r="Y2">
        <v>0.45417415713517401</v>
      </c>
      <c r="Z2">
        <v>0.28602253625316498</v>
      </c>
      <c r="AA2">
        <v>0.43537050835727598</v>
      </c>
    </row>
    <row r="3" spans="1:27" x14ac:dyDescent="0.25">
      <c r="A3" t="s">
        <v>386</v>
      </c>
      <c r="B3">
        <v>2</v>
      </c>
      <c r="C3">
        <v>704</v>
      </c>
      <c r="D3">
        <v>472</v>
      </c>
      <c r="E3">
        <v>1390.30762842486</v>
      </c>
      <c r="F3">
        <v>795.10172326276302</v>
      </c>
      <c r="G3">
        <v>0.832091595333044</v>
      </c>
      <c r="H3">
        <v>1536.04547036028</v>
      </c>
      <c r="I3">
        <v>1854.39072713727</v>
      </c>
      <c r="J3">
        <v>978.58055307043298</v>
      </c>
      <c r="K3">
        <v>529.41699098705806</v>
      </c>
      <c r="L3">
        <v>2.2024739815466998</v>
      </c>
      <c r="M3">
        <v>1.2501264101042799</v>
      </c>
      <c r="N3">
        <v>0.62662707899619197</v>
      </c>
      <c r="O3">
        <v>0.84515425472851602</v>
      </c>
      <c r="P3">
        <v>351.785649021023</v>
      </c>
      <c r="Q3">
        <v>103.41594240182199</v>
      </c>
      <c r="R3">
        <v>737.45262378755501</v>
      </c>
      <c r="S3">
        <v>323.75920925414999</v>
      </c>
      <c r="T3">
        <v>5.8532680716206702E-2</v>
      </c>
      <c r="U3">
        <v>297.16739173022199</v>
      </c>
      <c r="V3">
        <v>415.291584395722</v>
      </c>
      <c r="W3">
        <v>269.45217737910701</v>
      </c>
      <c r="X3">
        <v>236.31575225646401</v>
      </c>
      <c r="Y3">
        <v>1.5833739864122101</v>
      </c>
      <c r="Z3">
        <v>0.54283642104080199</v>
      </c>
      <c r="AA3">
        <v>0.24417172109357499</v>
      </c>
    </row>
    <row r="4" spans="1:27" x14ac:dyDescent="0.25">
      <c r="A4" t="s">
        <v>392</v>
      </c>
      <c r="B4">
        <v>2</v>
      </c>
      <c r="C4">
        <v>374.4</v>
      </c>
      <c r="D4">
        <v>406.4</v>
      </c>
      <c r="E4">
        <v>811.53545528859695</v>
      </c>
      <c r="F4">
        <v>559.04078866878899</v>
      </c>
      <c r="G4">
        <v>0.86098223461212797</v>
      </c>
      <c r="H4">
        <v>1269.06688239253</v>
      </c>
      <c r="I4">
        <v>2891.6907644460998</v>
      </c>
      <c r="J4">
        <v>1477.0759091868999</v>
      </c>
      <c r="K4">
        <v>899.84842287756396</v>
      </c>
      <c r="L4">
        <v>1.03271021740558</v>
      </c>
      <c r="M4">
        <v>0.89149588219891895</v>
      </c>
      <c r="N4">
        <v>0.70153672365434006</v>
      </c>
      <c r="O4">
        <v>0.84515425472851602</v>
      </c>
      <c r="P4">
        <v>261.92605281425699</v>
      </c>
      <c r="Q4">
        <v>179.738222344131</v>
      </c>
      <c r="R4">
        <v>408.81205638449802</v>
      </c>
      <c r="S4">
        <v>211.575585410554</v>
      </c>
      <c r="T4">
        <v>4.03086604671836E-2</v>
      </c>
      <c r="U4">
        <v>176.45613959861899</v>
      </c>
      <c r="V4">
        <v>876.90011608643101</v>
      </c>
      <c r="W4">
        <v>221.593828678817</v>
      </c>
      <c r="X4">
        <v>270.20179423178598</v>
      </c>
      <c r="Y4">
        <v>0.51341083386224395</v>
      </c>
      <c r="Z4">
        <v>0.518687446964052</v>
      </c>
      <c r="AA4">
        <v>0.238104699166167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9"/>
  <sheetViews>
    <sheetView workbookViewId="0">
      <selection activeCell="F18" sqref="F18"/>
    </sheetView>
  </sheetViews>
  <sheetFormatPr defaultRowHeight="13.8" x14ac:dyDescent="0.25"/>
  <cols>
    <col min="1" max="4" width="29.09765625" customWidth="1"/>
    <col min="6" max="9" width="23.796875" customWidth="1"/>
    <col min="11" max="13" width="11.296875" style="2" customWidth="1"/>
  </cols>
  <sheetData>
    <row r="1" spans="1:13" x14ac:dyDescent="0.25">
      <c r="A1" t="s">
        <v>0</v>
      </c>
      <c r="B1" t="s">
        <v>378</v>
      </c>
      <c r="C1" t="s">
        <v>386</v>
      </c>
      <c r="D1" t="s">
        <v>392</v>
      </c>
      <c r="F1" t="s">
        <v>0</v>
      </c>
      <c r="G1" t="s">
        <v>378</v>
      </c>
      <c r="H1" t="s">
        <v>386</v>
      </c>
      <c r="I1" t="s">
        <v>392</v>
      </c>
      <c r="K1" s="2" t="s">
        <v>378</v>
      </c>
      <c r="L1" s="2" t="s">
        <v>386</v>
      </c>
      <c r="M1" s="2" t="s">
        <v>392</v>
      </c>
    </row>
    <row r="2" spans="1:13" x14ac:dyDescent="0.25">
      <c r="A2" t="s">
        <v>486</v>
      </c>
      <c r="B2">
        <v>2</v>
      </c>
      <c r="C2">
        <v>2</v>
      </c>
      <c r="D2">
        <v>2</v>
      </c>
      <c r="F2" t="s">
        <v>9</v>
      </c>
      <c r="G2">
        <v>401.86666666666599</v>
      </c>
      <c r="H2">
        <v>472</v>
      </c>
      <c r="I2">
        <v>406.4</v>
      </c>
      <c r="K2" s="2" t="s">
        <v>473</v>
      </c>
    </row>
    <row r="3" spans="1:13" x14ac:dyDescent="0.25">
      <c r="A3" t="s">
        <v>8</v>
      </c>
      <c r="B3">
        <v>385.6</v>
      </c>
      <c r="C3">
        <v>704</v>
      </c>
      <c r="D3">
        <v>374.4</v>
      </c>
      <c r="F3" t="s">
        <v>13</v>
      </c>
      <c r="G3">
        <v>168.677996984392</v>
      </c>
      <c r="H3">
        <v>103.41594240182199</v>
      </c>
      <c r="I3">
        <v>179.738222344131</v>
      </c>
      <c r="J3" t="s">
        <v>474</v>
      </c>
      <c r="K3" s="2" t="str">
        <f>ROUND(G2,0)&amp;" ± "&amp;ROUND(G3,0)</f>
        <v>402 ± 169</v>
      </c>
      <c r="L3" s="2" t="str">
        <f>ROUND(H2,0)&amp;" ± "&amp;ROUND(H3,0)</f>
        <v>472 ± 103</v>
      </c>
      <c r="M3" s="2" t="str">
        <f>ROUND(I2,0)&amp;" ± "&amp;ROUND(I3,0)</f>
        <v>406 ± 180</v>
      </c>
    </row>
    <row r="4" spans="1:13" x14ac:dyDescent="0.25">
      <c r="A4" t="s">
        <v>9</v>
      </c>
      <c r="B4">
        <v>401.86666666666599</v>
      </c>
      <c r="C4">
        <v>472</v>
      </c>
      <c r="D4">
        <v>406.4</v>
      </c>
      <c r="F4" t="s">
        <v>11</v>
      </c>
      <c r="G4">
        <v>419.15221641694501</v>
      </c>
      <c r="H4">
        <v>795.10172326276302</v>
      </c>
      <c r="I4">
        <v>559.04078866878899</v>
      </c>
      <c r="J4" t="s">
        <v>475</v>
      </c>
      <c r="K4" s="2" t="str">
        <f>ROUND(G6,0)&amp;" ± "&amp;ROUND(G11,0)</f>
        <v>1524 ± 705</v>
      </c>
      <c r="L4" s="2" t="str">
        <f t="shared" ref="L4:M4" si="0">ROUND(H6,0)&amp;" ± "&amp;ROUND(H11,0)</f>
        <v>979 ± 269</v>
      </c>
      <c r="M4" s="2" t="str">
        <f t="shared" si="0"/>
        <v>1477 ± 222</v>
      </c>
    </row>
    <row r="5" spans="1:13" x14ac:dyDescent="0.25">
      <c r="A5" t="s">
        <v>10</v>
      </c>
      <c r="B5">
        <v>1134.8952245062001</v>
      </c>
      <c r="C5">
        <v>1390.30762842486</v>
      </c>
      <c r="D5">
        <v>811.53545528859695</v>
      </c>
      <c r="F5" t="s">
        <v>15</v>
      </c>
      <c r="G5">
        <v>219.78757342481899</v>
      </c>
      <c r="H5">
        <v>323.75920925414999</v>
      </c>
      <c r="I5">
        <v>211.575585410554</v>
      </c>
      <c r="J5" t="s">
        <v>409</v>
      </c>
      <c r="K5" s="2" t="str">
        <f>ROUND(G7,2)&amp;" ± "&amp;ROUND(G9,2)</f>
        <v>0.6 ± 0.4</v>
      </c>
      <c r="L5" s="2" t="str">
        <f t="shared" ref="L5:M5" si="1">ROUND(H7,2)&amp;" ± "&amp;ROUND(H9,2)</f>
        <v>0.47 ± 0.18</v>
      </c>
      <c r="M5" s="2" t="str">
        <f t="shared" si="1"/>
        <v>0.61 ± 0.32</v>
      </c>
    </row>
    <row r="6" spans="1:13" x14ac:dyDescent="0.25">
      <c r="A6" t="s">
        <v>11</v>
      </c>
      <c r="B6">
        <v>419.15221641694501</v>
      </c>
      <c r="C6">
        <v>795.10172326276302</v>
      </c>
      <c r="D6">
        <v>559.04078866878899</v>
      </c>
      <c r="F6" t="s">
        <v>490</v>
      </c>
      <c r="G6">
        <v>1523.62205705158</v>
      </c>
      <c r="H6">
        <v>978.58055307043298</v>
      </c>
      <c r="I6">
        <v>1477.0759091868999</v>
      </c>
      <c r="K6" s="2" t="s">
        <v>476</v>
      </c>
    </row>
    <row r="7" spans="1:13" x14ac:dyDescent="0.25">
      <c r="A7" t="s">
        <v>487</v>
      </c>
      <c r="B7">
        <v>0.852660660687802</v>
      </c>
      <c r="C7">
        <v>0.832091595333044</v>
      </c>
      <c r="D7">
        <v>0.86098223461212797</v>
      </c>
      <c r="F7" t="s">
        <v>499</v>
      </c>
      <c r="G7">
        <v>0.59873346639715197</v>
      </c>
      <c r="H7">
        <v>0.46518030615850797</v>
      </c>
      <c r="I7">
        <v>0.60944574857878997</v>
      </c>
      <c r="J7" t="s">
        <v>474</v>
      </c>
      <c r="K7" s="2" t="str">
        <f>ROUND(G4,0)&amp;" ± "&amp;ROUND(G5,0)</f>
        <v>419 ± 220</v>
      </c>
      <c r="L7" s="2" t="str">
        <f t="shared" ref="L7:M7" si="2">ROUND(H4,0)&amp;" ± "&amp;ROUND(H5,0)</f>
        <v>795 ± 324</v>
      </c>
      <c r="M7" s="2" t="str">
        <f t="shared" si="2"/>
        <v>559 ± 212</v>
      </c>
    </row>
    <row r="8" spans="1:13" x14ac:dyDescent="0.25">
      <c r="A8" t="s">
        <v>488</v>
      </c>
      <c r="B8">
        <v>1163.91733072026</v>
      </c>
      <c r="C8">
        <v>1536.04547036028</v>
      </c>
      <c r="D8">
        <v>1269.06688239253</v>
      </c>
      <c r="F8" t="s">
        <v>500</v>
      </c>
      <c r="G8">
        <v>0.61420447652654298</v>
      </c>
      <c r="H8">
        <v>0.77767731151302999</v>
      </c>
      <c r="I8">
        <v>0.83356471764132001</v>
      </c>
      <c r="J8" t="s">
        <v>475</v>
      </c>
      <c r="K8" s="2" t="str">
        <f>ROUND(G6,0)&amp;" ± "&amp;ROUND(G11,0)</f>
        <v>1524 ± 705</v>
      </c>
      <c r="L8" s="2" t="str">
        <f t="shared" ref="L8:M8" si="3">ROUND(H6,0)&amp;" ± "&amp;ROUND(H11,0)</f>
        <v>979 ± 269</v>
      </c>
      <c r="M8" s="2" t="str">
        <f t="shared" si="3"/>
        <v>1477 ± 222</v>
      </c>
    </row>
    <row r="9" spans="1:13" x14ac:dyDescent="0.25">
      <c r="A9" t="s">
        <v>489</v>
      </c>
      <c r="B9">
        <v>1134.68106562</v>
      </c>
      <c r="C9">
        <v>1854.39072713727</v>
      </c>
      <c r="D9">
        <v>2891.6907644460998</v>
      </c>
      <c r="F9" t="s">
        <v>501</v>
      </c>
      <c r="G9">
        <v>0.40312519308655298</v>
      </c>
      <c r="H9">
        <v>0.175783337241324</v>
      </c>
      <c r="I9">
        <v>0.31556093934787499</v>
      </c>
      <c r="J9" t="s">
        <v>409</v>
      </c>
      <c r="K9" s="2" t="str">
        <f>ROUND(G8,2)&amp;" ± "&amp;ROUND(G10,2)</f>
        <v>0.61 ± 0.56</v>
      </c>
      <c r="L9" s="2" t="str">
        <f t="shared" ref="L9:M9" si="4">ROUND(H8,2)&amp;" ± "&amp;ROUND(H10,2)</f>
        <v>0.78 ± 0.37</v>
      </c>
      <c r="M9" s="2" t="str">
        <f t="shared" si="4"/>
        <v>0.83 ± 0.36</v>
      </c>
    </row>
    <row r="10" spans="1:13" x14ac:dyDescent="0.25">
      <c r="A10" t="s">
        <v>490</v>
      </c>
      <c r="B10">
        <v>1523.62205705158</v>
      </c>
      <c r="C10">
        <v>978.58055307043298</v>
      </c>
      <c r="D10">
        <v>1477.0759091868999</v>
      </c>
      <c r="F10" t="s">
        <v>502</v>
      </c>
      <c r="G10">
        <v>0.56269515599271003</v>
      </c>
      <c r="H10">
        <v>0.37177190524799902</v>
      </c>
      <c r="I10">
        <v>0.36123427033091599</v>
      </c>
    </row>
    <row r="11" spans="1:13" x14ac:dyDescent="0.25">
      <c r="A11" t="s">
        <v>491</v>
      </c>
      <c r="B11" t="s">
        <v>382</v>
      </c>
      <c r="C11">
        <v>529.41699098705806</v>
      </c>
      <c r="D11">
        <v>899.84842287756396</v>
      </c>
      <c r="F11" t="s">
        <v>496</v>
      </c>
      <c r="G11">
        <v>705.33322689211298</v>
      </c>
      <c r="H11">
        <v>269.45217737910701</v>
      </c>
      <c r="I11">
        <v>221.593828678817</v>
      </c>
    </row>
    <row r="12" spans="1:13" x14ac:dyDescent="0.25">
      <c r="A12" t="s">
        <v>18</v>
      </c>
      <c r="B12">
        <v>1.3138023192406501</v>
      </c>
      <c r="C12">
        <v>2.2024739815466998</v>
      </c>
      <c r="D12">
        <v>1.03271021740558</v>
      </c>
    </row>
    <row r="13" spans="1:13" x14ac:dyDescent="0.25">
      <c r="A13" t="s">
        <v>20</v>
      </c>
      <c r="B13">
        <v>0.38496285947377701</v>
      </c>
      <c r="C13">
        <v>1.2501264101042799</v>
      </c>
      <c r="D13">
        <v>0.89149588219891895</v>
      </c>
    </row>
    <row r="14" spans="1:13" x14ac:dyDescent="0.25">
      <c r="A14" t="s">
        <v>499</v>
      </c>
      <c r="B14">
        <v>0.59873346639715197</v>
      </c>
      <c r="C14">
        <v>0.46518030615850797</v>
      </c>
      <c r="D14">
        <v>0.60944574857878997</v>
      </c>
    </row>
    <row r="15" spans="1:13" x14ac:dyDescent="0.25">
      <c r="A15" t="s">
        <v>500</v>
      </c>
      <c r="B15">
        <v>0.61420447652654298</v>
      </c>
      <c r="C15">
        <v>0.77767731151302999</v>
      </c>
      <c r="D15">
        <v>0.83356471764132001</v>
      </c>
    </row>
    <row r="16" spans="1:13" x14ac:dyDescent="0.25">
      <c r="A16" t="s">
        <v>492</v>
      </c>
      <c r="B16">
        <v>0.84515425472851602</v>
      </c>
      <c r="C16">
        <v>0.84515425472851602</v>
      </c>
      <c r="D16">
        <v>0.84515425472851602</v>
      </c>
    </row>
    <row r="17" spans="1:4" x14ac:dyDescent="0.25">
      <c r="A17" t="s">
        <v>12</v>
      </c>
      <c r="B17">
        <v>292.09704845185502</v>
      </c>
      <c r="C17">
        <v>351.785649021023</v>
      </c>
      <c r="D17">
        <v>261.92605281425699</v>
      </c>
    </row>
    <row r="18" spans="1:4" x14ac:dyDescent="0.25">
      <c r="A18" t="s">
        <v>13</v>
      </c>
      <c r="B18">
        <v>168.677996984392</v>
      </c>
      <c r="C18">
        <v>103.41594240182199</v>
      </c>
      <c r="D18">
        <v>179.738222344131</v>
      </c>
    </row>
    <row r="19" spans="1:4" x14ac:dyDescent="0.25">
      <c r="A19" t="s">
        <v>14</v>
      </c>
      <c r="B19">
        <v>397.088841130248</v>
      </c>
      <c r="C19">
        <v>737.45262378755501</v>
      </c>
      <c r="D19">
        <v>408.81205638449802</v>
      </c>
    </row>
    <row r="20" spans="1:4" x14ac:dyDescent="0.25">
      <c r="A20" t="s">
        <v>15</v>
      </c>
      <c r="B20">
        <v>219.78757342481899</v>
      </c>
      <c r="C20">
        <v>323.75920925414999</v>
      </c>
      <c r="D20">
        <v>211.575585410554</v>
      </c>
    </row>
    <row r="21" spans="1:4" x14ac:dyDescent="0.25">
      <c r="A21" t="s">
        <v>493</v>
      </c>
      <c r="B21">
        <v>5.1777197939641202E-2</v>
      </c>
      <c r="C21">
        <v>5.8532680716206702E-2</v>
      </c>
      <c r="D21">
        <v>4.03086604671836E-2</v>
      </c>
    </row>
    <row r="22" spans="1:4" x14ac:dyDescent="0.25">
      <c r="A22" t="s">
        <v>494</v>
      </c>
      <c r="B22">
        <v>179.15431088397901</v>
      </c>
      <c r="C22">
        <v>297.16739173022199</v>
      </c>
      <c r="D22">
        <v>176.45613959861899</v>
      </c>
    </row>
    <row r="23" spans="1:4" x14ac:dyDescent="0.25">
      <c r="A23" t="s">
        <v>495</v>
      </c>
      <c r="B23">
        <v>334.79764696260497</v>
      </c>
      <c r="C23">
        <v>415.291584395722</v>
      </c>
      <c r="D23">
        <v>876.90011608643101</v>
      </c>
    </row>
    <row r="24" spans="1:4" x14ac:dyDescent="0.25">
      <c r="A24" t="s">
        <v>496</v>
      </c>
      <c r="B24">
        <v>705.33322689211298</v>
      </c>
      <c r="C24">
        <v>269.45217737910701</v>
      </c>
      <c r="D24">
        <v>221.593828678817</v>
      </c>
    </row>
    <row r="25" spans="1:4" x14ac:dyDescent="0.25">
      <c r="A25" t="s">
        <v>497</v>
      </c>
      <c r="B25" t="s">
        <v>379</v>
      </c>
      <c r="C25">
        <v>236.31575225646401</v>
      </c>
      <c r="D25">
        <v>270.20179423178598</v>
      </c>
    </row>
    <row r="26" spans="1:4" x14ac:dyDescent="0.25">
      <c r="A26" t="s">
        <v>19</v>
      </c>
      <c r="B26">
        <v>0.45417415713517401</v>
      </c>
      <c r="C26">
        <v>1.5833739864122101</v>
      </c>
      <c r="D26">
        <v>0.51341083386224395</v>
      </c>
    </row>
    <row r="27" spans="1:4" x14ac:dyDescent="0.25">
      <c r="A27" t="s">
        <v>21</v>
      </c>
      <c r="B27">
        <v>0.28602253625316498</v>
      </c>
      <c r="C27">
        <v>0.54283642104080199</v>
      </c>
      <c r="D27">
        <v>0.518687446964052</v>
      </c>
    </row>
    <row r="28" spans="1:4" x14ac:dyDescent="0.25">
      <c r="A28" t="s">
        <v>501</v>
      </c>
      <c r="B28">
        <v>0.40312519308655298</v>
      </c>
      <c r="C28">
        <v>0.175783337241324</v>
      </c>
      <c r="D28">
        <v>0.31556093934787499</v>
      </c>
    </row>
    <row r="29" spans="1:4" x14ac:dyDescent="0.25">
      <c r="A29" t="s">
        <v>502</v>
      </c>
      <c r="B29">
        <v>0.56269515599271003</v>
      </c>
      <c r="C29">
        <v>0.37177190524799902</v>
      </c>
      <c r="D29">
        <v>0.36123427033091599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36"/>
  <sheetViews>
    <sheetView topLeftCell="AJ1" zoomScale="85" zoomScaleNormal="85" workbookViewId="0">
      <selection activeCell="BA6" sqref="BA6"/>
    </sheetView>
  </sheetViews>
  <sheetFormatPr defaultRowHeight="13.8" x14ac:dyDescent="0.25"/>
  <cols>
    <col min="1" max="1" width="28.3984375" customWidth="1"/>
    <col min="2" max="2" width="13.09765625" customWidth="1"/>
    <col min="13" max="16" width="14.8984375" customWidth="1"/>
    <col min="17" max="23" width="0" hidden="1" customWidth="1"/>
    <col min="24" max="24" width="9.296875" hidden="1" customWidth="1"/>
    <col min="25" max="34" width="0" hidden="1" customWidth="1"/>
    <col min="35" max="35" width="15.09765625" style="2" customWidth="1"/>
    <col min="36" max="36" width="19.69921875" style="2" bestFit="1" customWidth="1"/>
    <col min="37" max="39" width="8.8984375" style="2" bestFit="1" customWidth="1"/>
    <col min="40" max="50" width="9.8984375" style="2" bestFit="1" customWidth="1"/>
  </cols>
  <sheetData>
    <row r="1" spans="1:57" x14ac:dyDescent="0.25">
      <c r="A1" t="s">
        <v>0</v>
      </c>
      <c r="B1" t="s">
        <v>378</v>
      </c>
      <c r="C1" t="s">
        <v>378</v>
      </c>
      <c r="D1" t="s">
        <v>378</v>
      </c>
      <c r="E1" t="s">
        <v>378</v>
      </c>
      <c r="F1" t="s">
        <v>378</v>
      </c>
      <c r="G1" t="s">
        <v>386</v>
      </c>
      <c r="H1" t="s">
        <v>386</v>
      </c>
      <c r="I1" t="s">
        <v>386</v>
      </c>
      <c r="J1" t="s">
        <v>386</v>
      </c>
      <c r="K1" t="s">
        <v>386</v>
      </c>
      <c r="L1" t="s">
        <v>392</v>
      </c>
      <c r="M1" t="s">
        <v>392</v>
      </c>
      <c r="N1" t="s">
        <v>392</v>
      </c>
      <c r="O1" t="s">
        <v>392</v>
      </c>
      <c r="P1" t="s">
        <v>392</v>
      </c>
      <c r="AI1" s="2" t="s">
        <v>503</v>
      </c>
      <c r="AJ1" s="2" t="str">
        <f>B1</f>
        <v>LC</v>
      </c>
      <c r="AK1" s="2" t="str">
        <f t="shared" ref="AK1:AX1" si="0">C1</f>
        <v>LC</v>
      </c>
      <c r="AL1" s="2" t="str">
        <f t="shared" si="0"/>
        <v>LC</v>
      </c>
      <c r="AM1" s="2" t="str">
        <f t="shared" si="0"/>
        <v>LC</v>
      </c>
      <c r="AN1" s="2" t="str">
        <f t="shared" si="0"/>
        <v>LC</v>
      </c>
      <c r="AO1" s="2" t="str">
        <f t="shared" si="0"/>
        <v>OCD</v>
      </c>
      <c r="AP1" s="2" t="str">
        <f t="shared" si="0"/>
        <v>OCD</v>
      </c>
      <c r="AQ1" s="2" t="str">
        <f t="shared" si="0"/>
        <v>OCD</v>
      </c>
      <c r="AR1" s="2" t="str">
        <f t="shared" si="0"/>
        <v>OCD</v>
      </c>
      <c r="AS1" s="2" t="str">
        <f t="shared" si="0"/>
        <v>OCD</v>
      </c>
      <c r="AT1" s="2" t="str">
        <f t="shared" si="0"/>
        <v>OCSP</v>
      </c>
      <c r="AU1" s="2" t="str">
        <f t="shared" si="0"/>
        <v>OCSP</v>
      </c>
      <c r="AV1" s="2" t="str">
        <f t="shared" si="0"/>
        <v>OCSP</v>
      </c>
      <c r="AW1" s="2" t="str">
        <f t="shared" si="0"/>
        <v>OCSP</v>
      </c>
      <c r="AX1" s="2" t="str">
        <f t="shared" si="0"/>
        <v>OCSP</v>
      </c>
      <c r="AZ1" s="42" t="s">
        <v>594</v>
      </c>
      <c r="BA1" s="42"/>
      <c r="BB1" s="42"/>
      <c r="BC1" s="42"/>
      <c r="BD1" s="42"/>
      <c r="BE1" s="42"/>
    </row>
    <row r="2" spans="1:57" ht="27.6" x14ac:dyDescent="0.25">
      <c r="A2" t="s">
        <v>504</v>
      </c>
      <c r="B2" t="s">
        <v>505</v>
      </c>
      <c r="C2" t="s">
        <v>505</v>
      </c>
      <c r="D2" t="s">
        <v>505</v>
      </c>
      <c r="E2" t="s">
        <v>505</v>
      </c>
      <c r="F2" t="s">
        <v>505</v>
      </c>
      <c r="G2" t="s">
        <v>506</v>
      </c>
      <c r="H2" t="s">
        <v>506</v>
      </c>
      <c r="I2" t="s">
        <v>506</v>
      </c>
      <c r="J2" t="s">
        <v>506</v>
      </c>
      <c r="K2" t="s">
        <v>506</v>
      </c>
      <c r="L2" t="s">
        <v>506</v>
      </c>
      <c r="M2" t="s">
        <v>506</v>
      </c>
      <c r="N2" t="s">
        <v>506</v>
      </c>
      <c r="O2" t="s">
        <v>506</v>
      </c>
      <c r="P2" t="s">
        <v>506</v>
      </c>
      <c r="AI2" s="2" t="s">
        <v>507</v>
      </c>
      <c r="AJ2" s="15">
        <f>DATE(LEFT(B2,4),MID(B2,6,2),MID(B2,9,2))</f>
        <v>43833</v>
      </c>
      <c r="AK2" s="15">
        <f t="shared" ref="AK2:AX3" si="1">DATE(LEFT(C2,4),MID(C2,6,2),MID(C2,9,2))</f>
        <v>43833</v>
      </c>
      <c r="AL2" s="15">
        <f t="shared" si="1"/>
        <v>43833</v>
      </c>
      <c r="AM2" s="15">
        <f t="shared" si="1"/>
        <v>43833</v>
      </c>
      <c r="AN2" s="15">
        <f t="shared" si="1"/>
        <v>43833</v>
      </c>
      <c r="AO2" s="15">
        <f t="shared" si="1"/>
        <v>43779</v>
      </c>
      <c r="AP2" s="15">
        <f t="shared" si="1"/>
        <v>43779</v>
      </c>
      <c r="AQ2" s="15">
        <f t="shared" si="1"/>
        <v>43779</v>
      </c>
      <c r="AR2" s="15">
        <f t="shared" si="1"/>
        <v>43779</v>
      </c>
      <c r="AS2" s="15">
        <f t="shared" si="1"/>
        <v>43779</v>
      </c>
      <c r="AT2" s="15">
        <f t="shared" si="1"/>
        <v>43779</v>
      </c>
      <c r="AU2" s="15">
        <f t="shared" si="1"/>
        <v>43779</v>
      </c>
      <c r="AV2" s="15">
        <f t="shared" si="1"/>
        <v>43779</v>
      </c>
      <c r="AW2" s="15">
        <f t="shared" si="1"/>
        <v>43779</v>
      </c>
      <c r="AX2" s="15">
        <f t="shared" si="1"/>
        <v>43779</v>
      </c>
      <c r="AZ2" s="16" t="s">
        <v>507</v>
      </c>
      <c r="BA2" s="15">
        <v>43833</v>
      </c>
      <c r="BB2" s="15">
        <v>43833</v>
      </c>
      <c r="BC2" s="15">
        <v>43833</v>
      </c>
      <c r="BD2" s="15">
        <v>43833</v>
      </c>
      <c r="BE2" s="15">
        <v>43833</v>
      </c>
    </row>
    <row r="3" spans="1:57" ht="27.6" x14ac:dyDescent="0.25">
      <c r="A3" t="s">
        <v>508</v>
      </c>
      <c r="B3" t="s">
        <v>505</v>
      </c>
      <c r="C3" t="s">
        <v>509</v>
      </c>
      <c r="D3" t="s">
        <v>510</v>
      </c>
      <c r="E3" t="s">
        <v>511</v>
      </c>
      <c r="F3" t="s">
        <v>512</v>
      </c>
      <c r="G3" t="s">
        <v>506</v>
      </c>
      <c r="H3" t="s">
        <v>509</v>
      </c>
      <c r="I3" t="s">
        <v>510</v>
      </c>
      <c r="J3" t="s">
        <v>511</v>
      </c>
      <c r="K3" t="s">
        <v>512</v>
      </c>
      <c r="L3" t="s">
        <v>506</v>
      </c>
      <c r="M3" t="s">
        <v>509</v>
      </c>
      <c r="N3" t="s">
        <v>510</v>
      </c>
      <c r="O3" t="s">
        <v>511</v>
      </c>
      <c r="P3" t="s">
        <v>513</v>
      </c>
      <c r="AI3" s="2" t="s">
        <v>514</v>
      </c>
      <c r="AJ3" s="15">
        <f>DATE(LEFT(B3,4),MID(B3,6,2),MID(B3,9,2))</f>
        <v>43833</v>
      </c>
      <c r="AK3" s="15">
        <f t="shared" si="1"/>
        <v>43907</v>
      </c>
      <c r="AL3" s="15">
        <f t="shared" si="1"/>
        <v>43952</v>
      </c>
      <c r="AM3" s="15">
        <f t="shared" si="1"/>
        <v>44027</v>
      </c>
      <c r="AN3" s="15">
        <f t="shared" si="1"/>
        <v>44130</v>
      </c>
      <c r="AO3" s="15">
        <f t="shared" si="1"/>
        <v>43779</v>
      </c>
      <c r="AP3" s="15">
        <f t="shared" si="1"/>
        <v>43907</v>
      </c>
      <c r="AQ3" s="15">
        <f t="shared" si="1"/>
        <v>43952</v>
      </c>
      <c r="AR3" s="15">
        <f t="shared" si="1"/>
        <v>44027</v>
      </c>
      <c r="AS3" s="15">
        <f t="shared" si="1"/>
        <v>44130</v>
      </c>
      <c r="AT3" s="15">
        <f t="shared" si="1"/>
        <v>43779</v>
      </c>
      <c r="AU3" s="15">
        <f t="shared" si="1"/>
        <v>43907</v>
      </c>
      <c r="AV3" s="15">
        <f t="shared" si="1"/>
        <v>43952</v>
      </c>
      <c r="AW3" s="15">
        <f t="shared" si="1"/>
        <v>44027</v>
      </c>
      <c r="AX3" s="15">
        <f t="shared" si="1"/>
        <v>44133</v>
      </c>
      <c r="AZ3" s="16" t="s">
        <v>514</v>
      </c>
      <c r="BA3" s="15">
        <v>43833</v>
      </c>
      <c r="BB3" s="15">
        <v>43907</v>
      </c>
      <c r="BC3" s="15">
        <v>43952</v>
      </c>
      <c r="BD3" s="15">
        <v>44027</v>
      </c>
      <c r="BE3" s="15">
        <v>44130</v>
      </c>
    </row>
    <row r="4" spans="1:57" ht="41.4" x14ac:dyDescent="0.25">
      <c r="A4" t="s">
        <v>515</v>
      </c>
      <c r="B4">
        <v>0</v>
      </c>
      <c r="C4">
        <v>74</v>
      </c>
      <c r="D4">
        <v>119</v>
      </c>
      <c r="E4">
        <v>194</v>
      </c>
      <c r="F4">
        <v>297</v>
      </c>
      <c r="G4">
        <v>0</v>
      </c>
      <c r="H4">
        <v>128</v>
      </c>
      <c r="I4">
        <v>173</v>
      </c>
      <c r="J4">
        <v>248</v>
      </c>
      <c r="K4">
        <v>351</v>
      </c>
      <c r="L4">
        <v>0</v>
      </c>
      <c r="M4">
        <v>128</v>
      </c>
      <c r="N4">
        <v>173</v>
      </c>
      <c r="O4">
        <v>248</v>
      </c>
      <c r="P4">
        <v>354</v>
      </c>
      <c r="AI4" s="2" t="s">
        <v>516</v>
      </c>
      <c r="AJ4" s="2">
        <f>B4</f>
        <v>0</v>
      </c>
      <c r="AK4" s="2">
        <f t="shared" ref="AK4:AX4" si="2">C4</f>
        <v>74</v>
      </c>
      <c r="AL4" s="2">
        <f t="shared" si="2"/>
        <v>119</v>
      </c>
      <c r="AM4" s="2">
        <f t="shared" si="2"/>
        <v>194</v>
      </c>
      <c r="AN4" s="2">
        <f t="shared" si="2"/>
        <v>297</v>
      </c>
      <c r="AO4" s="2">
        <f t="shared" si="2"/>
        <v>0</v>
      </c>
      <c r="AP4" s="2">
        <f t="shared" si="2"/>
        <v>128</v>
      </c>
      <c r="AQ4" s="2">
        <f t="shared" si="2"/>
        <v>173</v>
      </c>
      <c r="AR4" s="2">
        <f t="shared" si="2"/>
        <v>248</v>
      </c>
      <c r="AS4" s="2">
        <f t="shared" si="2"/>
        <v>351</v>
      </c>
      <c r="AT4" s="2">
        <f t="shared" si="2"/>
        <v>0</v>
      </c>
      <c r="AU4" s="2">
        <f t="shared" si="2"/>
        <v>128</v>
      </c>
      <c r="AV4" s="2">
        <f t="shared" si="2"/>
        <v>173</v>
      </c>
      <c r="AW4" s="2">
        <f t="shared" si="2"/>
        <v>248</v>
      </c>
      <c r="AX4" s="2">
        <f t="shared" si="2"/>
        <v>354</v>
      </c>
      <c r="AZ4" s="16" t="s">
        <v>516</v>
      </c>
      <c r="BA4" s="2">
        <v>0</v>
      </c>
      <c r="BB4" s="2">
        <v>74</v>
      </c>
      <c r="BC4" s="2">
        <v>119</v>
      </c>
      <c r="BD4" s="2">
        <v>194</v>
      </c>
      <c r="BE4" s="2">
        <v>297</v>
      </c>
    </row>
    <row r="5" spans="1:57" ht="41.4" x14ac:dyDescent="0.25">
      <c r="A5" t="s">
        <v>517</v>
      </c>
      <c r="B5">
        <v>11.908666666666599</v>
      </c>
      <c r="C5">
        <v>11.6533333333333</v>
      </c>
      <c r="D5">
        <v>11.668666666666599</v>
      </c>
      <c r="E5">
        <v>11.837999999999999</v>
      </c>
      <c r="F5">
        <v>11.598666666666601</v>
      </c>
      <c r="G5">
        <v>12.906666666666601</v>
      </c>
      <c r="H5">
        <v>13.157999999999999</v>
      </c>
      <c r="I5">
        <v>13.086</v>
      </c>
      <c r="J5">
        <v>13.046666666666599</v>
      </c>
      <c r="K5">
        <v>12.7913333333333</v>
      </c>
      <c r="L5">
        <v>12.5393333333333</v>
      </c>
      <c r="M5">
        <v>12.200666666666599</v>
      </c>
      <c r="N5">
        <v>12.3146666666666</v>
      </c>
      <c r="O5">
        <v>12.228</v>
      </c>
      <c r="P5">
        <v>12.1646666666666</v>
      </c>
      <c r="AI5" s="2" t="s">
        <v>518</v>
      </c>
      <c r="AJ5" s="2" t="str">
        <f>ROUND(100*B9,1)&amp;" ± "&amp;ROUND(100*B20,1)</f>
        <v>100 ± 0</v>
      </c>
      <c r="AK5" s="2" t="str">
        <f t="shared" ref="AK5:AX5" si="3">ROUND(100*C9,1)&amp;" ± "&amp;ROUND(100*C20,1)</f>
        <v>86.7 ± 6.6</v>
      </c>
      <c r="AL5" s="2" t="str">
        <f t="shared" si="3"/>
        <v>82.7 ± 6.5</v>
      </c>
      <c r="AM5" s="2" t="str">
        <f t="shared" si="3"/>
        <v>77.2 ± 12.1</v>
      </c>
      <c r="AN5" s="2" t="str">
        <f t="shared" si="3"/>
        <v>56.1 ± 16</v>
      </c>
      <c r="AO5" s="2" t="str">
        <f t="shared" si="3"/>
        <v>100 ± 0</v>
      </c>
      <c r="AP5" s="2" t="str">
        <f t="shared" si="3"/>
        <v>84.4 ± 14.2</v>
      </c>
      <c r="AQ5" s="2" t="str">
        <f t="shared" si="3"/>
        <v>83.2 ± 13.8</v>
      </c>
      <c r="AR5" s="2" t="str">
        <f t="shared" si="3"/>
        <v>81.6 ± 7.2</v>
      </c>
      <c r="AS5" s="2" t="str">
        <f t="shared" si="3"/>
        <v>71.4 ± 20.3</v>
      </c>
      <c r="AT5" s="2" t="str">
        <f t="shared" si="3"/>
        <v>100 ± 0</v>
      </c>
      <c r="AU5" s="2" t="str">
        <f t="shared" si="3"/>
        <v>79.7 ± 5.5</v>
      </c>
      <c r="AV5" s="2" t="str">
        <f t="shared" si="3"/>
        <v>73 ± 5.5</v>
      </c>
      <c r="AW5" s="2" t="str">
        <f t="shared" si="3"/>
        <v>77.3 ± 6.5</v>
      </c>
      <c r="AX5" s="2" t="str">
        <f t="shared" si="3"/>
        <v>61.7 ± 14.1</v>
      </c>
      <c r="AZ5" s="16" t="s">
        <v>518</v>
      </c>
      <c r="BA5" s="2" t="s">
        <v>525</v>
      </c>
      <c r="BB5" s="2" t="s">
        <v>575</v>
      </c>
      <c r="BC5" s="2" t="s">
        <v>576</v>
      </c>
      <c r="BD5" s="2" t="s">
        <v>577</v>
      </c>
      <c r="BE5" s="2" t="s">
        <v>578</v>
      </c>
    </row>
    <row r="6" spans="1:57" ht="27.6" x14ac:dyDescent="0.25">
      <c r="A6" t="s">
        <v>519</v>
      </c>
      <c r="B6">
        <v>21.734666666666602</v>
      </c>
      <c r="C6">
        <v>22.088666666666601</v>
      </c>
      <c r="D6">
        <v>22.17</v>
      </c>
      <c r="E6">
        <v>22.446000000000002</v>
      </c>
      <c r="F6">
        <v>22.227333333333299</v>
      </c>
      <c r="G6">
        <v>25.387999999999899</v>
      </c>
      <c r="H6">
        <v>25.409333333333301</v>
      </c>
      <c r="I6">
        <v>24.909333333333301</v>
      </c>
      <c r="J6">
        <v>24.59</v>
      </c>
      <c r="K6">
        <v>24.127333333333301</v>
      </c>
      <c r="L6">
        <v>23.428000000000001</v>
      </c>
      <c r="M6">
        <v>23.635999999999999</v>
      </c>
      <c r="N6">
        <v>23.0513333333333</v>
      </c>
      <c r="O6">
        <v>23.299333333333301</v>
      </c>
      <c r="P6">
        <v>23.091999999999999</v>
      </c>
      <c r="AI6" s="2" t="s">
        <v>408</v>
      </c>
      <c r="AJ6" s="2" t="str">
        <f>MROUND(B13,1)&amp;" ± "&amp;MROUND(B24,1)</f>
        <v>402 ± 165</v>
      </c>
      <c r="AK6" s="2" t="str">
        <f t="shared" ref="AK6:AX6" si="4">MROUND(C13,1)&amp;" ± "&amp;MROUND(C24,1)</f>
        <v>349 ± 150</v>
      </c>
      <c r="AL6" s="2" t="str">
        <f t="shared" si="4"/>
        <v>328 ± 131</v>
      </c>
      <c r="AM6" s="2" t="str">
        <f t="shared" si="4"/>
        <v>314 ± 142</v>
      </c>
      <c r="AN6" s="2" t="str">
        <f t="shared" si="4"/>
        <v>227 ± 116</v>
      </c>
      <c r="AO6" s="2" t="str">
        <f t="shared" si="4"/>
        <v>472 ± 101</v>
      </c>
      <c r="AP6" s="2" t="str">
        <f t="shared" si="4"/>
        <v>399 ± 110</v>
      </c>
      <c r="AQ6" s="2" t="str">
        <f t="shared" si="4"/>
        <v>398 ± 126</v>
      </c>
      <c r="AR6" s="2" t="str">
        <f t="shared" si="4"/>
        <v>387 ± 98</v>
      </c>
      <c r="AS6" s="2" t="str">
        <f t="shared" si="4"/>
        <v>334 ± 114</v>
      </c>
      <c r="AT6" s="2" t="str">
        <f t="shared" si="4"/>
        <v>406 ± 176</v>
      </c>
      <c r="AU6" s="2" t="str">
        <f t="shared" si="4"/>
        <v>325 ± 149</v>
      </c>
      <c r="AV6" s="2" t="str">
        <f t="shared" si="4"/>
        <v>300 ± 143</v>
      </c>
      <c r="AW6" s="2" t="str">
        <f t="shared" si="4"/>
        <v>314 ± 135</v>
      </c>
      <c r="AX6" s="2" t="str">
        <f t="shared" si="4"/>
        <v>246 ± 98</v>
      </c>
      <c r="AZ6" s="16" t="s">
        <v>408</v>
      </c>
      <c r="BA6" s="2" t="s">
        <v>579</v>
      </c>
      <c r="BB6" s="2" t="s">
        <v>580</v>
      </c>
      <c r="BC6" s="2" t="s">
        <v>581</v>
      </c>
      <c r="BD6" s="2" t="s">
        <v>582</v>
      </c>
      <c r="BE6" s="2" t="s">
        <v>583</v>
      </c>
    </row>
    <row r="7" spans="1:57" ht="27.6" x14ac:dyDescent="0.25">
      <c r="A7" t="s">
        <v>520</v>
      </c>
      <c r="B7">
        <v>21.734666666666602</v>
      </c>
      <c r="C7">
        <v>20.7</v>
      </c>
      <c r="D7">
        <v>20.263999999999999</v>
      </c>
      <c r="E7">
        <v>20.094000000000001</v>
      </c>
      <c r="F7">
        <v>17.4933333333333</v>
      </c>
      <c r="G7">
        <v>25.387999999999899</v>
      </c>
      <c r="H7">
        <v>23.437333333333299</v>
      </c>
      <c r="I7">
        <v>22.947333333333301</v>
      </c>
      <c r="J7">
        <v>22.451333333333299</v>
      </c>
      <c r="K7">
        <v>20.7946666666666</v>
      </c>
      <c r="L7">
        <v>23.428000000000001</v>
      </c>
      <c r="M7">
        <v>21.322666666666599</v>
      </c>
      <c r="N7">
        <v>20.157333333333298</v>
      </c>
      <c r="O7">
        <v>20.7693333333333</v>
      </c>
      <c r="P7">
        <v>18.936</v>
      </c>
      <c r="AI7" s="2" t="s">
        <v>475</v>
      </c>
      <c r="AJ7" s="2" t="str">
        <f>MROUND(B11,10)&amp;" ± "&amp;MROUND(B22,10)</f>
        <v>1520 ± 690</v>
      </c>
      <c r="AK7" s="2" t="str">
        <f t="shared" ref="AK7:AW7" si="5">MROUND(C11,10)&amp;" ± "&amp;MROUND(C22,10)</f>
        <v>550 ± 350</v>
      </c>
      <c r="AL7" s="2" t="str">
        <f t="shared" si="5"/>
        <v>680 ± 490</v>
      </c>
      <c r="AM7" s="2" t="str">
        <f t="shared" si="5"/>
        <v>870 ± 590</v>
      </c>
      <c r="AN7" s="2" t="str">
        <f t="shared" si="5"/>
        <v>1550 ± 980</v>
      </c>
      <c r="AO7" s="2" t="str">
        <f t="shared" si="5"/>
        <v>980 ± 260</v>
      </c>
      <c r="AP7" s="2" t="str">
        <f t="shared" si="5"/>
        <v>520 ± 130</v>
      </c>
      <c r="AQ7" s="2" t="str">
        <f t="shared" si="5"/>
        <v>670 ± 260</v>
      </c>
      <c r="AR7" s="2" t="str">
        <f t="shared" si="5"/>
        <v>680 ± 210</v>
      </c>
      <c r="AS7" s="2" t="str">
        <f t="shared" si="5"/>
        <v>1240 ± 570</v>
      </c>
      <c r="AT7" s="2" t="str">
        <f t="shared" si="5"/>
        <v>1480 ± 220</v>
      </c>
      <c r="AU7" s="2" t="str">
        <f t="shared" si="5"/>
        <v>630 ± 130</v>
      </c>
      <c r="AV7" s="2" t="str">
        <f t="shared" si="5"/>
        <v>730 ± 70</v>
      </c>
      <c r="AW7" s="2" t="str">
        <f t="shared" si="5"/>
        <v>1050 ± 320</v>
      </c>
      <c r="AX7" s="2" t="str">
        <f>MROUND(P11,10)&amp;" ± "&amp;MROUND(P22,10)</f>
        <v>1610 ± 250</v>
      </c>
      <c r="AZ7" s="16" t="s">
        <v>595</v>
      </c>
      <c r="BA7" s="2" t="s">
        <v>584</v>
      </c>
      <c r="BB7" s="2" t="s">
        <v>585</v>
      </c>
      <c r="BC7" s="2" t="s">
        <v>586</v>
      </c>
      <c r="BD7" s="2" t="s">
        <v>587</v>
      </c>
      <c r="BE7" s="2" t="s">
        <v>588</v>
      </c>
    </row>
    <row r="8" spans="1:57" ht="27.6" x14ac:dyDescent="0.25">
      <c r="A8" t="s">
        <v>521</v>
      </c>
      <c r="B8">
        <v>0</v>
      </c>
      <c r="C8">
        <v>0.13299977896075199</v>
      </c>
      <c r="D8">
        <v>0.173230427154414</v>
      </c>
      <c r="E8">
        <v>0.227619591751032</v>
      </c>
      <c r="F8">
        <v>0.438859510563681</v>
      </c>
      <c r="G8">
        <v>0</v>
      </c>
      <c r="H8">
        <v>0.15565949077288799</v>
      </c>
      <c r="I8">
        <v>0.167590833121985</v>
      </c>
      <c r="J8">
        <v>0.18392432542703499</v>
      </c>
      <c r="K8">
        <v>0.28624298934269499</v>
      </c>
      <c r="L8">
        <v>0</v>
      </c>
      <c r="M8">
        <v>0.202980923888785</v>
      </c>
      <c r="N8">
        <v>0.27024372985121098</v>
      </c>
      <c r="O8">
        <v>0.227397117173642</v>
      </c>
      <c r="P8">
        <v>0.38279583541411799</v>
      </c>
      <c r="AI8" s="2" t="s">
        <v>409</v>
      </c>
      <c r="AJ8" s="2" t="str">
        <f>ROUND(B15,2)&amp;" ± "&amp;ROUND(B26,2)</f>
        <v>0.6 ± 0.39</v>
      </c>
      <c r="AK8" s="2" t="str">
        <f t="shared" ref="AK8:AX8" si="6">ROUND(C15,2)&amp;" ± "&amp;ROUND(C26,2)</f>
        <v>0.16 ± 0.07</v>
      </c>
      <c r="AL8" s="2" t="str">
        <f t="shared" si="6"/>
        <v>0.18 ± 0.12</v>
      </c>
      <c r="AM8" s="2" t="str">
        <f t="shared" si="6"/>
        <v>0.21 ± 0.11</v>
      </c>
      <c r="AN8" s="2" t="str">
        <f t="shared" si="6"/>
        <v>0.28 ± 0.15</v>
      </c>
      <c r="AO8" s="2" t="str">
        <f t="shared" si="6"/>
        <v>0.47 ± 0.17</v>
      </c>
      <c r="AP8" s="2" t="str">
        <f t="shared" si="6"/>
        <v>0.2 ± 0.06</v>
      </c>
      <c r="AQ8" s="2" t="str">
        <f t="shared" si="6"/>
        <v>0.26 ± 0.12</v>
      </c>
      <c r="AR8" s="2" t="str">
        <f t="shared" si="6"/>
        <v>0.26 ± 0.09</v>
      </c>
      <c r="AS8" s="2" t="str">
        <f t="shared" si="6"/>
        <v>0.42 ± 0.26</v>
      </c>
      <c r="AT8" s="2" t="str">
        <f t="shared" si="6"/>
        <v>0.61 ± 0.31</v>
      </c>
      <c r="AU8" s="2" t="str">
        <f t="shared" si="6"/>
        <v>0.2 ± 0.08</v>
      </c>
      <c r="AV8" s="2" t="str">
        <f t="shared" si="6"/>
        <v>0.22 ± 0.1</v>
      </c>
      <c r="AW8" s="2" t="str">
        <f t="shared" si="6"/>
        <v>0.33 ± 0.15</v>
      </c>
      <c r="AX8" s="2" t="str">
        <f t="shared" si="6"/>
        <v>0.4 ± 0.18</v>
      </c>
      <c r="AZ8" s="16" t="s">
        <v>409</v>
      </c>
      <c r="BA8" s="2" t="s">
        <v>589</v>
      </c>
      <c r="BB8" s="2" t="s">
        <v>590</v>
      </c>
      <c r="BC8" s="2" t="s">
        <v>591</v>
      </c>
      <c r="BD8" s="2" t="s">
        <v>592</v>
      </c>
      <c r="BE8" s="2" t="s">
        <v>593</v>
      </c>
    </row>
    <row r="9" spans="1:57" x14ac:dyDescent="0.25">
      <c r="A9" t="s">
        <v>522</v>
      </c>
      <c r="B9">
        <v>1</v>
      </c>
      <c r="C9">
        <v>0.86700022103924701</v>
      </c>
      <c r="D9">
        <v>0.82676957284558505</v>
      </c>
      <c r="E9">
        <v>0.77238040824896703</v>
      </c>
      <c r="F9">
        <v>0.561140489436318</v>
      </c>
      <c r="G9">
        <v>1</v>
      </c>
      <c r="H9">
        <v>0.84434050922711101</v>
      </c>
      <c r="I9">
        <v>0.83240916687801403</v>
      </c>
      <c r="J9">
        <v>0.81607567457296404</v>
      </c>
      <c r="K9">
        <v>0.71375701065730401</v>
      </c>
      <c r="L9">
        <v>1</v>
      </c>
      <c r="M9">
        <v>0.79701907611121403</v>
      </c>
      <c r="N9">
        <v>0.72975627014878897</v>
      </c>
      <c r="O9">
        <v>0.77260288282635703</v>
      </c>
      <c r="P9">
        <v>0.61720416458588101</v>
      </c>
      <c r="AI9" s="2" t="s">
        <v>523</v>
      </c>
      <c r="AJ9" s="2" t="s">
        <v>386</v>
      </c>
      <c r="AK9" s="2" t="s">
        <v>386</v>
      </c>
      <c r="AL9" s="2" t="s">
        <v>386</v>
      </c>
      <c r="AM9" s="2" t="s">
        <v>386</v>
      </c>
      <c r="AN9" s="2" t="s">
        <v>386</v>
      </c>
      <c r="AZ9" s="16"/>
      <c r="BA9" s="2"/>
      <c r="BB9" s="2">
        <f>(LEFT(BB6,3)-LEFT(BA6,3))/LEFT(BB6,3)/(BB4-BA4)</f>
        <v>-2.0521954619375825E-3</v>
      </c>
      <c r="BC9" s="2">
        <f t="shared" ref="BC9:BE9" si="7">(LEFT(BC6,3)-LEFT(BB6,3))/LEFT(BC6,3)/(BC4-BB4)</f>
        <v>-1.4227642276422765E-3</v>
      </c>
      <c r="BD9" s="2">
        <f t="shared" si="7"/>
        <v>-5.9447983014861996E-4</v>
      </c>
      <c r="BE9" s="2">
        <f t="shared" si="7"/>
        <v>-3.7209700183910011E-3</v>
      </c>
    </row>
    <row r="10" spans="1:57" x14ac:dyDescent="0.25">
      <c r="A10" t="s">
        <v>9</v>
      </c>
      <c r="B10">
        <v>401.86666666666599</v>
      </c>
      <c r="C10">
        <v>401.86666666666599</v>
      </c>
      <c r="D10">
        <v>401.86666666666599</v>
      </c>
      <c r="E10">
        <v>401.86666666666599</v>
      </c>
      <c r="F10">
        <v>401.86666666666599</v>
      </c>
      <c r="G10">
        <v>472</v>
      </c>
      <c r="H10">
        <v>472</v>
      </c>
      <c r="I10">
        <v>472</v>
      </c>
      <c r="J10">
        <v>472</v>
      </c>
      <c r="K10">
        <v>472</v>
      </c>
      <c r="L10">
        <v>406.4</v>
      </c>
      <c r="M10">
        <v>406.4</v>
      </c>
      <c r="N10">
        <v>406.4</v>
      </c>
      <c r="O10">
        <v>406.4</v>
      </c>
      <c r="P10">
        <v>406.4</v>
      </c>
      <c r="AI10" s="2" t="s">
        <v>507</v>
      </c>
      <c r="AJ10" s="2">
        <v>43779</v>
      </c>
      <c r="AK10" s="2">
        <v>43779</v>
      </c>
      <c r="AL10" s="2">
        <v>43779</v>
      </c>
      <c r="AM10" s="2">
        <v>43779</v>
      </c>
      <c r="AN10" s="2">
        <v>43779</v>
      </c>
      <c r="AZ10" s="16"/>
      <c r="BA10" s="2"/>
      <c r="BB10" s="2">
        <f>(LEFT(BB6,3)-LEFT($G6,3))/LEFT(BB6,3)/(BB4-$G4)</f>
        <v>1.2545496786184466E-2</v>
      </c>
      <c r="BC10" s="2">
        <f t="shared" ref="BC10:BE10" si="8">(LEFT(BC6,3)-LEFT($G6,3))/LEFT(BC6,3)/(BC4-$G4)</f>
        <v>7.7628612420577994E-3</v>
      </c>
      <c r="BD10" s="2">
        <f t="shared" si="8"/>
        <v>4.7442379670365751E-3</v>
      </c>
      <c r="BE10" s="2">
        <f t="shared" si="8"/>
        <v>2.9961880182144502E-3</v>
      </c>
    </row>
    <row r="11" spans="1:57" ht="69" x14ac:dyDescent="0.25">
      <c r="A11" t="s">
        <v>490</v>
      </c>
      <c r="B11">
        <v>1523.62205705158</v>
      </c>
      <c r="C11">
        <v>549.34115404263298</v>
      </c>
      <c r="D11">
        <v>679.77395442326394</v>
      </c>
      <c r="E11">
        <v>872.95084056006306</v>
      </c>
      <c r="F11">
        <v>1545.4996034876599</v>
      </c>
      <c r="G11">
        <v>978.58055307043298</v>
      </c>
      <c r="H11">
        <v>516.45698503004905</v>
      </c>
      <c r="I11">
        <v>665.95071184357596</v>
      </c>
      <c r="J11">
        <v>675.37873886315799</v>
      </c>
      <c r="K11">
        <v>1237.8214431152701</v>
      </c>
      <c r="L11">
        <v>1477.0759091868999</v>
      </c>
      <c r="M11">
        <v>630.17222911762406</v>
      </c>
      <c r="N11">
        <v>727.12766657106499</v>
      </c>
      <c r="O11">
        <v>1053.2110344493501</v>
      </c>
      <c r="P11">
        <v>1606.0638585489501</v>
      </c>
      <c r="AI11" s="2" t="s">
        <v>514</v>
      </c>
      <c r="AJ11" s="2">
        <v>43779</v>
      </c>
      <c r="AK11" s="2">
        <v>43907</v>
      </c>
      <c r="AL11" s="2">
        <v>43952</v>
      </c>
      <c r="AM11" s="2">
        <v>44027</v>
      </c>
      <c r="AN11" s="2">
        <v>44130</v>
      </c>
      <c r="AZ11" s="16" t="s">
        <v>597</v>
      </c>
      <c r="BA11" s="2" t="s">
        <v>379</v>
      </c>
      <c r="BB11" s="2" t="str">
        <f>ROUND(BB9*1000,2)&amp;"e-3 ± "&amp;ABS(ROUND(BB9*1000*0.3,2))&amp;"e-3"</f>
        <v>-2.05e-3 ± 0.62e-3</v>
      </c>
      <c r="BC11" s="2" t="str">
        <f t="shared" ref="BC11:BE12" si="9">ROUND(BC9*1000,2)&amp;"e-3 ± "&amp;ABS(ROUND(BC9*1000*0.3,2))&amp;"e-3"</f>
        <v>-1.42e-3 ± 0.43e-3</v>
      </c>
      <c r="BD11" s="2" t="str">
        <f t="shared" si="9"/>
        <v>-0.59e-3 ± 0.18e-3</v>
      </c>
      <c r="BE11" s="2" t="str">
        <f>ROUND(BE9*1000,2)&amp;"e-3 ± "&amp;ABS(ROUND(BE9*1000*0.3,2))&amp;"e-3"</f>
        <v>-3.72e-3 ± 1.12e-3</v>
      </c>
    </row>
    <row r="12" spans="1:57" ht="55.2" x14ac:dyDescent="0.25">
      <c r="A12" t="s">
        <v>491</v>
      </c>
      <c r="B12" t="s">
        <v>382</v>
      </c>
      <c r="C12" t="s">
        <v>382</v>
      </c>
      <c r="D12" t="s">
        <v>382</v>
      </c>
      <c r="E12" t="s">
        <v>382</v>
      </c>
      <c r="F12" t="s">
        <v>382</v>
      </c>
      <c r="G12">
        <v>529.41699098705806</v>
      </c>
      <c r="H12" t="s">
        <v>382</v>
      </c>
      <c r="I12" t="s">
        <v>382</v>
      </c>
      <c r="J12" t="s">
        <v>382</v>
      </c>
      <c r="K12">
        <v>344.349589978631</v>
      </c>
      <c r="L12">
        <v>899.84842287756396</v>
      </c>
      <c r="M12" t="s">
        <v>382</v>
      </c>
      <c r="N12" t="s">
        <v>382</v>
      </c>
      <c r="O12" t="s">
        <v>382</v>
      </c>
      <c r="P12">
        <v>388.625017171406</v>
      </c>
      <c r="AI12" s="2" t="s">
        <v>516</v>
      </c>
      <c r="AJ12" s="2">
        <v>0</v>
      </c>
      <c r="AK12" s="2">
        <v>128</v>
      </c>
      <c r="AL12" s="2">
        <v>173</v>
      </c>
      <c r="AM12" s="2">
        <v>248</v>
      </c>
      <c r="AN12" s="2">
        <v>351</v>
      </c>
      <c r="AZ12" s="16" t="s">
        <v>596</v>
      </c>
      <c r="BA12" s="2" t="s">
        <v>379</v>
      </c>
      <c r="BB12" s="2" t="str">
        <f>ROUND(BB10*1000,2)&amp;"e-3 ± "&amp;ABS(ROUND(BB10*1000*0.3,2))&amp;"e-3"</f>
        <v>12.55e-3 ± 3.76e-3</v>
      </c>
      <c r="BC12" s="2" t="str">
        <f t="shared" si="9"/>
        <v>7.76e-3 ± 2.33e-3</v>
      </c>
      <c r="BD12" s="2" t="str">
        <f t="shared" si="9"/>
        <v>4.74e-3 ± 1.42e-3</v>
      </c>
      <c r="BE12" s="2" t="str">
        <f t="shared" si="9"/>
        <v>3e-3 ± 0.9e-3</v>
      </c>
    </row>
    <row r="13" spans="1:57" x14ac:dyDescent="0.25">
      <c r="A13" t="s">
        <v>524</v>
      </c>
      <c r="B13">
        <v>401.86666666666599</v>
      </c>
      <c r="C13">
        <v>349.44624139404198</v>
      </c>
      <c r="D13">
        <v>327.79597775155298</v>
      </c>
      <c r="E13">
        <v>314.30783058792503</v>
      </c>
      <c r="F13">
        <v>227.09405675698201</v>
      </c>
      <c r="G13">
        <v>472</v>
      </c>
      <c r="H13">
        <v>398.77549247464799</v>
      </c>
      <c r="I13">
        <v>397.62282453363503</v>
      </c>
      <c r="J13">
        <v>387.00502532854102</v>
      </c>
      <c r="K13">
        <v>333.97906973250099</v>
      </c>
      <c r="L13">
        <v>406.4</v>
      </c>
      <c r="M13">
        <v>325.089851714509</v>
      </c>
      <c r="N13">
        <v>300.25971459909198</v>
      </c>
      <c r="O13">
        <v>313.759431663138</v>
      </c>
      <c r="P13">
        <v>246.24424353742299</v>
      </c>
      <c r="AI13" s="2" t="s">
        <v>518</v>
      </c>
      <c r="AJ13" s="2" t="s">
        <v>525</v>
      </c>
      <c r="AK13" s="2" t="s">
        <v>526</v>
      </c>
      <c r="AL13" s="2" t="s">
        <v>527</v>
      </c>
      <c r="AM13" s="2" t="s">
        <v>528</v>
      </c>
      <c r="AN13" s="2" t="s">
        <v>529</v>
      </c>
      <c r="AZ13" s="42" t="s">
        <v>523</v>
      </c>
      <c r="BA13" s="42"/>
      <c r="BB13" s="42"/>
      <c r="BC13" s="42"/>
      <c r="BD13" s="42"/>
      <c r="BE13" s="42"/>
    </row>
    <row r="14" spans="1:57" ht="27.6" x14ac:dyDescent="0.25">
      <c r="A14" t="s">
        <v>530</v>
      </c>
      <c r="B14" t="s">
        <v>382</v>
      </c>
      <c r="C14" t="s">
        <v>382</v>
      </c>
      <c r="D14" t="s">
        <v>382</v>
      </c>
      <c r="E14" t="s">
        <v>382</v>
      </c>
      <c r="F14" t="s">
        <v>382</v>
      </c>
      <c r="G14">
        <v>0.25433739825538099</v>
      </c>
      <c r="H14" t="s">
        <v>382</v>
      </c>
      <c r="I14" t="s">
        <v>382</v>
      </c>
      <c r="J14" t="s">
        <v>382</v>
      </c>
      <c r="K14">
        <v>0.119094316996652</v>
      </c>
      <c r="L14">
        <v>0.38247846568203703</v>
      </c>
      <c r="M14" t="s">
        <v>382</v>
      </c>
      <c r="N14" t="s">
        <v>382</v>
      </c>
      <c r="O14" t="s">
        <v>382</v>
      </c>
      <c r="P14">
        <v>0.10191463631664301</v>
      </c>
      <c r="AI14" s="2" t="s">
        <v>408</v>
      </c>
      <c r="AJ14" s="2" t="s">
        <v>531</v>
      </c>
      <c r="AK14" s="2" t="s">
        <v>532</v>
      </c>
      <c r="AL14" s="2" t="s">
        <v>533</v>
      </c>
      <c r="AM14" s="2" t="s">
        <v>534</v>
      </c>
      <c r="AN14" s="2" t="s">
        <v>535</v>
      </c>
      <c r="AZ14" s="16" t="s">
        <v>507</v>
      </c>
      <c r="BA14" s="15">
        <v>43779</v>
      </c>
      <c r="BB14" s="15">
        <v>43779</v>
      </c>
      <c r="BC14" s="15">
        <v>43779</v>
      </c>
      <c r="BD14" s="15">
        <v>43779</v>
      </c>
      <c r="BE14" s="15">
        <v>43779</v>
      </c>
    </row>
    <row r="15" spans="1:57" ht="27.6" x14ac:dyDescent="0.25">
      <c r="A15" t="s">
        <v>536</v>
      </c>
      <c r="B15">
        <v>0.59873346639715197</v>
      </c>
      <c r="C15">
        <v>0.15530617106334699</v>
      </c>
      <c r="D15">
        <v>0.18062531846713201</v>
      </c>
      <c r="E15">
        <v>0.207864539458786</v>
      </c>
      <c r="F15">
        <v>0.27681458994594799</v>
      </c>
      <c r="G15">
        <v>0.46518030615850797</v>
      </c>
      <c r="H15">
        <v>0.20248791022460599</v>
      </c>
      <c r="I15">
        <v>0.26282108983986502</v>
      </c>
      <c r="J15">
        <v>0.25800765460300301</v>
      </c>
      <c r="K15">
        <v>0.42031548717922401</v>
      </c>
      <c r="L15">
        <v>0.60944574857878997</v>
      </c>
      <c r="M15">
        <v>0.19953505966451701</v>
      </c>
      <c r="N15">
        <v>0.21518194470895199</v>
      </c>
      <c r="O15">
        <v>0.32701276208250701</v>
      </c>
      <c r="P15">
        <v>0.40387149135476302</v>
      </c>
      <c r="AI15" s="2" t="s">
        <v>475</v>
      </c>
      <c r="AJ15" s="2" t="s">
        <v>537</v>
      </c>
      <c r="AK15" s="2" t="s">
        <v>538</v>
      </c>
      <c r="AL15" s="2" t="s">
        <v>539</v>
      </c>
      <c r="AM15" s="2" t="s">
        <v>540</v>
      </c>
      <c r="AN15" s="2" t="s">
        <v>541</v>
      </c>
      <c r="AZ15" s="16" t="s">
        <v>514</v>
      </c>
      <c r="BA15" s="15">
        <v>43779</v>
      </c>
      <c r="BB15" s="15">
        <v>43907</v>
      </c>
      <c r="BC15" s="15">
        <v>43952</v>
      </c>
      <c r="BD15" s="15">
        <v>44027</v>
      </c>
      <c r="BE15" s="15">
        <v>44130</v>
      </c>
    </row>
    <row r="16" spans="1:57" ht="41.4" x14ac:dyDescent="0.25">
      <c r="A16" t="s">
        <v>542</v>
      </c>
      <c r="B16">
        <v>1.2545763500806999</v>
      </c>
      <c r="C16">
        <v>1.08795471162427</v>
      </c>
      <c r="D16">
        <v>1.2350995543238199</v>
      </c>
      <c r="E16">
        <v>0.98438628781406901</v>
      </c>
      <c r="F16">
        <v>1.1664214893892699</v>
      </c>
      <c r="G16">
        <v>1.83444938481674</v>
      </c>
      <c r="H16">
        <v>2.10697283927784</v>
      </c>
      <c r="I16">
        <v>1.620449432607</v>
      </c>
      <c r="J16">
        <v>1.4602490447616301</v>
      </c>
      <c r="K16">
        <v>1.55045975586129</v>
      </c>
      <c r="L16">
        <v>1.96901036517886</v>
      </c>
      <c r="M16">
        <v>1.98214920087904</v>
      </c>
      <c r="N16">
        <v>1.9335490214064399</v>
      </c>
      <c r="O16">
        <v>1.96183888690733</v>
      </c>
      <c r="P16">
        <v>1.9582408617755001</v>
      </c>
      <c r="AI16" s="2" t="s">
        <v>409</v>
      </c>
      <c r="AJ16" s="2" t="s">
        <v>543</v>
      </c>
      <c r="AK16" s="2" t="s">
        <v>544</v>
      </c>
      <c r="AL16" s="2" t="s">
        <v>545</v>
      </c>
      <c r="AM16" s="2" t="s">
        <v>546</v>
      </c>
      <c r="AN16" s="2" t="s">
        <v>547</v>
      </c>
      <c r="AZ16" s="16" t="s">
        <v>516</v>
      </c>
      <c r="BA16" s="2">
        <v>0</v>
      </c>
      <c r="BB16" s="2">
        <v>128</v>
      </c>
      <c r="BC16" s="2">
        <v>173</v>
      </c>
      <c r="BD16" s="2">
        <v>248</v>
      </c>
      <c r="BE16" s="2">
        <v>351</v>
      </c>
    </row>
    <row r="17" spans="1:57" ht="41.4" x14ac:dyDescent="0.25">
      <c r="A17" t="s">
        <v>548</v>
      </c>
      <c r="B17">
        <v>2.5685524752634099</v>
      </c>
      <c r="C17">
        <v>2.4308300116327599</v>
      </c>
      <c r="D17">
        <v>2.51444463414524</v>
      </c>
      <c r="E17">
        <v>2.7426102364519198</v>
      </c>
      <c r="F17">
        <v>2.75225064926209</v>
      </c>
      <c r="G17">
        <v>1.77972367620267</v>
      </c>
      <c r="H17">
        <v>2.8469923523861902</v>
      </c>
      <c r="I17">
        <v>2.0541934935859598</v>
      </c>
      <c r="J17">
        <v>1.6365359757732101</v>
      </c>
      <c r="K17">
        <v>1.8883523361530099</v>
      </c>
      <c r="L17">
        <v>2.1769762181855401</v>
      </c>
      <c r="M17">
        <v>2.8792323787615799</v>
      </c>
      <c r="N17">
        <v>2.05837932717598</v>
      </c>
      <c r="O17">
        <v>2.1469602189649799</v>
      </c>
      <c r="P17">
        <v>2.3249844574260501</v>
      </c>
      <c r="AI17" s="2" t="s">
        <v>549</v>
      </c>
      <c r="AJ17" s="2" t="s">
        <v>392</v>
      </c>
      <c r="AK17" s="2" t="s">
        <v>392</v>
      </c>
      <c r="AL17" s="2" t="s">
        <v>392</v>
      </c>
      <c r="AM17" s="2" t="s">
        <v>392</v>
      </c>
      <c r="AN17" s="2" t="s">
        <v>392</v>
      </c>
      <c r="AZ17" s="16" t="s">
        <v>518</v>
      </c>
      <c r="BA17" s="2" t="s">
        <v>525</v>
      </c>
      <c r="BB17" s="2" t="s">
        <v>526</v>
      </c>
      <c r="BC17" s="2" t="s">
        <v>527</v>
      </c>
      <c r="BD17" s="2" t="s">
        <v>528</v>
      </c>
      <c r="BE17" s="2" t="s">
        <v>529</v>
      </c>
    </row>
    <row r="18" spans="1:57" ht="27.6" x14ac:dyDescent="0.25">
      <c r="A18" t="s">
        <v>550</v>
      </c>
      <c r="B18">
        <v>2.5685524752634099</v>
      </c>
      <c r="C18">
        <v>2.22500357507373</v>
      </c>
      <c r="D18">
        <v>1.89638100314544</v>
      </c>
      <c r="E18">
        <v>2.76188621317849</v>
      </c>
      <c r="F18">
        <v>2.2985716908945402</v>
      </c>
      <c r="G18">
        <v>1.77972367620267</v>
      </c>
      <c r="H18">
        <v>2.32607589964495</v>
      </c>
      <c r="I18">
        <v>2.0610262227611398</v>
      </c>
      <c r="J18">
        <v>1.7899334675293901</v>
      </c>
      <c r="K18">
        <v>2.1836422867227201</v>
      </c>
      <c r="L18">
        <v>2.1769762181855401</v>
      </c>
      <c r="M18">
        <v>2.7747615786192901</v>
      </c>
      <c r="N18">
        <v>1.9551800661087599</v>
      </c>
      <c r="O18">
        <v>1.91858423180882</v>
      </c>
      <c r="P18">
        <v>2.0025669890054898</v>
      </c>
      <c r="AI18" s="2" t="s">
        <v>507</v>
      </c>
      <c r="AJ18" s="15">
        <v>43779</v>
      </c>
      <c r="AK18" s="15">
        <v>43779</v>
      </c>
      <c r="AL18" s="15">
        <v>43779</v>
      </c>
      <c r="AM18" s="15">
        <v>43779</v>
      </c>
      <c r="AN18" s="15">
        <v>43779</v>
      </c>
      <c r="AZ18" s="16" t="s">
        <v>408</v>
      </c>
      <c r="BA18" s="2" t="s">
        <v>531</v>
      </c>
      <c r="BB18" s="2" t="s">
        <v>532</v>
      </c>
      <c r="BC18" s="2" t="s">
        <v>533</v>
      </c>
      <c r="BD18" s="2" t="s">
        <v>534</v>
      </c>
      <c r="BE18" s="2" t="s">
        <v>535</v>
      </c>
    </row>
    <row r="19" spans="1:57" ht="27.6" x14ac:dyDescent="0.25">
      <c r="A19" t="s">
        <v>551</v>
      </c>
      <c r="B19">
        <v>0</v>
      </c>
      <c r="C19">
        <v>6.6192841861028195E-2</v>
      </c>
      <c r="D19">
        <v>6.4930702856317205E-2</v>
      </c>
      <c r="E19">
        <v>0.121379191361679</v>
      </c>
      <c r="F19">
        <v>0.159545997125047</v>
      </c>
      <c r="G19">
        <v>0</v>
      </c>
      <c r="H19">
        <v>0.14202833558136899</v>
      </c>
      <c r="I19">
        <v>0.137826406363736</v>
      </c>
      <c r="J19">
        <v>7.1591630074593599E-2</v>
      </c>
      <c r="K19">
        <v>0.20258452851240299</v>
      </c>
      <c r="L19">
        <v>0</v>
      </c>
      <c r="M19">
        <v>5.4700992969513799E-2</v>
      </c>
      <c r="N19">
        <v>5.5467300255303102E-2</v>
      </c>
      <c r="O19">
        <v>6.4942343670504998E-2</v>
      </c>
      <c r="P19">
        <v>0.1412664772592</v>
      </c>
      <c r="AI19" s="2" t="s">
        <v>514</v>
      </c>
      <c r="AJ19" s="15">
        <v>43779</v>
      </c>
      <c r="AK19" s="15">
        <v>43907</v>
      </c>
      <c r="AL19" s="15">
        <v>43952</v>
      </c>
      <c r="AM19" s="15">
        <v>44027</v>
      </c>
      <c r="AN19" s="15">
        <v>44133</v>
      </c>
      <c r="AZ19" s="16" t="s">
        <v>595</v>
      </c>
      <c r="BA19" s="2" t="s">
        <v>537</v>
      </c>
      <c r="BB19" s="2" t="s">
        <v>538</v>
      </c>
      <c r="BC19" s="2" t="s">
        <v>539</v>
      </c>
      <c r="BD19" s="2" t="s">
        <v>540</v>
      </c>
      <c r="BE19" s="2" t="s">
        <v>541</v>
      </c>
    </row>
    <row r="20" spans="1:57" ht="27.6" x14ac:dyDescent="0.25">
      <c r="A20" t="s">
        <v>552</v>
      </c>
      <c r="B20">
        <v>0</v>
      </c>
      <c r="C20">
        <v>6.6192841861028195E-2</v>
      </c>
      <c r="D20">
        <v>6.4930702856317205E-2</v>
      </c>
      <c r="E20">
        <v>0.121379191361679</v>
      </c>
      <c r="F20">
        <v>0.159545997125047</v>
      </c>
      <c r="G20">
        <v>0</v>
      </c>
      <c r="H20">
        <v>0.14202833558136899</v>
      </c>
      <c r="I20">
        <v>0.137826406363736</v>
      </c>
      <c r="J20">
        <v>7.1591630074593599E-2</v>
      </c>
      <c r="K20">
        <v>0.20258452851240299</v>
      </c>
      <c r="L20">
        <v>0</v>
      </c>
      <c r="M20">
        <v>5.4700992969513799E-2</v>
      </c>
      <c r="N20">
        <v>5.5467300255303102E-2</v>
      </c>
      <c r="O20">
        <v>6.4942343670504998E-2</v>
      </c>
      <c r="P20">
        <v>0.1412664772592</v>
      </c>
      <c r="AI20" s="2" t="s">
        <v>516</v>
      </c>
      <c r="AJ20" s="2">
        <v>0</v>
      </c>
      <c r="AK20" s="2">
        <v>128</v>
      </c>
      <c r="AL20" s="2">
        <v>173</v>
      </c>
      <c r="AM20" s="2">
        <v>248</v>
      </c>
      <c r="AN20" s="2">
        <v>354</v>
      </c>
      <c r="AZ20" s="16" t="s">
        <v>409</v>
      </c>
      <c r="BA20" s="2" t="s">
        <v>543</v>
      </c>
      <c r="BB20" s="2" t="s">
        <v>544</v>
      </c>
      <c r="BC20" s="2" t="s">
        <v>545</v>
      </c>
      <c r="BD20" s="2" t="s">
        <v>546</v>
      </c>
      <c r="BE20" s="2" t="s">
        <v>547</v>
      </c>
    </row>
    <row r="21" spans="1:57" x14ac:dyDescent="0.25">
      <c r="A21" t="s">
        <v>13</v>
      </c>
      <c r="B21">
        <v>164.79982347739801</v>
      </c>
      <c r="C21">
        <v>164.79982347739801</v>
      </c>
      <c r="D21">
        <v>164.79982347739801</v>
      </c>
      <c r="E21">
        <v>164.79982347739801</v>
      </c>
      <c r="F21">
        <v>164.79982347739801</v>
      </c>
      <c r="G21">
        <v>101.038246583792</v>
      </c>
      <c r="H21">
        <v>101.038246583792</v>
      </c>
      <c r="I21">
        <v>101.038246583792</v>
      </c>
      <c r="J21">
        <v>101.038246583792</v>
      </c>
      <c r="K21">
        <v>101.038246583792</v>
      </c>
      <c r="L21">
        <v>175.60575679111901</v>
      </c>
      <c r="M21">
        <v>175.60575679111901</v>
      </c>
      <c r="N21">
        <v>175.60575679111901</v>
      </c>
      <c r="O21">
        <v>175.60575679111901</v>
      </c>
      <c r="P21">
        <v>175.60575679111901</v>
      </c>
      <c r="AI21" s="2" t="s">
        <v>518</v>
      </c>
      <c r="AJ21" s="2" t="s">
        <v>525</v>
      </c>
      <c r="AK21" s="2" t="s">
        <v>553</v>
      </c>
      <c r="AL21" s="2" t="s">
        <v>554</v>
      </c>
      <c r="AM21" s="2" t="s">
        <v>555</v>
      </c>
      <c r="AN21" s="2" t="s">
        <v>556</v>
      </c>
      <c r="AZ21" s="16"/>
      <c r="BA21" s="2"/>
      <c r="BB21" s="2">
        <f>(LEFT(BB18,3)-LEFT(BA18,3))/LEFT(BB18,3)/(BB16-BA16)</f>
        <v>-1.4293546365914786E-3</v>
      </c>
      <c r="BC21" s="2">
        <f t="shared" ref="BC21:BE21" si="10">(LEFT(BC18,3)-LEFT(BB18,3))/LEFT(BC18,3)/(BC16-BB16)</f>
        <v>-5.5834729201563371E-5</v>
      </c>
      <c r="BD21" s="2">
        <f t="shared" si="10"/>
        <v>-3.789836347975883E-4</v>
      </c>
      <c r="BE21" s="2">
        <f t="shared" si="10"/>
        <v>-1.5406081041799895E-3</v>
      </c>
    </row>
    <row r="22" spans="1:57" x14ac:dyDescent="0.25">
      <c r="A22" t="s">
        <v>496</v>
      </c>
      <c r="B22">
        <v>689.11650222713899</v>
      </c>
      <c r="C22">
        <v>349.99843295780897</v>
      </c>
      <c r="D22">
        <v>493.70009099580898</v>
      </c>
      <c r="E22">
        <v>592.70522989085703</v>
      </c>
      <c r="F22">
        <v>983.09581277455698</v>
      </c>
      <c r="G22">
        <v>263.25704633418502</v>
      </c>
      <c r="H22">
        <v>127.743224865584</v>
      </c>
      <c r="I22">
        <v>262.82801769138899</v>
      </c>
      <c r="J22">
        <v>213.08966227776901</v>
      </c>
      <c r="K22">
        <v>572.334330985203</v>
      </c>
      <c r="L22">
        <v>216.499036642752</v>
      </c>
      <c r="M22">
        <v>127.24375221315501</v>
      </c>
      <c r="N22">
        <v>73.910119037111699</v>
      </c>
      <c r="O22">
        <v>316.55476962181001</v>
      </c>
      <c r="P22">
        <v>248.929978130704</v>
      </c>
      <c r="AI22" s="2" t="s">
        <v>408</v>
      </c>
      <c r="AJ22" s="2" t="s">
        <v>557</v>
      </c>
      <c r="AK22" s="2" t="s">
        <v>558</v>
      </c>
      <c r="AL22" s="2" t="s">
        <v>559</v>
      </c>
      <c r="AM22" s="2" t="s">
        <v>560</v>
      </c>
      <c r="AN22" s="2" t="s">
        <v>561</v>
      </c>
      <c r="AZ22" s="16"/>
      <c r="BA22" s="2"/>
      <c r="BB22" s="2">
        <f>(LEFT(BB18,3)-LEFT($G18,3))/LEFT(BB18,3)/(BB16-$G16)</f>
        <v>7.8923235662643407E-3</v>
      </c>
      <c r="BC22" s="2">
        <f t="shared" ref="BC22:BE22" si="11">(LEFT(BC18,3)-LEFT($G18,3))/LEFT(BC18,3)/(BC16-$G16)</f>
        <v>5.8173425647704731E-3</v>
      </c>
      <c r="BD22" s="2">
        <f t="shared" si="11"/>
        <v>4.0444620811239977E-3</v>
      </c>
      <c r="BE22" s="2">
        <f t="shared" si="11"/>
        <v>2.8493938702939601E-3</v>
      </c>
    </row>
    <row r="23" spans="1:57" ht="69" x14ac:dyDescent="0.25">
      <c r="A23" t="s">
        <v>497</v>
      </c>
      <c r="B23" t="s">
        <v>379</v>
      </c>
      <c r="C23" t="s">
        <v>379</v>
      </c>
      <c r="D23" t="s">
        <v>379</v>
      </c>
      <c r="E23" t="s">
        <v>379</v>
      </c>
      <c r="F23" t="s">
        <v>379</v>
      </c>
      <c r="G23">
        <v>230.88247995023099</v>
      </c>
      <c r="H23" t="s">
        <v>379</v>
      </c>
      <c r="I23" t="s">
        <v>379</v>
      </c>
      <c r="J23" t="s">
        <v>379</v>
      </c>
      <c r="K23">
        <v>279.76045260690302</v>
      </c>
      <c r="L23">
        <v>263.98942831171399</v>
      </c>
      <c r="M23" t="s">
        <v>379</v>
      </c>
      <c r="N23" t="s">
        <v>379</v>
      </c>
      <c r="O23" t="s">
        <v>379</v>
      </c>
      <c r="P23">
        <v>113.904721265669</v>
      </c>
      <c r="AI23" s="2" t="s">
        <v>475</v>
      </c>
      <c r="AJ23" s="2" t="s">
        <v>562</v>
      </c>
      <c r="AK23" s="2" t="s">
        <v>563</v>
      </c>
      <c r="AL23" s="2" t="s">
        <v>564</v>
      </c>
      <c r="AM23" s="2" t="s">
        <v>565</v>
      </c>
      <c r="AN23" s="2" t="s">
        <v>566</v>
      </c>
      <c r="AZ23" s="16" t="s">
        <v>597</v>
      </c>
      <c r="BA23" s="2" t="s">
        <v>379</v>
      </c>
      <c r="BB23" s="2" t="str">
        <f>ROUND(BB21*1000,2)&amp;"e-3 ± "&amp;ABS(ROUND(BB21*1000*0.3,2))&amp;"e-3"</f>
        <v>-1.43e-3 ± 0.43e-3</v>
      </c>
      <c r="BC23" s="2" t="str">
        <f t="shared" ref="BC23:BE24" si="12">ROUND(BC21*1000,2)&amp;"e-3 ± "&amp;ABS(ROUND(BC21*1000*0.3,2))&amp;"e-3"</f>
        <v>-0.06e-3 ± 0.02e-3</v>
      </c>
      <c r="BD23" s="2" t="str">
        <f t="shared" si="12"/>
        <v>-0.38e-3 ± 0.11e-3</v>
      </c>
      <c r="BE23" s="2" t="str">
        <f>ROUND(BE21*1000,2)&amp;"e-3 ± "&amp;ABS(ROUND(BE21*1000*0.3,2))&amp;"e-3"</f>
        <v>-1.54e-3 ± 0.46e-3</v>
      </c>
    </row>
    <row r="24" spans="1:57" ht="55.2" x14ac:dyDescent="0.25">
      <c r="A24" t="s">
        <v>567</v>
      </c>
      <c r="B24">
        <v>164.79982347739801</v>
      </c>
      <c r="C24">
        <v>150.164520873833</v>
      </c>
      <c r="D24">
        <v>131.03774309992599</v>
      </c>
      <c r="E24">
        <v>142.347363185912</v>
      </c>
      <c r="F24">
        <v>116.062392151612</v>
      </c>
      <c r="G24">
        <v>101.038246583792</v>
      </c>
      <c r="H24">
        <v>109.94790637662101</v>
      </c>
      <c r="I24">
        <v>126.466686983233</v>
      </c>
      <c r="J24">
        <v>98.469315046948694</v>
      </c>
      <c r="K24">
        <v>114.310378825854</v>
      </c>
      <c r="L24">
        <v>175.60575679111901</v>
      </c>
      <c r="M24">
        <v>149.23829086501601</v>
      </c>
      <c r="N24">
        <v>143.48455587653899</v>
      </c>
      <c r="O24">
        <v>135.48844507784099</v>
      </c>
      <c r="P24">
        <v>97.637547188047606</v>
      </c>
      <c r="AI24" s="2" t="s">
        <v>409</v>
      </c>
      <c r="AJ24" s="2" t="s">
        <v>568</v>
      </c>
      <c r="AK24" s="2" t="s">
        <v>569</v>
      </c>
      <c r="AL24" s="2" t="s">
        <v>570</v>
      </c>
      <c r="AM24" s="2" t="s">
        <v>571</v>
      </c>
      <c r="AN24" s="2" t="s">
        <v>572</v>
      </c>
      <c r="AZ24" s="16" t="s">
        <v>596</v>
      </c>
      <c r="BA24" s="2" t="s">
        <v>379</v>
      </c>
      <c r="BB24" s="2" t="str">
        <f>ROUND(BB22*1000,2)&amp;"e-3 ± "&amp;ABS(ROUND(BB22*1000*0.3,2))&amp;"e-3"</f>
        <v>7.89e-3 ± 2.37e-3</v>
      </c>
      <c r="BC24" s="2" t="str">
        <f t="shared" si="12"/>
        <v>5.82e-3 ± 1.75e-3</v>
      </c>
      <c r="BD24" s="2" t="str">
        <f t="shared" si="12"/>
        <v>4.04e-3 ± 1.21e-3</v>
      </c>
      <c r="BE24" s="2" t="str">
        <f t="shared" si="12"/>
        <v>2.85e-3 ± 0.85e-3</v>
      </c>
    </row>
    <row r="25" spans="1:57" x14ac:dyDescent="0.25">
      <c r="A25" t="s">
        <v>573</v>
      </c>
      <c r="B25" t="s">
        <v>379</v>
      </c>
      <c r="C25" t="s">
        <v>379</v>
      </c>
      <c r="D25" t="s">
        <v>379</v>
      </c>
      <c r="E25" t="s">
        <v>379</v>
      </c>
      <c r="F25" t="s">
        <v>379</v>
      </c>
      <c r="G25">
        <v>0.136474967589092</v>
      </c>
      <c r="H25" t="s">
        <v>379</v>
      </c>
      <c r="I25" t="s">
        <v>379</v>
      </c>
      <c r="J25" t="s">
        <v>379</v>
      </c>
      <c r="K25">
        <v>0.11140826680305101</v>
      </c>
      <c r="L25">
        <v>0.24149191506296699</v>
      </c>
      <c r="M25" t="s">
        <v>379</v>
      </c>
      <c r="N25" t="s">
        <v>379</v>
      </c>
      <c r="O25" t="s">
        <v>379</v>
      </c>
      <c r="P25">
        <v>5.5738185185815699E-2</v>
      </c>
      <c r="AZ25" s="42" t="s">
        <v>549</v>
      </c>
      <c r="BA25" s="42"/>
      <c r="BB25" s="42"/>
      <c r="BC25" s="42"/>
      <c r="BD25" s="42"/>
      <c r="BE25" s="42"/>
    </row>
    <row r="26" spans="1:57" ht="27.6" x14ac:dyDescent="0.25">
      <c r="A26" t="s">
        <v>574</v>
      </c>
      <c r="B26">
        <v>0.39385670832991598</v>
      </c>
      <c r="C26">
        <v>7.0213631927584397E-2</v>
      </c>
      <c r="D26">
        <v>0.11797505421059</v>
      </c>
      <c r="E26">
        <v>0.10754302567686801</v>
      </c>
      <c r="F26">
        <v>0.15102934777861801</v>
      </c>
      <c r="G26">
        <v>0.171741800741911</v>
      </c>
      <c r="H26">
        <v>6.4664931030233699E-2</v>
      </c>
      <c r="I26">
        <v>0.120317263304731</v>
      </c>
      <c r="J26">
        <v>9.1647662289100207E-2</v>
      </c>
      <c r="K26">
        <v>0.25543158973154401</v>
      </c>
      <c r="L26">
        <v>0.30830569505579197</v>
      </c>
      <c r="M26">
        <v>7.5531347112038003E-2</v>
      </c>
      <c r="N26">
        <v>9.6097793212077606E-2</v>
      </c>
      <c r="O26">
        <v>0.14528775301914301</v>
      </c>
      <c r="P26">
        <v>0.18321218591278601</v>
      </c>
      <c r="AZ26" s="16" t="s">
        <v>507</v>
      </c>
      <c r="BA26" s="15">
        <v>43779</v>
      </c>
      <c r="BB26" s="15">
        <v>43779</v>
      </c>
      <c r="BC26" s="15">
        <v>43779</v>
      </c>
      <c r="BD26" s="15">
        <v>43779</v>
      </c>
      <c r="BE26" s="15">
        <v>43779</v>
      </c>
    </row>
    <row r="27" spans="1:57" ht="27.6" x14ac:dyDescent="0.25">
      <c r="AZ27" s="16" t="s">
        <v>514</v>
      </c>
      <c r="BA27" s="15">
        <v>43779</v>
      </c>
      <c r="BB27" s="15">
        <v>43907</v>
      </c>
      <c r="BC27" s="15">
        <v>43952</v>
      </c>
      <c r="BD27" s="15">
        <v>44027</v>
      </c>
      <c r="BE27" s="15">
        <v>44133</v>
      </c>
    </row>
    <row r="28" spans="1:57" ht="41.4" x14ac:dyDescent="0.25">
      <c r="AZ28" s="16" t="s">
        <v>516</v>
      </c>
      <c r="BA28" s="2">
        <v>0</v>
      </c>
      <c r="BB28" s="2">
        <v>128</v>
      </c>
      <c r="BC28" s="2">
        <v>173</v>
      </c>
      <c r="BD28" s="2">
        <v>248</v>
      </c>
      <c r="BE28" s="2">
        <v>354</v>
      </c>
    </row>
    <row r="29" spans="1:57" ht="41.4" x14ac:dyDescent="0.25">
      <c r="AZ29" s="16" t="s">
        <v>518</v>
      </c>
      <c r="BA29" s="2" t="s">
        <v>525</v>
      </c>
      <c r="BB29" s="2" t="s">
        <v>553</v>
      </c>
      <c r="BC29" s="2" t="s">
        <v>554</v>
      </c>
      <c r="BD29" s="2" t="s">
        <v>555</v>
      </c>
      <c r="BE29" s="2" t="s">
        <v>556</v>
      </c>
    </row>
    <row r="30" spans="1:57" ht="27.6" x14ac:dyDescent="0.25">
      <c r="AZ30" s="16" t="s">
        <v>408</v>
      </c>
      <c r="BA30" s="2" t="s">
        <v>557</v>
      </c>
      <c r="BB30" s="2" t="s">
        <v>558</v>
      </c>
      <c r="BC30" s="2" t="s">
        <v>559</v>
      </c>
      <c r="BD30" s="2" t="s">
        <v>560</v>
      </c>
      <c r="BE30" s="2" t="s">
        <v>561</v>
      </c>
    </row>
    <row r="31" spans="1:57" ht="27.6" x14ac:dyDescent="0.25">
      <c r="AZ31" s="16" t="s">
        <v>595</v>
      </c>
      <c r="BA31" s="2" t="s">
        <v>562</v>
      </c>
      <c r="BB31" s="2" t="s">
        <v>563</v>
      </c>
      <c r="BC31" s="2" t="s">
        <v>564</v>
      </c>
      <c r="BD31" s="2" t="s">
        <v>565</v>
      </c>
      <c r="BE31" s="2" t="s">
        <v>566</v>
      </c>
    </row>
    <row r="32" spans="1:57" ht="27.6" x14ac:dyDescent="0.25">
      <c r="AZ32" s="16" t="s">
        <v>409</v>
      </c>
      <c r="BA32" s="2" t="s">
        <v>568</v>
      </c>
      <c r="BB32" s="2" t="s">
        <v>569</v>
      </c>
      <c r="BC32" s="2" t="s">
        <v>570</v>
      </c>
      <c r="BD32" s="2" t="s">
        <v>571</v>
      </c>
      <c r="BE32" s="2" t="s">
        <v>572</v>
      </c>
    </row>
    <row r="33" spans="52:57" x14ac:dyDescent="0.25">
      <c r="AZ33" s="16"/>
      <c r="BA33" s="2"/>
      <c r="BB33" s="2">
        <f>(LEFT(BB30,3)-LEFT(BA30,3))/LEFT(BB30,3)/(BB28-BA28)</f>
        <v>-1.9471153846153846E-3</v>
      </c>
      <c r="BC33" s="2">
        <f t="shared" ref="BC33:BE33" si="13">(LEFT(BC30,3)-LEFT(BB30,3))/LEFT(BC30,3)/(BC28-BB28)</f>
        <v>-1.8518518518518517E-3</v>
      </c>
      <c r="BD33" s="2">
        <f t="shared" si="13"/>
        <v>5.9447983014861996E-4</v>
      </c>
      <c r="BE33" s="2">
        <f t="shared" si="13"/>
        <v>-2.6077619266758707E-3</v>
      </c>
    </row>
    <row r="34" spans="52:57" x14ac:dyDescent="0.25">
      <c r="AZ34" s="16"/>
      <c r="BA34" s="2"/>
      <c r="BB34" s="2" t="e">
        <f>(LEFT(BB30,3)-LEFT($G30,3))/LEFT(BB30,3)/(BB28-$G28)</f>
        <v>#VALUE!</v>
      </c>
      <c r="BC34" s="2" t="e">
        <f t="shared" ref="BC34:BE34" si="14">(LEFT(BC30,3)-LEFT($G30,3))/LEFT(BC30,3)/(BC28-$G28)</f>
        <v>#VALUE!</v>
      </c>
      <c r="BD34" s="2" t="e">
        <f t="shared" si="14"/>
        <v>#VALUE!</v>
      </c>
      <c r="BE34" s="2" t="e">
        <f t="shared" si="14"/>
        <v>#VALUE!</v>
      </c>
    </row>
    <row r="35" spans="52:57" ht="69" x14ac:dyDescent="0.25">
      <c r="AZ35" s="16" t="s">
        <v>597</v>
      </c>
      <c r="BA35" s="2" t="s">
        <v>379</v>
      </c>
      <c r="BB35" s="2" t="str">
        <f>ROUND(BB33*1000,2)&amp;"e-3 ± "&amp;ABS(ROUND(BB33*1000*0.3,2))&amp;"e-3"</f>
        <v>-1.95e-3 ± 0.58e-3</v>
      </c>
      <c r="BC35" s="2" t="str">
        <f t="shared" ref="BC35:BE36" si="15">ROUND(BC33*1000,2)&amp;"e-3 ± "&amp;ABS(ROUND(BC33*1000*0.3,2))&amp;"e-3"</f>
        <v>-1.85e-3 ± 0.56e-3</v>
      </c>
      <c r="BD35" s="2" t="str">
        <f t="shared" si="15"/>
        <v>0.59e-3 ± 0.18e-3</v>
      </c>
      <c r="BE35" s="2" t="str">
        <f>ROUND(BE33*1000,2)&amp;"e-3 ± "&amp;ABS(ROUND(BE33*1000*0.3,2))&amp;"e-3"</f>
        <v>-2.61e-3 ± 0.78e-3</v>
      </c>
    </row>
    <row r="36" spans="52:57" ht="55.2" x14ac:dyDescent="0.25">
      <c r="AZ36" s="16" t="s">
        <v>596</v>
      </c>
      <c r="BA36" s="2" t="s">
        <v>379</v>
      </c>
      <c r="BB36" s="2" t="e">
        <f>ROUND(BB34*1000,2)&amp;"e-3 ± "&amp;ABS(ROUND(BB34*1000*0.3,2))&amp;"e-3"</f>
        <v>#VALUE!</v>
      </c>
      <c r="BC36" s="2" t="e">
        <f t="shared" si="15"/>
        <v>#VALUE!</v>
      </c>
      <c r="BD36" s="2" t="e">
        <f t="shared" si="15"/>
        <v>#VALUE!</v>
      </c>
      <c r="BE36" s="2" t="e">
        <f t="shared" si="15"/>
        <v>#VALUE!</v>
      </c>
    </row>
  </sheetData>
  <mergeCells count="3">
    <mergeCell ref="AZ1:BE1"/>
    <mergeCell ref="AZ13:BE13"/>
    <mergeCell ref="AZ25:BE2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"/>
  <sheetViews>
    <sheetView workbookViewId="0">
      <selection activeCell="B4" sqref="B4"/>
    </sheetView>
  </sheetViews>
  <sheetFormatPr defaultRowHeight="13.8" x14ac:dyDescent="0.25"/>
  <cols>
    <col min="1" max="1" width="13.3984375" style="3" customWidth="1"/>
    <col min="2" max="4" width="8.796875" style="3"/>
    <col min="7" max="8" width="10" customWidth="1"/>
    <col min="9" max="11" width="12.3984375" customWidth="1"/>
  </cols>
  <sheetData>
    <row r="1" spans="1:11" x14ac:dyDescent="0.25">
      <c r="B1" s="3" t="s">
        <v>378</v>
      </c>
      <c r="C1" s="3" t="s">
        <v>386</v>
      </c>
      <c r="D1" s="3" t="s">
        <v>392</v>
      </c>
      <c r="G1" s="3"/>
      <c r="H1" s="3" t="s">
        <v>452</v>
      </c>
      <c r="I1" t="s">
        <v>453</v>
      </c>
      <c r="J1" t="s">
        <v>405</v>
      </c>
      <c r="K1" t="s">
        <v>407</v>
      </c>
    </row>
    <row r="2" spans="1:11" x14ac:dyDescent="0.25">
      <c r="A2" s="3" t="s">
        <v>452</v>
      </c>
      <c r="G2" s="3" t="s">
        <v>378</v>
      </c>
      <c r="H2" s="3"/>
      <c r="I2" t="s">
        <v>454</v>
      </c>
      <c r="J2" t="s">
        <v>457</v>
      </c>
      <c r="K2" t="s">
        <v>460</v>
      </c>
    </row>
    <row r="3" spans="1:11" x14ac:dyDescent="0.25">
      <c r="A3" t="s">
        <v>453</v>
      </c>
      <c r="B3" t="s">
        <v>454</v>
      </c>
      <c r="C3" t="s">
        <v>455</v>
      </c>
      <c r="D3" t="s">
        <v>456</v>
      </c>
      <c r="G3" s="3" t="s">
        <v>386</v>
      </c>
      <c r="H3" s="3"/>
      <c r="I3" t="s">
        <v>455</v>
      </c>
      <c r="J3" t="s">
        <v>458</v>
      </c>
      <c r="K3" t="s">
        <v>461</v>
      </c>
    </row>
    <row r="4" spans="1:11" x14ac:dyDescent="0.25">
      <c r="A4" t="s">
        <v>405</v>
      </c>
      <c r="B4" t="s">
        <v>457</v>
      </c>
      <c r="C4" t="s">
        <v>458</v>
      </c>
      <c r="D4" t="s">
        <v>459</v>
      </c>
      <c r="G4" s="3" t="s">
        <v>392</v>
      </c>
      <c r="H4" s="3"/>
      <c r="I4" t="s">
        <v>456</v>
      </c>
      <c r="J4" t="s">
        <v>459</v>
      </c>
      <c r="K4" t="s">
        <v>462</v>
      </c>
    </row>
    <row r="5" spans="1:11" x14ac:dyDescent="0.25">
      <c r="A5" t="s">
        <v>407</v>
      </c>
      <c r="B5" t="s">
        <v>460</v>
      </c>
      <c r="C5" t="s">
        <v>461</v>
      </c>
      <c r="D5" t="s">
        <v>462</v>
      </c>
      <c r="H5" s="3" t="s">
        <v>463</v>
      </c>
      <c r="I5" s="3" t="s">
        <v>453</v>
      </c>
      <c r="J5" s="3" t="s">
        <v>405</v>
      </c>
      <c r="K5" s="3" t="s">
        <v>407</v>
      </c>
    </row>
    <row r="6" spans="1:11" x14ac:dyDescent="0.25">
      <c r="A6" s="3" t="s">
        <v>463</v>
      </c>
      <c r="G6" s="3" t="s">
        <v>378</v>
      </c>
      <c r="H6" s="3"/>
      <c r="I6" s="3" t="s">
        <v>464</v>
      </c>
      <c r="J6" s="3" t="s">
        <v>467</v>
      </c>
      <c r="K6" s="3" t="s">
        <v>470</v>
      </c>
    </row>
    <row r="7" spans="1:11" x14ac:dyDescent="0.25">
      <c r="A7" s="3" t="s">
        <v>453</v>
      </c>
      <c r="B7" s="3" t="s">
        <v>464</v>
      </c>
      <c r="C7" s="3" t="s">
        <v>465</v>
      </c>
      <c r="D7" s="3" t="s">
        <v>466</v>
      </c>
      <c r="G7" s="3" t="s">
        <v>386</v>
      </c>
      <c r="H7" s="3"/>
      <c r="I7" s="3" t="s">
        <v>465</v>
      </c>
      <c r="J7" s="3" t="s">
        <v>468</v>
      </c>
      <c r="K7" s="3" t="s">
        <v>471</v>
      </c>
    </row>
    <row r="8" spans="1:11" x14ac:dyDescent="0.25">
      <c r="A8" s="3" t="s">
        <v>405</v>
      </c>
      <c r="B8" s="3" t="s">
        <v>467</v>
      </c>
      <c r="C8" s="3" t="s">
        <v>468</v>
      </c>
      <c r="D8" s="3" t="s">
        <v>469</v>
      </c>
      <c r="G8" s="3" t="s">
        <v>392</v>
      </c>
      <c r="H8" s="3"/>
      <c r="I8" s="3" t="s">
        <v>466</v>
      </c>
      <c r="J8" s="3" t="s">
        <v>469</v>
      </c>
      <c r="K8" s="3" t="s">
        <v>472</v>
      </c>
    </row>
    <row r="9" spans="1:11" x14ac:dyDescent="0.25">
      <c r="A9" s="3" t="s">
        <v>407</v>
      </c>
      <c r="B9" s="3" t="s">
        <v>470</v>
      </c>
      <c r="C9" s="3" t="s">
        <v>471</v>
      </c>
      <c r="D9" s="3" t="s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G16"/>
  <sheetViews>
    <sheetView workbookViewId="0">
      <pane xSplit="2" topLeftCell="Q1" activePane="topRight" state="frozen"/>
      <selection pane="topRight" activeCell="Z1" sqref="Z1"/>
    </sheetView>
  </sheetViews>
  <sheetFormatPr defaultRowHeight="13.8" x14ac:dyDescent="0.25"/>
  <cols>
    <col min="3" max="5" width="16.69921875" customWidth="1"/>
    <col min="6" max="7" width="8.796875" customWidth="1"/>
    <col min="8" max="9" width="12.8984375" customWidth="1"/>
    <col min="10" max="10" width="14.8984375" customWidth="1"/>
    <col min="11" max="11" width="22.59765625" customWidth="1"/>
    <col min="12" max="12" width="30.09765625" customWidth="1"/>
    <col min="13" max="15" width="22.09765625" customWidth="1"/>
    <col min="16" max="16" width="8.796875" customWidth="1"/>
    <col min="17" max="17" width="21.3984375" customWidth="1"/>
    <col min="18" max="29" width="8.796875" customWidth="1"/>
    <col min="32" max="32" width="14.3984375" customWidth="1"/>
    <col min="51" max="51" width="15.09765625" customWidth="1"/>
    <col min="55" max="56" width="13" customWidth="1"/>
    <col min="96" max="96" width="13" customWidth="1"/>
    <col min="156" max="158" width="11.5" customWidth="1"/>
    <col min="258" max="260" width="14.8984375" customWidth="1"/>
    <col min="296" max="296" width="12" customWidth="1"/>
    <col min="299" max="300" width="14.8984375" customWidth="1"/>
  </cols>
  <sheetData>
    <row r="1" spans="1:3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436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437</v>
      </c>
      <c r="BD1" t="s">
        <v>447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448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88</v>
      </c>
      <c r="CR1" t="s">
        <v>449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450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451</v>
      </c>
      <c r="FB1" t="s">
        <v>451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444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446</v>
      </c>
      <c r="GP1" t="s">
        <v>445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439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441</v>
      </c>
      <c r="IZ1" t="s">
        <v>440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438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443</v>
      </c>
      <c r="KN1" t="s">
        <v>442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</row>
    <row r="2" spans="1:397" x14ac:dyDescent="0.25">
      <c r="A2" t="s">
        <v>378</v>
      </c>
      <c r="B2">
        <v>0</v>
      </c>
      <c r="C2">
        <v>150.72508171114299</v>
      </c>
      <c r="D2">
        <v>57.013784206628003</v>
      </c>
      <c r="E2">
        <v>277.68481094095199</v>
      </c>
      <c r="F2">
        <v>0.28630023833584101</v>
      </c>
      <c r="G2">
        <f>F2-H2</f>
        <v>0.17884362907300999</v>
      </c>
      <c r="H2">
        <v>0.107456609262831</v>
      </c>
      <c r="I2">
        <v>0.53011853996154901</v>
      </c>
      <c r="J2">
        <v>60</v>
      </c>
      <c r="K2">
        <v>309.33333333333297</v>
      </c>
      <c r="L2">
        <v>1646.4169283978599</v>
      </c>
      <c r="M2">
        <v>227.925442576573</v>
      </c>
      <c r="N2">
        <v>43.266615305567797</v>
      </c>
      <c r="O2">
        <v>160.81459303599601</v>
      </c>
      <c r="P2">
        <v>353.26791937783901</v>
      </c>
      <c r="Q2">
        <v>132.654344465892</v>
      </c>
      <c r="R2">
        <v>996.07055265971906</v>
      </c>
      <c r="S2">
        <v>1658.6422018348601</v>
      </c>
      <c r="T2">
        <v>1.6399474197775701</v>
      </c>
      <c r="U2">
        <v>0.35187977169163398</v>
      </c>
      <c r="V2">
        <v>9.9518532110091706E-2</v>
      </c>
      <c r="W2">
        <v>7.1763834076369007E-2</v>
      </c>
      <c r="X2">
        <v>313.14814814814798</v>
      </c>
      <c r="Y2">
        <v>52.9400045537338</v>
      </c>
      <c r="Z2">
        <v>260.20814359441403</v>
      </c>
      <c r="AA2">
        <v>0.96011566284355399</v>
      </c>
      <c r="AB2">
        <v>0.29151419982749899</v>
      </c>
      <c r="AC2">
        <v>0.66860146301605405</v>
      </c>
      <c r="AD2">
        <v>27</v>
      </c>
      <c r="AE2">
        <v>0.15487106806723</v>
      </c>
      <c r="AF2">
        <f>AE2*10^6*0.05</f>
        <v>7743.5534033615004</v>
      </c>
      <c r="AG2">
        <v>0.78566133380390302</v>
      </c>
      <c r="AH2">
        <v>0.76891534376598403</v>
      </c>
      <c r="AI2">
        <v>0.39039295760425602</v>
      </c>
      <c r="AJ2">
        <v>-0.39039295760425602</v>
      </c>
      <c r="AK2">
        <v>0.386252931859631</v>
      </c>
      <c r="AL2">
        <v>263.48042550947099</v>
      </c>
      <c r="AM2">
        <v>102.462126726739</v>
      </c>
      <c r="AN2">
        <v>262.61041553529299</v>
      </c>
      <c r="AO2">
        <v>531.83039594395905</v>
      </c>
      <c r="AP2">
        <v>1160.7696166473199</v>
      </c>
      <c r="AQ2">
        <v>7778.0511811023598</v>
      </c>
      <c r="AR2">
        <v>5321.8503937007799</v>
      </c>
      <c r="AS2">
        <v>22276.082677165301</v>
      </c>
      <c r="AT2">
        <v>14274.606299212501</v>
      </c>
      <c r="AU2">
        <v>1233.2677165354301</v>
      </c>
      <c r="AV2">
        <v>-6.0597352048634701</v>
      </c>
      <c r="AW2">
        <v>795.31082145342998</v>
      </c>
      <c r="AX2">
        <v>365.45879519389302</v>
      </c>
      <c r="AY2">
        <v>1200.5654999999999</v>
      </c>
      <c r="AZ2">
        <v>420.697279252454</v>
      </c>
      <c r="BA2">
        <v>779.86822074754502</v>
      </c>
      <c r="BB2">
        <v>0.34550084889643101</v>
      </c>
      <c r="BC2">
        <f>AF2*(1-BB2)</f>
        <v>5068.1491290252543</v>
      </c>
      <c r="BD2">
        <f>AF2*(BB2)</f>
        <v>2675.4042743362456</v>
      </c>
      <c r="BE2">
        <v>1891.04100946372</v>
      </c>
      <c r="BF2">
        <v>37.8208201892744</v>
      </c>
      <c r="BG2">
        <v>371.60031175852203</v>
      </c>
      <c r="BH2">
        <v>1793.2685866362799</v>
      </c>
      <c r="BI2">
        <v>1935.70735995467</v>
      </c>
      <c r="BJ2">
        <v>33.262367645620898</v>
      </c>
      <c r="BK2">
        <v>7.3275046652218595E-2</v>
      </c>
      <c r="BL2">
        <v>458.69529102618498</v>
      </c>
      <c r="BM2">
        <v>8.0410672133223504E-2</v>
      </c>
      <c r="BN2">
        <v>0.13571365754678499</v>
      </c>
      <c r="BO2">
        <v>0.30042562191581001</v>
      </c>
      <c r="BP2">
        <v>0.12920747790932399</v>
      </c>
      <c r="BQ2">
        <v>0.13462430414504201</v>
      </c>
      <c r="BR2">
        <v>1.41421356237309</v>
      </c>
      <c r="BS2">
        <v>1.7456932770564901E-2</v>
      </c>
      <c r="BT2">
        <f>BS2*10^6*0.05</f>
        <v>872.84663852824508</v>
      </c>
      <c r="BU2">
        <v>7.6395361399340398E-3</v>
      </c>
      <c r="BV2">
        <v>3.3939036793440597E-2</v>
      </c>
      <c r="BW2">
        <v>4.3942346371195699E-2</v>
      </c>
      <c r="BX2">
        <v>4.3942346371195699E-2</v>
      </c>
      <c r="BY2">
        <v>9.3710926336806905E-3</v>
      </c>
      <c r="BZ2">
        <v>56.575801100108002</v>
      </c>
      <c r="CA2">
        <v>8.8345760673449192</v>
      </c>
      <c r="CB2">
        <v>48.400130683512998</v>
      </c>
      <c r="CC2">
        <v>55.649053515909301</v>
      </c>
      <c r="CD2">
        <v>169.45019027424101</v>
      </c>
      <c r="CE2">
        <v>1659.8914105609399</v>
      </c>
      <c r="CF2">
        <v>832.38160462510905</v>
      </c>
      <c r="CG2">
        <v>2869.4894279843802</v>
      </c>
      <c r="CH2">
        <v>1812.30911241118</v>
      </c>
      <c r="CI2">
        <v>137.80230578241699</v>
      </c>
      <c r="CJ2">
        <v>3.2432811458650801</v>
      </c>
      <c r="CK2">
        <v>112.224854616017</v>
      </c>
      <c r="CL2">
        <v>57.225335658224303</v>
      </c>
      <c r="CM2">
        <v>56.621646214190903</v>
      </c>
      <c r="CN2">
        <v>46.079902673200202</v>
      </c>
      <c r="CO2">
        <v>10.5417435409907</v>
      </c>
      <c r="CP2">
        <v>3.2414062974599402E-2</v>
      </c>
      <c r="CQ2">
        <f>BT2*(1-CP2)</f>
        <v>844.55413261982312</v>
      </c>
      <c r="CR2">
        <f>BT2*(CP2)</f>
        <v>28.292505908421937</v>
      </c>
      <c r="CS2" t="s">
        <v>379</v>
      </c>
      <c r="CT2" t="s">
        <v>379</v>
      </c>
      <c r="CU2">
        <v>61.000472815157003</v>
      </c>
      <c r="CV2">
        <v>262.31478151894498</v>
      </c>
      <c r="CW2">
        <v>221.51170524249099</v>
      </c>
      <c r="CX2">
        <v>11.1239813864124</v>
      </c>
      <c r="CY2">
        <v>2.9530595777157798E-3</v>
      </c>
      <c r="CZ2">
        <v>52.9373321311529</v>
      </c>
      <c r="DA2">
        <v>1.4175386396779201E-3</v>
      </c>
      <c r="DB2">
        <v>1.7123689785789201E-3</v>
      </c>
      <c r="DC2">
        <v>1.5893653207842001E-2</v>
      </c>
      <c r="DD2">
        <v>1.4213940932545599E-2</v>
      </c>
      <c r="DE2">
        <v>3.5054296233869801E-3</v>
      </c>
      <c r="DF2">
        <v>1.23E-2</v>
      </c>
      <c r="DG2">
        <v>0.15210000000000001</v>
      </c>
      <c r="DH2">
        <v>4.0177290443790203E-2</v>
      </c>
      <c r="DI2">
        <v>603.62972301729599</v>
      </c>
      <c r="DJ2">
        <v>-59.118030504713502</v>
      </c>
      <c r="DK2">
        <v>635.07829956076398</v>
      </c>
      <c r="DL2">
        <v>3.4703681105806301E-2</v>
      </c>
      <c r="DM2">
        <v>22.620476867429499</v>
      </c>
      <c r="DN2">
        <v>3.0153809750277901E-3</v>
      </c>
      <c r="DO2" s="1">
        <v>9.9200583909255703E-5</v>
      </c>
      <c r="DP2">
        <v>1.4082869294753299E-3</v>
      </c>
      <c r="DQ2">
        <v>-59.118030504713502</v>
      </c>
      <c r="DR2">
        <v>23.948553418683499</v>
      </c>
      <c r="DS2">
        <v>42.184275131087801</v>
      </c>
      <c r="DT2">
        <v>29.292809632416301</v>
      </c>
      <c r="DU2">
        <v>0.39455715473856301</v>
      </c>
      <c r="DV2">
        <v>0.56368922255423104</v>
      </c>
      <c r="DW2">
        <v>2.46854285814993</v>
      </c>
      <c r="DX2">
        <v>1.2005655E-3</v>
      </c>
      <c r="DY2">
        <v>22.685737917434899</v>
      </c>
      <c r="DZ2">
        <v>14.4268292682926</v>
      </c>
      <c r="EA2">
        <v>327.28326776006799</v>
      </c>
      <c r="EB2">
        <v>28</v>
      </c>
      <c r="EC2">
        <v>0.40088640292379102</v>
      </c>
      <c r="ED2">
        <f>EC2*10^6*0.05</f>
        <v>20044.320146189551</v>
      </c>
      <c r="EE2">
        <v>0.61654124483023598</v>
      </c>
      <c r="EF2">
        <v>0.57901119421981495</v>
      </c>
      <c r="EG2">
        <v>0.71315658920101899</v>
      </c>
      <c r="EH2">
        <v>-0.71315658920101899</v>
      </c>
      <c r="EI2">
        <v>0.213241909777729</v>
      </c>
      <c r="EJ2">
        <v>274.329586608505</v>
      </c>
      <c r="EK2">
        <v>81.599449855822598</v>
      </c>
      <c r="EL2">
        <v>382.30518749853297</v>
      </c>
      <c r="EM2">
        <v>293.262561936613</v>
      </c>
      <c r="EN2">
        <v>1031.7100278092501</v>
      </c>
      <c r="EO2">
        <v>5329.8816568047296</v>
      </c>
      <c r="EP2">
        <v>5632.6429980276098</v>
      </c>
      <c r="EQ2">
        <v>23014.792899408199</v>
      </c>
      <c r="ER2">
        <v>15536.4891518737</v>
      </c>
      <c r="ES2">
        <v>978.79684418145905</v>
      </c>
      <c r="ET2">
        <v>5.3470927828315702</v>
      </c>
      <c r="EU2">
        <v>567.59214854511799</v>
      </c>
      <c r="EV2">
        <v>464.11787926413302</v>
      </c>
      <c r="EW2">
        <v>1029.5726999999999</v>
      </c>
      <c r="EX2">
        <v>463.65905313706998</v>
      </c>
      <c r="EY2">
        <v>565.913646862929</v>
      </c>
      <c r="EZ2">
        <v>0.20355377320419599</v>
      </c>
      <c r="FA2">
        <f>ED2*(1-EZ2)</f>
        <v>15964.223149119787</v>
      </c>
      <c r="FB2">
        <f>ED2*EZ2</f>
        <v>4080.0969970697647</v>
      </c>
      <c r="FC2">
        <v>2484.1009463722398</v>
      </c>
      <c r="FD2">
        <v>49.682018927444702</v>
      </c>
      <c r="FE2">
        <v>410.76498748719899</v>
      </c>
      <c r="FF2">
        <v>2120.6828217513798</v>
      </c>
      <c r="FG2">
        <v>1670.13951786383</v>
      </c>
      <c r="FH2">
        <v>17.410274696658998</v>
      </c>
      <c r="FI2">
        <v>8.4240127527318298E-2</v>
      </c>
      <c r="FJ2">
        <v>455.33419826129699</v>
      </c>
      <c r="FK2">
        <v>9.1624135408092E-2</v>
      </c>
      <c r="FL2">
        <v>0.10691923338301</v>
      </c>
      <c r="FM2">
        <v>0.41926753819753998</v>
      </c>
      <c r="FN2">
        <v>0.28924164827009502</v>
      </c>
      <c r="FO2">
        <v>0.14070434961564901</v>
      </c>
      <c r="FP2">
        <v>1.41421356237309</v>
      </c>
      <c r="FQ2">
        <v>8.5249077412066096E-2</v>
      </c>
      <c r="FR2">
        <f>FQ2*10^6*0.05</f>
        <v>4262.4538706033045</v>
      </c>
      <c r="FS2">
        <v>5.6741120187125203E-2</v>
      </c>
      <c r="FT2">
        <v>0.11768577377537399</v>
      </c>
      <c r="FU2">
        <v>0.48337311610031197</v>
      </c>
      <c r="FV2">
        <v>0.48337311610031197</v>
      </c>
      <c r="FW2">
        <v>7.5654387838993795E-2</v>
      </c>
      <c r="FX2">
        <v>8.8716737360179394</v>
      </c>
      <c r="FY2">
        <v>11.302115831898</v>
      </c>
      <c r="FZ2">
        <v>31.0515025178127</v>
      </c>
      <c r="GA2">
        <v>103.929335031121</v>
      </c>
      <c r="GB2">
        <v>155.07897272901101</v>
      </c>
      <c r="GC2">
        <v>81.589243983063696</v>
      </c>
      <c r="GD2">
        <v>1133.18394420921</v>
      </c>
      <c r="GE2">
        <v>1373.7676123643901</v>
      </c>
      <c r="GF2">
        <v>2104.5840883836299</v>
      </c>
      <c r="GG2">
        <v>7.6707836223392603</v>
      </c>
      <c r="GH2">
        <v>15.018236528147501</v>
      </c>
      <c r="GI2">
        <v>112.801008767139</v>
      </c>
      <c r="GJ2">
        <v>42.277963961871798</v>
      </c>
      <c r="GK2">
        <v>121.84057951676</v>
      </c>
      <c r="GL2">
        <v>37.519875667004101</v>
      </c>
      <c r="GM2">
        <v>159.360455183764</v>
      </c>
      <c r="GN2">
        <v>3.7434855067356602E-2</v>
      </c>
      <c r="GO2">
        <f>FR2*(1-GN2)</f>
        <v>4102.8895277259771</v>
      </c>
      <c r="GP2">
        <f>FR2*(GN2)</f>
        <v>159.56434287732787</v>
      </c>
      <c r="GQ2" t="s">
        <v>379</v>
      </c>
      <c r="GR2" t="s">
        <v>379</v>
      </c>
      <c r="GS2">
        <v>102.041328585603</v>
      </c>
      <c r="GT2">
        <v>527.01596575044698</v>
      </c>
      <c r="GU2">
        <v>357.75283903627798</v>
      </c>
      <c r="GV2">
        <v>5.1694376757661198</v>
      </c>
      <c r="GW2">
        <v>1.8364538632560899E-3</v>
      </c>
      <c r="GX2">
        <v>102.864008177381</v>
      </c>
      <c r="GY2">
        <v>1.7429906832932301E-2</v>
      </c>
      <c r="GZ2">
        <v>8.5432635660941201E-3</v>
      </c>
      <c r="HA2">
        <v>0.100966016193957</v>
      </c>
      <c r="HB2">
        <v>4.6089970713870797E-2</v>
      </c>
      <c r="HC2">
        <v>2.24696680639172E-2</v>
      </c>
      <c r="HD2">
        <v>5.3E-3</v>
      </c>
      <c r="HE2">
        <v>6.3E-2</v>
      </c>
      <c r="HF2">
        <v>0.10799269453306599</v>
      </c>
      <c r="HG2">
        <v>405.16917419525601</v>
      </c>
      <c r="HH2">
        <v>-25.937790122292601</v>
      </c>
      <c r="HI2">
        <v>419.76926748445698</v>
      </c>
      <c r="HJ2">
        <v>8.5929185758841703E-2</v>
      </c>
      <c r="HK2">
        <v>10.9507498990992</v>
      </c>
      <c r="HL2">
        <v>7.5293128654411196E-3</v>
      </c>
      <c r="HM2" s="1">
        <v>2.76640828446022E-6</v>
      </c>
      <c r="HN2" s="1">
        <v>3.3628028256886701E-4</v>
      </c>
      <c r="HO2">
        <v>-25.937790122292601</v>
      </c>
      <c r="HP2">
        <v>44.1650793917904</v>
      </c>
      <c r="HQ2">
        <v>5.4999275586142797</v>
      </c>
      <c r="HR2">
        <v>10.1622863789113</v>
      </c>
      <c r="HS2">
        <v>4.2140536893862601E-2</v>
      </c>
      <c r="HT2">
        <v>4.9079871263849301E-2</v>
      </c>
      <c r="HU2">
        <v>0.58729182601931396</v>
      </c>
      <c r="HV2">
        <v>1.0295727000000001E-3</v>
      </c>
      <c r="HW2">
        <v>11.3986261346229</v>
      </c>
      <c r="HX2">
        <v>13.867924528301799</v>
      </c>
      <c r="HY2">
        <v>158.07528696128</v>
      </c>
      <c r="HZ2">
        <v>55</v>
      </c>
      <c r="IA2">
        <v>0.55575747099102102</v>
      </c>
      <c r="IB2">
        <f>IA2*10^6*0.1</f>
        <v>55575.747099102104</v>
      </c>
      <c r="IC2">
        <v>1.4022025786341299</v>
      </c>
      <c r="ID2">
        <v>1.3479265379858001</v>
      </c>
      <c r="IE2">
        <v>1.1035495468052701</v>
      </c>
      <c r="IF2">
        <v>-1.1035495468052701</v>
      </c>
      <c r="IG2">
        <v>0.599494841637361</v>
      </c>
      <c r="IH2">
        <v>537.81001211797604</v>
      </c>
      <c r="II2">
        <v>184.061576582562</v>
      </c>
      <c r="IJ2">
        <v>644.91560303382698</v>
      </c>
      <c r="IK2">
        <v>825.09295788057204</v>
      </c>
      <c r="IL2">
        <v>2192.47964445657</v>
      </c>
      <c r="IM2">
        <v>13107.932837906999</v>
      </c>
      <c r="IN2">
        <v>10954.4933917284</v>
      </c>
      <c r="IO2">
        <v>45290.875576573599</v>
      </c>
      <c r="IP2">
        <v>29811.095451086301</v>
      </c>
      <c r="IQ2">
        <v>2212.0645607168899</v>
      </c>
      <c r="IR2">
        <v>-0.71264242203190198</v>
      </c>
      <c r="IS2">
        <v>1362.9029699985399</v>
      </c>
      <c r="IT2">
        <v>829.57667445802599</v>
      </c>
      <c r="IU2">
        <v>2230.1381999999999</v>
      </c>
      <c r="IV2">
        <v>884.35633238952505</v>
      </c>
      <c r="IW2">
        <v>1345.78186761047</v>
      </c>
      <c r="IX2">
        <v>0.54905462210062805</v>
      </c>
      <c r="IY2">
        <f>IB2*(1-IX2)</f>
        <v>25061.626277644522</v>
      </c>
      <c r="IZ2">
        <f>IB2*(IX2)</f>
        <v>30514.120821457582</v>
      </c>
      <c r="JA2">
        <v>4375.1419558359603</v>
      </c>
      <c r="JB2">
        <v>87.502839116719201</v>
      </c>
      <c r="JC2">
        <v>782.36529924572096</v>
      </c>
      <c r="JD2">
        <v>3913.9514083876602</v>
      </c>
      <c r="JE2">
        <v>3605.8468778185002</v>
      </c>
      <c r="JF2">
        <v>50.6726423422799</v>
      </c>
      <c r="JG2">
        <v>0.157515174179536</v>
      </c>
      <c r="JH2">
        <v>914.02948928748299</v>
      </c>
      <c r="JI2">
        <v>0.172034807541315</v>
      </c>
      <c r="JJ2">
        <v>0.24263289092979501</v>
      </c>
      <c r="JK2">
        <v>0.71969316011335105</v>
      </c>
      <c r="JL2">
        <v>0.41844912617941898</v>
      </c>
      <c r="JM2">
        <v>0.27532865376069199</v>
      </c>
      <c r="JN2">
        <v>2.8284271247461898</v>
      </c>
      <c r="JO2">
        <v>0.10270601018263099</v>
      </c>
      <c r="JP2">
        <f>JO2*10^6*0.1</f>
        <v>10270.6010182631</v>
      </c>
      <c r="JQ2">
        <v>6.4380656327059305E-2</v>
      </c>
      <c r="JR2">
        <v>0.15162481056881499</v>
      </c>
      <c r="JS2">
        <v>0.52731546247150796</v>
      </c>
      <c r="JT2">
        <v>0.52731546247150796</v>
      </c>
      <c r="JU2">
        <v>8.5025480472674497E-2</v>
      </c>
      <c r="JV2">
        <v>65.447474836126005</v>
      </c>
      <c r="JW2">
        <v>20.136691899242901</v>
      </c>
      <c r="JX2">
        <v>79.451633201325805</v>
      </c>
      <c r="JY2">
        <v>159.57838854703101</v>
      </c>
      <c r="JZ2">
        <v>324.52916300325302</v>
      </c>
      <c r="KA2">
        <v>1741.4806545439999</v>
      </c>
      <c r="KB2">
        <v>1965.56554883432</v>
      </c>
      <c r="KC2">
        <v>4243.2570403487798</v>
      </c>
      <c r="KD2">
        <v>3916.8932007948101</v>
      </c>
      <c r="KE2">
        <v>145.47308940475699</v>
      </c>
      <c r="KF2">
        <v>18.261517674012602</v>
      </c>
      <c r="KG2">
        <v>225.025863383157</v>
      </c>
      <c r="KH2">
        <v>99.503299620096101</v>
      </c>
      <c r="KI2">
        <v>178.46222573095099</v>
      </c>
      <c r="KJ2">
        <v>83.599778340204296</v>
      </c>
      <c r="KK2">
        <v>169.90219872475501</v>
      </c>
      <c r="KL2">
        <v>6.9848918041956101E-2</v>
      </c>
      <c r="KM2">
        <f>JP2*(1-KL2)</f>
        <v>9553.2106494968084</v>
      </c>
      <c r="KN2">
        <f>JP2*(KL2)</f>
        <v>717.39036876629018</v>
      </c>
      <c r="KO2">
        <v>0</v>
      </c>
      <c r="KP2">
        <v>0</v>
      </c>
      <c r="KQ2">
        <v>163.04180140075999</v>
      </c>
      <c r="KR2">
        <v>789.33074726939196</v>
      </c>
      <c r="KS2">
        <v>579.26454427876899</v>
      </c>
      <c r="KT2">
        <v>16.293419062178501</v>
      </c>
      <c r="KU2">
        <v>4.7895134409718697E-3</v>
      </c>
      <c r="KV2">
        <v>155.80134030853401</v>
      </c>
      <c r="KW2">
        <v>1.8847445472610299E-2</v>
      </c>
      <c r="KX2">
        <v>1.0255632544673E-2</v>
      </c>
      <c r="KY2">
        <v>0.116859669401799</v>
      </c>
      <c r="KZ2">
        <v>6.0303911646416498E-2</v>
      </c>
      <c r="LA2">
        <v>2.5975097687304199E-2</v>
      </c>
      <c r="LB2">
        <v>1.7600000000000001E-2</v>
      </c>
      <c r="LC2">
        <v>0.21510000000000001</v>
      </c>
      <c r="LD2">
        <v>0.14816998497685699</v>
      </c>
      <c r="LE2">
        <v>1008.7988972125499</v>
      </c>
      <c r="LF2">
        <v>-85.055820627006099</v>
      </c>
      <c r="LG2">
        <v>1054.8475670452201</v>
      </c>
      <c r="LH2">
        <v>0.120632866864648</v>
      </c>
      <c r="LI2">
        <v>33.571226766528703</v>
      </c>
      <c r="LJ2">
        <v>1.05446938404689E-2</v>
      </c>
      <c r="LK2" s="1">
        <v>1.01966992193715E-4</v>
      </c>
      <c r="LL2">
        <v>1.7445672120441999E-3</v>
      </c>
      <c r="LM2">
        <v>-85.055820627006099</v>
      </c>
      <c r="LN2">
        <v>68.113632810474002</v>
      </c>
      <c r="LO2">
        <v>47.684202689702097</v>
      </c>
      <c r="LP2">
        <v>39.455096011327697</v>
      </c>
      <c r="LQ2">
        <v>0.436697691632425</v>
      </c>
      <c r="LR2">
        <v>0.61276909381807998</v>
      </c>
      <c r="LS2">
        <v>3.0558346841692399</v>
      </c>
      <c r="LT2">
        <v>2.2301382000000001E-3</v>
      </c>
      <c r="LU2">
        <v>34.0843640520579</v>
      </c>
      <c r="LV2">
        <v>28.294753796594499</v>
      </c>
      <c r="LW2">
        <v>485.35855472134801</v>
      </c>
      <c r="LX2" t="s">
        <v>379</v>
      </c>
      <c r="LY2" t="s">
        <v>379</v>
      </c>
      <c r="LZ2" t="s">
        <v>379</v>
      </c>
      <c r="MA2" t="s">
        <v>379</v>
      </c>
      <c r="MB2" t="s">
        <v>379</v>
      </c>
      <c r="MC2" t="s">
        <v>379</v>
      </c>
      <c r="MD2" t="s">
        <v>379</v>
      </c>
      <c r="ME2" t="s">
        <v>379</v>
      </c>
      <c r="MF2" t="s">
        <v>379</v>
      </c>
      <c r="MG2" t="s">
        <v>379</v>
      </c>
      <c r="MH2" t="s">
        <v>379</v>
      </c>
      <c r="MI2" t="s">
        <v>379</v>
      </c>
      <c r="MJ2" t="s">
        <v>379</v>
      </c>
      <c r="MK2" t="s">
        <v>379</v>
      </c>
      <c r="ML2" t="s">
        <v>379</v>
      </c>
      <c r="MM2" t="s">
        <v>379</v>
      </c>
      <c r="MN2" t="s">
        <v>379</v>
      </c>
      <c r="MO2" t="s">
        <v>379</v>
      </c>
      <c r="MP2">
        <v>44.294852419999998</v>
      </c>
      <c r="MQ2">
        <v>-73.17384869</v>
      </c>
      <c r="MR2">
        <v>83.526878569999994</v>
      </c>
      <c r="MS2" t="s">
        <v>380</v>
      </c>
      <c r="MT2">
        <v>0.46792719693304002</v>
      </c>
      <c r="MU2">
        <v>0.51776528827185697</v>
      </c>
      <c r="MV2">
        <v>0.43217329809803801</v>
      </c>
      <c r="MW2">
        <v>0.65452785945583802</v>
      </c>
      <c r="MX2">
        <v>0.24380838947407599</v>
      </c>
      <c r="MY2">
        <v>-2.6163042557118901E-2</v>
      </c>
      <c r="MZ2">
        <v>4.5473911805455597E-2</v>
      </c>
      <c r="NA2">
        <v>-9.7799996919693502E-2</v>
      </c>
      <c r="NB2">
        <v>0.153277443409575</v>
      </c>
      <c r="NC2">
        <v>-0.24837966108262599</v>
      </c>
      <c r="ND2">
        <v>-4.7300556165509898E-2</v>
      </c>
      <c r="NE2">
        <v>2.4336398197064499E-2</v>
      </c>
      <c r="NF2">
        <v>-0.118937510528084</v>
      </c>
      <c r="NG2">
        <v>0.132139929801184</v>
      </c>
      <c r="NH2">
        <v>-0.26951717469101699</v>
      </c>
      <c r="NI2">
        <v>0.215108469313221</v>
      </c>
      <c r="NJ2">
        <v>0.28674542367579597</v>
      </c>
      <c r="NK2">
        <v>0.143471514950647</v>
      </c>
      <c r="NL2">
        <v>0.39454895527991501</v>
      </c>
      <c r="NM2">
        <v>-7.10814921228575E-3</v>
      </c>
      <c r="NN2">
        <v>0.34014268649871099</v>
      </c>
      <c r="NO2">
        <v>0.41177964086128599</v>
      </c>
      <c r="NP2">
        <v>0.26850573213613699</v>
      </c>
      <c r="NQ2">
        <v>0.51958317246540497</v>
      </c>
      <c r="NR2">
        <v>0.117926067973203</v>
      </c>
      <c r="NS2">
        <v>0.39288779555532599</v>
      </c>
      <c r="NT2">
        <v>0.46452474991789999</v>
      </c>
      <c r="NU2">
        <v>0.32125084119275099</v>
      </c>
      <c r="NV2">
        <v>0.57232828152201998</v>
      </c>
      <c r="NW2">
        <v>0.17067117702981799</v>
      </c>
      <c r="NX2">
        <v>0.485543753253392</v>
      </c>
      <c r="NY2">
        <v>0.55718070761596605</v>
      </c>
      <c r="NZ2">
        <v>0.413906798890817</v>
      </c>
      <c r="OA2">
        <v>0.66498423922008598</v>
      </c>
      <c r="OB2">
        <v>0.26332713472788399</v>
      </c>
      <c r="OC2">
        <v>0.54656687887945599</v>
      </c>
      <c r="OD2">
        <v>0.61820383324203099</v>
      </c>
      <c r="OE2">
        <v>0.47492992451688198</v>
      </c>
      <c r="OF2">
        <v>0.72600736484615003</v>
      </c>
      <c r="OG2">
        <v>0.32435026035394898</v>
      </c>
    </row>
    <row r="3" spans="1:397" x14ac:dyDescent="0.25">
      <c r="A3" t="s">
        <v>378</v>
      </c>
      <c r="B3">
        <v>1</v>
      </c>
      <c r="C3">
        <v>155.32004408570199</v>
      </c>
      <c r="D3">
        <v>59.0081675107715</v>
      </c>
      <c r="E3">
        <v>284.46595221468101</v>
      </c>
      <c r="F3">
        <v>0.344821550799287</v>
      </c>
      <c r="G3">
        <f t="shared" ref="G3:G16" si="0">F3-H3</f>
        <v>0.212856048967136</v>
      </c>
      <c r="H3">
        <v>0.131965501832151</v>
      </c>
      <c r="I3">
        <v>0.62844991216288004</v>
      </c>
      <c r="J3">
        <v>261.33333333333297</v>
      </c>
      <c r="K3">
        <v>209.333333333333</v>
      </c>
      <c r="L3">
        <v>834.53302508209094</v>
      </c>
      <c r="M3" t="s">
        <v>379</v>
      </c>
      <c r="N3">
        <v>226.356650738018</v>
      </c>
      <c r="O3">
        <v>109.71478174491</v>
      </c>
      <c r="P3">
        <v>338.45116697723898</v>
      </c>
      <c r="Q3" t="s">
        <v>379</v>
      </c>
      <c r="R3">
        <v>925.37921348316002</v>
      </c>
      <c r="S3">
        <v>1179.9215686274499</v>
      </c>
      <c r="T3">
        <v>0.77225951437618801</v>
      </c>
      <c r="U3">
        <v>0.31319567469985499</v>
      </c>
      <c r="V3">
        <v>0.30835283660130702</v>
      </c>
      <c r="W3">
        <v>0.267083094408058</v>
      </c>
      <c r="X3">
        <v>559.444444444444</v>
      </c>
      <c r="Y3">
        <v>70.003475842890197</v>
      </c>
      <c r="Z3">
        <v>489.440968601554</v>
      </c>
      <c r="AA3">
        <v>1.15135716045933</v>
      </c>
      <c r="AB3">
        <v>0.255933061846152</v>
      </c>
      <c r="AC3">
        <v>0.89542409861318495</v>
      </c>
      <c r="AD3">
        <v>31</v>
      </c>
      <c r="AE3">
        <v>0.17461258026663101</v>
      </c>
      <c r="AF3">
        <f t="shared" ref="AF3:AF16" si="1">AE3*10^6*0.05</f>
        <v>8730.6290133315506</v>
      </c>
      <c r="AG3">
        <v>0.77476567176892097</v>
      </c>
      <c r="AH3">
        <v>0.716098710764416</v>
      </c>
      <c r="AI3">
        <v>0.697175851884549</v>
      </c>
      <c r="AJ3">
        <v>-0.697175851884549</v>
      </c>
      <c r="AK3">
        <v>0.25512191337660201</v>
      </c>
      <c r="AL3">
        <v>216.304058304514</v>
      </c>
      <c r="AM3">
        <v>80.971715319355695</v>
      </c>
      <c r="AN3">
        <v>214.89884985413099</v>
      </c>
      <c r="AO3">
        <v>586.58486904822803</v>
      </c>
      <c r="AP3">
        <v>1099.0146144396001</v>
      </c>
      <c r="AQ3">
        <v>8072.9353848457604</v>
      </c>
      <c r="AR3">
        <v>6874.4553009883102</v>
      </c>
      <c r="AS3">
        <v>27618.5946391135</v>
      </c>
      <c r="AT3">
        <v>20600.915318957701</v>
      </c>
      <c r="AU3">
        <v>1212.59733453129</v>
      </c>
      <c r="AV3">
        <v>-8.5056166158734001</v>
      </c>
      <c r="AW3">
        <v>802.88892735274305</v>
      </c>
      <c r="AX3">
        <v>296.12568708686302</v>
      </c>
      <c r="AY3">
        <v>1259.1821911341799</v>
      </c>
      <c r="AZ3">
        <v>341.39480162465202</v>
      </c>
      <c r="BA3">
        <v>917.787389509533</v>
      </c>
      <c r="BB3">
        <v>0.35491204309069602</v>
      </c>
      <c r="BC3">
        <f t="shared" ref="BC3:BC16" si="2">AF3*(1-BB3)</f>
        <v>5632.0236327431421</v>
      </c>
      <c r="BD3">
        <f t="shared" ref="BD3:BD16" si="3">AF3*(BB3)</f>
        <v>3098.605380588408</v>
      </c>
      <c r="BE3">
        <v>1954.1324921135599</v>
      </c>
      <c r="BF3">
        <v>39.082649842271202</v>
      </c>
      <c r="BG3">
        <v>421.97742275360503</v>
      </c>
      <c r="BH3">
        <v>1617.92191644491</v>
      </c>
      <c r="BI3">
        <v>3002.0927448850698</v>
      </c>
      <c r="BJ3">
        <v>42.4323318517052</v>
      </c>
      <c r="BK3">
        <v>6.24573154429603E-2</v>
      </c>
      <c r="BL3">
        <v>555.59202970524302</v>
      </c>
      <c r="BM3">
        <v>5.9012553122670897E-2</v>
      </c>
      <c r="BN3">
        <v>0.14881129309456301</v>
      </c>
      <c r="BO3">
        <v>0.35027537482882198</v>
      </c>
      <c r="BP3">
        <v>0.14474261980632</v>
      </c>
      <c r="BQ3">
        <v>9.7206518223279997E-2</v>
      </c>
      <c r="BR3">
        <v>1.41421356237309</v>
      </c>
      <c r="BS3">
        <v>4.2934972554352899E-2</v>
      </c>
      <c r="BT3">
        <f t="shared" ref="BT3:BT16" si="4">BS3*10^6*0.05</f>
        <v>2146.7486277176449</v>
      </c>
      <c r="BU3">
        <v>1.68545384420726E-2</v>
      </c>
      <c r="BV3">
        <v>3.7552488098232903E-2</v>
      </c>
      <c r="BW3">
        <v>0.38816075131711097</v>
      </c>
      <c r="BX3">
        <v>0.38816075131711097</v>
      </c>
      <c r="BY3">
        <v>2.34481145606148E-2</v>
      </c>
      <c r="BZ3">
        <v>135.079618443328</v>
      </c>
      <c r="CA3">
        <v>45.026194443448702</v>
      </c>
      <c r="CB3">
        <v>79.929820280935104</v>
      </c>
      <c r="CC3">
        <v>154.063935765167</v>
      </c>
      <c r="CD3">
        <v>105.948249287984</v>
      </c>
      <c r="CE3">
        <v>1010.88051087755</v>
      </c>
      <c r="CF3">
        <v>880.44482827727904</v>
      </c>
      <c r="CG3">
        <v>4004.7730577996499</v>
      </c>
      <c r="CH3">
        <v>2765.6817218019501</v>
      </c>
      <c r="CI3">
        <v>118.26937994104701</v>
      </c>
      <c r="CJ3">
        <v>17.661105059253099</v>
      </c>
      <c r="CK3">
        <v>18.984317321838901</v>
      </c>
      <c r="CL3">
        <v>124.932566609823</v>
      </c>
      <c r="CM3">
        <v>32.434788459147903</v>
      </c>
      <c r="CN3">
        <v>3.0045352285311799</v>
      </c>
      <c r="CO3">
        <v>29.430253230616799</v>
      </c>
      <c r="CP3">
        <v>8.9969874479568002E-2</v>
      </c>
      <c r="CQ3">
        <f t="shared" ref="CQ3:CQ16" si="5">BT3*(1-CP3)</f>
        <v>1953.6059231427034</v>
      </c>
      <c r="CR3">
        <f t="shared" ref="CR3:CR16" si="6">BT3*(CP3)</f>
        <v>193.14270457494138</v>
      </c>
      <c r="CS3" t="s">
        <v>379</v>
      </c>
      <c r="CT3" t="s">
        <v>379</v>
      </c>
      <c r="CU3">
        <v>15.2829151507785</v>
      </c>
      <c r="CV3">
        <v>71.895494711704004</v>
      </c>
      <c r="CW3">
        <v>535.26436966656502</v>
      </c>
      <c r="CX3">
        <v>3.9534022053545699</v>
      </c>
      <c r="CY3">
        <v>1.05036072334199E-2</v>
      </c>
      <c r="CZ3">
        <v>70.643691775565401</v>
      </c>
      <c r="DA3">
        <v>5.9538289422251802E-3</v>
      </c>
      <c r="DB3">
        <v>4.5960532739271198E-2</v>
      </c>
      <c r="DC3">
        <v>4.6767187198478603E-2</v>
      </c>
      <c r="DD3">
        <v>3.49709180861821E-2</v>
      </c>
      <c r="DE3">
        <v>6.7576436470578203E-3</v>
      </c>
      <c r="DF3">
        <v>1.24E-2</v>
      </c>
      <c r="DG3">
        <v>0.1618</v>
      </c>
      <c r="DH3">
        <v>2.2273885055838501E-2</v>
      </c>
      <c r="DI3">
        <v>956.28603460132103</v>
      </c>
      <c r="DJ3">
        <v>-15.9401180883858</v>
      </c>
      <c r="DK3">
        <v>694.62859764700204</v>
      </c>
      <c r="DL3">
        <v>5.0971377038509499E-2</v>
      </c>
      <c r="DM3">
        <v>27.931470323554201</v>
      </c>
      <c r="DN3">
        <v>5.9792942345327201E-3</v>
      </c>
      <c r="DO3" s="1">
        <v>1.5518468400135399E-5</v>
      </c>
      <c r="DP3">
        <v>1.0390059917293401E-3</v>
      </c>
      <c r="DQ3">
        <v>-15.9401180883858</v>
      </c>
      <c r="DR3">
        <v>23.6083181176149</v>
      </c>
      <c r="DS3">
        <v>15.2282946615271</v>
      </c>
      <c r="DT3">
        <v>26.812454377329502</v>
      </c>
      <c r="DU3">
        <v>0.40507420455874699</v>
      </c>
      <c r="DV3">
        <v>0.47146311361714899</v>
      </c>
      <c r="DW3">
        <v>0.67519075306310505</v>
      </c>
      <c r="DX3">
        <v>1.2591821911341801E-3</v>
      </c>
      <c r="DY3">
        <v>21.805536204742001</v>
      </c>
      <c r="DZ3">
        <v>15.2231182795698</v>
      </c>
      <c r="EA3">
        <v>331.94825679423099</v>
      </c>
      <c r="EB3">
        <v>32</v>
      </c>
      <c r="EC3">
        <v>0.78429857722935403</v>
      </c>
      <c r="ED3">
        <f t="shared" ref="ED3:ED16" si="7">EC3*10^6*0.05</f>
        <v>39214.928861467706</v>
      </c>
      <c r="EE3">
        <v>0.40079919101154998</v>
      </c>
      <c r="EF3">
        <v>0.43805449958595699</v>
      </c>
      <c r="EG3">
        <v>0.22503811678608701</v>
      </c>
      <c r="EH3">
        <v>-0.22503811678608701</v>
      </c>
      <c r="EI3">
        <v>0.174267955982252</v>
      </c>
      <c r="EJ3">
        <v>186.12471495739999</v>
      </c>
      <c r="EK3">
        <v>74.882461237867901</v>
      </c>
      <c r="EL3">
        <v>83.649147501282002</v>
      </c>
      <c r="EM3">
        <v>316.08041916871002</v>
      </c>
      <c r="EN3">
        <v>660.91101082124305</v>
      </c>
      <c r="EO3">
        <v>5337.5906500906503</v>
      </c>
      <c r="EP3">
        <v>8218.2724682724602</v>
      </c>
      <c r="EQ3">
        <v>33191.009453509403</v>
      </c>
      <c r="ER3">
        <v>28396.037296037201</v>
      </c>
      <c r="ES3">
        <v>740.82167832167795</v>
      </c>
      <c r="ET3">
        <v>-9.4916002615680704</v>
      </c>
      <c r="EU3">
        <v>502.20513412611098</v>
      </c>
      <c r="EV3">
        <v>158.70587669513199</v>
      </c>
      <c r="EW3">
        <v>611.85833613861303</v>
      </c>
      <c r="EX3">
        <v>327.54933052926702</v>
      </c>
      <c r="EY3">
        <v>284.309005609346</v>
      </c>
      <c r="EZ3">
        <v>0.12988207033264099</v>
      </c>
      <c r="FA3">
        <f t="shared" ref="FA3:FA16" si="8">ED3*(1-EZ3)</f>
        <v>34121.612712993046</v>
      </c>
      <c r="FB3">
        <f t="shared" ref="FB3:FB16" si="9">ED3*EZ3</f>
        <v>5093.3161484746615</v>
      </c>
      <c r="FC3">
        <v>1386.30914826498</v>
      </c>
      <c r="FD3">
        <v>27.7261829652996</v>
      </c>
      <c r="FE3">
        <v>325.36204359303298</v>
      </c>
      <c r="FF3">
        <v>2130.3862848161298</v>
      </c>
      <c r="FG3">
        <v>3199.3572154582298</v>
      </c>
      <c r="FH3">
        <v>34.997124769747003</v>
      </c>
      <c r="FI3">
        <v>4.2457056086169301E-2</v>
      </c>
      <c r="FJ3">
        <v>748.27988683527099</v>
      </c>
      <c r="FK3">
        <v>6.4254428165078994E-2</v>
      </c>
      <c r="FL3">
        <v>0.11261367385168999</v>
      </c>
      <c r="FM3">
        <v>0.44048285357357903</v>
      </c>
      <c r="FN3">
        <v>0.44198190846565399</v>
      </c>
      <c r="FO3">
        <v>7.7550962384594899E-2</v>
      </c>
      <c r="FP3">
        <v>1.41421356237309</v>
      </c>
      <c r="FQ3">
        <v>0.20155998719035101</v>
      </c>
      <c r="FR3">
        <f t="shared" ref="FR3:FR16" si="10">FQ3*10^6*0.05</f>
        <v>10077.999359517551</v>
      </c>
      <c r="FS3">
        <v>6.5344327777264705E-2</v>
      </c>
      <c r="FT3">
        <v>4.9053522687367401E-2</v>
      </c>
      <c r="FU3">
        <v>2.1029598865176E-2</v>
      </c>
      <c r="FV3">
        <v>2.1029598865176E-2</v>
      </c>
      <c r="FW3">
        <v>1.8223727766990001E-2</v>
      </c>
      <c r="FX3">
        <v>34.244683532165801</v>
      </c>
      <c r="FY3">
        <v>15.908502987455901</v>
      </c>
      <c r="FZ3">
        <v>14.659488348019799</v>
      </c>
      <c r="GA3">
        <v>3.3725576989454402</v>
      </c>
      <c r="GB3">
        <v>61.458340896463099</v>
      </c>
      <c r="GC3">
        <v>1020.84993180043</v>
      </c>
      <c r="GD3">
        <v>675.33184553882302</v>
      </c>
      <c r="GE3">
        <v>2125.6287318081299</v>
      </c>
      <c r="GF3">
        <v>159.387472589136</v>
      </c>
      <c r="GG3">
        <v>163.79658829933101</v>
      </c>
      <c r="GH3">
        <v>11.715549441808101</v>
      </c>
      <c r="GI3">
        <v>30.872125833220299</v>
      </c>
      <c r="GJ3">
        <v>30.586215063242701</v>
      </c>
      <c r="GK3">
        <v>33.0564446000514</v>
      </c>
      <c r="GL3">
        <v>41.580074655984603</v>
      </c>
      <c r="GM3">
        <v>74.636519256036095</v>
      </c>
      <c r="GN3">
        <v>3.0138743457150301E-3</v>
      </c>
      <c r="GO3">
        <f t="shared" ref="GO3:GO16" si="11">FR3*(1-GN3)</f>
        <v>10047.625535791769</v>
      </c>
      <c r="GP3">
        <f t="shared" ref="GP3:GP16" si="12">FR3*(GN3)</f>
        <v>30.373823725782451</v>
      </c>
      <c r="GQ3" t="s">
        <v>379</v>
      </c>
      <c r="GR3" t="s">
        <v>379</v>
      </c>
      <c r="GS3">
        <v>63.491081927332502</v>
      </c>
      <c r="GT3">
        <v>65.282942162527902</v>
      </c>
      <c r="GU3">
        <v>579.19190615096295</v>
      </c>
      <c r="GV3">
        <v>11.932739251721101</v>
      </c>
      <c r="GW3">
        <v>2.18139904001845E-3</v>
      </c>
      <c r="GX3">
        <v>61.033069249703999</v>
      </c>
      <c r="GY3">
        <v>2.1481153380084098E-3</v>
      </c>
      <c r="GZ3">
        <v>1.9764824628367601E-2</v>
      </c>
      <c r="HA3">
        <v>1.1687706968820599E-2</v>
      </c>
      <c r="HB3">
        <v>8.9700982961373396E-2</v>
      </c>
      <c r="HC3">
        <v>2.5853425220165602E-3</v>
      </c>
      <c r="HD3">
        <v>3.0999999999999999E-3</v>
      </c>
      <c r="HE3">
        <v>3.8599999999999898E-2</v>
      </c>
      <c r="HF3">
        <v>0.354163316290523</v>
      </c>
      <c r="HG3">
        <v>549.00604529778502</v>
      </c>
      <c r="HH3">
        <v>-7.5340285224539203</v>
      </c>
      <c r="HI3">
        <v>594.16791191654397</v>
      </c>
      <c r="HJ3">
        <v>0.143829193264951</v>
      </c>
      <c r="HK3">
        <v>18.5773630004607</v>
      </c>
      <c r="HL3">
        <v>1.8441039700191699E-2</v>
      </c>
      <c r="HM3" s="1">
        <v>5.6967303878065899E-6</v>
      </c>
      <c r="HN3">
        <v>1.45796436179094E-3</v>
      </c>
      <c r="HO3">
        <v>-7.5340285224539203</v>
      </c>
      <c r="HP3">
        <v>292.33751309632203</v>
      </c>
      <c r="HQ3">
        <v>4.8976066294434197</v>
      </c>
      <c r="HR3">
        <v>88.856852501817798</v>
      </c>
      <c r="HS3">
        <v>0.263823431888629</v>
      </c>
      <c r="HT3">
        <v>8.1282275528716696E-2</v>
      </c>
      <c r="HU3">
        <v>2.5771678915430599E-2</v>
      </c>
      <c r="HV3" s="1">
        <v>6.1185833613861299E-4</v>
      </c>
      <c r="HW3">
        <v>11.2187500093659</v>
      </c>
      <c r="HX3">
        <v>14.526881720430101</v>
      </c>
      <c r="HY3">
        <v>162.973454437133</v>
      </c>
      <c r="HZ3">
        <v>63</v>
      </c>
      <c r="IA3">
        <v>0.95891115749598599</v>
      </c>
      <c r="IB3">
        <f t="shared" ref="IB3:IB16" si="13">IA3*10^6*0.1</f>
        <v>95891.115749598597</v>
      </c>
      <c r="IC3">
        <v>1.17556486278047</v>
      </c>
      <c r="ID3">
        <v>1.15415321035037</v>
      </c>
      <c r="IE3">
        <v>0.92221396867063599</v>
      </c>
      <c r="IF3">
        <v>-0.92221396867063599</v>
      </c>
      <c r="IG3">
        <v>0.42938986935885498</v>
      </c>
      <c r="IH3">
        <v>402.42877326191501</v>
      </c>
      <c r="II3">
        <v>155.85417655722301</v>
      </c>
      <c r="IJ3">
        <v>298.54799735541297</v>
      </c>
      <c r="IK3">
        <v>902.66528821693896</v>
      </c>
      <c r="IL3">
        <v>1759.92562526085</v>
      </c>
      <c r="IM3">
        <v>13410.5260349364</v>
      </c>
      <c r="IN3">
        <v>15092.7277692607</v>
      </c>
      <c r="IO3">
        <v>60809.604092622903</v>
      </c>
      <c r="IP3">
        <v>48996.952614995003</v>
      </c>
      <c r="IQ3">
        <v>1953.4190128529699</v>
      </c>
      <c r="IR3">
        <v>-17.997216877441399</v>
      </c>
      <c r="IS3">
        <v>1305.0940614788501</v>
      </c>
      <c r="IT3">
        <v>454.83156378199499</v>
      </c>
      <c r="IU3">
        <v>1871.0405272727901</v>
      </c>
      <c r="IV3">
        <v>668.94413215391899</v>
      </c>
      <c r="IW3">
        <v>1202.0963951188701</v>
      </c>
      <c r="IX3">
        <v>0.484794113423338</v>
      </c>
      <c r="IY3">
        <f t="shared" ref="IY3:IY16" si="14">IB3*(1-IX3)</f>
        <v>49403.667304597264</v>
      </c>
      <c r="IZ3">
        <f t="shared" ref="IZ3:IZ16" si="15">IB3*(IX3)</f>
        <v>46487.448445001333</v>
      </c>
      <c r="JA3">
        <v>3340.4416403785399</v>
      </c>
      <c r="JB3">
        <v>66.808832807570894</v>
      </c>
      <c r="JC3">
        <v>747.33946634663903</v>
      </c>
      <c r="JD3">
        <v>3748.3082012610398</v>
      </c>
      <c r="JE3">
        <v>6201.4499603432996</v>
      </c>
      <c r="JF3">
        <v>77.429456621452204</v>
      </c>
      <c r="JG3">
        <v>0.104914371529129</v>
      </c>
      <c r="JH3">
        <v>1303.87191654051</v>
      </c>
      <c r="JI3">
        <v>0.12326698128775</v>
      </c>
      <c r="JJ3">
        <v>0.261424966946254</v>
      </c>
      <c r="JK3">
        <v>0.79075822840240095</v>
      </c>
      <c r="JL3">
        <v>0.58672452827197397</v>
      </c>
      <c r="JM3">
        <v>0.17475748060787399</v>
      </c>
      <c r="JN3">
        <v>2.8284271247461898</v>
      </c>
      <c r="JO3">
        <v>0.244494959744704</v>
      </c>
      <c r="JP3">
        <f t="shared" ref="JP3:JP16" si="16">JO3*10^6*0.1</f>
        <v>24449.495974470403</v>
      </c>
      <c r="JQ3">
        <v>8.2198866219337405E-2</v>
      </c>
      <c r="JR3">
        <v>8.6606010785600304E-2</v>
      </c>
      <c r="JS3">
        <v>0.409190350182287</v>
      </c>
      <c r="JT3">
        <v>0.409190350182287</v>
      </c>
      <c r="JU3">
        <v>4.1671842327604798E-2</v>
      </c>
      <c r="JV3">
        <v>169.324301975493</v>
      </c>
      <c r="JW3">
        <v>60.934697430904599</v>
      </c>
      <c r="JX3">
        <v>94.589308628954996</v>
      </c>
      <c r="JY3">
        <v>157.436493464112</v>
      </c>
      <c r="JZ3">
        <v>167.406590184447</v>
      </c>
      <c r="KA3">
        <v>2031.7304426779799</v>
      </c>
      <c r="KB3">
        <v>1555.7766738160999</v>
      </c>
      <c r="KC3">
        <v>6130.4017896077803</v>
      </c>
      <c r="KD3">
        <v>2925.0691943910902</v>
      </c>
      <c r="KE3">
        <v>282.06596824037803</v>
      </c>
      <c r="KF3">
        <v>29.376654501061299</v>
      </c>
      <c r="KG3">
        <v>49.856443155059303</v>
      </c>
      <c r="KH3">
        <v>155.518781673066</v>
      </c>
      <c r="KI3">
        <v>65.491233059199402</v>
      </c>
      <c r="KJ3">
        <v>44.5846098845158</v>
      </c>
      <c r="KK3">
        <v>104.06677248665299</v>
      </c>
      <c r="KL3">
        <v>9.2983748825283097E-2</v>
      </c>
      <c r="KM3">
        <f t="shared" ref="KM3:KM16" si="17">JP3*(1-KL3)</f>
        <v>22176.090181875476</v>
      </c>
      <c r="KN3">
        <f t="shared" ref="KN3:KN16" si="18">JP3*(KL3)</f>
        <v>2273.405792594926</v>
      </c>
      <c r="KO3">
        <v>0</v>
      </c>
      <c r="KP3">
        <v>0</v>
      </c>
      <c r="KQ3">
        <v>78.773997078111094</v>
      </c>
      <c r="KR3">
        <v>137.17843687423201</v>
      </c>
      <c r="KS3">
        <v>1114.45627581752</v>
      </c>
      <c r="KT3">
        <v>15.8861414570757</v>
      </c>
      <c r="KU3">
        <v>1.2685006273438401E-2</v>
      </c>
      <c r="KV3">
        <v>131.676761025269</v>
      </c>
      <c r="KW3">
        <v>8.1019442802336E-3</v>
      </c>
      <c r="KX3">
        <v>6.5725357367638904E-2</v>
      </c>
      <c r="KY3">
        <v>5.8454894167299203E-2</v>
      </c>
      <c r="KZ3">
        <v>0.124671901047555</v>
      </c>
      <c r="LA3">
        <v>9.3429861690743892E-3</v>
      </c>
      <c r="LB3">
        <v>1.55E-2</v>
      </c>
      <c r="LC3">
        <v>0.20039999999999999</v>
      </c>
      <c r="LD3">
        <v>0.37643720134636199</v>
      </c>
      <c r="LE3">
        <v>1505.2920798990999</v>
      </c>
      <c r="LF3">
        <v>-23.4741466108397</v>
      </c>
      <c r="LG3">
        <v>1288.79650956354</v>
      </c>
      <c r="LH3">
        <v>0.19480057030346101</v>
      </c>
      <c r="LI3">
        <v>46.508833324015001</v>
      </c>
      <c r="LJ3">
        <v>2.4420333934724401E-2</v>
      </c>
      <c r="LK3" s="1">
        <v>2.1215198787941999E-5</v>
      </c>
      <c r="LL3">
        <v>2.4969703535202901E-3</v>
      </c>
      <c r="LM3">
        <v>-23.4741466108397</v>
      </c>
      <c r="LN3">
        <v>315.94583121393703</v>
      </c>
      <c r="LO3">
        <v>20.1259012909705</v>
      </c>
      <c r="LP3">
        <v>115.669306879147</v>
      </c>
      <c r="LQ3">
        <v>0.66889763644737599</v>
      </c>
      <c r="LR3">
        <v>0.55274538914586602</v>
      </c>
      <c r="LS3">
        <v>0.70096243197853603</v>
      </c>
      <c r="LT3">
        <v>1.8710405272727899E-3</v>
      </c>
      <c r="LU3">
        <v>33.024286214107903</v>
      </c>
      <c r="LV3">
        <v>29.75</v>
      </c>
      <c r="LW3">
        <v>494.92171123136399</v>
      </c>
      <c r="LX3" t="s">
        <v>379</v>
      </c>
      <c r="LY3" t="s">
        <v>379</v>
      </c>
      <c r="LZ3" t="s">
        <v>379</v>
      </c>
      <c r="MA3" t="s">
        <v>379</v>
      </c>
      <c r="MB3" t="s">
        <v>379</v>
      </c>
      <c r="MC3" t="s">
        <v>379</v>
      </c>
      <c r="MD3" t="s">
        <v>379</v>
      </c>
      <c r="ME3" t="s">
        <v>379</v>
      </c>
      <c r="MF3" t="s">
        <v>379</v>
      </c>
      <c r="MG3" t="s">
        <v>379</v>
      </c>
      <c r="MH3" t="s">
        <v>379</v>
      </c>
      <c r="MI3" t="s">
        <v>379</v>
      </c>
      <c r="MJ3" t="s">
        <v>379</v>
      </c>
      <c r="MK3" t="s">
        <v>379</v>
      </c>
      <c r="ML3" t="s">
        <v>379</v>
      </c>
      <c r="MM3" t="s">
        <v>379</v>
      </c>
      <c r="MN3" t="s">
        <v>379</v>
      </c>
      <c r="MO3" t="s">
        <v>379</v>
      </c>
      <c r="MP3">
        <v>44.294266159999999</v>
      </c>
      <c r="MQ3">
        <v>-73.174291839999995</v>
      </c>
      <c r="MR3">
        <v>83.634019510000002</v>
      </c>
      <c r="MS3" t="s">
        <v>381</v>
      </c>
      <c r="MT3">
        <v>0.38025086537387798</v>
      </c>
      <c r="MU3">
        <v>0.459426061711392</v>
      </c>
      <c r="MV3">
        <v>0.27279562288309001</v>
      </c>
      <c r="MW3">
        <v>0.65985037406483704</v>
      </c>
      <c r="MX3">
        <v>0.12956414932817101</v>
      </c>
      <c r="MY3">
        <v>-0.133303982557126</v>
      </c>
      <c r="MZ3">
        <v>-5.2853523610241898E-2</v>
      </c>
      <c r="NA3">
        <v>-0.21375444150401099</v>
      </c>
      <c r="NB3">
        <v>0.15639792067357999</v>
      </c>
      <c r="NC3">
        <v>-0.34139718430681698</v>
      </c>
      <c r="ND3">
        <v>-0.154441496165517</v>
      </c>
      <c r="NE3">
        <v>-7.3991037218632899E-2</v>
      </c>
      <c r="NF3">
        <v>-0.23489195511240199</v>
      </c>
      <c r="NG3">
        <v>0.13526040706518899</v>
      </c>
      <c r="NH3">
        <v>-0.36253469791520798</v>
      </c>
      <c r="NI3">
        <v>0.107967529313214</v>
      </c>
      <c r="NJ3">
        <v>0.18841798826009801</v>
      </c>
      <c r="NK3">
        <v>2.7517070366329201E-2</v>
      </c>
      <c r="NL3">
        <v>0.39766943254392101</v>
      </c>
      <c r="NM3">
        <v>-0.10012567243647599</v>
      </c>
      <c r="NN3">
        <v>0.23300174649870301</v>
      </c>
      <c r="NO3">
        <v>0.31345220544558799</v>
      </c>
      <c r="NP3">
        <v>0.15255128755181799</v>
      </c>
      <c r="NQ3">
        <v>0.52270364972940997</v>
      </c>
      <c r="NR3">
        <v>2.4908544749013099E-2</v>
      </c>
      <c r="NS3">
        <v>0.28574685555531798</v>
      </c>
      <c r="NT3">
        <v>0.366197314502203</v>
      </c>
      <c r="NU3">
        <v>0.20529639660843299</v>
      </c>
      <c r="NV3">
        <v>0.57544875878602497</v>
      </c>
      <c r="NW3">
        <v>7.7653653805627595E-2</v>
      </c>
      <c r="NX3">
        <v>0.37840281325338398</v>
      </c>
      <c r="NY3">
        <v>0.458853272200269</v>
      </c>
      <c r="NZ3">
        <v>0.29795235430649902</v>
      </c>
      <c r="OA3">
        <v>0.66810471648409098</v>
      </c>
      <c r="OB3">
        <v>0.170309611503693</v>
      </c>
      <c r="OC3">
        <v>0.43942593887944897</v>
      </c>
      <c r="OD3">
        <v>0.51987639782633299</v>
      </c>
      <c r="OE3">
        <v>0.35897547993256401</v>
      </c>
      <c r="OF3">
        <v>0.72912784211015602</v>
      </c>
      <c r="OG3">
        <v>0.23133273712975799</v>
      </c>
    </row>
    <row r="4" spans="1:397" x14ac:dyDescent="0.25">
      <c r="A4" t="s">
        <v>378</v>
      </c>
      <c r="B4">
        <v>2</v>
      </c>
      <c r="C4">
        <v>386.90320755856101</v>
      </c>
      <c r="D4">
        <v>249.42405535883401</v>
      </c>
      <c r="E4">
        <v>531.11394527222296</v>
      </c>
      <c r="F4">
        <v>0.25395811515883698</v>
      </c>
      <c r="G4">
        <f t="shared" si="0"/>
        <v>8.9873819935270993E-2</v>
      </c>
      <c r="H4">
        <v>0.16408429522356599</v>
      </c>
      <c r="I4">
        <v>0.34787652858909301</v>
      </c>
      <c r="J4">
        <v>616</v>
      </c>
      <c r="K4">
        <v>565.33333333333303</v>
      </c>
      <c r="L4">
        <v>974.78335601968695</v>
      </c>
      <c r="M4">
        <v>468.730596939066</v>
      </c>
      <c r="N4">
        <v>218.46738887074099</v>
      </c>
      <c r="O4">
        <v>191.26247236019199</v>
      </c>
      <c r="P4">
        <v>374.47728285635799</v>
      </c>
      <c r="Q4">
        <v>118.69193260740499</v>
      </c>
      <c r="R4">
        <v>1343.7142857142601</v>
      </c>
      <c r="S4">
        <v>1026.81434599156</v>
      </c>
      <c r="T4">
        <v>1.3098303209601501</v>
      </c>
      <c r="U4">
        <v>0.50319047464955202</v>
      </c>
      <c r="V4">
        <v>0.632517637130801</v>
      </c>
      <c r="W4">
        <v>0.224325449023794</v>
      </c>
      <c r="X4">
        <v>461.666666666666</v>
      </c>
      <c r="Y4">
        <v>35.862509117431401</v>
      </c>
      <c r="Z4">
        <v>425.80415754923501</v>
      </c>
      <c r="AA4">
        <v>0.36776556106966701</v>
      </c>
      <c r="AB4">
        <v>9.5796323407033299E-2</v>
      </c>
      <c r="AC4">
        <v>0.27196923766263298</v>
      </c>
      <c r="AD4">
        <v>37</v>
      </c>
      <c r="AE4">
        <v>0.41269521444377399</v>
      </c>
      <c r="AF4">
        <f t="shared" si="1"/>
        <v>20634.760722188701</v>
      </c>
      <c r="AG4">
        <v>0.61356087647499302</v>
      </c>
      <c r="AH4">
        <v>0.60950445806179598</v>
      </c>
      <c r="AI4">
        <v>0.224892072389546</v>
      </c>
      <c r="AJ4">
        <v>-0.224892072389546</v>
      </c>
      <c r="AK4">
        <v>0.181326344217041</v>
      </c>
      <c r="AL4">
        <v>241.735101169681</v>
      </c>
      <c r="AM4">
        <v>90.927353836748694</v>
      </c>
      <c r="AN4">
        <v>167.51604977750401</v>
      </c>
      <c r="AO4">
        <v>551.39721152376706</v>
      </c>
      <c r="AP4">
        <v>1051.7570426519101</v>
      </c>
      <c r="AQ4">
        <v>8154.5605344515197</v>
      </c>
      <c r="AR4">
        <v>7231.4253711954198</v>
      </c>
      <c r="AS4">
        <v>28338.762162666098</v>
      </c>
      <c r="AT4">
        <v>22196.610625475401</v>
      </c>
      <c r="AU4">
        <v>1062.0932501719101</v>
      </c>
      <c r="AV4">
        <v>0.380996284265884</v>
      </c>
      <c r="AW4">
        <v>793.13231269344897</v>
      </c>
      <c r="AX4">
        <v>258.62472995847003</v>
      </c>
      <c r="AY4">
        <v>1097.72583898467</v>
      </c>
      <c r="AZ4">
        <v>326.51596801990001</v>
      </c>
      <c r="BA4">
        <v>771.20987096477404</v>
      </c>
      <c r="BB4">
        <v>0.26838751550470902</v>
      </c>
      <c r="BC4">
        <f t="shared" si="2"/>
        <v>15096.648558926319</v>
      </c>
      <c r="BD4">
        <f t="shared" si="3"/>
        <v>5538.1121632623808</v>
      </c>
      <c r="BE4">
        <v>2559.8107255520499</v>
      </c>
      <c r="BF4" t="s">
        <v>382</v>
      </c>
      <c r="BG4">
        <v>425.217561279248</v>
      </c>
      <c r="BH4">
        <v>2138.9208737990598</v>
      </c>
      <c r="BI4">
        <v>2585.8827988324301</v>
      </c>
      <c r="BJ4">
        <v>63.3434918002215</v>
      </c>
      <c r="BK4">
        <v>6.5148485437933501E-2</v>
      </c>
      <c r="BL4">
        <v>601.84033396470102</v>
      </c>
      <c r="BM4">
        <v>7.6172954852239697E-2</v>
      </c>
      <c r="BN4">
        <v>0.11640385356088</v>
      </c>
      <c r="BO4">
        <v>0.40479714261405297</v>
      </c>
      <c r="BP4">
        <v>0.29744921653788098</v>
      </c>
      <c r="BQ4">
        <v>8.3980785134173203E-2</v>
      </c>
      <c r="BR4">
        <v>3</v>
      </c>
      <c r="BS4">
        <v>8.3398566841729999E-2</v>
      </c>
      <c r="BT4">
        <f t="shared" si="4"/>
        <v>4169.9283420865004</v>
      </c>
      <c r="BU4">
        <v>5.6854029826130199E-2</v>
      </c>
      <c r="BV4">
        <v>4.6298652292093102E-2</v>
      </c>
      <c r="BW4">
        <v>4.0887246138825398E-2</v>
      </c>
      <c r="BX4">
        <v>4.0887246138825398E-2</v>
      </c>
      <c r="BY4">
        <v>2.1862914192687499E-2</v>
      </c>
      <c r="BZ4">
        <v>28.3952038768108</v>
      </c>
      <c r="CA4">
        <v>15.638159586521301</v>
      </c>
      <c r="CB4">
        <v>66.293792799398702</v>
      </c>
      <c r="CC4">
        <v>112.760263547332</v>
      </c>
      <c r="CD4">
        <v>93.618971139157793</v>
      </c>
      <c r="CE4">
        <v>1341.3043485432299</v>
      </c>
      <c r="CF4">
        <v>762.34327556644996</v>
      </c>
      <c r="CG4">
        <v>2624.6351259763201</v>
      </c>
      <c r="CH4">
        <v>1714.7144424712999</v>
      </c>
      <c r="CI4">
        <v>198.03563207088499</v>
      </c>
      <c r="CJ4">
        <v>12.0823694265772</v>
      </c>
      <c r="CK4">
        <v>135.208971614061</v>
      </c>
      <c r="CL4">
        <v>59.400050263979402</v>
      </c>
      <c r="CM4">
        <v>122.132872823569</v>
      </c>
      <c r="CN4">
        <v>17.774078965831499</v>
      </c>
      <c r="CO4">
        <v>130.980089644137</v>
      </c>
      <c r="CP4">
        <v>4.5223005013386601E-2</v>
      </c>
      <c r="CQ4">
        <f t="shared" si="5"/>
        <v>3981.3516517668595</v>
      </c>
      <c r="CR4">
        <f t="shared" si="6"/>
        <v>188.57669031964068</v>
      </c>
      <c r="CS4" t="s">
        <v>379</v>
      </c>
      <c r="CT4" t="s">
        <v>379</v>
      </c>
      <c r="CU4">
        <v>42.839843388136302</v>
      </c>
      <c r="CV4">
        <v>147.116382345792</v>
      </c>
      <c r="CW4">
        <v>262.46430342353801</v>
      </c>
      <c r="CX4">
        <v>16.699354019689</v>
      </c>
      <c r="CY4">
        <v>6.6043082605690001E-3</v>
      </c>
      <c r="CZ4">
        <v>21.916232123070699</v>
      </c>
      <c r="DA4">
        <v>1.19639394974893E-2</v>
      </c>
      <c r="DB4">
        <v>5.1364034015080598E-3</v>
      </c>
      <c r="DC4">
        <v>3.8948764312026998E-2</v>
      </c>
      <c r="DD4">
        <v>4.7092883647295102E-2</v>
      </c>
      <c r="DE4">
        <v>4.0819328755117498E-3</v>
      </c>
      <c r="DF4">
        <v>8.1999999999999903E-3</v>
      </c>
      <c r="DG4">
        <v>9.5199999999999896E-2</v>
      </c>
      <c r="DH4">
        <v>9.8201453355779997E-2</v>
      </c>
      <c r="DI4">
        <v>509.59107717883001</v>
      </c>
      <c r="DJ4">
        <v>-25.002601742031601</v>
      </c>
      <c r="DK4">
        <v>558.01541437295703</v>
      </c>
      <c r="DL4">
        <v>6.2830062193874395E-2</v>
      </c>
      <c r="DM4">
        <v>25.439872333768701</v>
      </c>
      <c r="DN4">
        <v>8.9994903600985297E-3</v>
      </c>
      <c r="DO4" s="1">
        <v>2.5564206696642699E-5</v>
      </c>
      <c r="DP4">
        <v>2.2139588737773398E-3</v>
      </c>
      <c r="DQ4">
        <v>-25.002601742031601</v>
      </c>
      <c r="DR4">
        <v>54.543345385255797</v>
      </c>
      <c r="DS4">
        <v>9.2773296828122902</v>
      </c>
      <c r="DT4">
        <v>20.538801512871199</v>
      </c>
      <c r="DU4">
        <v>0.114511154125437</v>
      </c>
      <c r="DV4">
        <v>0.117354718447786</v>
      </c>
      <c r="DW4">
        <v>0.45839875727150298</v>
      </c>
      <c r="DX4">
        <v>1.0977258389846701E-3</v>
      </c>
      <c r="DY4">
        <v>16.5406900451</v>
      </c>
      <c r="DZ4">
        <v>13.544715447154401</v>
      </c>
      <c r="EA4">
        <v>224.03893996046</v>
      </c>
      <c r="EB4">
        <v>38</v>
      </c>
      <c r="EC4">
        <v>0.82852606080359004</v>
      </c>
      <c r="ED4">
        <f t="shared" si="7"/>
        <v>41426.303040179504</v>
      </c>
      <c r="EE4">
        <v>0.38653634136123199</v>
      </c>
      <c r="EF4">
        <v>0.35497057652261499</v>
      </c>
      <c r="EG4">
        <v>0.15976643866045101</v>
      </c>
      <c r="EH4">
        <v>-0.15976643866045101</v>
      </c>
      <c r="EI4">
        <v>0.16580237058491201</v>
      </c>
      <c r="EJ4">
        <v>142.05187288367301</v>
      </c>
      <c r="EK4">
        <v>55.519352264609999</v>
      </c>
      <c r="EL4">
        <v>195.38798847133799</v>
      </c>
      <c r="EM4">
        <v>392.53607261011399</v>
      </c>
      <c r="EN4">
        <v>785.66108860032102</v>
      </c>
      <c r="EO4">
        <v>6662.1022356631802</v>
      </c>
      <c r="EP4">
        <v>7936.9318616954697</v>
      </c>
      <c r="EQ4">
        <v>30831.7945878065</v>
      </c>
      <c r="ER4">
        <v>25548.825934183398</v>
      </c>
      <c r="ES4">
        <v>720.97073844335</v>
      </c>
      <c r="ET4">
        <v>9.6211952688310909</v>
      </c>
      <c r="EU4">
        <v>534.58794549378695</v>
      </c>
      <c r="EV4">
        <v>251.073143106533</v>
      </c>
      <c r="EW4">
        <v>749.64281583914101</v>
      </c>
      <c r="EX4">
        <v>271.051622641091</v>
      </c>
      <c r="EY4">
        <v>478.59119319804898</v>
      </c>
      <c r="EZ4">
        <v>0.15168961717196899</v>
      </c>
      <c r="FA4">
        <f t="shared" si="8"/>
        <v>35142.3629911647</v>
      </c>
      <c r="FB4">
        <f t="shared" si="9"/>
        <v>6283.9400490148046</v>
      </c>
      <c r="FC4">
        <v>894.19354838709603</v>
      </c>
      <c r="FD4" t="s">
        <v>382</v>
      </c>
      <c r="FE4">
        <v>325.27763073135401</v>
      </c>
      <c r="FF4">
        <v>2406.7577873456798</v>
      </c>
      <c r="FG4">
        <v>2750.2259947682301</v>
      </c>
      <c r="FH4">
        <v>40.239124209542602</v>
      </c>
      <c r="FI4">
        <v>4.63096102451434E-2</v>
      </c>
      <c r="FJ4">
        <v>744.70329570387901</v>
      </c>
      <c r="FK4">
        <v>7.9430679397809997E-2</v>
      </c>
      <c r="FL4">
        <v>0.108126884981827</v>
      </c>
      <c r="FM4">
        <v>0.45370501541511099</v>
      </c>
      <c r="FN4">
        <v>0.46455246361318597</v>
      </c>
      <c r="FO4">
        <v>6.3188892167717697E-2</v>
      </c>
      <c r="FP4">
        <v>3</v>
      </c>
      <c r="FQ4">
        <v>4.9250759593985297E-2</v>
      </c>
      <c r="FR4">
        <f t="shared" si="10"/>
        <v>2462.5379796992652</v>
      </c>
      <c r="FS4">
        <v>3.0120000876468999E-2</v>
      </c>
      <c r="FT4">
        <v>2.62680327965665E-2</v>
      </c>
      <c r="FU4">
        <v>4.7487029628087998E-2</v>
      </c>
      <c r="FV4">
        <v>4.7487029628087998E-2</v>
      </c>
      <c r="FW4">
        <v>3.7842287904535201E-3</v>
      </c>
      <c r="FX4">
        <v>5.8982035940137401</v>
      </c>
      <c r="FY4">
        <v>7.3126317238658904</v>
      </c>
      <c r="FZ4">
        <v>10.4581457615472</v>
      </c>
      <c r="GA4">
        <v>48.299615035377997</v>
      </c>
      <c r="GB4">
        <v>68.926213695249501</v>
      </c>
      <c r="GC4">
        <v>353.59327010759802</v>
      </c>
      <c r="GD4">
        <v>1133.62523169625</v>
      </c>
      <c r="GE4">
        <v>4686.5748494972504</v>
      </c>
      <c r="GF4">
        <v>3630.25934854146</v>
      </c>
      <c r="GG4">
        <v>93.908555917486694</v>
      </c>
      <c r="GH4">
        <v>9.4513788990150793</v>
      </c>
      <c r="GI4">
        <v>51.450880292716697</v>
      </c>
      <c r="GJ4">
        <v>17.556946805550002</v>
      </c>
      <c r="GK4">
        <v>56.241509319544001</v>
      </c>
      <c r="GL4">
        <v>25.830528300837301</v>
      </c>
      <c r="GM4">
        <v>31.762513067636899</v>
      </c>
      <c r="GN4">
        <v>9.6573105764466496E-3</v>
      </c>
      <c r="GO4">
        <f t="shared" si="11"/>
        <v>2438.7564856230138</v>
      </c>
      <c r="GP4">
        <f t="shared" si="12"/>
        <v>23.781494076251278</v>
      </c>
      <c r="GQ4" t="s">
        <v>379</v>
      </c>
      <c r="GR4" t="s">
        <v>379</v>
      </c>
      <c r="GS4">
        <v>24.712731618448601</v>
      </c>
      <c r="GT4">
        <v>95.378452398985402</v>
      </c>
      <c r="GU4">
        <v>470.758707334642</v>
      </c>
      <c r="GV4">
        <v>7.7650710099429503</v>
      </c>
      <c r="GW4">
        <v>4.82209863754201E-3</v>
      </c>
      <c r="GX4">
        <v>45.180545854319298</v>
      </c>
      <c r="GY4">
        <v>1.39791276996643E-2</v>
      </c>
      <c r="GZ4">
        <v>1.53280068708713E-2</v>
      </c>
      <c r="HA4">
        <v>3.1574084647722503E-2</v>
      </c>
      <c r="HB4">
        <v>3.67321023775151E-3</v>
      </c>
      <c r="HC4">
        <v>4.5287446144689396E-3</v>
      </c>
      <c r="HD4">
        <v>3.8999999999999998E-3</v>
      </c>
      <c r="HE4">
        <v>4.53E-2</v>
      </c>
      <c r="HF4">
        <v>0.25522312760829102</v>
      </c>
      <c r="HG4">
        <v>440.051162621527</v>
      </c>
      <c r="HH4">
        <v>-6.3847336459076498</v>
      </c>
      <c r="HI4">
        <v>479.57712470517401</v>
      </c>
      <c r="HJ4">
        <v>0.11309714896919</v>
      </c>
      <c r="HK4">
        <v>16.072118969518201</v>
      </c>
      <c r="HL4">
        <v>1.4405112383994599E-2</v>
      </c>
      <c r="HM4" s="1">
        <v>7.5121656554442301E-6</v>
      </c>
      <c r="HN4">
        <v>1.42181239964106E-3</v>
      </c>
      <c r="HO4">
        <v>-6.3847336459076498</v>
      </c>
      <c r="HP4">
        <v>152.765858928017</v>
      </c>
      <c r="HQ4">
        <v>2.69093401770317</v>
      </c>
      <c r="HR4">
        <v>28.702572044475499</v>
      </c>
      <c r="HS4">
        <v>0.14100994154544599</v>
      </c>
      <c r="HT4">
        <v>3.3535494907061002E-2</v>
      </c>
      <c r="HU4">
        <v>4.1794244412399303E-2</v>
      </c>
      <c r="HV4" s="1">
        <v>7.4964281583914105E-4</v>
      </c>
      <c r="HW4">
        <v>11.5197719543908</v>
      </c>
      <c r="HX4">
        <v>13.551282051282</v>
      </c>
      <c r="HY4">
        <v>156.107678920398</v>
      </c>
      <c r="HZ4">
        <v>75</v>
      </c>
      <c r="IA4">
        <v>1.2412212752473599</v>
      </c>
      <c r="IB4">
        <f t="shared" si="13"/>
        <v>124122.12752473599</v>
      </c>
      <c r="IC4">
        <v>1.00009721783622</v>
      </c>
      <c r="ID4">
        <v>0.96447503458441097</v>
      </c>
      <c r="IE4">
        <v>0.38465851104999699</v>
      </c>
      <c r="IF4">
        <v>-0.38465851104999699</v>
      </c>
      <c r="IG4">
        <v>0.34712871480195401</v>
      </c>
      <c r="IH4">
        <v>383.78697405335498</v>
      </c>
      <c r="II4">
        <v>146.44670610135799</v>
      </c>
      <c r="IJ4">
        <v>362.90403824884299</v>
      </c>
      <c r="IK4">
        <v>943.93328413388099</v>
      </c>
      <c r="IL4">
        <v>1837.4181312522401</v>
      </c>
      <c r="IM4">
        <v>14816.662770114701</v>
      </c>
      <c r="IN4">
        <v>15168.357232890799</v>
      </c>
      <c r="IO4">
        <v>59170.556750472599</v>
      </c>
      <c r="IP4">
        <v>47745.436559658898</v>
      </c>
      <c r="IQ4">
        <v>1783.0639886152601</v>
      </c>
      <c r="IR4">
        <v>10.0021915530969</v>
      </c>
      <c r="IS4">
        <v>1327.72025818723</v>
      </c>
      <c r="IT4">
        <v>509.69787306500302</v>
      </c>
      <c r="IU4">
        <v>1847.3686548238099</v>
      </c>
      <c r="IV4">
        <v>597.56759066099198</v>
      </c>
      <c r="IW4">
        <v>1249.80106416282</v>
      </c>
      <c r="IX4">
        <v>0.42007713267667901</v>
      </c>
      <c r="IY4">
        <f t="shared" si="14"/>
        <v>71981.260092415803</v>
      </c>
      <c r="IZ4">
        <f t="shared" si="15"/>
        <v>52140.867432320192</v>
      </c>
      <c r="JA4">
        <v>3454.0042739391401</v>
      </c>
      <c r="JB4">
        <v>0</v>
      </c>
      <c r="JC4">
        <v>750.49519201060195</v>
      </c>
      <c r="JD4">
        <v>4545.6786611447496</v>
      </c>
      <c r="JE4">
        <v>5336.1087936006697</v>
      </c>
      <c r="JF4">
        <v>103.582616009764</v>
      </c>
      <c r="JG4">
        <v>0.111458095683077</v>
      </c>
      <c r="JH4">
        <v>1346.54362966858</v>
      </c>
      <c r="JI4">
        <v>0.155603634250049</v>
      </c>
      <c r="JJ4">
        <v>0.224530738542708</v>
      </c>
      <c r="JK4">
        <v>0.85850215802916496</v>
      </c>
      <c r="JL4">
        <v>0.76200168015106695</v>
      </c>
      <c r="JM4">
        <v>0.14716967730189101</v>
      </c>
      <c r="JN4">
        <v>6</v>
      </c>
      <c r="JO4">
        <v>0.132649326435715</v>
      </c>
      <c r="JP4">
        <f t="shared" si="16"/>
        <v>13264.932643571499</v>
      </c>
      <c r="JQ4">
        <v>8.6974030702599195E-2</v>
      </c>
      <c r="JR4">
        <v>7.2566685088659599E-2</v>
      </c>
      <c r="JS4">
        <v>8.8374275766913493E-2</v>
      </c>
      <c r="JT4">
        <v>8.8374275766913493E-2</v>
      </c>
      <c r="JU4">
        <v>2.5647142983141101E-2</v>
      </c>
      <c r="JV4">
        <v>34.293407470824597</v>
      </c>
      <c r="JW4">
        <v>22.950791310387199</v>
      </c>
      <c r="JX4">
        <v>76.751938560945902</v>
      </c>
      <c r="JY4">
        <v>161.05987858271001</v>
      </c>
      <c r="JZ4">
        <v>162.545184834407</v>
      </c>
      <c r="KA4">
        <v>1694.8976186508301</v>
      </c>
      <c r="KB4">
        <v>1895.9685072627001</v>
      </c>
      <c r="KC4">
        <v>7311.20997547358</v>
      </c>
      <c r="KD4">
        <v>5344.9737910127697</v>
      </c>
      <c r="KE4">
        <v>291.94418798837199</v>
      </c>
      <c r="KF4">
        <v>21.533748325592299</v>
      </c>
      <c r="KG4">
        <v>186.65985190677699</v>
      </c>
      <c r="KH4">
        <v>76.956997069529507</v>
      </c>
      <c r="KI4">
        <v>178.374382143113</v>
      </c>
      <c r="KJ4">
        <v>43.6046072666688</v>
      </c>
      <c r="KK4">
        <v>162.742602711774</v>
      </c>
      <c r="KL4">
        <v>5.4880315589833202E-2</v>
      </c>
      <c r="KM4">
        <f t="shared" si="17"/>
        <v>12536.948953814415</v>
      </c>
      <c r="KN4">
        <f t="shared" si="18"/>
        <v>727.98368975708433</v>
      </c>
      <c r="KO4">
        <v>0</v>
      </c>
      <c r="KP4">
        <v>0</v>
      </c>
      <c r="KQ4">
        <v>67.552575006584902</v>
      </c>
      <c r="KR4">
        <v>242.49483474477699</v>
      </c>
      <c r="KS4">
        <v>733.22301075817995</v>
      </c>
      <c r="KT4">
        <v>24.464425029632</v>
      </c>
      <c r="KU4">
        <v>1.1426406898111001E-2</v>
      </c>
      <c r="KV4">
        <v>67.096777977390005</v>
      </c>
      <c r="KW4">
        <v>2.5943067197153599E-2</v>
      </c>
      <c r="KX4">
        <v>2.0464410272379399E-2</v>
      </c>
      <c r="KY4">
        <v>7.0522848959749598E-2</v>
      </c>
      <c r="KZ4">
        <v>5.0766093885046597E-2</v>
      </c>
      <c r="LA4">
        <v>8.6106774899806903E-3</v>
      </c>
      <c r="LB4">
        <v>1.21E-2</v>
      </c>
      <c r="LC4">
        <v>0.14049999999999899</v>
      </c>
      <c r="LD4">
        <v>0.35342458096407098</v>
      </c>
      <c r="LE4">
        <v>949.64223980035695</v>
      </c>
      <c r="LF4">
        <v>-31.387335387939299</v>
      </c>
      <c r="LG4">
        <v>1037.5925390781299</v>
      </c>
      <c r="LH4">
        <v>0.17592721116306501</v>
      </c>
      <c r="LI4">
        <v>41.511991303286997</v>
      </c>
      <c r="LJ4">
        <v>2.34046027440931E-2</v>
      </c>
      <c r="LK4" s="1">
        <v>3.3076372352087002E-5</v>
      </c>
      <c r="LL4">
        <v>3.6357712734184102E-3</v>
      </c>
      <c r="LM4">
        <v>-31.387335387939299</v>
      </c>
      <c r="LN4">
        <v>207.30920431327201</v>
      </c>
      <c r="LO4">
        <v>11.968263700515401</v>
      </c>
      <c r="LP4">
        <v>49.241373557346698</v>
      </c>
      <c r="LQ4">
        <v>0.25552109567088299</v>
      </c>
      <c r="LR4">
        <v>0.15089021335484701</v>
      </c>
      <c r="LS4">
        <v>0.50019300168390202</v>
      </c>
      <c r="LT4">
        <v>1.84736865482381E-3</v>
      </c>
      <c r="LU4">
        <v>28.060461999490801</v>
      </c>
      <c r="LV4">
        <v>27.0959974984365</v>
      </c>
      <c r="LW4">
        <v>380.146618880858</v>
      </c>
      <c r="LX4" t="s">
        <v>379</v>
      </c>
      <c r="LY4" t="s">
        <v>379</v>
      </c>
      <c r="LZ4" t="s">
        <v>379</v>
      </c>
      <c r="MA4" t="s">
        <v>379</v>
      </c>
      <c r="MB4" t="s">
        <v>379</v>
      </c>
      <c r="MC4" t="s">
        <v>379</v>
      </c>
      <c r="MD4" t="s">
        <v>379</v>
      </c>
      <c r="ME4" t="s">
        <v>379</v>
      </c>
      <c r="MF4" t="s">
        <v>379</v>
      </c>
      <c r="MG4" t="s">
        <v>379</v>
      </c>
      <c r="MH4" t="s">
        <v>379</v>
      </c>
      <c r="MI4" t="s">
        <v>379</v>
      </c>
      <c r="MJ4" t="s">
        <v>379</v>
      </c>
      <c r="MK4" t="s">
        <v>379</v>
      </c>
      <c r="ML4" t="s">
        <v>379</v>
      </c>
      <c r="MM4" t="s">
        <v>379</v>
      </c>
      <c r="MN4" t="s">
        <v>379</v>
      </c>
      <c r="MO4" t="s">
        <v>379</v>
      </c>
      <c r="MP4">
        <v>44.294426770000001</v>
      </c>
      <c r="MQ4">
        <v>-73.174378129999994</v>
      </c>
      <c r="MR4">
        <v>83.916164289999998</v>
      </c>
      <c r="MS4" t="s">
        <v>383</v>
      </c>
      <c r="MT4">
        <v>5.1639557821863198E-2</v>
      </c>
      <c r="MU4">
        <v>0.25101425540625999</v>
      </c>
      <c r="MV4" s="1">
        <v>2.9031897867272101E-4</v>
      </c>
      <c r="MW4">
        <v>0.44206647560203899</v>
      </c>
      <c r="MX4">
        <v>0</v>
      </c>
      <c r="MY4">
        <v>-0.41544876255712199</v>
      </c>
      <c r="MZ4">
        <v>-0.239246813637951</v>
      </c>
      <c r="NA4">
        <v>-0.591650711476294</v>
      </c>
      <c r="NB4">
        <v>-8.2165692163616702E-2</v>
      </c>
      <c r="NC4">
        <v>-0.97745225222222398</v>
      </c>
      <c r="ND4">
        <v>-0.43658627616551299</v>
      </c>
      <c r="NE4">
        <v>-0.26038432724634197</v>
      </c>
      <c r="NF4">
        <v>-0.612788225084685</v>
      </c>
      <c r="NG4">
        <v>-0.103303205772007</v>
      </c>
      <c r="NH4">
        <v>-0.99858976583061498</v>
      </c>
      <c r="NI4">
        <v>-0.174177250686781</v>
      </c>
      <c r="NJ4">
        <v>2.02469823238971E-3</v>
      </c>
      <c r="NK4">
        <v>-0.35037919960595298</v>
      </c>
      <c r="NL4">
        <v>0.15910581970672399</v>
      </c>
      <c r="NM4">
        <v>-0.73618074035188297</v>
      </c>
      <c r="NN4">
        <v>-4.9143033501292101E-2</v>
      </c>
      <c r="NO4">
        <v>0.127058915417879</v>
      </c>
      <c r="NP4">
        <v>-0.225344982420463</v>
      </c>
      <c r="NQ4">
        <v>0.28414003689221301</v>
      </c>
      <c r="NR4">
        <v>-0.61114652316639395</v>
      </c>
      <c r="NS4">
        <v>3.6020755553223299E-3</v>
      </c>
      <c r="NT4">
        <v>0.17980402447449301</v>
      </c>
      <c r="NU4">
        <v>-0.17259987336384899</v>
      </c>
      <c r="NV4">
        <v>0.33688514594882801</v>
      </c>
      <c r="NW4">
        <v>-0.55840141410977895</v>
      </c>
      <c r="NX4">
        <v>9.62580332533884E-2</v>
      </c>
      <c r="NY4">
        <v>0.27245998217255901</v>
      </c>
      <c r="NZ4">
        <v>-7.9943915665783002E-2</v>
      </c>
      <c r="OA4">
        <v>0.42954110364689402</v>
      </c>
      <c r="OB4">
        <v>-0.465745456411713</v>
      </c>
      <c r="OC4">
        <v>0.15728115887945299</v>
      </c>
      <c r="OD4">
        <v>0.333483107798624</v>
      </c>
      <c r="OE4">
        <v>-1.8920790039718399E-2</v>
      </c>
      <c r="OF4">
        <v>0.49056422927295901</v>
      </c>
      <c r="OG4">
        <v>-0.40472233078564801</v>
      </c>
    </row>
    <row r="5" spans="1:397" x14ac:dyDescent="0.25">
      <c r="A5" t="s">
        <v>378</v>
      </c>
      <c r="B5">
        <v>3</v>
      </c>
      <c r="C5">
        <v>378.93094199659203</v>
      </c>
      <c r="D5">
        <v>329.42040411118398</v>
      </c>
      <c r="E5">
        <v>431.13372162506602</v>
      </c>
      <c r="F5">
        <v>0.163678138155957</v>
      </c>
      <c r="G5">
        <f t="shared" si="0"/>
        <v>2.2248306537414997E-2</v>
      </c>
      <c r="H5">
        <v>0.141429831618542</v>
      </c>
      <c r="I5">
        <v>0.18727661088547001</v>
      </c>
      <c r="J5">
        <v>517.33333333333303</v>
      </c>
      <c r="K5">
        <v>490.666666666666</v>
      </c>
      <c r="L5">
        <v>995.69023765013605</v>
      </c>
      <c r="M5">
        <v>426.77614008367999</v>
      </c>
      <c r="N5">
        <v>303.37655369743601</v>
      </c>
      <c r="O5">
        <v>48.055523442506903</v>
      </c>
      <c r="P5">
        <v>156.953984206516</v>
      </c>
      <c r="Q5">
        <v>418.85958372755198</v>
      </c>
      <c r="R5">
        <v>1219.2819767441999</v>
      </c>
      <c r="S5">
        <v>650.58510638297798</v>
      </c>
      <c r="T5">
        <v>1.21402716118696</v>
      </c>
      <c r="U5">
        <v>0.1913711641212</v>
      </c>
      <c r="V5">
        <v>0.33656936170212698</v>
      </c>
      <c r="W5">
        <v>0.19737226746134701</v>
      </c>
      <c r="X5">
        <v>281.37037037036998</v>
      </c>
      <c r="Y5">
        <v>18.236968449932</v>
      </c>
      <c r="Z5">
        <v>263.13340192043802</v>
      </c>
      <c r="AA5">
        <v>0.28640579995440002</v>
      </c>
      <c r="AB5">
        <v>0.121025858206292</v>
      </c>
      <c r="AC5">
        <v>0.165379941748107</v>
      </c>
      <c r="AD5">
        <v>44</v>
      </c>
      <c r="AE5">
        <v>0.28170476160394298</v>
      </c>
      <c r="AF5">
        <f t="shared" si="1"/>
        <v>14085.238080197149</v>
      </c>
      <c r="AG5">
        <v>0.70133863425753296</v>
      </c>
      <c r="AH5">
        <v>0.639815255347989</v>
      </c>
      <c r="AI5">
        <v>0.124982959642333</v>
      </c>
      <c r="AJ5">
        <v>-0.124982959642333</v>
      </c>
      <c r="AK5">
        <v>0.21608011430583901</v>
      </c>
      <c r="AL5">
        <v>232.201343375297</v>
      </c>
      <c r="AM5">
        <v>72.935930821779706</v>
      </c>
      <c r="AN5">
        <v>341.53114539315999</v>
      </c>
      <c r="AO5">
        <v>543.28600114527899</v>
      </c>
      <c r="AP5">
        <v>1190.17050084982</v>
      </c>
      <c r="AQ5">
        <v>9258.4231998174091</v>
      </c>
      <c r="AR5">
        <v>7135.5664441401304</v>
      </c>
      <c r="AS5">
        <v>30543.043192970399</v>
      </c>
      <c r="AT5">
        <v>19636.9964623987</v>
      </c>
      <c r="AU5">
        <v>1195.53092548214</v>
      </c>
      <c r="AV5">
        <v>1.46076368326494</v>
      </c>
      <c r="AW5">
        <v>775.48734452057704</v>
      </c>
      <c r="AX5">
        <v>414.683156329246</v>
      </c>
      <c r="AY5">
        <v>1256.0617326732599</v>
      </c>
      <c r="AZ5">
        <v>308.92367319186599</v>
      </c>
      <c r="BA5">
        <v>947.138059481401</v>
      </c>
      <c r="BB5">
        <v>0.32338380896913499</v>
      </c>
      <c r="BC5">
        <f t="shared" si="2"/>
        <v>9530.3001395858882</v>
      </c>
      <c r="BD5">
        <f t="shared" si="3"/>
        <v>4554.9379406112603</v>
      </c>
      <c r="BE5">
        <v>2458.2463465553201</v>
      </c>
      <c r="BF5" t="s">
        <v>382</v>
      </c>
      <c r="BG5">
        <v>453.306738183942</v>
      </c>
      <c r="BH5">
        <v>2833.12323383578</v>
      </c>
      <c r="BI5">
        <v>2793.6040114654002</v>
      </c>
      <c r="BJ5">
        <v>66.673448466406697</v>
      </c>
      <c r="BK5">
        <v>6.0108445468349099E-2</v>
      </c>
      <c r="BL5">
        <v>766.02381219227595</v>
      </c>
      <c r="BM5">
        <v>9.2367030980919695E-2</v>
      </c>
      <c r="BN5">
        <v>0.14219010179843999</v>
      </c>
      <c r="BO5">
        <v>0.38004773952681797</v>
      </c>
      <c r="BP5">
        <v>0.22108247170569301</v>
      </c>
      <c r="BQ5">
        <v>6.3492913295749007E-2</v>
      </c>
      <c r="BR5">
        <v>1.41421356237309</v>
      </c>
      <c r="BS5">
        <v>4.9240278969670797E-3</v>
      </c>
      <c r="BT5">
        <f t="shared" si="4"/>
        <v>246.201394848354</v>
      </c>
      <c r="BU5">
        <v>2.2290324328383001E-3</v>
      </c>
      <c r="BV5">
        <v>2.4660537042377501E-2</v>
      </c>
      <c r="BW5">
        <v>0.110329464828965</v>
      </c>
      <c r="BX5">
        <v>0.110329464828965</v>
      </c>
      <c r="BY5">
        <v>1.3589217086669599E-2</v>
      </c>
      <c r="BZ5">
        <v>30.865772490527</v>
      </c>
      <c r="CA5">
        <v>9.0226931582561801E-2</v>
      </c>
      <c r="CB5">
        <v>86.416647687744003</v>
      </c>
      <c r="CC5">
        <v>88.337724996561505</v>
      </c>
      <c r="CD5">
        <v>32.863487513840397</v>
      </c>
      <c r="CE5">
        <v>1030.81410072066</v>
      </c>
      <c r="CF5">
        <v>122.12277977313801</v>
      </c>
      <c r="CG5">
        <v>1811.9359104411999</v>
      </c>
      <c r="CH5">
        <v>234.10858711827501</v>
      </c>
      <c r="CI5">
        <v>248.68363702719199</v>
      </c>
      <c r="CJ5">
        <v>18.356098122745401</v>
      </c>
      <c r="CK5">
        <v>119.203497487088</v>
      </c>
      <c r="CL5">
        <v>86.340009973248002</v>
      </c>
      <c r="CM5">
        <v>263.02005902792598</v>
      </c>
      <c r="CN5">
        <v>101.21336523619</v>
      </c>
      <c r="CO5">
        <v>161.806693791735</v>
      </c>
      <c r="CP5">
        <v>2.7935591141805199E-2</v>
      </c>
      <c r="CQ5">
        <f t="shared" si="5"/>
        <v>239.32361334332822</v>
      </c>
      <c r="CR5">
        <f t="shared" si="6"/>
        <v>6.8777815050257622</v>
      </c>
      <c r="CS5" t="s">
        <v>379</v>
      </c>
      <c r="CT5" t="s">
        <v>379</v>
      </c>
      <c r="CU5">
        <v>84.395964527477901</v>
      </c>
      <c r="CV5">
        <v>570.33712171253705</v>
      </c>
      <c r="CW5">
        <v>271.08489943621203</v>
      </c>
      <c r="CX5">
        <v>11.780262515023701</v>
      </c>
      <c r="CY5">
        <v>3.3406890586184898E-3</v>
      </c>
      <c r="CZ5">
        <v>112.66314683668401</v>
      </c>
      <c r="DA5">
        <v>1.31936421263392E-2</v>
      </c>
      <c r="DB5">
        <v>1.21096409044689E-2</v>
      </c>
      <c r="DC5">
        <v>8.4612529600059799E-3</v>
      </c>
      <c r="DD5">
        <v>5.0264710238765798E-3</v>
      </c>
      <c r="DE5">
        <v>1.0440710629343399E-2</v>
      </c>
      <c r="DF5">
        <v>9.5999999999999992E-3</v>
      </c>
      <c r="DG5">
        <v>0.12570000000000001</v>
      </c>
      <c r="DH5">
        <v>0.113823861029721</v>
      </c>
      <c r="DI5">
        <v>521.35743629136095</v>
      </c>
      <c r="DJ5">
        <v>-42.184795155888601</v>
      </c>
      <c r="DK5">
        <v>536.13804079989904</v>
      </c>
      <c r="DL5">
        <v>9.4940444170720395E-2</v>
      </c>
      <c r="DM5">
        <v>17.2062325267974</v>
      </c>
      <c r="DN5">
        <v>1.0018931723076401E-2</v>
      </c>
      <c r="DO5" s="1">
        <v>6.3213779112015398E-6</v>
      </c>
      <c r="DP5" s="1">
        <v>6.91923103697756E-4</v>
      </c>
      <c r="DQ5">
        <v>-42.184795155888601</v>
      </c>
      <c r="DR5">
        <v>59.478119041956901</v>
      </c>
      <c r="DS5">
        <v>28.9081365855454</v>
      </c>
      <c r="DT5">
        <v>45.382763133768002</v>
      </c>
      <c r="DU5">
        <v>0.28189385052219501</v>
      </c>
      <c r="DV5">
        <v>0.32027612566803898</v>
      </c>
      <c r="DW5">
        <v>0.70924897820206201</v>
      </c>
      <c r="DX5">
        <v>1.2560617326732599E-3</v>
      </c>
      <c r="DY5">
        <v>16.923644996254598</v>
      </c>
      <c r="DZ5">
        <v>15.2760416666666</v>
      </c>
      <c r="EA5">
        <v>258.52630611465997</v>
      </c>
      <c r="EB5">
        <v>45</v>
      </c>
      <c r="EC5">
        <v>0.59246958524461402</v>
      </c>
      <c r="ED5">
        <f t="shared" si="7"/>
        <v>29623.479262230703</v>
      </c>
      <c r="EE5">
        <v>0.500160406882322</v>
      </c>
      <c r="EF5">
        <v>0.457136738190421</v>
      </c>
      <c r="EG5">
        <v>0.54762751526965003</v>
      </c>
      <c r="EH5">
        <v>-0.54762751526965003</v>
      </c>
      <c r="EI5">
        <v>0.173173344566277</v>
      </c>
      <c r="EJ5">
        <v>238.522180311185</v>
      </c>
      <c r="EK5">
        <v>51.498366848539597</v>
      </c>
      <c r="EL5">
        <v>195.05230383566999</v>
      </c>
      <c r="EM5">
        <v>473.82911422567099</v>
      </c>
      <c r="EN5">
        <v>959.07513856563298</v>
      </c>
      <c r="EO5">
        <v>7969.4199826049098</v>
      </c>
      <c r="EP5">
        <v>7917.6759440458</v>
      </c>
      <c r="EQ5">
        <v>36107.739907226198</v>
      </c>
      <c r="ER5">
        <v>23109.793795752601</v>
      </c>
      <c r="ES5">
        <v>914.08820758135801</v>
      </c>
      <c r="ET5">
        <v>5.1326191926810596</v>
      </c>
      <c r="EU5">
        <v>712.35129453685704</v>
      </c>
      <c r="EV5">
        <v>246.723844028776</v>
      </c>
      <c r="EW5">
        <v>948.646426874805</v>
      </c>
      <c r="EX5">
        <v>261.98720263895899</v>
      </c>
      <c r="EY5">
        <v>686.65922423584504</v>
      </c>
      <c r="EZ5">
        <v>0.19968882895964901</v>
      </c>
      <c r="FA5">
        <f t="shared" si="8"/>
        <v>23708.001378645407</v>
      </c>
      <c r="FB5">
        <f t="shared" si="9"/>
        <v>5915.4778835852967</v>
      </c>
      <c r="FC5">
        <v>1318.3716075156501</v>
      </c>
      <c r="FD5" t="s">
        <v>382</v>
      </c>
      <c r="FE5">
        <v>430.280063181027</v>
      </c>
      <c r="FF5">
        <v>3660.4053503533</v>
      </c>
      <c r="FG5">
        <v>2869.1764002124601</v>
      </c>
      <c r="FH5">
        <v>39.9428661896549</v>
      </c>
      <c r="FI5">
        <v>5.15536134490742E-2</v>
      </c>
      <c r="FJ5">
        <v>976.48766422480799</v>
      </c>
      <c r="FK5">
        <v>0.100865780714121</v>
      </c>
      <c r="FL5">
        <v>0.124055103675017</v>
      </c>
      <c r="FM5">
        <v>0.47000341229534598</v>
      </c>
      <c r="FN5">
        <v>0.38166944237786599</v>
      </c>
      <c r="FO5">
        <v>4.5556888534189197E-2</v>
      </c>
      <c r="FP5">
        <v>1.41421356237309</v>
      </c>
      <c r="FQ5">
        <v>8.5031391129076796E-3</v>
      </c>
      <c r="FR5">
        <f t="shared" si="10"/>
        <v>425.15695564538402</v>
      </c>
      <c r="FS5" s="1">
        <v>5.2062058190882599E-4</v>
      </c>
      <c r="FT5">
        <v>1.7739686319235501E-3</v>
      </c>
      <c r="FU5">
        <v>0.417654875461895</v>
      </c>
      <c r="FV5">
        <v>0.417654875461895</v>
      </c>
      <c r="FW5">
        <v>2.1762542268360201E-2</v>
      </c>
      <c r="FX5">
        <v>13.097700083155701</v>
      </c>
      <c r="FY5">
        <v>8.1255057433964097</v>
      </c>
      <c r="FZ5">
        <v>38.075716100625101</v>
      </c>
      <c r="GA5">
        <v>34.768478922014801</v>
      </c>
      <c r="GB5">
        <v>51.5992266538195</v>
      </c>
      <c r="GC5">
        <v>275.02056472665902</v>
      </c>
      <c r="GD5">
        <v>318.08017477836597</v>
      </c>
      <c r="GE5">
        <v>2792.6015599336201</v>
      </c>
      <c r="GF5">
        <v>297.80024774238001</v>
      </c>
      <c r="GG5">
        <v>87.451739949095</v>
      </c>
      <c r="GH5">
        <v>4.4132587806790804</v>
      </c>
      <c r="GI5">
        <v>21.6707788388591</v>
      </c>
      <c r="GJ5">
        <v>29.9284478149604</v>
      </c>
      <c r="GK5">
        <v>86.211999200364204</v>
      </c>
      <c r="GL5">
        <v>29.931342807423501</v>
      </c>
      <c r="GM5">
        <v>56.2806563929406</v>
      </c>
      <c r="GN5">
        <v>9.5640207724053995E-3</v>
      </c>
      <c r="GO5">
        <f t="shared" si="11"/>
        <v>421.09074569005895</v>
      </c>
      <c r="GP5">
        <f t="shared" si="12"/>
        <v>4.0662099553250934</v>
      </c>
      <c r="GQ5" t="s">
        <v>379</v>
      </c>
      <c r="GR5" t="s">
        <v>379</v>
      </c>
      <c r="GS5">
        <v>54.805544474245899</v>
      </c>
      <c r="GT5">
        <v>756.71761374897096</v>
      </c>
      <c r="GU5">
        <v>392.13186963296903</v>
      </c>
      <c r="GV5">
        <v>2.5651833926485201</v>
      </c>
      <c r="GW5">
        <v>1.87443525990179E-3</v>
      </c>
      <c r="GX5">
        <v>193.77023367195</v>
      </c>
      <c r="GY5">
        <v>1.31561731197616E-2</v>
      </c>
      <c r="GZ5">
        <v>1.5369597503294001E-2</v>
      </c>
      <c r="HA5">
        <v>1.4990816174363999E-2</v>
      </c>
      <c r="HB5">
        <v>6.6576244316129199E-3</v>
      </c>
      <c r="HC5">
        <v>3.3739948455522098E-3</v>
      </c>
      <c r="HD5">
        <v>5.5999999999999999E-3</v>
      </c>
      <c r="HE5">
        <v>6.4600000000000005E-2</v>
      </c>
      <c r="HF5">
        <v>0.11783766420606399</v>
      </c>
      <c r="HG5">
        <v>417.49468873924201</v>
      </c>
      <c r="HH5">
        <v>-14.750905025406301</v>
      </c>
      <c r="HI5">
        <v>433.15996443198799</v>
      </c>
      <c r="HJ5">
        <v>9.2282530871422797E-2</v>
      </c>
      <c r="HK5">
        <v>13.395517663385901</v>
      </c>
      <c r="HL5">
        <v>1.00911185583696E-2</v>
      </c>
      <c r="HM5" s="1">
        <v>5.45295770535019E-6</v>
      </c>
      <c r="HN5" s="1">
        <v>7.9355955418465302E-4</v>
      </c>
      <c r="HO5">
        <v>-14.750905025406301</v>
      </c>
      <c r="HP5">
        <v>56.337849943730703</v>
      </c>
      <c r="HQ5">
        <v>13.6236722788273</v>
      </c>
      <c r="HR5">
        <v>44.362228992609701</v>
      </c>
      <c r="HS5">
        <v>0.39209534376995703</v>
      </c>
      <c r="HT5">
        <v>0.33186158285159201</v>
      </c>
      <c r="HU5">
        <v>0.26182939249792703</v>
      </c>
      <c r="HV5" s="1">
        <v>9.4864642687480496E-4</v>
      </c>
      <c r="HW5">
        <v>13.071255684639199</v>
      </c>
      <c r="HX5">
        <v>13.4583333333333</v>
      </c>
      <c r="HY5">
        <v>175.917316089103</v>
      </c>
      <c r="HZ5">
        <v>89</v>
      </c>
      <c r="IA5">
        <v>0.87417434684855799</v>
      </c>
      <c r="IB5">
        <f t="shared" si="13"/>
        <v>87417.434684855805</v>
      </c>
      <c r="IC5">
        <v>1.2014990411398501</v>
      </c>
      <c r="ID5">
        <v>1.09695199353841</v>
      </c>
      <c r="IE5">
        <v>0.672610474911983</v>
      </c>
      <c r="IF5">
        <v>-0.672610474911983</v>
      </c>
      <c r="IG5">
        <v>0.38925345887211699</v>
      </c>
      <c r="IH5">
        <v>470.72352368648302</v>
      </c>
      <c r="II5">
        <v>124.434297670319</v>
      </c>
      <c r="IJ5">
        <v>536.58344922882998</v>
      </c>
      <c r="IK5">
        <v>1017.11511537095</v>
      </c>
      <c r="IL5">
        <v>2149.2456394154501</v>
      </c>
      <c r="IM5">
        <v>17227.843182422301</v>
      </c>
      <c r="IN5">
        <v>15053.242388185899</v>
      </c>
      <c r="IO5">
        <v>66650.783100196597</v>
      </c>
      <c r="IP5">
        <v>42746.790258151399</v>
      </c>
      <c r="IQ5">
        <v>2109.6191330634902</v>
      </c>
      <c r="IR5">
        <v>6.59338287594601</v>
      </c>
      <c r="IS5">
        <v>1487.8386390574301</v>
      </c>
      <c r="IT5">
        <v>661.40700035802195</v>
      </c>
      <c r="IU5">
        <v>2204.7081595480699</v>
      </c>
      <c r="IV5">
        <v>570.91087583082594</v>
      </c>
      <c r="IW5">
        <v>1633.7972837172399</v>
      </c>
      <c r="IX5">
        <v>0.523072637928785</v>
      </c>
      <c r="IY5">
        <f t="shared" si="14"/>
        <v>41691.76652328101</v>
      </c>
      <c r="IZ5">
        <f t="shared" si="15"/>
        <v>45725.668161574795</v>
      </c>
      <c r="JA5">
        <v>3776.61795407098</v>
      </c>
      <c r="JB5">
        <v>0</v>
      </c>
      <c r="JC5">
        <v>883.58680136496901</v>
      </c>
      <c r="JD5">
        <v>6493.52858418908</v>
      </c>
      <c r="JE5">
        <v>5662.7804116778698</v>
      </c>
      <c r="JF5">
        <v>106.61631465606099</v>
      </c>
      <c r="JG5">
        <v>0.11166205891742299</v>
      </c>
      <c r="JH5">
        <v>1742.5114764170801</v>
      </c>
      <c r="JI5">
        <v>0.19323281169504</v>
      </c>
      <c r="JJ5">
        <v>0.26624520547345698</v>
      </c>
      <c r="JK5">
        <v>0.85005115182216395</v>
      </c>
      <c r="JL5">
        <v>0.60275191408355899</v>
      </c>
      <c r="JM5">
        <v>0.109049801829938</v>
      </c>
      <c r="JN5">
        <v>2.8284271247461898</v>
      </c>
      <c r="JO5">
        <v>1.34271670098747E-2</v>
      </c>
      <c r="JP5">
        <f t="shared" si="16"/>
        <v>1342.7167009874702</v>
      </c>
      <c r="JQ5">
        <v>2.7496530147471301E-3</v>
      </c>
      <c r="JR5">
        <v>2.6434505674301102E-2</v>
      </c>
      <c r="JS5">
        <v>0.52798434029086105</v>
      </c>
      <c r="JT5">
        <v>0.52798434029086105</v>
      </c>
      <c r="JU5">
        <v>3.5351759355029801E-2</v>
      </c>
      <c r="JV5">
        <v>43.9634725736828</v>
      </c>
      <c r="JW5">
        <v>8.2157326749789803</v>
      </c>
      <c r="JX5">
        <v>124.492363788369</v>
      </c>
      <c r="JY5">
        <v>123.106203918576</v>
      </c>
      <c r="JZ5">
        <v>84.462714167659996</v>
      </c>
      <c r="KA5">
        <v>1305.83466544732</v>
      </c>
      <c r="KB5">
        <v>440.202954551505</v>
      </c>
      <c r="KC5">
        <v>4604.5374703748203</v>
      </c>
      <c r="KD5">
        <v>531.90883486065604</v>
      </c>
      <c r="KE5">
        <v>336.13537697628698</v>
      </c>
      <c r="KF5">
        <v>22.769356903424399</v>
      </c>
      <c r="KG5">
        <v>140.87427632594699</v>
      </c>
      <c r="KH5">
        <v>116.268457788208</v>
      </c>
      <c r="KI5">
        <v>349.23205822828999</v>
      </c>
      <c r="KJ5">
        <v>131.144708043614</v>
      </c>
      <c r="KK5">
        <v>218.08735018467601</v>
      </c>
      <c r="KL5">
        <v>3.7499611914210598E-2</v>
      </c>
      <c r="KM5">
        <f t="shared" si="17"/>
        <v>1292.365345789711</v>
      </c>
      <c r="KN5">
        <f t="shared" si="18"/>
        <v>50.351355197759283</v>
      </c>
      <c r="KO5">
        <v>0</v>
      </c>
      <c r="KP5">
        <v>0</v>
      </c>
      <c r="KQ5">
        <v>139.201509001723</v>
      </c>
      <c r="KR5">
        <v>1327.0547354615001</v>
      </c>
      <c r="KS5">
        <v>663.21676906918105</v>
      </c>
      <c r="KT5">
        <v>14.3454459076722</v>
      </c>
      <c r="KU5">
        <v>5.2151243185202898E-3</v>
      </c>
      <c r="KV5">
        <v>306.43338050863503</v>
      </c>
      <c r="KW5">
        <v>2.6349815246100802E-2</v>
      </c>
      <c r="KX5">
        <v>2.7479238407763E-2</v>
      </c>
      <c r="KY5">
        <v>2.34520691343699E-2</v>
      </c>
      <c r="KZ5">
        <v>1.1684095455489501E-2</v>
      </c>
      <c r="LA5">
        <v>1.38147054748956E-2</v>
      </c>
      <c r="LB5">
        <v>1.52E-2</v>
      </c>
      <c r="LC5">
        <v>0.1903</v>
      </c>
      <c r="LD5">
        <v>0.23166152523578501</v>
      </c>
      <c r="LE5">
        <v>938.85212503060404</v>
      </c>
      <c r="LF5">
        <v>-56.935700181294997</v>
      </c>
      <c r="LG5">
        <v>969.29800523188806</v>
      </c>
      <c r="LH5">
        <v>0.187222975042143</v>
      </c>
      <c r="LI5">
        <v>30.601750190183399</v>
      </c>
      <c r="LJ5">
        <v>2.01100502814461E-2</v>
      </c>
      <c r="LK5" s="1">
        <v>1.17743356165517E-5</v>
      </c>
      <c r="LL5">
        <v>1.4854826578824E-3</v>
      </c>
      <c r="LM5">
        <v>-56.935700181294997</v>
      </c>
      <c r="LN5">
        <v>115.81596898568699</v>
      </c>
      <c r="LO5">
        <v>42.531808864372799</v>
      </c>
      <c r="LP5">
        <v>89.744992126377795</v>
      </c>
      <c r="LQ5">
        <v>0.67398919429215198</v>
      </c>
      <c r="LR5">
        <v>0.65213770851963204</v>
      </c>
      <c r="LS5">
        <v>0.97107837069998904</v>
      </c>
      <c r="LT5">
        <v>2.2047081595480702E-3</v>
      </c>
      <c r="LU5">
        <v>29.994900680893799</v>
      </c>
      <c r="LV5">
        <v>28.734375</v>
      </c>
      <c r="LW5">
        <v>434.44362220376303</v>
      </c>
      <c r="LX5" t="s">
        <v>379</v>
      </c>
      <c r="LY5" t="s">
        <v>379</v>
      </c>
      <c r="LZ5" t="s">
        <v>379</v>
      </c>
      <c r="MA5" t="s">
        <v>379</v>
      </c>
      <c r="MB5" t="s">
        <v>379</v>
      </c>
      <c r="MC5" t="s">
        <v>379</v>
      </c>
      <c r="MD5" t="s">
        <v>379</v>
      </c>
      <c r="ME5" t="s">
        <v>379</v>
      </c>
      <c r="MF5" t="s">
        <v>379</v>
      </c>
      <c r="MG5" t="s">
        <v>379</v>
      </c>
      <c r="MH5" t="s">
        <v>379</v>
      </c>
      <c r="MI5" t="s">
        <v>379</v>
      </c>
      <c r="MJ5" t="s">
        <v>379</v>
      </c>
      <c r="MK5" t="s">
        <v>379</v>
      </c>
      <c r="ML5" t="s">
        <v>379</v>
      </c>
      <c r="MM5" t="s">
        <v>379</v>
      </c>
      <c r="MN5" t="s">
        <v>379</v>
      </c>
      <c r="MO5" t="s">
        <v>379</v>
      </c>
      <c r="MP5">
        <v>44.295763579999999</v>
      </c>
      <c r="MQ5">
        <v>-73.173536519999999</v>
      </c>
      <c r="MR5">
        <v>83.895095240000003</v>
      </c>
      <c r="MS5" t="s">
        <v>384</v>
      </c>
      <c r="MT5">
        <v>6.7636877954367805E-2</v>
      </c>
      <c r="MU5">
        <v>0.201570700115383</v>
      </c>
      <c r="MV5">
        <v>1.08236870510291E-2</v>
      </c>
      <c r="MW5">
        <v>0.28181784345107302</v>
      </c>
      <c r="MX5">
        <v>0</v>
      </c>
      <c r="MY5">
        <v>-0.394379712557128</v>
      </c>
      <c r="MZ5">
        <v>-0.27945358997016301</v>
      </c>
      <c r="NA5">
        <v>-0.509305835144093</v>
      </c>
      <c r="NB5">
        <v>-0.20559305532411801</v>
      </c>
      <c r="NC5">
        <v>-0.68111032827342199</v>
      </c>
      <c r="ND5">
        <v>-0.415517226165519</v>
      </c>
      <c r="NE5">
        <v>-0.30059110357855401</v>
      </c>
      <c r="NF5">
        <v>-0.530443348752484</v>
      </c>
      <c r="NG5">
        <v>-0.22673056893250901</v>
      </c>
      <c r="NH5">
        <v>-0.702247841881813</v>
      </c>
      <c r="NI5">
        <v>-0.15310820068678699</v>
      </c>
      <c r="NJ5">
        <v>-3.8182078099822499E-2</v>
      </c>
      <c r="NK5">
        <v>-0.26803432327375198</v>
      </c>
      <c r="NL5">
        <v>3.5678456546222002E-2</v>
      </c>
      <c r="NM5">
        <v>-0.43983881640308198</v>
      </c>
      <c r="NN5">
        <v>-2.8073983501297899E-2</v>
      </c>
      <c r="NO5">
        <v>8.6852139085667093E-2</v>
      </c>
      <c r="NP5">
        <v>-0.143000106088263</v>
      </c>
      <c r="NQ5">
        <v>0.160712673731711</v>
      </c>
      <c r="NR5">
        <v>-0.31480459921759202</v>
      </c>
      <c r="NS5">
        <v>2.4671125555316399E-2</v>
      </c>
      <c r="NT5">
        <v>0.139597248142281</v>
      </c>
      <c r="NU5">
        <v>-9.0254997031648604E-2</v>
      </c>
      <c r="NV5">
        <v>0.213457782788326</v>
      </c>
      <c r="NW5">
        <v>-0.26205949016097702</v>
      </c>
      <c r="NX5">
        <v>0.11732708325338199</v>
      </c>
      <c r="NY5">
        <v>0.232253205840347</v>
      </c>
      <c r="NZ5">
        <v>2.40096066641748E-3</v>
      </c>
      <c r="OA5">
        <v>0.30611374048639201</v>
      </c>
      <c r="OB5">
        <v>-0.16940353246291101</v>
      </c>
      <c r="OC5">
        <v>0.178350208879447</v>
      </c>
      <c r="OD5">
        <v>0.29327633146641202</v>
      </c>
      <c r="OE5">
        <v>6.3424086292482099E-2</v>
      </c>
      <c r="OF5">
        <v>0.36713686611245699</v>
      </c>
      <c r="OG5">
        <v>-0.10838040683684699</v>
      </c>
    </row>
    <row r="6" spans="1:397" x14ac:dyDescent="0.25">
      <c r="A6" t="s">
        <v>378</v>
      </c>
      <c r="B6">
        <v>4</v>
      </c>
      <c r="C6">
        <v>281.62544301026799</v>
      </c>
      <c r="D6">
        <v>210.95333302308899</v>
      </c>
      <c r="E6">
        <v>357.89523391509601</v>
      </c>
      <c r="F6">
        <v>0.16293978106191401</v>
      </c>
      <c r="G6">
        <f t="shared" si="0"/>
        <v>4.6226569371041012E-2</v>
      </c>
      <c r="H6">
        <v>0.11671321169087299</v>
      </c>
      <c r="I6">
        <v>0.21292349025145901</v>
      </c>
      <c r="J6">
        <v>473.33333333333297</v>
      </c>
      <c r="K6">
        <v>434.666666666666</v>
      </c>
      <c r="L6">
        <v>1223.0525753812699</v>
      </c>
      <c r="M6">
        <v>530.78073973662697</v>
      </c>
      <c r="N6">
        <v>324.00823034813999</v>
      </c>
      <c r="O6">
        <v>20.132891827388601</v>
      </c>
      <c r="P6">
        <v>304.22925216217999</v>
      </c>
      <c r="Q6">
        <v>116.482802207562</v>
      </c>
      <c r="R6">
        <v>1335.14062499997</v>
      </c>
      <c r="S6">
        <v>1157.4421052631501</v>
      </c>
      <c r="T6">
        <v>1.63294717990237</v>
      </c>
      <c r="U6">
        <v>0.40618883387508697</v>
      </c>
      <c r="V6">
        <v>0.54785592982456099</v>
      </c>
      <c r="W6">
        <v>0.37502076825674102</v>
      </c>
      <c r="X6">
        <v>446.03703703703701</v>
      </c>
      <c r="Y6">
        <v>37.2992644212135</v>
      </c>
      <c r="Z6">
        <v>408.73777261582302</v>
      </c>
      <c r="AA6">
        <v>0.33008590362665402</v>
      </c>
      <c r="AB6">
        <v>8.6596031964594894E-2</v>
      </c>
      <c r="AC6">
        <v>0.24348987166205899</v>
      </c>
      <c r="AD6">
        <v>48</v>
      </c>
      <c r="AE6">
        <v>0.50531721347674896</v>
      </c>
      <c r="AF6">
        <f t="shared" si="1"/>
        <v>25265.860673837451</v>
      </c>
      <c r="AG6">
        <v>0.52181463642221804</v>
      </c>
      <c r="AH6">
        <v>0.50097114485244099</v>
      </c>
      <c r="AI6">
        <v>0.129094843207371</v>
      </c>
      <c r="AJ6">
        <v>-0.129094843207371</v>
      </c>
      <c r="AK6">
        <v>0.19451249542596399</v>
      </c>
      <c r="AL6">
        <v>198.46389667088999</v>
      </c>
      <c r="AM6">
        <v>71.768212309918894</v>
      </c>
      <c r="AN6">
        <v>171.81496155762699</v>
      </c>
      <c r="AO6">
        <v>459.41557632410297</v>
      </c>
      <c r="AP6">
        <v>901.65715935796698</v>
      </c>
      <c r="AQ6">
        <v>7056.8320776300698</v>
      </c>
      <c r="AR6">
        <v>8067.3139126661599</v>
      </c>
      <c r="AS6">
        <v>29811.775669598799</v>
      </c>
      <c r="AT6">
        <v>23412.021222042498</v>
      </c>
      <c r="AU6">
        <v>865.45402548222899</v>
      </c>
      <c r="AV6">
        <v>4.1911191757096597</v>
      </c>
      <c r="AW6">
        <v>657.87947299499399</v>
      </c>
      <c r="AX6">
        <v>243.77768636297199</v>
      </c>
      <c r="AY6">
        <v>925.01162249133097</v>
      </c>
      <c r="AZ6">
        <v>270.82819605263097</v>
      </c>
      <c r="BA6">
        <v>654.18342643869903</v>
      </c>
      <c r="BB6">
        <v>0.20097719869706701</v>
      </c>
      <c r="BC6">
        <f t="shared" si="2"/>
        <v>20187.998772939212</v>
      </c>
      <c r="BD6">
        <f t="shared" si="3"/>
        <v>5077.8619008982405</v>
      </c>
      <c r="BE6">
        <v>611.212458286985</v>
      </c>
      <c r="BF6" t="s">
        <v>382</v>
      </c>
      <c r="BG6">
        <v>355.03123101520998</v>
      </c>
      <c r="BH6">
        <v>2054.5748140708602</v>
      </c>
      <c r="BI6">
        <v>2412.49568544158</v>
      </c>
      <c r="BJ6">
        <v>61.424543677357299</v>
      </c>
      <c r="BK6">
        <v>5.7934022928926299E-2</v>
      </c>
      <c r="BL6">
        <v>599.36283430160802</v>
      </c>
      <c r="BM6">
        <v>6.8779106364504003E-2</v>
      </c>
      <c r="BN6">
        <v>0.102701757607548</v>
      </c>
      <c r="BO6">
        <v>0.41006328150055799</v>
      </c>
      <c r="BP6">
        <v>0.32544277817108402</v>
      </c>
      <c r="BQ6">
        <v>7.4020147573168701E-2</v>
      </c>
      <c r="BR6">
        <v>1.41421356237309</v>
      </c>
      <c r="BS6">
        <v>6.3110954230932395E-2</v>
      </c>
      <c r="BT6">
        <f t="shared" si="4"/>
        <v>3155.5477115466201</v>
      </c>
      <c r="BU6">
        <v>2.29548213978562E-2</v>
      </c>
      <c r="BV6">
        <v>5.0157877099271601E-2</v>
      </c>
      <c r="BW6">
        <v>6.8710909064673198E-2</v>
      </c>
      <c r="BX6">
        <v>6.8710909064673198E-2</v>
      </c>
      <c r="BY6">
        <v>5.1216074461843002E-2</v>
      </c>
      <c r="BZ6">
        <v>14.9151261785585</v>
      </c>
      <c r="CA6">
        <v>6.1240933982038097</v>
      </c>
      <c r="CB6">
        <v>12.277522236925501</v>
      </c>
      <c r="CC6">
        <v>35.806726030258901</v>
      </c>
      <c r="CD6">
        <v>14.7893870874403</v>
      </c>
      <c r="CE6">
        <v>108.37692392017399</v>
      </c>
      <c r="CF6">
        <v>841.50894995647604</v>
      </c>
      <c r="CG6">
        <v>2808.6749387536302</v>
      </c>
      <c r="CH6">
        <v>2783.8183962876801</v>
      </c>
      <c r="CI6">
        <v>5.7528607794456299</v>
      </c>
      <c r="CJ6">
        <v>2.40143976528213</v>
      </c>
      <c r="CK6">
        <v>20.8915998517002</v>
      </c>
      <c r="CL6">
        <v>6.1022127642599102</v>
      </c>
      <c r="CM6">
        <v>46.114639472336798</v>
      </c>
      <c r="CN6">
        <v>6.13753985692101</v>
      </c>
      <c r="CO6">
        <v>52.2521793292578</v>
      </c>
      <c r="CP6">
        <v>1.3819676505356501E-3</v>
      </c>
      <c r="CQ6">
        <f t="shared" si="5"/>
        <v>3151.1868466895407</v>
      </c>
      <c r="CR6">
        <f t="shared" si="6"/>
        <v>4.3608648570792301</v>
      </c>
      <c r="CS6" t="s">
        <v>379</v>
      </c>
      <c r="CT6" t="s">
        <v>379</v>
      </c>
      <c r="CU6">
        <v>44.576204372755797</v>
      </c>
      <c r="CV6">
        <v>281.22327612512498</v>
      </c>
      <c r="CW6">
        <v>421.13574218234601</v>
      </c>
      <c r="CX6">
        <v>8.82991790354267</v>
      </c>
      <c r="CY6">
        <v>2.2265727198037002E-3</v>
      </c>
      <c r="CZ6">
        <v>98.337015659710104</v>
      </c>
      <c r="DA6">
        <v>2.95336731179881E-3</v>
      </c>
      <c r="DB6">
        <v>5.7762078182319702E-3</v>
      </c>
      <c r="DC6">
        <v>4.8780369794914499E-2</v>
      </c>
      <c r="DD6">
        <v>3.5935757436539401E-2</v>
      </c>
      <c r="DE6">
        <v>9.4787581396294507E-3</v>
      </c>
      <c r="DF6">
        <v>5.6999999999999898E-3</v>
      </c>
      <c r="DG6">
        <v>7.1900000000000006E-2</v>
      </c>
      <c r="DH6">
        <v>6.13407371086922E-2</v>
      </c>
      <c r="DI6">
        <v>465.87144216275698</v>
      </c>
      <c r="DJ6">
        <v>-6.9862270668567001</v>
      </c>
      <c r="DK6">
        <v>437.96613977464301</v>
      </c>
      <c r="DL6">
        <v>8.2135378586250904E-2</v>
      </c>
      <c r="DM6">
        <v>8.0335002761684304</v>
      </c>
      <c r="DN6">
        <v>5.2414177813685002E-3</v>
      </c>
      <c r="DO6" s="1">
        <v>6.7769588337125399E-7</v>
      </c>
      <c r="DP6" s="1">
        <v>9.6855864997234396E-5</v>
      </c>
      <c r="DQ6">
        <v>-6.9862270668567001</v>
      </c>
      <c r="DR6">
        <v>35.545690229800002</v>
      </c>
      <c r="DS6">
        <v>7.1555763750254302</v>
      </c>
      <c r="DT6">
        <v>24.524407511726601</v>
      </c>
      <c r="DU6">
        <v>0.43186742640412901</v>
      </c>
      <c r="DV6">
        <v>0.28425858933653902</v>
      </c>
      <c r="DW6">
        <v>0.19654216929510401</v>
      </c>
      <c r="DX6" s="1">
        <v>9.2501162249133105E-4</v>
      </c>
      <c r="DY6">
        <v>13.644616202156801</v>
      </c>
      <c r="DZ6">
        <v>14.716374269005801</v>
      </c>
      <c r="EA6">
        <v>200.79927878788001</v>
      </c>
      <c r="EB6">
        <v>49</v>
      </c>
      <c r="EC6">
        <v>0.97715858128650201</v>
      </c>
      <c r="ED6">
        <f t="shared" si="7"/>
        <v>48857.929064325108</v>
      </c>
      <c r="EE6">
        <v>0.310235351176117</v>
      </c>
      <c r="EF6">
        <v>0.25642966192416999</v>
      </c>
      <c r="EG6">
        <v>9.6588116152529602E-2</v>
      </c>
      <c r="EH6">
        <v>-9.6588116152529602E-2</v>
      </c>
      <c r="EI6">
        <v>0.13255310077381</v>
      </c>
      <c r="EJ6">
        <v>109.019445269146</v>
      </c>
      <c r="EK6">
        <v>25.327964899454098</v>
      </c>
      <c r="EL6">
        <v>180.218711072372</v>
      </c>
      <c r="EM6">
        <v>246.03658446775799</v>
      </c>
      <c r="EN6">
        <v>560.73525880950501</v>
      </c>
      <c r="EO6">
        <v>5630.1263265663702</v>
      </c>
      <c r="EP6">
        <v>8178.9279935136101</v>
      </c>
      <c r="EQ6">
        <v>30823.748329445301</v>
      </c>
      <c r="ER6">
        <v>25410.726248922001</v>
      </c>
      <c r="ES6">
        <v>593.08983031631396</v>
      </c>
      <c r="ET6">
        <v>-4.2975869133641202</v>
      </c>
      <c r="EU6">
        <v>355.05602973690401</v>
      </c>
      <c r="EV6">
        <v>205.67922907260001</v>
      </c>
      <c r="EW6">
        <v>621.23776891550995</v>
      </c>
      <c r="EX6">
        <v>259.83395316159198</v>
      </c>
      <c r="EY6">
        <v>361.40381575391802</v>
      </c>
      <c r="EZ6">
        <v>0.129418873476253</v>
      </c>
      <c r="FA6">
        <f t="shared" si="8"/>
        <v>42534.790924437468</v>
      </c>
      <c r="FB6">
        <f t="shared" si="9"/>
        <v>6323.1381398876356</v>
      </c>
      <c r="FC6">
        <v>297.49478079331902</v>
      </c>
      <c r="FD6" t="s">
        <v>382</v>
      </c>
      <c r="FE6">
        <v>227.20325586792899</v>
      </c>
      <c r="FF6">
        <v>2212.2192665639</v>
      </c>
      <c r="FG6">
        <v>2637.4840424887998</v>
      </c>
      <c r="FH6">
        <v>46.077213210674699</v>
      </c>
      <c r="FI6">
        <v>3.4888296835528201E-2</v>
      </c>
      <c r="FJ6">
        <v>743.47710411281003</v>
      </c>
      <c r="FK6">
        <v>7.1616985033000694E-2</v>
      </c>
      <c r="FL6">
        <v>0.102619386155636</v>
      </c>
      <c r="FM6">
        <v>0.387988928524024</v>
      </c>
      <c r="FN6">
        <v>0.47488716187876101</v>
      </c>
      <c r="FO6">
        <v>6.5372541056432698E-2</v>
      </c>
      <c r="FP6">
        <v>1.41421356237309</v>
      </c>
      <c r="FQ6">
        <v>8.2782738622017807E-2</v>
      </c>
      <c r="FR6">
        <f t="shared" si="10"/>
        <v>4139.1369311008903</v>
      </c>
      <c r="FS6">
        <v>6.6707250362348397E-2</v>
      </c>
      <c r="FT6">
        <v>3.6506727155026099E-2</v>
      </c>
      <c r="FU6">
        <v>2.13798410527264E-2</v>
      </c>
      <c r="FV6">
        <v>2.13798410527264E-2</v>
      </c>
      <c r="FW6">
        <v>3.7524151442859298E-3</v>
      </c>
      <c r="FX6">
        <v>7.8356568919684904</v>
      </c>
      <c r="FY6">
        <v>0.69378635282060197</v>
      </c>
      <c r="FZ6">
        <v>9.3764166844686692</v>
      </c>
      <c r="GA6">
        <v>36.636971151886101</v>
      </c>
      <c r="GB6">
        <v>53.159010790646903</v>
      </c>
      <c r="GC6">
        <v>877.31761161566999</v>
      </c>
      <c r="GD6">
        <v>1006.6197818148401</v>
      </c>
      <c r="GE6">
        <v>4370.17187757989</v>
      </c>
      <c r="GF6">
        <v>2600.4420280034101</v>
      </c>
      <c r="GG6">
        <v>124.11312668534499</v>
      </c>
      <c r="GH6">
        <v>11.0641327924143</v>
      </c>
      <c r="GI6">
        <v>44.472628043854598</v>
      </c>
      <c r="GJ6">
        <v>8.6863827467923702</v>
      </c>
      <c r="GK6">
        <v>100.213512367261</v>
      </c>
      <c r="GL6">
        <v>44.639786887304503</v>
      </c>
      <c r="GM6">
        <v>55.5737254799567</v>
      </c>
      <c r="GN6">
        <v>3.00126554141684E-2</v>
      </c>
      <c r="GO6">
        <f t="shared" si="11"/>
        <v>4014.9104406757006</v>
      </c>
      <c r="GP6">
        <f t="shared" si="12"/>
        <v>124.22649042518951</v>
      </c>
      <c r="GQ6" t="s">
        <v>379</v>
      </c>
      <c r="GR6" t="s">
        <v>379</v>
      </c>
      <c r="GS6">
        <v>20.352185942382199</v>
      </c>
      <c r="GT6">
        <v>379.495171936296</v>
      </c>
      <c r="GU6">
        <v>850.24379773188798</v>
      </c>
      <c r="GV6">
        <v>18.0664737843654</v>
      </c>
      <c r="GW6">
        <v>6.6900948827380204E-3</v>
      </c>
      <c r="GX6">
        <v>194.543227655386</v>
      </c>
      <c r="GY6">
        <v>2.1579672036341601E-3</v>
      </c>
      <c r="GZ6">
        <v>2.2958337647260501E-2</v>
      </c>
      <c r="HA6">
        <v>4.6877103054023803E-2</v>
      </c>
      <c r="HB6">
        <v>3.9075030865073503E-2</v>
      </c>
      <c r="HC6">
        <v>3.6532723632127198E-3</v>
      </c>
      <c r="HD6">
        <v>2.8E-3</v>
      </c>
      <c r="HE6">
        <v>3.5099999999999999E-2</v>
      </c>
      <c r="HF6">
        <v>0.37963314537855097</v>
      </c>
      <c r="HG6">
        <v>429.96947609459198</v>
      </c>
      <c r="HH6">
        <v>-2.5529007827976402</v>
      </c>
      <c r="HI6">
        <v>471.03178021592601</v>
      </c>
      <c r="HJ6">
        <v>0.127455051706057</v>
      </c>
      <c r="HK6">
        <v>16.6519497979859</v>
      </c>
      <c r="HL6">
        <v>1.7706776893868601E-2</v>
      </c>
      <c r="HM6" s="1">
        <v>9.2939636726422193E-6</v>
      </c>
      <c r="HN6">
        <v>1.9741006023854899E-3</v>
      </c>
      <c r="HO6">
        <v>-2.5529007827976402</v>
      </c>
      <c r="HP6">
        <v>341.18259092506997</v>
      </c>
      <c r="HQ6">
        <v>3.4054562965551001</v>
      </c>
      <c r="HR6">
        <v>93.966877919942505</v>
      </c>
      <c r="HS6">
        <v>0.53164932163557099</v>
      </c>
      <c r="HT6">
        <v>6.8186537559008095E-2</v>
      </c>
      <c r="HU6">
        <v>7.4825059973775299E-3</v>
      </c>
      <c r="HV6" s="1">
        <v>6.2123776891551E-4</v>
      </c>
      <c r="HW6">
        <v>9.9800757620118397</v>
      </c>
      <c r="HX6">
        <v>14.624999999999901</v>
      </c>
      <c r="HY6">
        <v>145.958608019423</v>
      </c>
      <c r="HZ6">
        <v>97</v>
      </c>
      <c r="IA6">
        <v>1.4824757947632501</v>
      </c>
      <c r="IB6">
        <f t="shared" si="13"/>
        <v>148247.57947632502</v>
      </c>
      <c r="IC6">
        <v>0.83204998759833604</v>
      </c>
      <c r="ID6">
        <v>0.75740080677661203</v>
      </c>
      <c r="IE6">
        <v>0.22568295935990099</v>
      </c>
      <c r="IF6">
        <v>-0.22568295935990099</v>
      </c>
      <c r="IG6">
        <v>0.32706559619977399</v>
      </c>
      <c r="IH6">
        <v>307.48334194003701</v>
      </c>
      <c r="II6">
        <v>97.096177209373096</v>
      </c>
      <c r="IJ6">
        <v>352.03367263000001</v>
      </c>
      <c r="IK6">
        <v>705.45216079186105</v>
      </c>
      <c r="IL6">
        <v>1462.3924181674699</v>
      </c>
      <c r="IM6">
        <v>12686.958404196401</v>
      </c>
      <c r="IN6">
        <v>16246.241906179701</v>
      </c>
      <c r="IO6">
        <v>60635.523999044199</v>
      </c>
      <c r="IP6">
        <v>48822.747470964598</v>
      </c>
      <c r="IQ6">
        <v>1458.5438557985401</v>
      </c>
      <c r="IR6">
        <v>-0.10646773765446101</v>
      </c>
      <c r="IS6">
        <v>1012.93550273189</v>
      </c>
      <c r="IT6">
        <v>449.45691543557302</v>
      </c>
      <c r="IU6">
        <v>1546.24939140684</v>
      </c>
      <c r="IV6">
        <v>530.66214921422397</v>
      </c>
      <c r="IW6">
        <v>1015.58724219261</v>
      </c>
      <c r="IX6">
        <v>0.33039607217332001</v>
      </c>
      <c r="IY6">
        <f t="shared" si="14"/>
        <v>99267.161508145145</v>
      </c>
      <c r="IZ6">
        <f t="shared" si="15"/>
        <v>48980.417968179878</v>
      </c>
      <c r="JA6">
        <v>908.70723908030504</v>
      </c>
      <c r="JB6">
        <v>0</v>
      </c>
      <c r="JC6">
        <v>582.23448688313999</v>
      </c>
      <c r="JD6">
        <v>4266.7940806347597</v>
      </c>
      <c r="JE6">
        <v>5049.9797279303802</v>
      </c>
      <c r="JF6">
        <v>107.50175688803201</v>
      </c>
      <c r="JG6">
        <v>9.28223197644545E-2</v>
      </c>
      <c r="JH6">
        <v>1342.83993841441</v>
      </c>
      <c r="JI6">
        <v>0.140396091397504</v>
      </c>
      <c r="JJ6">
        <v>0.205321143763184</v>
      </c>
      <c r="JK6">
        <v>0.79805221002458204</v>
      </c>
      <c r="JL6">
        <v>0.80032994004984503</v>
      </c>
      <c r="JM6">
        <v>0.139392688629601</v>
      </c>
      <c r="JN6">
        <v>2.8284271247461898</v>
      </c>
      <c r="JO6">
        <v>0.14589369285295001</v>
      </c>
      <c r="JP6">
        <f t="shared" si="16"/>
        <v>14589.369285295003</v>
      </c>
      <c r="JQ6">
        <v>8.9662071760204701E-2</v>
      </c>
      <c r="JR6">
        <v>8.6664604254297797E-2</v>
      </c>
      <c r="JS6">
        <v>9.0090750117399698E-2</v>
      </c>
      <c r="JT6">
        <v>9.0090750117399698E-2</v>
      </c>
      <c r="JU6">
        <v>5.4968489606128997E-2</v>
      </c>
      <c r="JV6">
        <v>22.750783070527</v>
      </c>
      <c r="JW6">
        <v>6.8178797510244102</v>
      </c>
      <c r="JX6">
        <v>21.6539389213942</v>
      </c>
      <c r="JY6">
        <v>72.443697182145002</v>
      </c>
      <c r="JZ6">
        <v>67.948397878087306</v>
      </c>
      <c r="KA6">
        <v>985.69453553584401</v>
      </c>
      <c r="KB6">
        <v>1848.12873177132</v>
      </c>
      <c r="KC6">
        <v>7178.8468163335201</v>
      </c>
      <c r="KD6">
        <v>5384.2604242911002</v>
      </c>
      <c r="KE6">
        <v>129.86598746479001</v>
      </c>
      <c r="KF6">
        <v>13.465572557696399</v>
      </c>
      <c r="KG6">
        <v>65.364227895554805</v>
      </c>
      <c r="KH6">
        <v>14.7885955110522</v>
      </c>
      <c r="KI6">
        <v>146.32815183959801</v>
      </c>
      <c r="KJ6">
        <v>50.777326744225498</v>
      </c>
      <c r="KK6">
        <v>107.82590480921399</v>
      </c>
      <c r="KL6">
        <v>3.13946230647041E-2</v>
      </c>
      <c r="KM6">
        <f t="shared" si="17"/>
        <v>14131.341535831394</v>
      </c>
      <c r="KN6">
        <f t="shared" si="18"/>
        <v>458.02774946360807</v>
      </c>
      <c r="KO6">
        <v>0</v>
      </c>
      <c r="KP6">
        <v>0</v>
      </c>
      <c r="KQ6">
        <v>64.928390315138103</v>
      </c>
      <c r="KR6">
        <v>660.71844806142099</v>
      </c>
      <c r="KS6">
        <v>1271.37953991423</v>
      </c>
      <c r="KT6">
        <v>26.8963916879081</v>
      </c>
      <c r="KU6">
        <v>8.9166676025417193E-3</v>
      </c>
      <c r="KV6">
        <v>292.880243315097</v>
      </c>
      <c r="KW6">
        <v>5.1113345154329701E-3</v>
      </c>
      <c r="KX6">
        <v>2.8734545465492499E-2</v>
      </c>
      <c r="KY6">
        <v>9.5657472848938399E-2</v>
      </c>
      <c r="KZ6">
        <v>7.5010788301612896E-2</v>
      </c>
      <c r="LA6">
        <v>1.3132030502842101E-2</v>
      </c>
      <c r="LB6">
        <v>8.5000000000000006E-3</v>
      </c>
      <c r="LC6">
        <v>0.107</v>
      </c>
      <c r="LD6">
        <v>0.44097388248724301</v>
      </c>
      <c r="LE6">
        <v>895.84091825735004</v>
      </c>
      <c r="LF6">
        <v>-9.5391278496543492</v>
      </c>
      <c r="LG6">
        <v>908.99791999057004</v>
      </c>
      <c r="LH6">
        <v>0.20959043029230801</v>
      </c>
      <c r="LI6">
        <v>24.6854500741543</v>
      </c>
      <c r="LJ6">
        <v>2.29481946752371E-2</v>
      </c>
      <c r="LK6" s="1">
        <v>9.9716595560134797E-6</v>
      </c>
      <c r="LL6">
        <v>2.0709564673827199E-3</v>
      </c>
      <c r="LM6">
        <v>-9.5391278496543492</v>
      </c>
      <c r="LN6">
        <v>376.72828115486999</v>
      </c>
      <c r="LO6">
        <v>10.561032671580501</v>
      </c>
      <c r="LP6">
        <v>118.491285431669</v>
      </c>
      <c r="LQ6">
        <v>0.9635167480397</v>
      </c>
      <c r="LR6">
        <v>0.35244512689554702</v>
      </c>
      <c r="LS6">
        <v>0.204024675292482</v>
      </c>
      <c r="LT6">
        <v>1.5462493914068401E-3</v>
      </c>
      <c r="LU6">
        <v>23.624691964168601</v>
      </c>
      <c r="LV6">
        <v>29.341374269005801</v>
      </c>
      <c r="LW6">
        <v>346.75788680730301</v>
      </c>
      <c r="LX6" t="s">
        <v>379</v>
      </c>
      <c r="LY6" t="s">
        <v>379</v>
      </c>
      <c r="LZ6" t="s">
        <v>379</v>
      </c>
      <c r="MA6" t="s">
        <v>379</v>
      </c>
      <c r="MB6" t="s">
        <v>379</v>
      </c>
      <c r="MC6" t="s">
        <v>379</v>
      </c>
      <c r="MD6" t="s">
        <v>379</v>
      </c>
      <c r="ME6" t="s">
        <v>379</v>
      </c>
      <c r="MF6" t="s">
        <v>379</v>
      </c>
      <c r="MG6" t="s">
        <v>379</v>
      </c>
      <c r="MH6" t="s">
        <v>379</v>
      </c>
      <c r="MI6" t="s">
        <v>379</v>
      </c>
      <c r="MJ6" t="s">
        <v>379</v>
      </c>
      <c r="MK6" t="s">
        <v>379</v>
      </c>
      <c r="ML6" t="s">
        <v>379</v>
      </c>
      <c r="MM6" t="s">
        <v>379</v>
      </c>
      <c r="MN6" t="s">
        <v>379</v>
      </c>
      <c r="MO6" t="s">
        <v>379</v>
      </c>
      <c r="MP6">
        <v>44.29491848</v>
      </c>
      <c r="MQ6">
        <v>-73.174367020000005</v>
      </c>
      <c r="MR6">
        <v>83.995568180000006</v>
      </c>
      <c r="MS6" t="s">
        <v>385</v>
      </c>
      <c r="MT6">
        <v>1.5677224848326898E-2</v>
      </c>
      <c r="MU6">
        <v>0.123616332303569</v>
      </c>
      <c r="MV6">
        <v>0</v>
      </c>
      <c r="MW6">
        <v>0.435538020620091</v>
      </c>
      <c r="MX6">
        <v>0</v>
      </c>
      <c r="MY6">
        <v>-0.49485265255713101</v>
      </c>
      <c r="MZ6">
        <v>-0.34831685286562503</v>
      </c>
      <c r="NA6">
        <v>-0.64138845224863705</v>
      </c>
      <c r="NB6">
        <v>-9.2945816935330106E-2</v>
      </c>
      <c r="NC6">
        <v>-0.89728999418142397</v>
      </c>
      <c r="ND6">
        <v>-0.51599016616552196</v>
      </c>
      <c r="NE6">
        <v>-0.36945436647401603</v>
      </c>
      <c r="NF6">
        <v>-0.66252596585702805</v>
      </c>
      <c r="NG6">
        <v>-0.114083330543721</v>
      </c>
      <c r="NH6">
        <v>-0.91842750778981497</v>
      </c>
      <c r="NI6">
        <v>-0.25358114068679</v>
      </c>
      <c r="NJ6">
        <v>-0.107045340995284</v>
      </c>
      <c r="NK6">
        <v>-0.40011694037829598</v>
      </c>
      <c r="NL6">
        <v>0.14832569493500999</v>
      </c>
      <c r="NM6">
        <v>-0.65601848231108295</v>
      </c>
      <c r="NN6">
        <v>-0.12854692350130101</v>
      </c>
      <c r="NO6">
        <v>1.7988876190204901E-2</v>
      </c>
      <c r="NP6">
        <v>-0.27508272319280702</v>
      </c>
      <c r="NQ6">
        <v>0.27335991212049998</v>
      </c>
      <c r="NR6">
        <v>-0.53098426512559305</v>
      </c>
      <c r="NS6">
        <v>-7.5801814444686505E-2</v>
      </c>
      <c r="NT6">
        <v>7.0733985246819397E-2</v>
      </c>
      <c r="NU6">
        <v>-0.22233761413619199</v>
      </c>
      <c r="NV6">
        <v>0.32610502117711399</v>
      </c>
      <c r="NW6">
        <v>-0.47823915606897799</v>
      </c>
      <c r="NX6">
        <v>1.68541432533795E-2</v>
      </c>
      <c r="NY6">
        <v>0.16338994294488501</v>
      </c>
      <c r="NZ6">
        <v>-0.12968165643812599</v>
      </c>
      <c r="OA6">
        <v>0.41876097887517999</v>
      </c>
      <c r="OB6">
        <v>-0.38558319837091198</v>
      </c>
      <c r="OC6">
        <v>7.7877268879444198E-2</v>
      </c>
      <c r="OD6">
        <v>0.22441306857095</v>
      </c>
      <c r="OE6">
        <v>-6.8658530812061705E-2</v>
      </c>
      <c r="OF6">
        <v>0.47978410450124498</v>
      </c>
      <c r="OG6">
        <v>-0.32456007274484799</v>
      </c>
    </row>
    <row r="7" spans="1:397" x14ac:dyDescent="0.25">
      <c r="A7" t="s">
        <v>386</v>
      </c>
      <c r="B7">
        <v>0</v>
      </c>
      <c r="C7">
        <v>354.012206655189</v>
      </c>
      <c r="D7">
        <v>245.58271534725401</v>
      </c>
      <c r="E7">
        <v>475.11736670727697</v>
      </c>
      <c r="F7">
        <v>0.53796589417924501</v>
      </c>
      <c r="G7">
        <f t="shared" si="0"/>
        <v>0.17015999689526101</v>
      </c>
      <c r="H7">
        <v>0.367805897283984</v>
      </c>
      <c r="I7">
        <v>0.73104919874868601</v>
      </c>
      <c r="J7">
        <v>636</v>
      </c>
      <c r="K7">
        <v>450.666666666666</v>
      </c>
      <c r="L7">
        <v>1583.6962835065101</v>
      </c>
      <c r="M7">
        <v>904.82485613164897</v>
      </c>
      <c r="N7">
        <v>159.34867429633599</v>
      </c>
      <c r="O7">
        <v>114.286190475198</v>
      </c>
      <c r="P7">
        <v>619.96153150949306</v>
      </c>
      <c r="Q7">
        <v>563.30981409943695</v>
      </c>
      <c r="R7">
        <v>1382.03979238753</v>
      </c>
      <c r="S7">
        <v>1494.1256544502601</v>
      </c>
      <c r="T7">
        <v>2.1887312828622498</v>
      </c>
      <c r="U7">
        <v>0.85681150629563896</v>
      </c>
      <c r="V7">
        <v>0.95026391623036599</v>
      </c>
      <c r="W7">
        <v>0.23808694226879501</v>
      </c>
      <c r="X7">
        <v>547.92592592592496</v>
      </c>
      <c r="Y7">
        <v>213.696933915849</v>
      </c>
      <c r="Z7">
        <v>334.22899201007601</v>
      </c>
      <c r="AA7">
        <v>1.2528625090166301</v>
      </c>
      <c r="AB7">
        <v>0.70027582114498899</v>
      </c>
      <c r="AC7">
        <v>0.552586687871641</v>
      </c>
      <c r="AD7">
        <v>52</v>
      </c>
      <c r="AE7">
        <v>0.24014952935454401</v>
      </c>
      <c r="AF7">
        <f t="shared" si="1"/>
        <v>12007.476467727201</v>
      </c>
      <c r="AG7">
        <v>0.737741526639215</v>
      </c>
      <c r="AH7">
        <v>0.71890891843059601</v>
      </c>
      <c r="AI7">
        <v>0.64900434851370103</v>
      </c>
      <c r="AJ7">
        <v>-0.64900434851370103</v>
      </c>
      <c r="AK7">
        <v>0.204184674687931</v>
      </c>
      <c r="AL7">
        <v>344.444588015151</v>
      </c>
      <c r="AM7">
        <v>300.26031749817201</v>
      </c>
      <c r="AN7">
        <v>336.99841336731998</v>
      </c>
      <c r="AO7">
        <v>291.19694858010399</v>
      </c>
      <c r="AP7">
        <v>1273.1044521354299</v>
      </c>
      <c r="AQ7">
        <v>5039.1578503072897</v>
      </c>
      <c r="AR7">
        <v>6773.8781330619304</v>
      </c>
      <c r="AS7">
        <v>20973.8990398649</v>
      </c>
      <c r="AT7">
        <v>27645.3861052598</v>
      </c>
      <c r="AU7">
        <v>1201.1254171498899</v>
      </c>
      <c r="AV7">
        <v>5.3533627172659601</v>
      </c>
      <c r="AW7">
        <v>635.64153659525596</v>
      </c>
      <c r="AX7">
        <v>637.46291554018001</v>
      </c>
      <c r="AY7">
        <v>1189.21534201954</v>
      </c>
      <c r="AZ7">
        <v>559.377834459459</v>
      </c>
      <c r="BA7">
        <v>629.83750756008396</v>
      </c>
      <c r="BB7">
        <v>0.33067318132464202</v>
      </c>
      <c r="BC7">
        <f t="shared" si="2"/>
        <v>8036.9260244630732</v>
      </c>
      <c r="BD7">
        <f t="shared" si="3"/>
        <v>3970.5504432641287</v>
      </c>
      <c r="BE7">
        <v>2088.7265135699299</v>
      </c>
      <c r="BF7" t="s">
        <v>382</v>
      </c>
      <c r="BG7">
        <v>701.62365133851097</v>
      </c>
      <c r="BH7">
        <v>2327.5952231322199</v>
      </c>
      <c r="BI7">
        <v>5042.1377214363001</v>
      </c>
      <c r="BJ7">
        <v>200.122715412129</v>
      </c>
      <c r="BK7">
        <v>6.3455204723802894E-2</v>
      </c>
      <c r="BL7">
        <v>857.13234832774697</v>
      </c>
      <c r="BM7">
        <v>0.110985958208847</v>
      </c>
      <c r="BN7">
        <v>0.182296776143549</v>
      </c>
      <c r="BO7">
        <v>0.58364052146096201</v>
      </c>
      <c r="BP7">
        <v>0.19459188634149999</v>
      </c>
      <c r="BQ7">
        <v>0.10279047954958</v>
      </c>
      <c r="BR7">
        <v>1.41421356237309</v>
      </c>
      <c r="BS7">
        <v>2.05790171685796E-2</v>
      </c>
      <c r="BT7">
        <f t="shared" si="4"/>
        <v>1028.9508584289802</v>
      </c>
      <c r="BU7">
        <v>2.49287491254843E-2</v>
      </c>
      <c r="BV7">
        <v>1.25125876277873E-2</v>
      </c>
      <c r="BW7">
        <v>0.21997427919447499</v>
      </c>
      <c r="BX7">
        <v>0.21997427919447499</v>
      </c>
      <c r="BY7">
        <v>5.5895724010422603E-3</v>
      </c>
      <c r="BZ7">
        <v>64.596525539236595</v>
      </c>
      <c r="CA7">
        <v>85.440643352429305</v>
      </c>
      <c r="CB7">
        <v>182.50350387497099</v>
      </c>
      <c r="CC7">
        <v>53.729830226312799</v>
      </c>
      <c r="CD7">
        <v>278.805252967922</v>
      </c>
      <c r="CE7">
        <v>970.70353467199402</v>
      </c>
      <c r="CF7">
        <v>366.36050673970698</v>
      </c>
      <c r="CG7">
        <v>626.87367819316205</v>
      </c>
      <c r="CH7">
        <v>397.05686156743599</v>
      </c>
      <c r="CI7">
        <v>132.00408834368099</v>
      </c>
      <c r="CJ7">
        <v>11.6336316739641</v>
      </c>
      <c r="CK7">
        <v>10.866695312923801</v>
      </c>
      <c r="CL7">
        <v>267.93855765499899</v>
      </c>
      <c r="CM7">
        <v>255.53473227387201</v>
      </c>
      <c r="CN7">
        <v>52.544870800294703</v>
      </c>
      <c r="CO7">
        <v>202.98986147357701</v>
      </c>
      <c r="CP7">
        <v>0.14518337928595801</v>
      </c>
      <c r="CQ7">
        <f t="shared" si="5"/>
        <v>879.5642956830734</v>
      </c>
      <c r="CR7">
        <f t="shared" si="6"/>
        <v>149.3865627459067</v>
      </c>
      <c r="CS7" t="s">
        <v>379</v>
      </c>
      <c r="CT7" t="s">
        <v>379</v>
      </c>
      <c r="CU7">
        <v>87.928916718395996</v>
      </c>
      <c r="CV7">
        <v>55.3171350919745</v>
      </c>
      <c r="CW7">
        <v>416.74551825840803</v>
      </c>
      <c r="CX7">
        <v>36.214821513836199</v>
      </c>
      <c r="CY7">
        <v>1.24606395692726E-2</v>
      </c>
      <c r="CZ7">
        <v>114.13719450953</v>
      </c>
      <c r="DA7" s="1">
        <v>6.7975156794168395E-4</v>
      </c>
      <c r="DB7">
        <v>1.24564486507016E-2</v>
      </c>
      <c r="DC7">
        <v>9.0631516135440595E-3</v>
      </c>
      <c r="DD7">
        <v>1.1773442283416299E-2</v>
      </c>
      <c r="DE7">
        <v>1.5152429432191901E-2</v>
      </c>
      <c r="DF7">
        <v>6.4999999999999997E-3</v>
      </c>
      <c r="DG7">
        <v>9.5299999999999996E-2</v>
      </c>
      <c r="DH7">
        <v>0.37904966809544</v>
      </c>
      <c r="DI7">
        <v>646.08328796120702</v>
      </c>
      <c r="DJ7">
        <v>-12.5447155615763</v>
      </c>
      <c r="DK7">
        <v>651.65152723020196</v>
      </c>
      <c r="DL7">
        <v>0.32781219794715599</v>
      </c>
      <c r="DM7">
        <v>6.7789316831547604</v>
      </c>
      <c r="DN7">
        <v>1.5164798602101799E-2</v>
      </c>
      <c r="DO7" s="1">
        <v>7.0213618764953602E-8</v>
      </c>
      <c r="DP7" s="1">
        <v>2.70910978893713E-5</v>
      </c>
      <c r="DQ7">
        <v>-12.5447155615763</v>
      </c>
      <c r="DR7">
        <v>260.833193978785</v>
      </c>
      <c r="DS7">
        <v>8.0112720809407207</v>
      </c>
      <c r="DT7">
        <v>103.50750693502199</v>
      </c>
      <c r="DU7">
        <v>0.25786613010874498</v>
      </c>
      <c r="DV7">
        <v>0.127943509988975</v>
      </c>
      <c r="DW7">
        <v>4.8094781842056102E-2</v>
      </c>
      <c r="DX7">
        <v>1.1892153420195401E-3</v>
      </c>
      <c r="DY7">
        <v>12.102818248556201</v>
      </c>
      <c r="DZ7">
        <v>17.105128205128199</v>
      </c>
      <c r="EA7">
        <v>207.02025778491901</v>
      </c>
      <c r="EB7">
        <v>53</v>
      </c>
      <c r="EC7">
        <v>0.42609650518675102</v>
      </c>
      <c r="ED7">
        <f t="shared" si="7"/>
        <v>21304.825259337551</v>
      </c>
      <c r="EE7">
        <v>0.61136543359425699</v>
      </c>
      <c r="EF7">
        <v>0.60379148027459595</v>
      </c>
      <c r="EG7">
        <v>0.46010466259347499</v>
      </c>
      <c r="EH7">
        <v>-0.46010466259347499</v>
      </c>
      <c r="EI7">
        <v>0.15753693706310101</v>
      </c>
      <c r="EJ7">
        <v>418.74873715988298</v>
      </c>
      <c r="EK7">
        <v>171.644060762701</v>
      </c>
      <c r="EL7">
        <v>192.450497028543</v>
      </c>
      <c r="EM7">
        <v>225.718022845848</v>
      </c>
      <c r="EN7">
        <v>1008.71885473404</v>
      </c>
      <c r="EO7">
        <v>3823.8734482119598</v>
      </c>
      <c r="EP7">
        <v>6276.0153789142096</v>
      </c>
      <c r="EQ7">
        <v>20793.411154345002</v>
      </c>
      <c r="ER7">
        <v>25711.213637205801</v>
      </c>
      <c r="ES7">
        <v>1058.6455438206399</v>
      </c>
      <c r="ET7">
        <v>-4.7289299173081698</v>
      </c>
      <c r="EU7">
        <v>644.466760005732</v>
      </c>
      <c r="EV7">
        <v>364.25209472830699</v>
      </c>
      <c r="EW7">
        <v>1071.55770967741</v>
      </c>
      <c r="EX7">
        <v>470.60812499999901</v>
      </c>
      <c r="EY7">
        <v>600.94958467741901</v>
      </c>
      <c r="EZ7">
        <v>0.28709677419354301</v>
      </c>
      <c r="FA7">
        <f t="shared" si="8"/>
        <v>15188.278652624625</v>
      </c>
      <c r="FB7">
        <f t="shared" si="9"/>
        <v>6116.5466067129246</v>
      </c>
      <c r="FC7">
        <v>1035.6840934371501</v>
      </c>
      <c r="FD7" t="s">
        <v>382</v>
      </c>
      <c r="FE7">
        <v>611.83423329108302</v>
      </c>
      <c r="FF7">
        <v>2265.1827516660901</v>
      </c>
      <c r="FG7">
        <v>4189.3793303702996</v>
      </c>
      <c r="FH7">
        <v>123.216211272433</v>
      </c>
      <c r="FI7">
        <v>6.4098170801331705E-2</v>
      </c>
      <c r="FJ7">
        <v>766.86501315905002</v>
      </c>
      <c r="FK7">
        <v>0.10875981698246</v>
      </c>
      <c r="FL7">
        <v>0.162732105774995</v>
      </c>
      <c r="FM7">
        <v>0.57769310735247903</v>
      </c>
      <c r="FN7">
        <v>0.31042957302211499</v>
      </c>
      <c r="FO7">
        <v>9.5255896087846598E-2</v>
      </c>
      <c r="FP7">
        <v>1.41421356237309</v>
      </c>
      <c r="FQ7">
        <v>1.93878974295182E-2</v>
      </c>
      <c r="FR7">
        <f t="shared" si="10"/>
        <v>969.39487147591012</v>
      </c>
      <c r="FS7">
        <v>4.0681175295465702E-3</v>
      </c>
      <c r="FT7">
        <v>2.47325940253471E-2</v>
      </c>
      <c r="FU7">
        <v>1.0168909297735101E-2</v>
      </c>
      <c r="FV7">
        <v>1.0168909297735101E-2</v>
      </c>
      <c r="FW7">
        <v>8.8495975567684498E-3</v>
      </c>
      <c r="FX7">
        <v>64.713557549768595</v>
      </c>
      <c r="FY7">
        <v>18.114414221281301</v>
      </c>
      <c r="FZ7">
        <v>12.4105457877441</v>
      </c>
      <c r="GA7">
        <v>28.8983432451945</v>
      </c>
      <c r="GB7">
        <v>41.510233140554703</v>
      </c>
      <c r="GC7">
        <v>321.99234695421001</v>
      </c>
      <c r="GD7">
        <v>221.134314684911</v>
      </c>
      <c r="GE7">
        <v>1432.95968767458</v>
      </c>
      <c r="GF7">
        <v>1291.9523498602</v>
      </c>
      <c r="GG7">
        <v>8.6498405955041608</v>
      </c>
      <c r="GH7">
        <v>3.14264180669025</v>
      </c>
      <c r="GI7">
        <v>35.815214304574198</v>
      </c>
      <c r="GJ7">
        <v>5.6950188359804299</v>
      </c>
      <c r="GK7">
        <v>210.88853005650699</v>
      </c>
      <c r="GL7">
        <v>87.040425346681502</v>
      </c>
      <c r="GM7">
        <v>123.84810470982499</v>
      </c>
      <c r="GN7">
        <v>0.15966927317115501</v>
      </c>
      <c r="GO7">
        <f t="shared" si="11"/>
        <v>814.61229693150631</v>
      </c>
      <c r="GP7">
        <f t="shared" si="12"/>
        <v>154.78257454440379</v>
      </c>
      <c r="GQ7" t="s">
        <v>379</v>
      </c>
      <c r="GR7" t="s">
        <v>379</v>
      </c>
      <c r="GS7">
        <v>69.128678349816695</v>
      </c>
      <c r="GT7">
        <v>263.08799280386899</v>
      </c>
      <c r="GU7">
        <v>422.76123084300798</v>
      </c>
      <c r="GV7">
        <v>8.7061079744390693</v>
      </c>
      <c r="GW7" s="1">
        <v>5.7537275481015404E-4</v>
      </c>
      <c r="GX7">
        <v>80.747037675667201</v>
      </c>
      <c r="GY7">
        <v>5.1573817606510898E-3</v>
      </c>
      <c r="GZ7">
        <v>8.2656193281274697E-3</v>
      </c>
      <c r="HA7">
        <v>6.0579034628196297E-2</v>
      </c>
      <c r="HB7">
        <v>1.4764906789802501E-2</v>
      </c>
      <c r="HC7">
        <v>7.3120495863105497E-3</v>
      </c>
      <c r="HD7">
        <v>5.3E-3</v>
      </c>
      <c r="HE7">
        <v>6.8900000000000003E-2</v>
      </c>
      <c r="HF7">
        <v>0.74284113624548798</v>
      </c>
      <c r="HG7">
        <v>690.07705853726304</v>
      </c>
      <c r="HH7">
        <v>-7.5837448660046798</v>
      </c>
      <c r="HI7">
        <v>700.11367502943494</v>
      </c>
      <c r="HJ7">
        <v>0.50373350751321</v>
      </c>
      <c r="HK7">
        <v>8.4740023353679597</v>
      </c>
      <c r="HL7">
        <v>2.9110821521737999E-2</v>
      </c>
      <c r="HM7" s="1">
        <v>1.2864925661673499E-7</v>
      </c>
      <c r="HN7" s="1">
        <v>6.5457238218902795E-5</v>
      </c>
      <c r="HO7">
        <v>-7.5837448660046798</v>
      </c>
      <c r="HP7">
        <v>585.80070036461802</v>
      </c>
      <c r="HQ7">
        <v>4.0631080285055301</v>
      </c>
      <c r="HR7">
        <v>140.471275023511</v>
      </c>
      <c r="HS7">
        <v>0.202950409050313</v>
      </c>
      <c r="HT7">
        <v>5.2973388025084597E-2</v>
      </c>
      <c r="HU7">
        <v>1.2945947079415101E-2</v>
      </c>
      <c r="HV7">
        <v>1.07155770967741E-3</v>
      </c>
      <c r="HW7">
        <v>10.9520132977692</v>
      </c>
      <c r="HX7">
        <v>15.1666666666666</v>
      </c>
      <c r="HY7">
        <v>166.10553501616701</v>
      </c>
      <c r="HZ7">
        <v>105</v>
      </c>
      <c r="IA7">
        <v>0.66624603454129505</v>
      </c>
      <c r="IB7">
        <f t="shared" si="13"/>
        <v>66624.603454129508</v>
      </c>
      <c r="IC7">
        <v>1.34910696023347</v>
      </c>
      <c r="ID7">
        <v>1.32270039870519</v>
      </c>
      <c r="IE7">
        <v>1.10910901110717</v>
      </c>
      <c r="IF7">
        <v>-1.10910901110717</v>
      </c>
      <c r="IG7">
        <v>0.36172161175103201</v>
      </c>
      <c r="IH7">
        <v>763.19332517503506</v>
      </c>
      <c r="II7">
        <v>471.90437826087299</v>
      </c>
      <c r="IJ7">
        <v>529.44891039586298</v>
      </c>
      <c r="IK7">
        <v>516.91497142595301</v>
      </c>
      <c r="IL7">
        <v>2281.8233068694699</v>
      </c>
      <c r="IM7">
        <v>8863.0312985192595</v>
      </c>
      <c r="IN7">
        <v>13049.893511976101</v>
      </c>
      <c r="IO7">
        <v>41767.310194209902</v>
      </c>
      <c r="IP7">
        <v>53356.599742465602</v>
      </c>
      <c r="IQ7">
        <v>2259.7709609705298</v>
      </c>
      <c r="IR7">
        <v>0.62443279995779299</v>
      </c>
      <c r="IS7">
        <v>1280.1082966009801</v>
      </c>
      <c r="IT7">
        <v>1001.71501026848</v>
      </c>
      <c r="IU7">
        <v>2260.77305169696</v>
      </c>
      <c r="IV7">
        <v>1029.98595945945</v>
      </c>
      <c r="IW7">
        <v>1230.7870922375</v>
      </c>
      <c r="IX7">
        <v>0.61776995551818603</v>
      </c>
      <c r="IY7">
        <f t="shared" si="14"/>
        <v>25465.925141855139</v>
      </c>
      <c r="IZ7">
        <f t="shared" si="15"/>
        <v>41158.678312274373</v>
      </c>
      <c r="JA7">
        <v>3124.4106070070902</v>
      </c>
      <c r="JB7">
        <v>0</v>
      </c>
      <c r="JC7">
        <v>1313.4578846295899</v>
      </c>
      <c r="JD7">
        <v>4592.7779747983104</v>
      </c>
      <c r="JE7">
        <v>9231.5170518066006</v>
      </c>
      <c r="JF7">
        <v>323.33892668456201</v>
      </c>
      <c r="JG7">
        <v>0.12755337552513399</v>
      </c>
      <c r="JH7">
        <v>1623.9973614867899</v>
      </c>
      <c r="JI7">
        <v>0.219745775191308</v>
      </c>
      <c r="JJ7">
        <v>0.34502888191854397</v>
      </c>
      <c r="JK7">
        <v>1.1613336288134399</v>
      </c>
      <c r="JL7">
        <v>0.50502145936361498</v>
      </c>
      <c r="JM7">
        <v>0.198046375637427</v>
      </c>
      <c r="JN7">
        <v>2.8284271247461898</v>
      </c>
      <c r="JO7">
        <v>3.9966914598097897E-2</v>
      </c>
      <c r="JP7">
        <f t="shared" si="16"/>
        <v>3996.6914598097896</v>
      </c>
      <c r="JQ7">
        <v>2.8996866655030901E-2</v>
      </c>
      <c r="JR7">
        <v>3.72451816531345E-2</v>
      </c>
      <c r="JS7">
        <v>0.23014318849220999</v>
      </c>
      <c r="JT7">
        <v>0.23014318849220999</v>
      </c>
      <c r="JU7">
        <v>1.4439169957810701E-2</v>
      </c>
      <c r="JV7">
        <v>129.31008308900499</v>
      </c>
      <c r="JW7">
        <v>103.55505757371</v>
      </c>
      <c r="JX7">
        <v>194.914049662715</v>
      </c>
      <c r="JY7">
        <v>82.628173471507296</v>
      </c>
      <c r="JZ7">
        <v>320.31548610847699</v>
      </c>
      <c r="KA7">
        <v>1292.6958816261999</v>
      </c>
      <c r="KB7">
        <v>587.49482142461898</v>
      </c>
      <c r="KC7">
        <v>2059.8333658677502</v>
      </c>
      <c r="KD7">
        <v>1689.0092114276399</v>
      </c>
      <c r="KE7">
        <v>140.65392893918499</v>
      </c>
      <c r="KF7">
        <v>14.7762734806544</v>
      </c>
      <c r="KG7">
        <v>46.681909617498</v>
      </c>
      <c r="KH7">
        <v>273.63357649097901</v>
      </c>
      <c r="KI7">
        <v>466.42326233037898</v>
      </c>
      <c r="KJ7">
        <v>139.58529614697599</v>
      </c>
      <c r="KK7">
        <v>326.83796618340301</v>
      </c>
      <c r="KL7">
        <v>0.30485265245711302</v>
      </c>
      <c r="KM7">
        <f t="shared" si="17"/>
        <v>2778.289467234084</v>
      </c>
      <c r="KN7">
        <f t="shared" si="18"/>
        <v>1218.4019925757054</v>
      </c>
      <c r="KO7">
        <v>0</v>
      </c>
      <c r="KP7">
        <v>0</v>
      </c>
      <c r="KQ7">
        <v>157.05759506821201</v>
      </c>
      <c r="KR7">
        <v>318.40512789584398</v>
      </c>
      <c r="KS7">
        <v>839.50674910141697</v>
      </c>
      <c r="KT7">
        <v>44.920929488275199</v>
      </c>
      <c r="KU7">
        <v>1.30360123240827E-2</v>
      </c>
      <c r="KV7">
        <v>194.88423218519699</v>
      </c>
      <c r="KW7">
        <v>5.8371333285927697E-3</v>
      </c>
      <c r="KX7">
        <v>2.0722067978829101E-2</v>
      </c>
      <c r="KY7">
        <v>6.96421862417404E-2</v>
      </c>
      <c r="KZ7">
        <v>2.6538349073218798E-2</v>
      </c>
      <c r="LA7">
        <v>2.2464479018502501E-2</v>
      </c>
      <c r="LB7">
        <v>1.18E-2</v>
      </c>
      <c r="LC7">
        <v>0.16420000000000001</v>
      </c>
      <c r="LD7">
        <v>1.1218908043409199</v>
      </c>
      <c r="LE7">
        <v>1336.1603464984701</v>
      </c>
      <c r="LF7">
        <v>-20.128460427581</v>
      </c>
      <c r="LG7">
        <v>1351.7652022596301</v>
      </c>
      <c r="LH7">
        <v>0.83154570546036599</v>
      </c>
      <c r="LI7">
        <v>15.2529340185227</v>
      </c>
      <c r="LJ7">
        <v>4.4275620123839801E-2</v>
      </c>
      <c r="LK7" s="1">
        <v>1.98862875381689E-7</v>
      </c>
      <c r="LL7" s="1">
        <v>9.2548336108274102E-5</v>
      </c>
      <c r="LM7">
        <v>-20.128460427581</v>
      </c>
      <c r="LN7">
        <v>846.63389434340399</v>
      </c>
      <c r="LO7">
        <v>12.074380109446199</v>
      </c>
      <c r="LP7">
        <v>243.97878195853301</v>
      </c>
      <c r="LQ7">
        <v>0.46081653915905801</v>
      </c>
      <c r="LR7">
        <v>0.18091689801406</v>
      </c>
      <c r="LS7">
        <v>6.1040728921471298E-2</v>
      </c>
      <c r="LT7">
        <v>2.2607730516969599E-3</v>
      </c>
      <c r="LU7">
        <v>23.054831546325399</v>
      </c>
      <c r="LV7">
        <v>32.271794871794803</v>
      </c>
      <c r="LW7">
        <v>373.12579280108599</v>
      </c>
      <c r="LX7" t="s">
        <v>379</v>
      </c>
      <c r="LY7" t="s">
        <v>379</v>
      </c>
      <c r="LZ7" t="s">
        <v>379</v>
      </c>
      <c r="MA7" t="s">
        <v>379</v>
      </c>
      <c r="MB7" t="s">
        <v>379</v>
      </c>
      <c r="MC7" t="s">
        <v>379</v>
      </c>
      <c r="MD7" t="s">
        <v>379</v>
      </c>
      <c r="ME7" t="s">
        <v>379</v>
      </c>
      <c r="MF7" t="s">
        <v>379</v>
      </c>
      <c r="MG7" t="s">
        <v>379</v>
      </c>
      <c r="MH7" t="s">
        <v>379</v>
      </c>
      <c r="MI7" t="s">
        <v>379</v>
      </c>
      <c r="MJ7" t="s">
        <v>379</v>
      </c>
      <c r="MK7" t="s">
        <v>379</v>
      </c>
      <c r="ML7" t="s">
        <v>379</v>
      </c>
      <c r="MM7" t="s">
        <v>379</v>
      </c>
      <c r="MN7" t="s">
        <v>379</v>
      </c>
      <c r="MO7" t="s">
        <v>379</v>
      </c>
      <c r="MP7">
        <v>43.781848420000003</v>
      </c>
      <c r="MQ7">
        <v>-73.097082090000001</v>
      </c>
      <c r="MR7">
        <v>77.296940000000006</v>
      </c>
      <c r="MS7" t="s">
        <v>387</v>
      </c>
      <c r="MT7">
        <v>0.74233304937219802</v>
      </c>
      <c r="MU7">
        <v>0.77790844105337198</v>
      </c>
      <c r="MV7">
        <v>0.67464535723545305</v>
      </c>
      <c r="MW7">
        <v>0.80307603985332698</v>
      </c>
      <c r="MX7">
        <v>0.42761768954405699</v>
      </c>
      <c r="MY7">
        <v>0.17399868046111899</v>
      </c>
      <c r="MZ7">
        <v>0.29566961859880198</v>
      </c>
      <c r="NA7">
        <v>5.2327742323435997E-2</v>
      </c>
      <c r="NB7">
        <v>0.40948255272420703</v>
      </c>
      <c r="NC7">
        <v>-0.160860464853888</v>
      </c>
      <c r="ND7">
        <v>0.29553089998723397</v>
      </c>
      <c r="NE7">
        <v>0.41720183812491701</v>
      </c>
      <c r="NF7">
        <v>0.17385996184955099</v>
      </c>
      <c r="NG7">
        <v>0.53101477225032301</v>
      </c>
      <c r="NH7">
        <v>-3.9328245327773403E-2</v>
      </c>
      <c r="NI7">
        <v>0.44084345625751398</v>
      </c>
      <c r="NJ7">
        <v>0.56251439439519701</v>
      </c>
      <c r="NK7">
        <v>0.31917251811983099</v>
      </c>
      <c r="NL7">
        <v>0.67632732852060296</v>
      </c>
      <c r="NM7">
        <v>0.105984310942506</v>
      </c>
      <c r="NN7">
        <v>0.55195025402365105</v>
      </c>
      <c r="NO7">
        <v>0.67362119216133398</v>
      </c>
      <c r="NP7">
        <v>0.43027931588596802</v>
      </c>
      <c r="NQ7">
        <v>0.78743412628674003</v>
      </c>
      <c r="NR7">
        <v>0.21709110870864301</v>
      </c>
      <c r="NS7">
        <v>0.75762703324449898</v>
      </c>
      <c r="NT7">
        <v>0.87929797138218202</v>
      </c>
      <c r="NU7">
        <v>0.63595609510681606</v>
      </c>
      <c r="NV7">
        <v>0.99311090550758796</v>
      </c>
      <c r="NW7">
        <v>0.42276788792949199</v>
      </c>
      <c r="NX7">
        <v>1.0378519544954501</v>
      </c>
      <c r="NY7">
        <v>1.15952289263314</v>
      </c>
      <c r="NZ7">
        <v>0.91618101635777405</v>
      </c>
      <c r="OA7">
        <v>1.27333582675854</v>
      </c>
      <c r="OB7">
        <v>0.70299280918044904</v>
      </c>
      <c r="OC7">
        <v>1.1617691009453199</v>
      </c>
      <c r="OD7">
        <v>1.2834400390830001</v>
      </c>
      <c r="OE7">
        <v>1.04009816280764</v>
      </c>
      <c r="OF7">
        <v>1.39725297320841</v>
      </c>
      <c r="OG7">
        <v>0.826909955630316</v>
      </c>
    </row>
    <row r="8" spans="1:397" x14ac:dyDescent="0.25">
      <c r="A8" t="s">
        <v>386</v>
      </c>
      <c r="B8">
        <v>1</v>
      </c>
      <c r="C8">
        <v>416.273060642362</v>
      </c>
      <c r="D8">
        <v>301.17262643023798</v>
      </c>
      <c r="E8">
        <v>549.47773035097498</v>
      </c>
      <c r="F8">
        <v>0.43348051494495898</v>
      </c>
      <c r="G8">
        <f t="shared" si="0"/>
        <v>0.15180326276416101</v>
      </c>
      <c r="H8">
        <v>0.28167725218079798</v>
      </c>
      <c r="I8">
        <v>0.61342538837183602</v>
      </c>
      <c r="J8">
        <v>892</v>
      </c>
      <c r="K8">
        <v>553.33333333333303</v>
      </c>
      <c r="L8">
        <v>973.912235951752</v>
      </c>
      <c r="M8">
        <v>742.10923375226196</v>
      </c>
      <c r="N8">
        <v>382.39246854508002</v>
      </c>
      <c r="O8">
        <v>70.237691685684894</v>
      </c>
      <c r="P8">
        <v>101.091222549514</v>
      </c>
      <c r="Q8">
        <v>143.70466206358199</v>
      </c>
      <c r="R8">
        <v>1601.8307291666799</v>
      </c>
      <c r="S8">
        <v>1675.98104265402</v>
      </c>
      <c r="T8">
        <v>1.5600425470589501</v>
      </c>
      <c r="U8">
        <v>0.16193102672883899</v>
      </c>
      <c r="V8">
        <v>1.4949750900473899</v>
      </c>
      <c r="W8">
        <v>0.64088252813522995</v>
      </c>
      <c r="X8">
        <v>568.81481481481399</v>
      </c>
      <c r="Y8">
        <v>76.6080558673181</v>
      </c>
      <c r="Z8">
        <v>492.20675894749598</v>
      </c>
      <c r="AA8">
        <v>0.908286963506998</v>
      </c>
      <c r="AB8">
        <v>0.59795015851282196</v>
      </c>
      <c r="AC8">
        <v>0.31033680499417499</v>
      </c>
      <c r="AD8">
        <v>56</v>
      </c>
      <c r="AE8">
        <v>0.34106157007757099</v>
      </c>
      <c r="AF8">
        <f t="shared" si="1"/>
        <v>17053.078503878551</v>
      </c>
      <c r="AG8">
        <v>0.62348094077133898</v>
      </c>
      <c r="AH8">
        <v>0.62428229344136899</v>
      </c>
      <c r="AI8">
        <v>0.26910355243127099</v>
      </c>
      <c r="AJ8">
        <v>-0.26910355243127099</v>
      </c>
      <c r="AK8">
        <v>0.19646041166912301</v>
      </c>
      <c r="AL8">
        <v>370.50376714730902</v>
      </c>
      <c r="AM8">
        <v>203.03657888535599</v>
      </c>
      <c r="AN8">
        <v>191.756709872751</v>
      </c>
      <c r="AO8">
        <v>477.13704573830802</v>
      </c>
      <c r="AP8">
        <v>1242.6305620553901</v>
      </c>
      <c r="AQ8">
        <v>5302.19921875</v>
      </c>
      <c r="AR8">
        <v>5914.390625</v>
      </c>
      <c r="AS8">
        <v>18894.12890625</v>
      </c>
      <c r="AT8">
        <v>31225.97265625</v>
      </c>
      <c r="AU8">
        <v>1316.2109375</v>
      </c>
      <c r="AV8">
        <v>-5.6112720874039601</v>
      </c>
      <c r="AW8">
        <v>847.64081288561704</v>
      </c>
      <c r="AX8">
        <v>394.98974916977602</v>
      </c>
      <c r="AY8">
        <v>1223.2128613636301</v>
      </c>
      <c r="AZ8">
        <v>463.19865042174303</v>
      </c>
      <c r="BA8">
        <v>760.014210941893</v>
      </c>
      <c r="BB8">
        <v>0.259848484848473</v>
      </c>
      <c r="BC8">
        <f t="shared" si="2"/>
        <v>12621.861892643645</v>
      </c>
      <c r="BD8">
        <f t="shared" si="3"/>
        <v>4431.2166112349059</v>
      </c>
      <c r="BE8">
        <v>1831.9415448851701</v>
      </c>
      <c r="BF8" t="s">
        <v>382</v>
      </c>
      <c r="BG8">
        <v>772.88516732253004</v>
      </c>
      <c r="BH8">
        <v>1961.30309179028</v>
      </c>
      <c r="BI8">
        <v>8598.3869324405296</v>
      </c>
      <c r="BJ8">
        <v>1363.2186840266399</v>
      </c>
      <c r="BK8">
        <v>4.5623355059179103E-2</v>
      </c>
      <c r="BL8">
        <v>1227.25049522883</v>
      </c>
      <c r="BM8">
        <v>0.103781903263002</v>
      </c>
      <c r="BN8">
        <v>0.273613958108124</v>
      </c>
      <c r="BO8">
        <v>0.58627947406629</v>
      </c>
      <c r="BP8">
        <v>0.243431972750878</v>
      </c>
      <c r="BQ8">
        <v>6.8256003924949404E-2</v>
      </c>
      <c r="BR8">
        <v>1.41421356237309</v>
      </c>
      <c r="BS8">
        <v>4.7729189520116802E-2</v>
      </c>
      <c r="BT8">
        <f t="shared" si="4"/>
        <v>2386.4594760058403</v>
      </c>
      <c r="BU8">
        <v>3.27350703821747E-2</v>
      </c>
      <c r="BV8">
        <v>3.44867476298081E-2</v>
      </c>
      <c r="BW8">
        <v>0.13665557176242599</v>
      </c>
      <c r="BX8">
        <v>0.13665557176242599</v>
      </c>
      <c r="BY8">
        <v>2.1564267610973901E-2</v>
      </c>
      <c r="BZ8">
        <v>14.8824518016698</v>
      </c>
      <c r="CA8">
        <v>14.1446589736137</v>
      </c>
      <c r="CB8">
        <v>6.8979919294512699</v>
      </c>
      <c r="CC8">
        <v>75.082298173291406</v>
      </c>
      <c r="CD8">
        <v>67.468077683394995</v>
      </c>
      <c r="CE8">
        <v>609.80778324093296</v>
      </c>
      <c r="CF8">
        <v>16.108776358905999</v>
      </c>
      <c r="CG8">
        <v>134.532589392468</v>
      </c>
      <c r="CH8">
        <v>1863.8948053056399</v>
      </c>
      <c r="CI8">
        <v>58.2810667306101</v>
      </c>
      <c r="CJ8">
        <v>0.94645317308654098</v>
      </c>
      <c r="CK8">
        <v>60.199846371621597</v>
      </c>
      <c r="CL8">
        <v>7.2682313117734703</v>
      </c>
      <c r="CM8">
        <v>89.534693091369505</v>
      </c>
      <c r="CN8">
        <v>49.918544511202903</v>
      </c>
      <c r="CO8">
        <v>39.616148580166502</v>
      </c>
      <c r="CP8">
        <v>6.1068312920650999E-2</v>
      </c>
      <c r="CQ8">
        <f t="shared" si="5"/>
        <v>2240.7224219526629</v>
      </c>
      <c r="CR8">
        <f t="shared" si="6"/>
        <v>145.73705405317747</v>
      </c>
      <c r="CS8" t="s">
        <v>379</v>
      </c>
      <c r="CT8" t="s">
        <v>379</v>
      </c>
      <c r="CU8">
        <v>89.170206786647896</v>
      </c>
      <c r="CV8">
        <v>135.98810531894901</v>
      </c>
      <c r="CW8">
        <v>2336.9092496506</v>
      </c>
      <c r="CX8">
        <v>412.18048632707001</v>
      </c>
      <c r="CY8">
        <v>6.3125306575003296E-3</v>
      </c>
      <c r="CZ8">
        <v>297.06938592899201</v>
      </c>
      <c r="DA8">
        <v>6.4584113798723201E-3</v>
      </c>
      <c r="DB8">
        <v>5.8506475829763802E-2</v>
      </c>
      <c r="DC8">
        <v>4.1787537292671498E-2</v>
      </c>
      <c r="DD8">
        <v>2.63721884065025E-2</v>
      </c>
      <c r="DE8">
        <v>2.12323742415646E-2</v>
      </c>
      <c r="DF8">
        <v>3.8999999999999998E-3</v>
      </c>
      <c r="DG8">
        <v>4.8799999999999899E-2</v>
      </c>
      <c r="DH8">
        <v>0.34974651833383202</v>
      </c>
      <c r="DI8">
        <v>688.42051808070403</v>
      </c>
      <c r="DJ8">
        <v>-29.966137837534301</v>
      </c>
      <c r="DK8">
        <v>716.29663401096605</v>
      </c>
      <c r="DL8">
        <v>0.21150712227004201</v>
      </c>
      <c r="DM8">
        <v>23.900252019091301</v>
      </c>
      <c r="DN8">
        <v>2.91567108094343E-2</v>
      </c>
      <c r="DO8" s="1">
        <v>7.3819823751603001E-6</v>
      </c>
      <c r="DP8">
        <v>1.9173221299519699E-3</v>
      </c>
      <c r="DQ8">
        <v>-29.966137837534301</v>
      </c>
      <c r="DR8">
        <v>272.640051328185</v>
      </c>
      <c r="DS8">
        <v>7.6709807327507598</v>
      </c>
      <c r="DT8">
        <v>58.2244024904547</v>
      </c>
      <c r="DU8">
        <v>5.9720053309925303E-2</v>
      </c>
      <c r="DV8">
        <v>4.2706596981616197E-2</v>
      </c>
      <c r="DW8">
        <v>0.109910989568671</v>
      </c>
      <c r="DX8">
        <v>1.2232128613636299E-3</v>
      </c>
      <c r="DY8">
        <v>7.0598622353326101</v>
      </c>
      <c r="DZ8">
        <v>14.5982905982905</v>
      </c>
      <c r="EA8">
        <v>103.061920495282</v>
      </c>
      <c r="EB8">
        <v>57</v>
      </c>
      <c r="EC8">
        <v>0.53698945369211604</v>
      </c>
      <c r="ED8">
        <f t="shared" si="7"/>
        <v>26849.472684605804</v>
      </c>
      <c r="EE8">
        <v>0.49731320012076002</v>
      </c>
      <c r="EF8">
        <v>0.49141622497104198</v>
      </c>
      <c r="EG8">
        <v>2.52559931240657E-2</v>
      </c>
      <c r="EH8">
        <v>-2.52559931240657E-2</v>
      </c>
      <c r="EI8">
        <v>0.146183643826514</v>
      </c>
      <c r="EJ8">
        <v>385.92690888504501</v>
      </c>
      <c r="EK8">
        <v>128.231823118222</v>
      </c>
      <c r="EL8">
        <v>154.804831025271</v>
      </c>
      <c r="EM8">
        <v>434.991154828074</v>
      </c>
      <c r="EN8">
        <v>1104.1009015004399</v>
      </c>
      <c r="EO8">
        <v>4210.0003799897404</v>
      </c>
      <c r="EP8">
        <v>5806.0646362548196</v>
      </c>
      <c r="EQ8">
        <v>18982.916611251399</v>
      </c>
      <c r="ER8">
        <v>31446.775787053699</v>
      </c>
      <c r="ES8">
        <v>1038.0540725400399</v>
      </c>
      <c r="ET8">
        <v>6.3699443207937501</v>
      </c>
      <c r="EU8">
        <v>820.91806371311998</v>
      </c>
      <c r="EV8">
        <v>283.18283778732001</v>
      </c>
      <c r="EW8">
        <v>1057.3593688925</v>
      </c>
      <c r="EX8">
        <v>342.97883116883099</v>
      </c>
      <c r="EY8">
        <v>714.38053772367698</v>
      </c>
      <c r="EZ8">
        <v>0.19158523344190601</v>
      </c>
      <c r="FA8">
        <f t="shared" si="8"/>
        <v>21705.510192533522</v>
      </c>
      <c r="FB8">
        <f t="shared" si="9"/>
        <v>5143.9624920722817</v>
      </c>
      <c r="FC8">
        <v>888.29782833505703</v>
      </c>
      <c r="FD8" t="s">
        <v>382</v>
      </c>
      <c r="FE8">
        <v>594.75300345082701</v>
      </c>
      <c r="FF8">
        <v>1807.3800854265601</v>
      </c>
      <c r="FG8">
        <v>7274.5462380584804</v>
      </c>
      <c r="FH8">
        <v>744.77970568353896</v>
      </c>
      <c r="FI8">
        <v>4.0415995736452E-2</v>
      </c>
      <c r="FJ8">
        <v>1095.8343704833501</v>
      </c>
      <c r="FK8">
        <v>9.6363844119297506E-2</v>
      </c>
      <c r="FL8">
        <v>0.23178595736037</v>
      </c>
      <c r="FM8">
        <v>0.57283299588188497</v>
      </c>
      <c r="FN8">
        <v>0.33510287954262102</v>
      </c>
      <c r="FO8">
        <v>5.5992400734571103E-2</v>
      </c>
      <c r="FP8">
        <v>1.41421356237309</v>
      </c>
      <c r="FQ8">
        <v>4.7693863069725402E-2</v>
      </c>
      <c r="FR8">
        <f t="shared" si="10"/>
        <v>2384.6931534862701</v>
      </c>
      <c r="FS8">
        <v>6.3273470097886704E-3</v>
      </c>
      <c r="FT8">
        <v>1.76670500555009E-3</v>
      </c>
      <c r="FU8">
        <v>3.5717368007255397E-2</v>
      </c>
      <c r="FV8">
        <v>3.5717368007255397E-2</v>
      </c>
      <c r="FW8" s="1">
        <v>2.1029083586681399E-4</v>
      </c>
      <c r="FX8">
        <v>14.3372494337723</v>
      </c>
      <c r="FY8">
        <v>1.5579912029343399</v>
      </c>
      <c r="FZ8">
        <v>18.6927255038214</v>
      </c>
      <c r="GA8">
        <v>3.2029093881246902</v>
      </c>
      <c r="GB8">
        <v>6.00060454607517</v>
      </c>
      <c r="GC8">
        <v>367.55768654275101</v>
      </c>
      <c r="GD8">
        <v>345.66321118889101</v>
      </c>
      <c r="GE8">
        <v>2484.6165540133902</v>
      </c>
      <c r="GF8">
        <v>1452.41234851387</v>
      </c>
      <c r="GG8">
        <v>15.3719449591254</v>
      </c>
      <c r="GH8">
        <v>0.99710843796823001</v>
      </c>
      <c r="GI8">
        <v>11.134340045647701</v>
      </c>
      <c r="GJ8">
        <v>17.134944591722999</v>
      </c>
      <c r="GK8">
        <v>174.544880881219</v>
      </c>
      <c r="GL8">
        <v>74.613540222606503</v>
      </c>
      <c r="GM8">
        <v>99.931340658612399</v>
      </c>
      <c r="GN8">
        <v>5.9040729069767602E-2</v>
      </c>
      <c r="GO8">
        <f t="shared" si="11"/>
        <v>2243.8991310967576</v>
      </c>
      <c r="GP8">
        <f t="shared" si="12"/>
        <v>140.79402238951261</v>
      </c>
      <c r="GQ8" t="s">
        <v>379</v>
      </c>
      <c r="GR8" t="s">
        <v>379</v>
      </c>
      <c r="GS8">
        <v>25.1988195768323</v>
      </c>
      <c r="GT8">
        <v>95.009920028501199</v>
      </c>
      <c r="GU8">
        <v>285.82032557273499</v>
      </c>
      <c r="GV8">
        <v>25.1731685545613</v>
      </c>
      <c r="GW8" s="1">
        <v>6.7056937418038203E-5</v>
      </c>
      <c r="GX8">
        <v>47.594949041603698</v>
      </c>
      <c r="GY8">
        <v>1.7617794419296302E-2</v>
      </c>
      <c r="GZ8">
        <v>1.9794369905206999E-2</v>
      </c>
      <c r="HA8">
        <v>1.5792300928266501E-2</v>
      </c>
      <c r="HB8">
        <v>3.3049141174202802E-2</v>
      </c>
      <c r="HC8">
        <v>9.7746922749228898E-3</v>
      </c>
      <c r="HD8">
        <v>6.3E-3</v>
      </c>
      <c r="HE8">
        <v>8.6599999999999996E-2</v>
      </c>
      <c r="HF8">
        <v>0.52489537078733095</v>
      </c>
      <c r="HG8">
        <v>605.63036899704002</v>
      </c>
      <c r="HH8">
        <v>-9.8122938583498591</v>
      </c>
      <c r="HI8">
        <v>645.17914078871001</v>
      </c>
      <c r="HJ8">
        <v>0.203142809112139</v>
      </c>
      <c r="HK8">
        <v>19.309122024233101</v>
      </c>
      <c r="HL8">
        <v>2.6686118071873401E-2</v>
      </c>
      <c r="HM8" s="1">
        <v>4.7851020147302797E-6</v>
      </c>
      <c r="HN8">
        <v>1.5984691188140299E-3</v>
      </c>
      <c r="HO8">
        <v>-9.8122938583498591</v>
      </c>
      <c r="HP8">
        <v>482.24815537770399</v>
      </c>
      <c r="HQ8">
        <v>3.6661055482080598</v>
      </c>
      <c r="HR8">
        <v>94.962588846269199</v>
      </c>
      <c r="HS8">
        <v>0.11583649641193899</v>
      </c>
      <c r="HT8">
        <v>3.6657217991900699E-2</v>
      </c>
      <c r="HU8">
        <v>2.0346980592729699E-2</v>
      </c>
      <c r="HV8">
        <v>1.0573593688925E-3</v>
      </c>
      <c r="HW8">
        <v>13.193243858624299</v>
      </c>
      <c r="HX8">
        <v>16.037037037036999</v>
      </c>
      <c r="HY8">
        <v>211.58054039941999</v>
      </c>
      <c r="HZ8">
        <v>113</v>
      </c>
      <c r="IA8">
        <v>0.87805102376968802</v>
      </c>
      <c r="IB8">
        <f t="shared" si="13"/>
        <v>87805.102376968804</v>
      </c>
      <c r="IC8">
        <v>1.1207941408921001</v>
      </c>
      <c r="ID8">
        <v>1.11569851841241</v>
      </c>
      <c r="IE8">
        <v>0.294359545555337</v>
      </c>
      <c r="IF8">
        <v>-0.294359545555337</v>
      </c>
      <c r="IG8">
        <v>0.34264405549563798</v>
      </c>
      <c r="IH8">
        <v>756.43067603235397</v>
      </c>
      <c r="II8">
        <v>331.26840200357901</v>
      </c>
      <c r="IJ8">
        <v>346.56154089802197</v>
      </c>
      <c r="IK8">
        <v>912.12820056638202</v>
      </c>
      <c r="IL8">
        <v>2346.73146355583</v>
      </c>
      <c r="IM8">
        <v>9512.1995987397404</v>
      </c>
      <c r="IN8">
        <v>11720.4552612548</v>
      </c>
      <c r="IO8">
        <v>37877.045517501399</v>
      </c>
      <c r="IP8">
        <v>62672.748443303703</v>
      </c>
      <c r="IQ8">
        <v>2354.2650100400401</v>
      </c>
      <c r="IR8">
        <v>0.75867223338979095</v>
      </c>
      <c r="IS8">
        <v>1668.55887659873</v>
      </c>
      <c r="IT8">
        <v>678.172586957097</v>
      </c>
      <c r="IU8">
        <v>2280.5722302561398</v>
      </c>
      <c r="IV8">
        <v>806.17748159057396</v>
      </c>
      <c r="IW8">
        <v>1474.39474866557</v>
      </c>
      <c r="IX8">
        <v>0.45143371829037898</v>
      </c>
      <c r="IY8">
        <f t="shared" si="14"/>
        <v>48166.918526066387</v>
      </c>
      <c r="IZ8">
        <f t="shared" si="15"/>
        <v>39638.183850902424</v>
      </c>
      <c r="JA8">
        <v>2720.2393732202299</v>
      </c>
      <c r="JB8">
        <v>0</v>
      </c>
      <c r="JC8">
        <v>1367.6381707733501</v>
      </c>
      <c r="JD8">
        <v>3768.6831772168498</v>
      </c>
      <c r="JE8">
        <v>15872.933170499</v>
      </c>
      <c r="JF8">
        <v>2107.9983897101802</v>
      </c>
      <c r="JG8">
        <v>8.60393507956312E-2</v>
      </c>
      <c r="JH8">
        <v>2323.0848657121801</v>
      </c>
      <c r="JI8">
        <v>0.20014574738230001</v>
      </c>
      <c r="JJ8">
        <v>0.50539991546849405</v>
      </c>
      <c r="JK8">
        <v>1.1591124699481701</v>
      </c>
      <c r="JL8">
        <v>0.57853485229349899</v>
      </c>
      <c r="JM8">
        <v>0.12424840465952</v>
      </c>
      <c r="JN8">
        <v>2.8284271247461898</v>
      </c>
      <c r="JO8">
        <v>9.5423052589842294E-2</v>
      </c>
      <c r="JP8">
        <f t="shared" si="16"/>
        <v>9542.30525898423</v>
      </c>
      <c r="JQ8">
        <v>3.9062417391963401E-2</v>
      </c>
      <c r="JR8">
        <v>3.6253452635358202E-2</v>
      </c>
      <c r="JS8">
        <v>0.17237293976968099</v>
      </c>
      <c r="JT8">
        <v>0.17237293976968099</v>
      </c>
      <c r="JU8">
        <v>2.1774558446840699E-2</v>
      </c>
      <c r="JV8">
        <v>29.219701235442098</v>
      </c>
      <c r="JW8">
        <v>15.702650176548101</v>
      </c>
      <c r="JX8">
        <v>25.590717433272701</v>
      </c>
      <c r="JY8">
        <v>78.285207561416101</v>
      </c>
      <c r="JZ8">
        <v>73.468682229470105</v>
      </c>
      <c r="KA8">
        <v>977.36546978368403</v>
      </c>
      <c r="KB8">
        <v>361.77198754779698</v>
      </c>
      <c r="KC8">
        <v>2619.1491434058598</v>
      </c>
      <c r="KD8">
        <v>3316.30715381952</v>
      </c>
      <c r="KE8">
        <v>73.653011689735493</v>
      </c>
      <c r="KF8">
        <v>1.94356161105477</v>
      </c>
      <c r="KG8">
        <v>71.334186417269294</v>
      </c>
      <c r="KH8">
        <v>24.4031759034965</v>
      </c>
      <c r="KI8">
        <v>264.07957397258798</v>
      </c>
      <c r="KJ8">
        <v>124.532084733809</v>
      </c>
      <c r="KK8">
        <v>139.54748923877901</v>
      </c>
      <c r="KL8">
        <v>0.120109041990418</v>
      </c>
      <c r="KM8">
        <f t="shared" si="17"/>
        <v>8396.188115947507</v>
      </c>
      <c r="KN8">
        <f t="shared" si="18"/>
        <v>1146.1171430367233</v>
      </c>
      <c r="KO8">
        <v>0</v>
      </c>
      <c r="KP8">
        <v>0</v>
      </c>
      <c r="KQ8">
        <v>114.36902636348</v>
      </c>
      <c r="KR8">
        <v>230.99802534745101</v>
      </c>
      <c r="KS8">
        <v>2622.7295752233399</v>
      </c>
      <c r="KT8">
        <v>437.353654881632</v>
      </c>
      <c r="KU8">
        <v>6.3795875949183697E-3</v>
      </c>
      <c r="KV8">
        <v>344.66433497059597</v>
      </c>
      <c r="KW8">
        <v>2.4076205799168599E-2</v>
      </c>
      <c r="KX8">
        <v>7.83008457349708E-2</v>
      </c>
      <c r="KY8">
        <v>5.7579838220938102E-2</v>
      </c>
      <c r="KZ8">
        <v>5.9421329580705298E-2</v>
      </c>
      <c r="LA8">
        <v>3.1007066516487498E-2</v>
      </c>
      <c r="LB8">
        <v>1.0200000000000001E-2</v>
      </c>
      <c r="LC8">
        <v>0.13539999999999999</v>
      </c>
      <c r="LD8">
        <v>0.87464188912116303</v>
      </c>
      <c r="LE8">
        <v>1294.0508870777401</v>
      </c>
      <c r="LF8">
        <v>-39.778431695884102</v>
      </c>
      <c r="LG8">
        <v>1361.47577479967</v>
      </c>
      <c r="LH8">
        <v>0.41464993138218198</v>
      </c>
      <c r="LI8">
        <v>43.209374043324402</v>
      </c>
      <c r="LJ8">
        <v>5.5842828881307802E-2</v>
      </c>
      <c r="LK8" s="1">
        <v>1.2167084389890499E-5</v>
      </c>
      <c r="LL8">
        <v>3.5157912487660098E-3</v>
      </c>
      <c r="LM8">
        <v>-39.778431695884102</v>
      </c>
      <c r="LN8">
        <v>754.88820670588905</v>
      </c>
      <c r="LO8">
        <v>11.3370862809588</v>
      </c>
      <c r="LP8">
        <v>153.18699133672399</v>
      </c>
      <c r="LQ8">
        <v>0.17555654972186499</v>
      </c>
      <c r="LR8">
        <v>7.9363814973516994E-2</v>
      </c>
      <c r="LS8">
        <v>0.130257970161401</v>
      </c>
      <c r="LT8">
        <v>2.2805722302561399E-3</v>
      </c>
      <c r="LU8">
        <v>20.253106093956902</v>
      </c>
      <c r="LV8">
        <v>30.635327635327599</v>
      </c>
      <c r="LW8">
        <v>314.64246089470299</v>
      </c>
      <c r="LX8" t="s">
        <v>379</v>
      </c>
      <c r="LY8" t="s">
        <v>379</v>
      </c>
      <c r="LZ8" t="s">
        <v>379</v>
      </c>
      <c r="MA8" t="s">
        <v>379</v>
      </c>
      <c r="MB8" t="s">
        <v>379</v>
      </c>
      <c r="MC8" t="s">
        <v>379</v>
      </c>
      <c r="MD8" t="s">
        <v>379</v>
      </c>
      <c r="ME8" t="s">
        <v>379</v>
      </c>
      <c r="MF8" t="s">
        <v>379</v>
      </c>
      <c r="MG8" t="s">
        <v>379</v>
      </c>
      <c r="MH8" t="s">
        <v>379</v>
      </c>
      <c r="MI8" t="s">
        <v>379</v>
      </c>
      <c r="MJ8" t="s">
        <v>379</v>
      </c>
      <c r="MK8" t="s">
        <v>379</v>
      </c>
      <c r="ML8" t="s">
        <v>379</v>
      </c>
      <c r="MM8" t="s">
        <v>379</v>
      </c>
      <c r="MN8" t="s">
        <v>379</v>
      </c>
      <c r="MO8" t="s">
        <v>379</v>
      </c>
      <c r="MP8">
        <v>43.781201580000001</v>
      </c>
      <c r="MQ8">
        <v>-73.095380259999999</v>
      </c>
      <c r="MR8">
        <v>77.706502330000006</v>
      </c>
      <c r="MS8" t="s">
        <v>388</v>
      </c>
      <c r="MT8">
        <v>0.32499351827845402</v>
      </c>
      <c r="MU8">
        <v>0.39660728175117599</v>
      </c>
      <c r="MV8">
        <v>0.25412052298233201</v>
      </c>
      <c r="MW8">
        <v>0.42601577836216098</v>
      </c>
      <c r="MX8">
        <v>0.19699803696433199</v>
      </c>
      <c r="MY8">
        <v>-0.23556364953888001</v>
      </c>
      <c r="MZ8">
        <v>-0.20587603648121999</v>
      </c>
      <c r="NA8">
        <v>-0.26525126259654103</v>
      </c>
      <c r="NB8">
        <v>-0.163398964745573</v>
      </c>
      <c r="NC8">
        <v>-0.31658194814408203</v>
      </c>
      <c r="ND8">
        <v>-0.114031430012765</v>
      </c>
      <c r="NE8">
        <v>-8.43438169551049E-2</v>
      </c>
      <c r="NF8">
        <v>-0.14371904307042599</v>
      </c>
      <c r="NG8">
        <v>-4.1866745219458303E-2</v>
      </c>
      <c r="NH8">
        <v>-0.19504972861796599</v>
      </c>
      <c r="NI8">
        <v>3.1281126257514502E-2</v>
      </c>
      <c r="NJ8">
        <v>6.0968739315175199E-2</v>
      </c>
      <c r="NK8">
        <v>1.5935131998539001E-3</v>
      </c>
      <c r="NL8">
        <v>0.103445811050821</v>
      </c>
      <c r="NM8">
        <v>-4.9737172347686702E-2</v>
      </c>
      <c r="NN8">
        <v>0.142387924023651</v>
      </c>
      <c r="NO8">
        <v>0.17207553708131201</v>
      </c>
      <c r="NP8">
        <v>0.11270031096598999</v>
      </c>
      <c r="NQ8">
        <v>0.21455260881695801</v>
      </c>
      <c r="NR8">
        <v>6.1369625418450299E-2</v>
      </c>
      <c r="NS8">
        <v>0.34806470324449901</v>
      </c>
      <c r="NT8">
        <v>0.37775231630216</v>
      </c>
      <c r="NU8">
        <v>0.31837709018683902</v>
      </c>
      <c r="NV8">
        <v>0.42022938803780702</v>
      </c>
      <c r="NW8">
        <v>0.26704640463929802</v>
      </c>
      <c r="NX8">
        <v>0.628289624495457</v>
      </c>
      <c r="NY8">
        <v>0.65797723755311699</v>
      </c>
      <c r="NZ8">
        <v>0.59860201143779601</v>
      </c>
      <c r="OA8">
        <v>0.70045430928876395</v>
      </c>
      <c r="OB8">
        <v>0.54727132589025596</v>
      </c>
      <c r="OC8">
        <v>0.75220677094532395</v>
      </c>
      <c r="OD8">
        <v>0.78189438400298406</v>
      </c>
      <c r="OE8">
        <v>0.72251915788766297</v>
      </c>
      <c r="OF8">
        <v>0.82437145573863102</v>
      </c>
      <c r="OG8">
        <v>0.67118847234012302</v>
      </c>
    </row>
    <row r="9" spans="1:397" x14ac:dyDescent="0.25">
      <c r="A9" t="s">
        <v>386</v>
      </c>
      <c r="B9">
        <v>2</v>
      </c>
      <c r="C9">
        <v>333.21176739255901</v>
      </c>
      <c r="D9">
        <v>210.74439145651499</v>
      </c>
      <c r="E9">
        <v>483.41498752831899</v>
      </c>
      <c r="F9">
        <v>0.36155010113357999</v>
      </c>
      <c r="G9">
        <f t="shared" si="0"/>
        <v>0.15335887142719398</v>
      </c>
      <c r="H9">
        <v>0.20819122970638601</v>
      </c>
      <c r="I9">
        <v>0.55456683097390203</v>
      </c>
      <c r="J9">
        <v>369.33333333333297</v>
      </c>
      <c r="K9">
        <v>453.33333333333297</v>
      </c>
      <c r="L9">
        <v>2007.9317565910401</v>
      </c>
      <c r="M9">
        <v>624.04074299532795</v>
      </c>
      <c r="N9">
        <v>58.286647985051701</v>
      </c>
      <c r="O9">
        <v>85.821520222688505</v>
      </c>
      <c r="P9">
        <v>1432.08641928521</v>
      </c>
      <c r="Q9">
        <v>135.31510530017201</v>
      </c>
      <c r="R9">
        <v>2065.3881818181899</v>
      </c>
      <c r="S9">
        <v>2592.8249999999998</v>
      </c>
      <c r="T9">
        <v>4.1471585199605796</v>
      </c>
      <c r="U9">
        <v>2.9578143657340199</v>
      </c>
      <c r="V9">
        <v>0.95761669999999999</v>
      </c>
      <c r="W9">
        <v>0.151127078061841</v>
      </c>
      <c r="X9">
        <v>506</v>
      </c>
      <c r="Y9">
        <v>48.601921024544502</v>
      </c>
      <c r="Z9">
        <v>457.39807897545501</v>
      </c>
      <c r="AA9">
        <v>0.71541250012539803</v>
      </c>
      <c r="AB9">
        <v>0.31693583307884499</v>
      </c>
      <c r="AC9">
        <v>0.39847666704655199</v>
      </c>
      <c r="AD9">
        <v>62</v>
      </c>
      <c r="AE9">
        <v>0.36870356952660499</v>
      </c>
      <c r="AF9">
        <f t="shared" si="1"/>
        <v>18435.178476330253</v>
      </c>
      <c r="AG9">
        <v>0.61138527403899501</v>
      </c>
      <c r="AH9">
        <v>0.59686437669083203</v>
      </c>
      <c r="AI9">
        <v>0.22229934984109601</v>
      </c>
      <c r="AJ9">
        <v>-0.22229934984109601</v>
      </c>
      <c r="AK9">
        <v>0.16628397810305101</v>
      </c>
      <c r="AL9">
        <v>479.71894637934997</v>
      </c>
      <c r="AM9">
        <v>170.698909186755</v>
      </c>
      <c r="AN9">
        <v>160.153372986752</v>
      </c>
      <c r="AO9">
        <v>368.01993890435199</v>
      </c>
      <c r="AP9">
        <v>1178.75745143531</v>
      </c>
      <c r="AQ9">
        <v>3965.7841513153098</v>
      </c>
      <c r="AR9">
        <v>5940.4396848044198</v>
      </c>
      <c r="AS9">
        <v>21165.7218150029</v>
      </c>
      <c r="AT9">
        <v>28703.977170165999</v>
      </c>
      <c r="AU9">
        <v>1187.075701232</v>
      </c>
      <c r="AV9">
        <v>-0.63884592087345704</v>
      </c>
      <c r="AW9">
        <v>847.73888528370298</v>
      </c>
      <c r="AX9">
        <v>331.01856615161</v>
      </c>
      <c r="AY9">
        <v>1159.89359697738</v>
      </c>
      <c r="AZ9">
        <v>335.56161068130501</v>
      </c>
      <c r="BA9">
        <v>824.33198629607898</v>
      </c>
      <c r="BB9">
        <v>0.196760717025252</v>
      </c>
      <c r="BC9">
        <f t="shared" si="2"/>
        <v>14807.859540839019</v>
      </c>
      <c r="BD9">
        <f t="shared" si="3"/>
        <v>3627.3189354912333</v>
      </c>
      <c r="BE9">
        <v>1712.94363256785</v>
      </c>
      <c r="BF9" t="s">
        <v>382</v>
      </c>
      <c r="BG9">
        <v>656.41231272626806</v>
      </c>
      <c r="BH9">
        <v>1937.2274925121201</v>
      </c>
      <c r="BI9">
        <v>5529.1288156555202</v>
      </c>
      <c r="BJ9">
        <v>263.05108508032401</v>
      </c>
      <c r="BK9">
        <v>5.6602601797901803E-2</v>
      </c>
      <c r="BL9">
        <v>865.27162547683997</v>
      </c>
      <c r="BM9">
        <v>9.1475006698681804E-2</v>
      </c>
      <c r="BN9">
        <v>0.19225523216371099</v>
      </c>
      <c r="BO9">
        <v>0.55251741440353797</v>
      </c>
      <c r="BP9">
        <v>0.26175031478938598</v>
      </c>
      <c r="BQ9">
        <v>6.5250368864317704E-2</v>
      </c>
      <c r="BR9">
        <v>3</v>
      </c>
      <c r="BS9">
        <v>1.02906988842158E-2</v>
      </c>
      <c r="BT9">
        <f t="shared" si="4"/>
        <v>514.53494421079006</v>
      </c>
      <c r="BU9">
        <v>1.37700957821555E-2</v>
      </c>
      <c r="BV9">
        <v>5.2725666124624404E-3</v>
      </c>
      <c r="BW9">
        <v>1.4028865396938499E-2</v>
      </c>
      <c r="BX9">
        <v>1.4028865396938499E-2</v>
      </c>
      <c r="BY9">
        <v>5.86676000701366E-3</v>
      </c>
      <c r="BZ9">
        <v>100.02625689900199</v>
      </c>
      <c r="CA9">
        <v>26.264401702662301</v>
      </c>
      <c r="CB9">
        <v>18.464964950147301</v>
      </c>
      <c r="CC9">
        <v>37.792044292895099</v>
      </c>
      <c r="CD9">
        <v>179.084880823399</v>
      </c>
      <c r="CE9">
        <v>322.40007819839099</v>
      </c>
      <c r="CF9">
        <v>388.60132819518998</v>
      </c>
      <c r="CG9">
        <v>1564.68743784459</v>
      </c>
      <c r="CH9">
        <v>1864.80037224237</v>
      </c>
      <c r="CI9">
        <v>53.999213935300901</v>
      </c>
      <c r="CJ9">
        <v>14.8066455287455</v>
      </c>
      <c r="CK9">
        <v>137.79971382034</v>
      </c>
      <c r="CL9">
        <v>42.818420055144401</v>
      </c>
      <c r="CM9">
        <v>88.658653702699596</v>
      </c>
      <c r="CN9">
        <v>104.756200284662</v>
      </c>
      <c r="CO9">
        <v>36.073857566472299</v>
      </c>
      <c r="CP9">
        <v>2.5387108065176401E-2</v>
      </c>
      <c r="CQ9">
        <f t="shared" si="5"/>
        <v>501.47238997880123</v>
      </c>
      <c r="CR9">
        <f t="shared" si="6"/>
        <v>13.062554231988837</v>
      </c>
      <c r="CS9" t="s">
        <v>379</v>
      </c>
      <c r="CT9" t="s">
        <v>379</v>
      </c>
      <c r="CU9">
        <v>47.505802432666798</v>
      </c>
      <c r="CV9">
        <v>166.2961272837</v>
      </c>
      <c r="CW9">
        <v>651.08185563373297</v>
      </c>
      <c r="CX9">
        <v>26.466106728947999</v>
      </c>
      <c r="CY9">
        <v>6.6182383887304396E-3</v>
      </c>
      <c r="CZ9">
        <v>116.12623633100399</v>
      </c>
      <c r="DA9">
        <v>1.07525671206524E-3</v>
      </c>
      <c r="DB9">
        <v>1.1751700619644799E-2</v>
      </c>
      <c r="DC9">
        <v>1.6045748044669898E-2</v>
      </c>
      <c r="DD9">
        <v>2.5295505922037801E-3</v>
      </c>
      <c r="DE9">
        <v>2.5599481894070599E-2</v>
      </c>
      <c r="DF9">
        <v>4.5999999999999999E-3</v>
      </c>
      <c r="DG9">
        <v>6.9099999999999995E-2</v>
      </c>
      <c r="DH9">
        <v>0.27728016738348199</v>
      </c>
      <c r="DI9">
        <v>653.74766592858703</v>
      </c>
      <c r="DJ9">
        <v>-10.9709425423447</v>
      </c>
      <c r="DK9">
        <v>652.88364505926802</v>
      </c>
      <c r="DL9">
        <v>0.28204535656784302</v>
      </c>
      <c r="DM9">
        <v>4.5111266695609897</v>
      </c>
      <c r="DN9">
        <v>8.5751189142602192E-3</v>
      </c>
      <c r="DO9" s="1">
        <v>1.36713048103885E-8</v>
      </c>
      <c r="DP9" s="1">
        <v>5.0952378850322296E-6</v>
      </c>
      <c r="DQ9">
        <v>-10.9709425423447</v>
      </c>
      <c r="DR9">
        <v>188.08645654900999</v>
      </c>
      <c r="DS9">
        <v>7.2198838368522296</v>
      </c>
      <c r="DT9">
        <v>75.5752479858388</v>
      </c>
      <c r="DU9">
        <v>0.26797731781832701</v>
      </c>
      <c r="DV9">
        <v>0.130567737408191</v>
      </c>
      <c r="DW9">
        <v>5.8329253172388698E-2</v>
      </c>
      <c r="DX9">
        <v>1.15989359697738E-3</v>
      </c>
      <c r="DY9">
        <v>8.7815936843324707</v>
      </c>
      <c r="DZ9">
        <v>17.5253623188405</v>
      </c>
      <c r="EA9">
        <v>153.90061105476801</v>
      </c>
      <c r="EB9">
        <v>63</v>
      </c>
      <c r="EC9">
        <v>0.57698424981098495</v>
      </c>
      <c r="ED9">
        <f t="shared" si="7"/>
        <v>28849.212490549249</v>
      </c>
      <c r="EE9">
        <v>0.50189896600134898</v>
      </c>
      <c r="EF9">
        <v>0.49251481872019398</v>
      </c>
      <c r="EG9">
        <v>0.190903802439088</v>
      </c>
      <c r="EH9">
        <v>-0.190903802439088</v>
      </c>
      <c r="EI9">
        <v>0.12992487229982499</v>
      </c>
      <c r="EJ9">
        <v>545.78262505490102</v>
      </c>
      <c r="EK9">
        <v>92.056786683043498</v>
      </c>
      <c r="EL9">
        <v>222.264206417167</v>
      </c>
      <c r="EM9">
        <v>303.219444057663</v>
      </c>
      <c r="EN9">
        <v>1163.4529870850699</v>
      </c>
      <c r="EO9">
        <v>3363.2294008990798</v>
      </c>
      <c r="EP9">
        <v>5564.3564329084602</v>
      </c>
      <c r="EQ9">
        <v>20675.7883330847</v>
      </c>
      <c r="ER9">
        <v>28402.973220846499</v>
      </c>
      <c r="ES9">
        <v>1020.0866441251</v>
      </c>
      <c r="ET9">
        <v>14.6170717130912</v>
      </c>
      <c r="EU9">
        <v>849.00206911256396</v>
      </c>
      <c r="EV9">
        <v>314.45091797251001</v>
      </c>
      <c r="EW9">
        <v>1101.0760059602601</v>
      </c>
      <c r="EX9">
        <v>312.35524501061502</v>
      </c>
      <c r="EY9">
        <v>788.72076094964905</v>
      </c>
      <c r="EZ9">
        <v>0.18529065489330199</v>
      </c>
      <c r="FA9">
        <f t="shared" si="8"/>
        <v>23503.72301501935</v>
      </c>
      <c r="FB9">
        <f t="shared" si="9"/>
        <v>5345.4894755298983</v>
      </c>
      <c r="FC9">
        <v>798.94932781799298</v>
      </c>
      <c r="FD9" t="s">
        <v>382</v>
      </c>
      <c r="FE9">
        <v>611.44774337175397</v>
      </c>
      <c r="FF9">
        <v>1836.5478627569</v>
      </c>
      <c r="FG9">
        <v>5461.8871501221902</v>
      </c>
      <c r="FH9">
        <v>243.22508639269901</v>
      </c>
      <c r="FI9">
        <v>5.4125809232354098E-2</v>
      </c>
      <c r="FJ9">
        <v>853.577328263293</v>
      </c>
      <c r="FK9">
        <v>8.89244690522452E-2</v>
      </c>
      <c r="FL9">
        <v>0.192146105425134</v>
      </c>
      <c r="FM9">
        <v>0.60124745952013103</v>
      </c>
      <c r="FN9">
        <v>0.36899735327998601</v>
      </c>
      <c r="FO9">
        <v>6.1346862351268502E-2</v>
      </c>
      <c r="FP9">
        <v>3</v>
      </c>
      <c r="FQ9">
        <v>4.7676041515121698E-2</v>
      </c>
      <c r="FR9">
        <f t="shared" si="10"/>
        <v>2383.8020757560848</v>
      </c>
      <c r="FS9">
        <v>3.6370718467944901E-2</v>
      </c>
      <c r="FT9">
        <v>4.03750111084622E-2</v>
      </c>
      <c r="FU9">
        <v>5.3153807143267298E-2</v>
      </c>
      <c r="FV9">
        <v>5.3153807143267298E-2</v>
      </c>
      <c r="FW9">
        <v>7.5442173618931298E-3</v>
      </c>
      <c r="FX9">
        <v>67.342606047421</v>
      </c>
      <c r="FY9">
        <v>12.3404078753482</v>
      </c>
      <c r="FZ9">
        <v>143.836289572471</v>
      </c>
      <c r="GA9">
        <v>27.857919304195502</v>
      </c>
      <c r="GB9">
        <v>172.824709257335</v>
      </c>
      <c r="GC9">
        <v>267.09573061444701</v>
      </c>
      <c r="GD9">
        <v>332.32517119155898</v>
      </c>
      <c r="GE9">
        <v>1891.70652755072</v>
      </c>
      <c r="GF9">
        <v>381.48192172289799</v>
      </c>
      <c r="GG9">
        <v>140.66924322749401</v>
      </c>
      <c r="GH9">
        <v>14.678276923237901</v>
      </c>
      <c r="GI9">
        <v>48.351910403131299</v>
      </c>
      <c r="GJ9">
        <v>136.80931421290401</v>
      </c>
      <c r="GK9">
        <v>107.31348853168799</v>
      </c>
      <c r="GL9">
        <v>37.133078316548001</v>
      </c>
      <c r="GM9">
        <v>141.65798899705601</v>
      </c>
      <c r="GN9">
        <v>9.9724120652510906E-2</v>
      </c>
      <c r="GO9">
        <f t="shared" si="11"/>
        <v>2146.0795099416791</v>
      </c>
      <c r="GP9">
        <f t="shared" si="12"/>
        <v>237.72256581440575</v>
      </c>
      <c r="GQ9" t="s">
        <v>379</v>
      </c>
      <c r="GR9" t="s">
        <v>379</v>
      </c>
      <c r="GS9">
        <v>71.216759801397302</v>
      </c>
      <c r="GT9">
        <v>146.96948315940699</v>
      </c>
      <c r="GU9">
        <v>801.38038988463404</v>
      </c>
      <c r="GV9">
        <v>94.879184273820897</v>
      </c>
      <c r="GW9">
        <v>1.0783620918652301E-2</v>
      </c>
      <c r="GX9">
        <v>121.297012463454</v>
      </c>
      <c r="GY9">
        <v>3.3107439485681599E-3</v>
      </c>
      <c r="GZ9">
        <v>2.63955381420105E-2</v>
      </c>
      <c r="HA9">
        <v>3.1778951298585503E-2</v>
      </c>
      <c r="HB9">
        <v>1.6773233325858099E-2</v>
      </c>
      <c r="HC9">
        <v>1.03505959550887E-2</v>
      </c>
      <c r="HD9">
        <v>3.4999999999999901E-3</v>
      </c>
      <c r="HE9">
        <v>4.6799999999999897E-2</v>
      </c>
      <c r="HF9">
        <v>0.78276902868659604</v>
      </c>
      <c r="HG9">
        <v>524.87271442482302</v>
      </c>
      <c r="HH9">
        <v>-10.065265153541199</v>
      </c>
      <c r="HI9">
        <v>546.20512811716003</v>
      </c>
      <c r="HJ9">
        <v>0.30433751516936902</v>
      </c>
      <c r="HK9">
        <v>17.612567476817301</v>
      </c>
      <c r="HL9">
        <v>4.2857946193033403E-2</v>
      </c>
      <c r="HM9" s="1">
        <v>6.4419062785881503E-6</v>
      </c>
      <c r="HN9">
        <v>2.0773640787468302E-3</v>
      </c>
      <c r="HO9">
        <v>-10.065265153541199</v>
      </c>
      <c r="HP9">
        <v>634.98179421489294</v>
      </c>
      <c r="HQ9">
        <v>3.4756536850164998</v>
      </c>
      <c r="HR9">
        <v>114.57854621119699</v>
      </c>
      <c r="HS9">
        <v>0.101422696669175</v>
      </c>
      <c r="HT9">
        <v>3.1051398492361101E-2</v>
      </c>
      <c r="HU9">
        <v>1.5851265729572801E-2</v>
      </c>
      <c r="HV9">
        <v>1.1010760059602599E-3</v>
      </c>
      <c r="HW9">
        <v>7.03856950659923</v>
      </c>
      <c r="HX9">
        <v>15.6</v>
      </c>
      <c r="HY9">
        <v>109.801684302948</v>
      </c>
      <c r="HZ9">
        <v>125</v>
      </c>
      <c r="IA9">
        <v>0.94568781933759005</v>
      </c>
      <c r="IB9">
        <f t="shared" si="13"/>
        <v>94568.781933759004</v>
      </c>
      <c r="IC9">
        <v>1.11328424004034</v>
      </c>
      <c r="ID9">
        <v>1.0893791954110199</v>
      </c>
      <c r="IE9">
        <v>0.413203152280185</v>
      </c>
      <c r="IF9">
        <v>-0.413203152280185</v>
      </c>
      <c r="IG9">
        <v>0.29620885040287598</v>
      </c>
      <c r="IH9">
        <v>1025.5015714342501</v>
      </c>
      <c r="II9">
        <v>262.75569586979799</v>
      </c>
      <c r="IJ9">
        <v>382.41757940391898</v>
      </c>
      <c r="IK9">
        <v>671.23938296201504</v>
      </c>
      <c r="IL9">
        <v>2342.2104385203802</v>
      </c>
      <c r="IM9">
        <v>7329.0135522143901</v>
      </c>
      <c r="IN9">
        <v>11504.7961177128</v>
      </c>
      <c r="IO9">
        <v>41841.510148087596</v>
      </c>
      <c r="IP9">
        <v>57106.9503910126</v>
      </c>
      <c r="IQ9">
        <v>2207.1623453571101</v>
      </c>
      <c r="IR9">
        <v>13.978225792217801</v>
      </c>
      <c r="IS9">
        <v>1696.7409543962599</v>
      </c>
      <c r="IT9">
        <v>645.46948412411996</v>
      </c>
      <c r="IU9">
        <v>2260.9696029376501</v>
      </c>
      <c r="IV9">
        <v>647.916855691921</v>
      </c>
      <c r="IW9">
        <v>1613.05274724572</v>
      </c>
      <c r="IX9">
        <v>0.38205137191855498</v>
      </c>
      <c r="IY9">
        <f t="shared" si="14"/>
        <v>58438.64905529972</v>
      </c>
      <c r="IZ9">
        <f t="shared" si="15"/>
        <v>36130.132878459284</v>
      </c>
      <c r="JA9">
        <v>2511.8929603858401</v>
      </c>
      <c r="JB9">
        <v>0</v>
      </c>
      <c r="JC9">
        <v>1267.8600560980201</v>
      </c>
      <c r="JD9">
        <v>3773.7753552690201</v>
      </c>
      <c r="JE9">
        <v>10991.0159657777</v>
      </c>
      <c r="JF9">
        <v>506.276171473023</v>
      </c>
      <c r="JG9">
        <v>0.110728411030256</v>
      </c>
      <c r="JH9">
        <v>1718.8489537401299</v>
      </c>
      <c r="JI9">
        <v>0.18039947575092699</v>
      </c>
      <c r="JJ9">
        <v>0.38440133758884598</v>
      </c>
      <c r="JK9">
        <v>1.1537648739236701</v>
      </c>
      <c r="JL9">
        <v>0.63074766806937199</v>
      </c>
      <c r="JM9">
        <v>0.126597231215586</v>
      </c>
      <c r="JN9">
        <v>6</v>
      </c>
      <c r="JO9">
        <v>5.7966740399337503E-2</v>
      </c>
      <c r="JP9">
        <f t="shared" si="16"/>
        <v>5796.6740399337505</v>
      </c>
      <c r="JQ9">
        <v>5.0140814250100502E-2</v>
      </c>
      <c r="JR9">
        <v>4.5647577720924697E-2</v>
      </c>
      <c r="JS9">
        <v>6.7182672540205907E-2</v>
      </c>
      <c r="JT9">
        <v>6.7182672540205907E-2</v>
      </c>
      <c r="JU9">
        <v>1.34109773689067E-2</v>
      </c>
      <c r="JV9">
        <v>167.36886294642301</v>
      </c>
      <c r="JW9">
        <v>38.604809578010503</v>
      </c>
      <c r="JX9">
        <v>162.30125452261899</v>
      </c>
      <c r="JY9">
        <v>65.649963597090604</v>
      </c>
      <c r="JZ9">
        <v>351.90959008073497</v>
      </c>
      <c r="KA9">
        <v>589.49580881283805</v>
      </c>
      <c r="KB9">
        <v>720.92649938674901</v>
      </c>
      <c r="KC9">
        <v>3456.3939653953098</v>
      </c>
      <c r="KD9">
        <v>2246.2822939652701</v>
      </c>
      <c r="KE9">
        <v>194.66845716279499</v>
      </c>
      <c r="KF9">
        <v>29.4849224519835</v>
      </c>
      <c r="KG9">
        <v>186.151624223472</v>
      </c>
      <c r="KH9">
        <v>179.62773426804901</v>
      </c>
      <c r="KI9">
        <v>195.972142234388</v>
      </c>
      <c r="KJ9">
        <v>141.88927860121001</v>
      </c>
      <c r="KK9">
        <v>177.73184656352799</v>
      </c>
      <c r="KL9">
        <v>0.12511122871768701</v>
      </c>
      <c r="KM9">
        <f t="shared" si="17"/>
        <v>5071.4450283217202</v>
      </c>
      <c r="KN9">
        <f t="shared" si="18"/>
        <v>725.22901161203026</v>
      </c>
      <c r="KO9">
        <v>0</v>
      </c>
      <c r="KP9">
        <v>0</v>
      </c>
      <c r="KQ9">
        <v>118.722562234064</v>
      </c>
      <c r="KR9">
        <v>313.26561044310699</v>
      </c>
      <c r="KS9">
        <v>1452.4622455183601</v>
      </c>
      <c r="KT9">
        <v>121.34529100276799</v>
      </c>
      <c r="KU9">
        <v>1.7401859307382701E-2</v>
      </c>
      <c r="KV9">
        <v>237.423248794458</v>
      </c>
      <c r="KW9">
        <v>4.3860006606333997E-3</v>
      </c>
      <c r="KX9">
        <v>3.8147238761655398E-2</v>
      </c>
      <c r="KY9">
        <v>4.7824699343255402E-2</v>
      </c>
      <c r="KZ9">
        <v>1.9302783918061901E-2</v>
      </c>
      <c r="LA9">
        <v>3.5950077849159399E-2</v>
      </c>
      <c r="LB9">
        <v>8.0999999999999996E-3</v>
      </c>
      <c r="LC9">
        <v>0.115899999999999</v>
      </c>
      <c r="LD9">
        <v>1.06004919607007</v>
      </c>
      <c r="LE9">
        <v>1178.6203803534099</v>
      </c>
      <c r="LF9">
        <v>-21.036207695885899</v>
      </c>
      <c r="LG9">
        <v>1199.0887731764201</v>
      </c>
      <c r="LH9">
        <v>0.58638287173721304</v>
      </c>
      <c r="LI9">
        <v>22.123694146378298</v>
      </c>
      <c r="LJ9">
        <v>5.1433065107293702E-2</v>
      </c>
      <c r="LK9" s="1">
        <v>6.4555775833985402E-6</v>
      </c>
      <c r="LL9">
        <v>2.0824593166318701E-3</v>
      </c>
      <c r="LM9">
        <v>-21.036207695885899</v>
      </c>
      <c r="LN9">
        <v>823.06825076390305</v>
      </c>
      <c r="LO9">
        <v>10.695537521868699</v>
      </c>
      <c r="LP9">
        <v>190.15379419703601</v>
      </c>
      <c r="LQ9">
        <v>0.36940001448750198</v>
      </c>
      <c r="LR9">
        <v>0.16161913590055199</v>
      </c>
      <c r="LS9">
        <v>7.4180518901961506E-2</v>
      </c>
      <c r="LT9">
        <v>2.2609696029376502E-3</v>
      </c>
      <c r="LU9">
        <v>15.8201631909317</v>
      </c>
      <c r="LV9">
        <v>33.125362318840502</v>
      </c>
      <c r="LW9">
        <v>263.70229535771603</v>
      </c>
      <c r="LX9" t="s">
        <v>379</v>
      </c>
      <c r="LY9" t="s">
        <v>379</v>
      </c>
      <c r="LZ9" t="s">
        <v>379</v>
      </c>
      <c r="MA9" t="s">
        <v>379</v>
      </c>
      <c r="MB9" t="s">
        <v>379</v>
      </c>
      <c r="MC9" t="s">
        <v>379</v>
      </c>
      <c r="MD9" t="s">
        <v>379</v>
      </c>
      <c r="ME9" t="s">
        <v>379</v>
      </c>
      <c r="MF9" t="s">
        <v>379</v>
      </c>
      <c r="MG9" t="s">
        <v>379</v>
      </c>
      <c r="MH9" t="s">
        <v>379</v>
      </c>
      <c r="MI9" t="s">
        <v>379</v>
      </c>
      <c r="MJ9" t="s">
        <v>379</v>
      </c>
      <c r="MK9" t="s">
        <v>379</v>
      </c>
      <c r="ML9" t="s">
        <v>379</v>
      </c>
      <c r="MM9" t="s">
        <v>379</v>
      </c>
      <c r="MN9" t="s">
        <v>379</v>
      </c>
      <c r="MO9" t="s">
        <v>379</v>
      </c>
      <c r="MP9">
        <v>43.781182829999999</v>
      </c>
      <c r="MQ9">
        <v>-73.097430250000002</v>
      </c>
      <c r="MR9">
        <v>77.663022729999994</v>
      </c>
      <c r="MS9" t="s">
        <v>389</v>
      </c>
      <c r="MT9">
        <v>0.407626208378088</v>
      </c>
      <c r="MU9">
        <v>0.53626060224452698</v>
      </c>
      <c r="MV9">
        <v>0.221100781510426</v>
      </c>
      <c r="MW9">
        <v>0.63416237638430994</v>
      </c>
      <c r="MX9">
        <v>8.0410385569835902E-2</v>
      </c>
      <c r="MY9">
        <v>-0.19208404953886801</v>
      </c>
      <c r="MZ9">
        <v>-9.5063718294574204E-2</v>
      </c>
      <c r="NA9">
        <v>-0.28910438078316297</v>
      </c>
      <c r="NB9">
        <v>-6.7166152329663298E-3</v>
      </c>
      <c r="NC9">
        <v>-0.40170562890486899</v>
      </c>
      <c r="ND9">
        <v>-7.05518300127536E-2</v>
      </c>
      <c r="NE9">
        <v>2.6468501231541E-2</v>
      </c>
      <c r="NF9">
        <v>-0.16757216125704799</v>
      </c>
      <c r="NG9">
        <v>0.11481560429314799</v>
      </c>
      <c r="NH9">
        <v>-0.28017340937875401</v>
      </c>
      <c r="NI9">
        <v>7.47607262575265E-2</v>
      </c>
      <c r="NJ9">
        <v>0.17178105750182099</v>
      </c>
      <c r="NK9">
        <v>-2.2259604986768201E-2</v>
      </c>
      <c r="NL9">
        <v>0.26012816056342902</v>
      </c>
      <c r="NM9">
        <v>-0.13486085310847401</v>
      </c>
      <c r="NN9">
        <v>0.18586752402366299</v>
      </c>
      <c r="NO9">
        <v>0.28288785526795801</v>
      </c>
      <c r="NP9">
        <v>8.8847192779368797E-2</v>
      </c>
      <c r="NQ9">
        <v>0.37123495832956599</v>
      </c>
      <c r="NR9">
        <v>-2.37540553423372E-2</v>
      </c>
      <c r="NS9">
        <v>0.391544303244511</v>
      </c>
      <c r="NT9">
        <v>0.48856463448880599</v>
      </c>
      <c r="NU9">
        <v>0.29452397200021702</v>
      </c>
      <c r="NV9">
        <v>0.57691173755041403</v>
      </c>
      <c r="NW9">
        <v>0.18192272387851099</v>
      </c>
      <c r="NX9">
        <v>0.67176922449546905</v>
      </c>
      <c r="NY9">
        <v>0.76878955573976304</v>
      </c>
      <c r="NZ9">
        <v>0.57474889325117395</v>
      </c>
      <c r="OA9">
        <v>0.85713665880137102</v>
      </c>
      <c r="OB9">
        <v>0.46214764512946799</v>
      </c>
      <c r="OC9">
        <v>0.79568637094533601</v>
      </c>
      <c r="OD9">
        <v>0.892706702189631</v>
      </c>
      <c r="OE9">
        <v>0.69866603970104102</v>
      </c>
      <c r="OF9">
        <v>0.98105380525123798</v>
      </c>
      <c r="OG9">
        <v>0.586064791579335</v>
      </c>
    </row>
    <row r="10" spans="1:397" x14ac:dyDescent="0.25">
      <c r="A10" t="s">
        <v>386</v>
      </c>
      <c r="B10">
        <v>3</v>
      </c>
      <c r="C10">
        <v>329.53897386360001</v>
      </c>
      <c r="D10">
        <v>189.77405209370301</v>
      </c>
      <c r="E10">
        <v>499.35136146712199</v>
      </c>
      <c r="F10">
        <v>0.17527839607905801</v>
      </c>
      <c r="G10">
        <f t="shared" si="0"/>
        <v>7.5480475156521315E-2</v>
      </c>
      <c r="H10">
        <v>9.9797920922536698E-2</v>
      </c>
      <c r="I10">
        <v>0.26787835211500299</v>
      </c>
      <c r="J10">
        <v>813.33333333333303</v>
      </c>
      <c r="K10">
        <v>414.666666666666</v>
      </c>
      <c r="L10">
        <v>998.30359785394205</v>
      </c>
      <c r="M10" t="s">
        <v>379</v>
      </c>
      <c r="N10">
        <v>80.133222407022501</v>
      </c>
      <c r="O10">
        <v>137.946849668027</v>
      </c>
      <c r="P10">
        <v>211.730566536705</v>
      </c>
      <c r="Q10" t="s">
        <v>379</v>
      </c>
      <c r="R10">
        <v>1372.7667253521099</v>
      </c>
      <c r="S10">
        <v>1951.9804878048701</v>
      </c>
      <c r="T10">
        <v>1.37043796093319</v>
      </c>
      <c r="U10">
        <v>0.29065667648154098</v>
      </c>
      <c r="V10">
        <v>1.58761079674796</v>
      </c>
      <c r="W10">
        <v>0.15641848656343599</v>
      </c>
      <c r="X10">
        <v>480.29629629629602</v>
      </c>
      <c r="Y10">
        <v>44.278942717117403</v>
      </c>
      <c r="Z10">
        <v>436.01735357917801</v>
      </c>
      <c r="AA10">
        <v>0.45106434701481302</v>
      </c>
      <c r="AB10">
        <v>0.17817454074889899</v>
      </c>
      <c r="AC10">
        <v>0.27288980626591403</v>
      </c>
      <c r="AD10">
        <v>69</v>
      </c>
      <c r="AE10">
        <v>0.442537992578655</v>
      </c>
      <c r="AF10">
        <f t="shared" si="1"/>
        <v>22126.899628932752</v>
      </c>
      <c r="AG10">
        <v>0.42560225735396501</v>
      </c>
      <c r="AH10">
        <v>0.44916913612591203</v>
      </c>
      <c r="AI10">
        <v>0.18128217883959499</v>
      </c>
      <c r="AJ10">
        <v>-0.18128217883959499</v>
      </c>
      <c r="AK10">
        <v>0.15925423646943401</v>
      </c>
      <c r="AL10">
        <v>494.969861322535</v>
      </c>
      <c r="AM10">
        <v>96.350094435056207</v>
      </c>
      <c r="AN10">
        <v>283.27397965208201</v>
      </c>
      <c r="AO10">
        <v>395.21285631237799</v>
      </c>
      <c r="AP10">
        <v>1269.96604595852</v>
      </c>
      <c r="AQ10">
        <v>4109.2513409407602</v>
      </c>
      <c r="AR10">
        <v>6269.4033799594999</v>
      </c>
      <c r="AS10">
        <v>21195.970440143999</v>
      </c>
      <c r="AT10">
        <v>30031.8572029553</v>
      </c>
      <c r="AU10">
        <v>1044.96424157968</v>
      </c>
      <c r="AV10">
        <v>21.802260665188101</v>
      </c>
      <c r="AW10">
        <v>890.18271763491396</v>
      </c>
      <c r="AX10">
        <v>379.78332832360798</v>
      </c>
      <c r="AY10">
        <v>1173.7064769736801</v>
      </c>
      <c r="AZ10">
        <v>329.02932291666599</v>
      </c>
      <c r="BA10">
        <v>844.67715405701699</v>
      </c>
      <c r="BB10">
        <v>0.14747807017543099</v>
      </c>
      <c r="BC10">
        <f t="shared" si="2"/>
        <v>18863.667172692287</v>
      </c>
      <c r="BD10">
        <f t="shared" si="3"/>
        <v>3263.2324562404624</v>
      </c>
      <c r="BE10">
        <v>853.55118924508702</v>
      </c>
      <c r="BF10" t="s">
        <v>382</v>
      </c>
      <c r="BG10">
        <v>619.07527374612005</v>
      </c>
      <c r="BH10">
        <v>1870.1250905181801</v>
      </c>
      <c r="BI10">
        <v>6229.3562448929297</v>
      </c>
      <c r="BJ10">
        <v>871.63240254787195</v>
      </c>
      <c r="BK10">
        <v>4.8051337487305099E-2</v>
      </c>
      <c r="BL10">
        <v>962.09548901103699</v>
      </c>
      <c r="BM10">
        <v>8.8284036012530501E-2</v>
      </c>
      <c r="BN10">
        <v>0.20774722137610499</v>
      </c>
      <c r="BO10">
        <v>0.59360924397303405</v>
      </c>
      <c r="BP10">
        <v>0.22618334361077899</v>
      </c>
      <c r="BQ10">
        <v>5.86308819543951E-2</v>
      </c>
      <c r="BR10">
        <v>1.41421356237309</v>
      </c>
      <c r="BS10">
        <v>5.8442874481360397E-3</v>
      </c>
      <c r="BT10">
        <f t="shared" si="4"/>
        <v>292.214372406802</v>
      </c>
      <c r="BU10">
        <v>1.78532780630908E-2</v>
      </c>
      <c r="BV10">
        <v>4.2624146872084302E-2</v>
      </c>
      <c r="BW10">
        <v>0.105715409943317</v>
      </c>
      <c r="BX10">
        <v>0.105715409943317</v>
      </c>
      <c r="BY10">
        <v>5.7334731079869902E-3</v>
      </c>
      <c r="BZ10">
        <v>71.101785012588394</v>
      </c>
      <c r="CA10">
        <v>8.3396749745672292</v>
      </c>
      <c r="CB10">
        <v>5.0411095694185404</v>
      </c>
      <c r="CC10">
        <v>13.858436115399799</v>
      </c>
      <c r="CD10">
        <v>60.547647775445199</v>
      </c>
      <c r="CE10">
        <v>274.37385706838501</v>
      </c>
      <c r="CF10">
        <v>217.536010502642</v>
      </c>
      <c r="CG10">
        <v>292.88444495308698</v>
      </c>
      <c r="CH10">
        <v>1396.3048881433999</v>
      </c>
      <c r="CI10">
        <v>49.059448869560498</v>
      </c>
      <c r="CJ10">
        <v>11.512658594574299</v>
      </c>
      <c r="CK10">
        <v>57.243348897188497</v>
      </c>
      <c r="CL10">
        <v>3.3042988782566698</v>
      </c>
      <c r="CM10">
        <v>98.521927493630898</v>
      </c>
      <c r="CN10">
        <v>60.027252195358798</v>
      </c>
      <c r="CO10">
        <v>38.494675298272</v>
      </c>
      <c r="CP10">
        <v>2.71367734007983E-2</v>
      </c>
      <c r="CQ10">
        <f t="shared" si="5"/>
        <v>284.28461719834212</v>
      </c>
      <c r="CR10">
        <f t="shared" si="6"/>
        <v>7.9297552084598735</v>
      </c>
      <c r="CS10" t="s">
        <v>379</v>
      </c>
      <c r="CT10" t="s">
        <v>379</v>
      </c>
      <c r="CU10">
        <v>23.069559022705</v>
      </c>
      <c r="CV10">
        <v>139.25122680020399</v>
      </c>
      <c r="CW10">
        <v>126.25981967184499</v>
      </c>
      <c r="CX10">
        <v>40.034883382579402</v>
      </c>
      <c r="CY10" s="1">
        <v>4.8766876814304702E-4</v>
      </c>
      <c r="CZ10">
        <v>36.780694223253597</v>
      </c>
      <c r="DA10">
        <v>7.7896054890341697E-3</v>
      </c>
      <c r="DB10">
        <v>1.3863221230838101E-2</v>
      </c>
      <c r="DC10">
        <v>4.9945920921657401E-2</v>
      </c>
      <c r="DD10">
        <v>1.3069459024768E-2</v>
      </c>
      <c r="DE10">
        <v>8.3200305530362392E-3</v>
      </c>
      <c r="DF10">
        <v>3.5999999999999999E-3</v>
      </c>
      <c r="DG10">
        <v>4.8099999999999997E-2</v>
      </c>
      <c r="DH10">
        <v>0.17558811814963099</v>
      </c>
      <c r="DI10">
        <v>481.86412381428602</v>
      </c>
      <c r="DJ10">
        <v>-11.207287158205601</v>
      </c>
      <c r="DK10">
        <v>517.35940388588403</v>
      </c>
      <c r="DL10">
        <v>0.101642876476667</v>
      </c>
      <c r="DM10">
        <v>15.8688487220379</v>
      </c>
      <c r="DN10">
        <v>1.15346271252836E-2</v>
      </c>
      <c r="DO10" s="1">
        <v>5.2776974454988696E-6</v>
      </c>
      <c r="DP10" s="1">
        <v>9.1508644851442001E-4</v>
      </c>
      <c r="DQ10">
        <v>-11.207287158205601</v>
      </c>
      <c r="DR10">
        <v>99.408448634143397</v>
      </c>
      <c r="DS10">
        <v>4.3966297863219799</v>
      </c>
      <c r="DT10">
        <v>25.172791530442399</v>
      </c>
      <c r="DU10">
        <v>0.12556141513647101</v>
      </c>
      <c r="DV10">
        <v>5.85484687310555E-2</v>
      </c>
      <c r="DW10">
        <v>0.112739785321992</v>
      </c>
      <c r="DX10">
        <v>1.17370647697368E-3</v>
      </c>
      <c r="DY10">
        <v>6.7916712805251898</v>
      </c>
      <c r="DZ10">
        <v>15.5879629629629</v>
      </c>
      <c r="EA10">
        <v>105.868320377445</v>
      </c>
      <c r="EB10">
        <v>70</v>
      </c>
      <c r="EC10">
        <v>0.71471295088979503</v>
      </c>
      <c r="ED10">
        <f t="shared" si="7"/>
        <v>35735.647544489751</v>
      </c>
      <c r="EE10">
        <v>0.35260515603799097</v>
      </c>
      <c r="EF10">
        <v>0.34018766349593399</v>
      </c>
      <c r="EG10">
        <v>8.4748932808022995E-2</v>
      </c>
      <c r="EH10">
        <v>-8.4748932808022995E-2</v>
      </c>
      <c r="EI10">
        <v>0.122179941016667</v>
      </c>
      <c r="EJ10">
        <v>463.30307233695203</v>
      </c>
      <c r="EK10">
        <v>58.206473607749899</v>
      </c>
      <c r="EL10">
        <v>284.549703277258</v>
      </c>
      <c r="EM10">
        <v>341.90056244505701</v>
      </c>
      <c r="EN10">
        <v>1148.08199160803</v>
      </c>
      <c r="EO10">
        <v>3511.80202277131</v>
      </c>
      <c r="EP10">
        <v>6243.2019137596899</v>
      </c>
      <c r="EQ10">
        <v>20742.017169331299</v>
      </c>
      <c r="ER10">
        <v>31030.633024466999</v>
      </c>
      <c r="ES10">
        <v>968.329851017441</v>
      </c>
      <c r="ET10">
        <v>18.575725873577401</v>
      </c>
      <c r="EU10">
        <v>805.20363478200898</v>
      </c>
      <c r="EV10">
        <v>342.878356826024</v>
      </c>
      <c r="EW10">
        <v>1114.32251565152</v>
      </c>
      <c r="EX10">
        <v>300.691356184798</v>
      </c>
      <c r="EY10">
        <v>813.63115946672895</v>
      </c>
      <c r="EZ10">
        <v>0.16389006791171201</v>
      </c>
      <c r="FA10">
        <f t="shared" si="8"/>
        <v>29878.92984155432</v>
      </c>
      <c r="FB10">
        <f t="shared" si="9"/>
        <v>5856.7177029354298</v>
      </c>
      <c r="FC10">
        <v>364.61633919338101</v>
      </c>
      <c r="FD10" t="s">
        <v>382</v>
      </c>
      <c r="FE10">
        <v>580.71448957264101</v>
      </c>
      <c r="FF10">
        <v>1933.42516639213</v>
      </c>
      <c r="FG10">
        <v>6798.7713671990696</v>
      </c>
      <c r="FH10">
        <v>745.23132504104899</v>
      </c>
      <c r="FI10">
        <v>4.1609078695240997E-2</v>
      </c>
      <c r="FJ10">
        <v>1067.57032180741</v>
      </c>
      <c r="FK10">
        <v>9.3137751449629394E-2</v>
      </c>
      <c r="FL10">
        <v>0.21901390356672501</v>
      </c>
      <c r="FM10">
        <v>0.60011376759683299</v>
      </c>
      <c r="FN10">
        <v>0.346406585549282</v>
      </c>
      <c r="FO10">
        <v>4.9979571904380599E-2</v>
      </c>
      <c r="FP10">
        <v>1.41421356237309</v>
      </c>
      <c r="FQ10">
        <v>5.78635263328263E-2</v>
      </c>
      <c r="FR10">
        <f t="shared" si="10"/>
        <v>2893.1763166413152</v>
      </c>
      <c r="FS10">
        <v>1.3886285137548599E-2</v>
      </c>
      <c r="FT10">
        <v>6.34068069691164E-3</v>
      </c>
      <c r="FU10">
        <v>2.70374518156106E-2</v>
      </c>
      <c r="FV10">
        <v>2.70374518156106E-2</v>
      </c>
      <c r="FW10">
        <v>2.8616141011109899E-2</v>
      </c>
      <c r="FX10">
        <v>17.6608050309131</v>
      </c>
      <c r="FY10">
        <v>2.7232827857615098</v>
      </c>
      <c r="FZ10">
        <v>19.6539254030106</v>
      </c>
      <c r="GA10">
        <v>7.4145216767207103</v>
      </c>
      <c r="GB10">
        <v>12.1023086935687</v>
      </c>
      <c r="GC10">
        <v>46.838544205595198</v>
      </c>
      <c r="GD10">
        <v>180.86636932784501</v>
      </c>
      <c r="GE10">
        <v>810.92776002855203</v>
      </c>
      <c r="GF10">
        <v>527.05941726024105</v>
      </c>
      <c r="GG10">
        <v>20.121838590723598</v>
      </c>
      <c r="GH10">
        <v>1.2141841400569999</v>
      </c>
      <c r="GI10">
        <v>10.2462833541924</v>
      </c>
      <c r="GJ10">
        <v>22.348592047760999</v>
      </c>
      <c r="GK10">
        <v>98.061660329828001</v>
      </c>
      <c r="GL10">
        <v>68.122035013269397</v>
      </c>
      <c r="GM10">
        <v>29.939625316558601</v>
      </c>
      <c r="GN10">
        <v>8.7562989563318996E-2</v>
      </c>
      <c r="GO10">
        <f t="shared" si="11"/>
        <v>2639.8411490224103</v>
      </c>
      <c r="GP10">
        <f t="shared" si="12"/>
        <v>253.33516761890519</v>
      </c>
      <c r="GQ10" t="s">
        <v>379</v>
      </c>
      <c r="GR10" t="s">
        <v>379</v>
      </c>
      <c r="GS10">
        <v>25.805905772609599</v>
      </c>
      <c r="GT10">
        <v>155.34847285313199</v>
      </c>
      <c r="GU10">
        <v>425.26882093101699</v>
      </c>
      <c r="GV10">
        <v>54.522190509097697</v>
      </c>
      <c r="GW10" s="1">
        <v>8.4415900307015896E-4</v>
      </c>
      <c r="GX10">
        <v>78.865542371138602</v>
      </c>
      <c r="GY10">
        <v>3.8482508255758699E-3</v>
      </c>
      <c r="GZ10">
        <v>9.9848262940994206E-3</v>
      </c>
      <c r="HA10">
        <v>3.9120242033705302E-2</v>
      </c>
      <c r="HB10">
        <v>5.1885157482164199E-2</v>
      </c>
      <c r="HC10">
        <v>7.9287684230431692E-3</v>
      </c>
      <c r="HD10">
        <v>2.5000000000000001E-3</v>
      </c>
      <c r="HE10">
        <v>2.8999999999999901E-2</v>
      </c>
      <c r="HF10">
        <v>0.295168349516583</v>
      </c>
      <c r="HG10">
        <v>399.768408176224</v>
      </c>
      <c r="HH10">
        <v>-3.8827765680997199</v>
      </c>
      <c r="HI10">
        <v>431.71254897049897</v>
      </c>
      <c r="HJ10">
        <v>0.12664093297499099</v>
      </c>
      <c r="HK10">
        <v>14.715674851911199</v>
      </c>
      <c r="HL10">
        <v>1.6670206670487998E-2</v>
      </c>
      <c r="HM10" s="1">
        <v>8.03779080414522E-6</v>
      </c>
      <c r="HN10">
        <v>1.61081271257953E-3</v>
      </c>
      <c r="HO10">
        <v>-3.8827765680997199</v>
      </c>
      <c r="HP10">
        <v>186.50214293464501</v>
      </c>
      <c r="HQ10">
        <v>3.5085569436605599</v>
      </c>
      <c r="HR10">
        <v>51.470452893653402</v>
      </c>
      <c r="HS10">
        <v>0.38373204291628399</v>
      </c>
      <c r="HT10">
        <v>6.8437417214861504E-2</v>
      </c>
      <c r="HU10">
        <v>2.0818938093705101E-2</v>
      </c>
      <c r="HV10">
        <v>1.11432251565152E-3</v>
      </c>
      <c r="HW10">
        <v>4.9677846475870897</v>
      </c>
      <c r="HX10">
        <v>13.533333333333299</v>
      </c>
      <c r="HY10">
        <v>67.230685564011907</v>
      </c>
      <c r="HZ10">
        <v>139</v>
      </c>
      <c r="IA10">
        <v>1.1572509434684499</v>
      </c>
      <c r="IB10">
        <f t="shared" si="13"/>
        <v>115725.094346845</v>
      </c>
      <c r="IC10">
        <v>0.77820741339195698</v>
      </c>
      <c r="ID10">
        <v>0.78935679962184602</v>
      </c>
      <c r="IE10">
        <v>0.266031111647618</v>
      </c>
      <c r="IF10">
        <v>-0.266031111647618</v>
      </c>
      <c r="IG10">
        <v>0.281434177486101</v>
      </c>
      <c r="IH10">
        <v>958.27293365948799</v>
      </c>
      <c r="II10">
        <v>154.55656804280599</v>
      </c>
      <c r="IJ10">
        <v>567.82368292934098</v>
      </c>
      <c r="IK10">
        <v>737.11341875743597</v>
      </c>
      <c r="IL10">
        <v>2418.0480375665502</v>
      </c>
      <c r="IM10">
        <v>7621.0533637120798</v>
      </c>
      <c r="IN10">
        <v>12512.6052937192</v>
      </c>
      <c r="IO10">
        <v>41937.9876094754</v>
      </c>
      <c r="IP10">
        <v>61062.490227422299</v>
      </c>
      <c r="IQ10">
        <v>2013.29409259712</v>
      </c>
      <c r="IR10">
        <v>40.377986538765498</v>
      </c>
      <c r="IS10">
        <v>1695.3863524169201</v>
      </c>
      <c r="IT10">
        <v>722.66168514963294</v>
      </c>
      <c r="IU10">
        <v>2288.0289926252099</v>
      </c>
      <c r="IV10">
        <v>629.72067910146495</v>
      </c>
      <c r="IW10">
        <v>1658.30831352374</v>
      </c>
      <c r="IX10">
        <v>0.31136813808714398</v>
      </c>
      <c r="IY10">
        <f t="shared" si="14"/>
        <v>79691.98719010879</v>
      </c>
      <c r="IZ10">
        <f t="shared" si="15"/>
        <v>36033.107156736201</v>
      </c>
      <c r="JA10">
        <v>1218.1675284384601</v>
      </c>
      <c r="JB10">
        <v>0</v>
      </c>
      <c r="JC10">
        <v>1199.7897633187599</v>
      </c>
      <c r="JD10">
        <v>3803.5502569103201</v>
      </c>
      <c r="JE10">
        <v>13028.127612091999</v>
      </c>
      <c r="JF10">
        <v>1616.86372758892</v>
      </c>
      <c r="JG10">
        <v>8.9660416182546193E-2</v>
      </c>
      <c r="JH10">
        <v>2029.6658108184499</v>
      </c>
      <c r="JI10">
        <v>0.18142178746215901</v>
      </c>
      <c r="JJ10">
        <v>0.42676112494282997</v>
      </c>
      <c r="JK10">
        <v>1.19372301156986</v>
      </c>
      <c r="JL10">
        <v>0.57258992916006202</v>
      </c>
      <c r="JM10">
        <v>0.10861045385877501</v>
      </c>
      <c r="JN10">
        <v>2.8284271247461898</v>
      </c>
      <c r="JO10">
        <v>6.3707813780962394E-2</v>
      </c>
      <c r="JP10">
        <f t="shared" si="16"/>
        <v>6370.7813780962397</v>
      </c>
      <c r="JQ10">
        <v>3.1739563200639503E-2</v>
      </c>
      <c r="JR10">
        <v>4.8964827568995999E-2</v>
      </c>
      <c r="JS10">
        <v>0.132752861758927</v>
      </c>
      <c r="JT10">
        <v>0.132752861758927</v>
      </c>
      <c r="JU10">
        <v>3.43496141190969E-2</v>
      </c>
      <c r="JV10">
        <v>88.762590043501504</v>
      </c>
      <c r="JW10">
        <v>11.0629577603287</v>
      </c>
      <c r="JX10">
        <v>24.695034972429202</v>
      </c>
      <c r="JY10">
        <v>21.272957792120501</v>
      </c>
      <c r="JZ10">
        <v>72.649956469014001</v>
      </c>
      <c r="KA10">
        <v>321.21240127398102</v>
      </c>
      <c r="KB10">
        <v>398.40237983048701</v>
      </c>
      <c r="KC10">
        <v>1103.81220498164</v>
      </c>
      <c r="KD10">
        <v>1923.3643054036399</v>
      </c>
      <c r="KE10">
        <v>69.181287460284096</v>
      </c>
      <c r="KF10">
        <v>12.726842734631299</v>
      </c>
      <c r="KG10">
        <v>67.489632251380996</v>
      </c>
      <c r="KH10">
        <v>25.652890926017701</v>
      </c>
      <c r="KI10">
        <v>196.583587823459</v>
      </c>
      <c r="KJ10">
        <v>128.14928720862801</v>
      </c>
      <c r="KK10">
        <v>68.434300614830605</v>
      </c>
      <c r="KL10">
        <v>0.11469976296411701</v>
      </c>
      <c r="KM10">
        <f t="shared" si="17"/>
        <v>5640.05426413239</v>
      </c>
      <c r="KN10">
        <f t="shared" si="18"/>
        <v>730.72711396384932</v>
      </c>
      <c r="KO10">
        <v>0</v>
      </c>
      <c r="KP10">
        <v>0</v>
      </c>
      <c r="KQ10">
        <v>48.875464795314599</v>
      </c>
      <c r="KR10">
        <v>294.59969965333602</v>
      </c>
      <c r="KS10">
        <v>551.52864060286299</v>
      </c>
      <c r="KT10">
        <v>94.557073891677106</v>
      </c>
      <c r="KU10">
        <v>1.3318277712131999E-3</v>
      </c>
      <c r="KV10">
        <v>115.64623659439199</v>
      </c>
      <c r="KW10">
        <v>1.163785631461E-2</v>
      </c>
      <c r="KX10">
        <v>2.38480475249375E-2</v>
      </c>
      <c r="KY10">
        <v>8.9066162955362793E-2</v>
      </c>
      <c r="KZ10">
        <v>6.4954616506932197E-2</v>
      </c>
      <c r="LA10">
        <v>1.62487989760794E-2</v>
      </c>
      <c r="LB10">
        <v>6.09999999999999E-3</v>
      </c>
      <c r="LC10">
        <v>7.7100000000000002E-2</v>
      </c>
      <c r="LD10">
        <v>0.47075646766621498</v>
      </c>
      <c r="LE10">
        <v>881.63253199050996</v>
      </c>
      <c r="LF10">
        <v>-15.090063726305299</v>
      </c>
      <c r="LG10">
        <v>949.07195285638397</v>
      </c>
      <c r="LH10">
        <v>0.22828380945165799</v>
      </c>
      <c r="LI10">
        <v>30.584523573949198</v>
      </c>
      <c r="LJ10">
        <v>2.8204833795771701E-2</v>
      </c>
      <c r="LK10" s="1">
        <v>1.3315488249644E-5</v>
      </c>
      <c r="LL10">
        <v>2.5258991610939501E-3</v>
      </c>
      <c r="LM10">
        <v>-15.090063726305299</v>
      </c>
      <c r="LN10">
        <v>285.91059156878799</v>
      </c>
      <c r="LO10">
        <v>7.9051867299825496</v>
      </c>
      <c r="LP10">
        <v>76.643244424095897</v>
      </c>
      <c r="LQ10">
        <v>0.50929345805275505</v>
      </c>
      <c r="LR10">
        <v>0.126985885945917</v>
      </c>
      <c r="LS10">
        <v>0.13355872341569699</v>
      </c>
      <c r="LT10">
        <v>2.28802899262521E-3</v>
      </c>
      <c r="LU10">
        <v>11.7594559281122</v>
      </c>
      <c r="LV10">
        <v>29.121296296296201</v>
      </c>
      <c r="LW10">
        <v>173.09900594145699</v>
      </c>
      <c r="LX10" t="s">
        <v>379</v>
      </c>
      <c r="LY10" t="s">
        <v>379</v>
      </c>
      <c r="LZ10" t="s">
        <v>379</v>
      </c>
      <c r="MA10" t="s">
        <v>379</v>
      </c>
      <c r="MB10" t="s">
        <v>379</v>
      </c>
      <c r="MC10" t="s">
        <v>379</v>
      </c>
      <c r="MD10" t="s">
        <v>379</v>
      </c>
      <c r="ME10" t="s">
        <v>379</v>
      </c>
      <c r="MF10" t="s">
        <v>379</v>
      </c>
      <c r="MG10" t="s">
        <v>379</v>
      </c>
      <c r="MH10" t="s">
        <v>379</v>
      </c>
      <c r="MI10" t="s">
        <v>379</v>
      </c>
      <c r="MJ10" t="s">
        <v>379</v>
      </c>
      <c r="MK10" t="s">
        <v>379</v>
      </c>
      <c r="ML10" t="s">
        <v>379</v>
      </c>
      <c r="MM10" t="s">
        <v>379</v>
      </c>
      <c r="MN10" t="s">
        <v>379</v>
      </c>
      <c r="MO10" t="s">
        <v>379</v>
      </c>
      <c r="MP10">
        <v>43.781815270000003</v>
      </c>
      <c r="MQ10">
        <v>-73.09560501</v>
      </c>
      <c r="MR10">
        <v>78.006302379999994</v>
      </c>
      <c r="MS10" t="s">
        <v>390</v>
      </c>
      <c r="MT10">
        <v>5.5779843697914701E-2</v>
      </c>
      <c r="MU10">
        <v>6.3530130745583099E-2</v>
      </c>
      <c r="MV10">
        <v>4.7918441423756397E-2</v>
      </c>
      <c r="MW10">
        <v>0.14706100225934199</v>
      </c>
      <c r="MX10">
        <v>3.9612578243638598E-2</v>
      </c>
      <c r="MY10">
        <v>-0.53536369953886798</v>
      </c>
      <c r="MZ10">
        <v>-0.47120599445809402</v>
      </c>
      <c r="NA10">
        <v>-0.59952140461964198</v>
      </c>
      <c r="NB10">
        <v>-0.34788247186486898</v>
      </c>
      <c r="NC10">
        <v>-0.65057869989216999</v>
      </c>
      <c r="ND10">
        <v>-0.41383148001275299</v>
      </c>
      <c r="NE10">
        <v>-0.34967377493197899</v>
      </c>
      <c r="NF10">
        <v>-0.477989185093527</v>
      </c>
      <c r="NG10">
        <v>-0.226350252338754</v>
      </c>
      <c r="NH10">
        <v>-0.52904648036605495</v>
      </c>
      <c r="NI10">
        <v>-0.26851892374247299</v>
      </c>
      <c r="NJ10">
        <v>-0.20436121866169801</v>
      </c>
      <c r="NK10">
        <v>-0.332676628823247</v>
      </c>
      <c r="NL10">
        <v>-8.1037696068474205E-2</v>
      </c>
      <c r="NM10">
        <v>-0.383733924095775</v>
      </c>
      <c r="NN10">
        <v>-0.157412125976335</v>
      </c>
      <c r="NO10">
        <v>-9.3254420895561893E-2</v>
      </c>
      <c r="NP10">
        <v>-0.22156983105710901</v>
      </c>
      <c r="NQ10">
        <v>3.00691016976628E-2</v>
      </c>
      <c r="NR10">
        <v>-0.27262712632963798</v>
      </c>
      <c r="NS10">
        <v>4.8264653244512297E-2</v>
      </c>
      <c r="NT10">
        <v>0.11242235832528601</v>
      </c>
      <c r="NU10">
        <v>-1.58930518362616E-2</v>
      </c>
      <c r="NV10">
        <v>0.23574588091851101</v>
      </c>
      <c r="NW10">
        <v>-6.6950347108789998E-2</v>
      </c>
      <c r="NX10">
        <v>0.32848957449546901</v>
      </c>
      <c r="NY10">
        <v>0.39264727957624301</v>
      </c>
      <c r="NZ10">
        <v>0.264331869414695</v>
      </c>
      <c r="OA10">
        <v>0.515970802169468</v>
      </c>
      <c r="OB10">
        <v>0.21327457414216699</v>
      </c>
      <c r="OC10">
        <v>0.45240672094533602</v>
      </c>
      <c r="OD10">
        <v>0.51656442602610997</v>
      </c>
      <c r="OE10">
        <v>0.38824901586456201</v>
      </c>
      <c r="OF10">
        <v>0.63988794861933496</v>
      </c>
      <c r="OG10">
        <v>0.33719172059203401</v>
      </c>
    </row>
    <row r="11" spans="1:397" x14ac:dyDescent="0.25">
      <c r="A11" t="s">
        <v>386</v>
      </c>
      <c r="B11">
        <v>4</v>
      </c>
      <c r="C11">
        <v>369.42422909889501</v>
      </c>
      <c r="D11">
        <v>215.86357518522499</v>
      </c>
      <c r="E11">
        <v>563.94265550433204</v>
      </c>
      <c r="F11">
        <v>0.18753294811872701</v>
      </c>
      <c r="G11">
        <f t="shared" si="0"/>
        <v>7.9835717082252011E-2</v>
      </c>
      <c r="H11">
        <v>0.10769723103647499</v>
      </c>
      <c r="I11">
        <v>0.28936737913810401</v>
      </c>
      <c r="J11">
        <v>809.33333333333303</v>
      </c>
      <c r="K11">
        <v>488</v>
      </c>
      <c r="L11">
        <v>1387.6942682210499</v>
      </c>
      <c r="M11">
        <v>802.63403662852295</v>
      </c>
      <c r="N11">
        <v>649.85331678259001</v>
      </c>
      <c r="O11">
        <v>118.456743159686</v>
      </c>
      <c r="P11">
        <v>444.64002654893699</v>
      </c>
      <c r="Q11">
        <v>358.66501793595802</v>
      </c>
      <c r="R11">
        <v>1258.2019230768999</v>
      </c>
      <c r="S11">
        <v>1557.0414507772</v>
      </c>
      <c r="T11">
        <v>1.74599959691853</v>
      </c>
      <c r="U11">
        <v>0.55944693648083799</v>
      </c>
      <c r="V11">
        <v>1.2601655474956801</v>
      </c>
      <c r="W11">
        <v>1.01184855115554</v>
      </c>
      <c r="X11">
        <v>243.07407407407399</v>
      </c>
      <c r="Y11">
        <v>23.400058211452802</v>
      </c>
      <c r="Z11">
        <v>219.67401586262099</v>
      </c>
      <c r="AA11">
        <v>0.22410797496054</v>
      </c>
      <c r="AB11">
        <v>7.81563808908914E-2</v>
      </c>
      <c r="AC11">
        <v>0.145951594069649</v>
      </c>
      <c r="AD11">
        <v>73</v>
      </c>
      <c r="AE11">
        <v>0.52251011926303004</v>
      </c>
      <c r="AF11">
        <f t="shared" si="1"/>
        <v>26125.505963151503</v>
      </c>
      <c r="AG11">
        <v>0.44991472273281502</v>
      </c>
      <c r="AH11">
        <v>0.44028075617137402</v>
      </c>
      <c r="AI11">
        <v>0.16105405795565</v>
      </c>
      <c r="AJ11">
        <v>-0.16105405795565</v>
      </c>
      <c r="AK11">
        <v>0.14074398464927099</v>
      </c>
      <c r="AL11">
        <v>446.67748510549899</v>
      </c>
      <c r="AM11">
        <v>70.239730626808097</v>
      </c>
      <c r="AN11">
        <v>132.55855502631201</v>
      </c>
      <c r="AO11">
        <v>350.23866879206901</v>
      </c>
      <c r="AP11">
        <v>999.85518353533905</v>
      </c>
      <c r="AQ11">
        <v>4398.12151787328</v>
      </c>
      <c r="AR11">
        <v>5180.93209017971</v>
      </c>
      <c r="AS11">
        <v>18510.702751125598</v>
      </c>
      <c r="AT11">
        <v>24024.5045459188</v>
      </c>
      <c r="AU11">
        <v>880.02919289312104</v>
      </c>
      <c r="AV11">
        <v>13.7894683523062</v>
      </c>
      <c r="AW11">
        <v>796.91615389756896</v>
      </c>
      <c r="AX11">
        <v>202.93902963777001</v>
      </c>
      <c r="AY11">
        <v>956.147324999999</v>
      </c>
      <c r="AZ11">
        <v>281.26391428571401</v>
      </c>
      <c r="BA11">
        <v>674.88341071428499</v>
      </c>
      <c r="BB11">
        <v>0.19796296296296201</v>
      </c>
      <c r="BC11">
        <f t="shared" si="2"/>
        <v>20953.6233937795</v>
      </c>
      <c r="BD11">
        <f t="shared" si="3"/>
        <v>5171.8825693720037</v>
      </c>
      <c r="BE11">
        <v>910.63495346432205</v>
      </c>
      <c r="BF11" t="s">
        <v>382</v>
      </c>
      <c r="BG11">
        <v>464.53566091939302</v>
      </c>
      <c r="BH11">
        <v>1741.6932024637699</v>
      </c>
      <c r="BI11">
        <v>5435.1046957562703</v>
      </c>
      <c r="BJ11">
        <v>366.27763005104799</v>
      </c>
      <c r="BK11">
        <v>4.11694395770855E-2</v>
      </c>
      <c r="BL11">
        <v>896.05725412212701</v>
      </c>
      <c r="BM11">
        <v>9.4113500989733506E-2</v>
      </c>
      <c r="BN11">
        <v>0.226647743905979</v>
      </c>
      <c r="BO11">
        <v>0.52845288619241404</v>
      </c>
      <c r="BP11">
        <v>0.29305688907878502</v>
      </c>
      <c r="BQ11">
        <v>5.6352282199316997E-2</v>
      </c>
      <c r="BR11">
        <v>1.41421356237309</v>
      </c>
      <c r="BS11">
        <v>9.7526365024492006E-3</v>
      </c>
      <c r="BT11">
        <f t="shared" si="4"/>
        <v>487.63182512246004</v>
      </c>
      <c r="BU11">
        <v>2.9021339231286501E-2</v>
      </c>
      <c r="BV11">
        <v>2.8224068934512798E-2</v>
      </c>
      <c r="BW11">
        <v>4.8776441081840101E-2</v>
      </c>
      <c r="BX11">
        <v>4.8776441081840101E-2</v>
      </c>
      <c r="BY11">
        <v>2.2760379077886E-2</v>
      </c>
      <c r="BZ11">
        <v>81.8746878434183</v>
      </c>
      <c r="CA11">
        <v>6.6858443995708701</v>
      </c>
      <c r="CB11">
        <v>20.101415715471902</v>
      </c>
      <c r="CC11">
        <v>51.309940206639197</v>
      </c>
      <c r="CD11">
        <v>159.94912778602199</v>
      </c>
      <c r="CE11">
        <v>224.96983115498799</v>
      </c>
      <c r="CF11">
        <v>265.73667051840499</v>
      </c>
      <c r="CG11">
        <v>905.35805888408004</v>
      </c>
      <c r="CH11">
        <v>926.28532351112494</v>
      </c>
      <c r="CI11">
        <v>155.717463186049</v>
      </c>
      <c r="CJ11">
        <v>1.95913338379165</v>
      </c>
      <c r="CK11">
        <v>133.184628050057</v>
      </c>
      <c r="CL11">
        <v>26.764499735965</v>
      </c>
      <c r="CM11">
        <v>152.96512192755301</v>
      </c>
      <c r="CN11">
        <v>100.29604604655</v>
      </c>
      <c r="CO11">
        <v>52.669075881002399</v>
      </c>
      <c r="CP11">
        <v>8.6686053545459898E-2</v>
      </c>
      <c r="CQ11">
        <f t="shared" si="5"/>
        <v>445.36094661942417</v>
      </c>
      <c r="CR11">
        <f t="shared" si="6"/>
        <v>42.27087850303591</v>
      </c>
      <c r="CS11" t="s">
        <v>379</v>
      </c>
      <c r="CT11" t="s">
        <v>379</v>
      </c>
      <c r="CU11">
        <v>76.430983740444702</v>
      </c>
      <c r="CV11">
        <v>68.283929816238697</v>
      </c>
      <c r="CW11">
        <v>308.53112193481297</v>
      </c>
      <c r="CX11">
        <v>57.225270904064402</v>
      </c>
      <c r="CY11">
        <v>8.5510665620558805E-3</v>
      </c>
      <c r="CZ11">
        <v>59.3503692601697</v>
      </c>
      <c r="DA11" s="1">
        <v>9.1420012422717704E-4</v>
      </c>
      <c r="DB11">
        <v>2.1580948723868801E-2</v>
      </c>
      <c r="DC11">
        <v>6.6570054244730901E-3</v>
      </c>
      <c r="DD11">
        <v>2.56971104593335E-2</v>
      </c>
      <c r="DE11">
        <v>2.1064971396075199E-2</v>
      </c>
      <c r="DF11">
        <v>3.4999999999999901E-3</v>
      </c>
      <c r="DG11">
        <v>4.58E-2</v>
      </c>
      <c r="DH11">
        <v>0.108282447681966</v>
      </c>
      <c r="DI11">
        <v>511.14614683181702</v>
      </c>
      <c r="DJ11">
        <v>-17.4417120146942</v>
      </c>
      <c r="DK11">
        <v>586.21106482991001</v>
      </c>
      <c r="DL11">
        <v>5.5826853431645201E-2</v>
      </c>
      <c r="DM11">
        <v>29.6077216144384</v>
      </c>
      <c r="DN11">
        <v>8.6659933455086099E-3</v>
      </c>
      <c r="DO11" s="1">
        <v>3.83888651828213E-5</v>
      </c>
      <c r="DP11">
        <v>2.98757337202059E-3</v>
      </c>
      <c r="DQ11">
        <v>-17.4417120146942</v>
      </c>
      <c r="DR11">
        <v>63.703199272669401</v>
      </c>
      <c r="DS11">
        <v>1.90072038367995</v>
      </c>
      <c r="DT11">
        <v>6.0078337747622097</v>
      </c>
      <c r="DU11">
        <v>1.1668227787368601E-2</v>
      </c>
      <c r="DV11">
        <v>8.7774002388367901E-3</v>
      </c>
      <c r="DW11">
        <v>0.27379648453821498</v>
      </c>
      <c r="DX11" s="1">
        <v>9.5614732499999899E-4</v>
      </c>
      <c r="DY11">
        <v>8.1054454657392796</v>
      </c>
      <c r="DZ11">
        <v>15.2666666666666</v>
      </c>
      <c r="EA11">
        <v>123.74313411028599</v>
      </c>
      <c r="EB11">
        <v>74</v>
      </c>
      <c r="EC11">
        <v>0.66612905694433999</v>
      </c>
      <c r="ED11">
        <f t="shared" si="7"/>
        <v>33306.452847216999</v>
      </c>
      <c r="EE11">
        <v>0.38473436733314398</v>
      </c>
      <c r="EF11">
        <v>0.42118422150608498</v>
      </c>
      <c r="EG11">
        <v>0.122917940017977</v>
      </c>
      <c r="EH11">
        <v>-0.122917940017977</v>
      </c>
      <c r="EI11">
        <v>0.16104177952750301</v>
      </c>
      <c r="EJ11">
        <v>449.02755431064202</v>
      </c>
      <c r="EK11">
        <v>44.991199624646399</v>
      </c>
      <c r="EL11">
        <v>122.415792425075</v>
      </c>
      <c r="EM11">
        <v>278.93419243649703</v>
      </c>
      <c r="EN11">
        <v>895.52978057638802</v>
      </c>
      <c r="EO11">
        <v>3481.6546734712001</v>
      </c>
      <c r="EP11">
        <v>4953.5191019247204</v>
      </c>
      <c r="EQ11">
        <v>18909.517249663801</v>
      </c>
      <c r="ER11">
        <v>23596.1703150006</v>
      </c>
      <c r="ES11">
        <v>810.30310428073699</v>
      </c>
      <c r="ET11">
        <v>11.138044348862101</v>
      </c>
      <c r="EU11">
        <v>727.96174674713905</v>
      </c>
      <c r="EV11">
        <v>167.568033829249</v>
      </c>
      <c r="EW11">
        <v>937.09142345276803</v>
      </c>
      <c r="EX11">
        <v>241.40260869565199</v>
      </c>
      <c r="EY11">
        <v>695.68881475711601</v>
      </c>
      <c r="EZ11">
        <v>0.16715526601518799</v>
      </c>
      <c r="FA11">
        <f t="shared" si="8"/>
        <v>27739.103861518124</v>
      </c>
      <c r="FB11">
        <f t="shared" si="9"/>
        <v>5567.3489856988726</v>
      </c>
      <c r="FC11">
        <v>516.01240951396005</v>
      </c>
      <c r="FD11" t="s">
        <v>382</v>
      </c>
      <c r="FE11">
        <v>466.29772420556401</v>
      </c>
      <c r="FF11">
        <v>1764.8493931062701</v>
      </c>
      <c r="FG11">
        <v>5396.3008316053902</v>
      </c>
      <c r="FH11">
        <v>329.88715296726298</v>
      </c>
      <c r="FI11">
        <v>4.1283802712842897E-2</v>
      </c>
      <c r="FJ11">
        <v>895.30085176310001</v>
      </c>
      <c r="FK11">
        <v>9.3264082873905196E-2</v>
      </c>
      <c r="FL11">
        <v>0.228887585083453</v>
      </c>
      <c r="FM11">
        <v>0.576753714375837</v>
      </c>
      <c r="FN11">
        <v>0.342096455997911</v>
      </c>
      <c r="FO11">
        <v>4.7916576878458898E-2</v>
      </c>
      <c r="FP11">
        <v>1.41421356237309</v>
      </c>
      <c r="FQ11">
        <v>0.114485007897275</v>
      </c>
      <c r="FR11">
        <f t="shared" si="10"/>
        <v>5724.2503948637504</v>
      </c>
      <c r="FS11">
        <v>2.4537814160439399E-2</v>
      </c>
      <c r="FT11">
        <v>4.4887943977858002E-2</v>
      </c>
      <c r="FU11">
        <v>8.9458389962600096E-3</v>
      </c>
      <c r="FV11">
        <v>8.9458389962600096E-3</v>
      </c>
      <c r="FW11">
        <v>7.7220224649028099E-2</v>
      </c>
      <c r="FX11">
        <v>75.616309401705806</v>
      </c>
      <c r="FY11">
        <v>0.14104661117078901</v>
      </c>
      <c r="FZ11">
        <v>33.5691872991761</v>
      </c>
      <c r="GA11">
        <v>23.756005016062399</v>
      </c>
      <c r="GB11">
        <v>132.723234881124</v>
      </c>
      <c r="GC11">
        <v>98.183016305580296</v>
      </c>
      <c r="GD11">
        <v>158.81084049550299</v>
      </c>
      <c r="GE11">
        <v>304.39132602745298</v>
      </c>
      <c r="GF11">
        <v>912.84654152481005</v>
      </c>
      <c r="GG11">
        <v>164.08133604741201</v>
      </c>
      <c r="GH11">
        <v>6.1253070463689401</v>
      </c>
      <c r="GI11">
        <v>99.372314417768294</v>
      </c>
      <c r="GJ11">
        <v>33.350920463356303</v>
      </c>
      <c r="GK11">
        <v>227.51242220768501</v>
      </c>
      <c r="GL11">
        <v>68.585668522323601</v>
      </c>
      <c r="GM11">
        <v>158.92675368536101</v>
      </c>
      <c r="GN11">
        <v>9.3589920332930496E-2</v>
      </c>
      <c r="GO11">
        <f t="shared" si="11"/>
        <v>5188.5182564427059</v>
      </c>
      <c r="GP11">
        <f t="shared" si="12"/>
        <v>535.73213842104428</v>
      </c>
      <c r="GQ11" t="s">
        <v>379</v>
      </c>
      <c r="GR11" t="s">
        <v>379</v>
      </c>
      <c r="GS11">
        <v>84.287525915130502</v>
      </c>
      <c r="GT11">
        <v>186.255346721759</v>
      </c>
      <c r="GU11">
        <v>27.300406943330099</v>
      </c>
      <c r="GV11">
        <v>19.618117379911698</v>
      </c>
      <c r="GW11">
        <v>7.0557694002329604E-3</v>
      </c>
      <c r="GX11">
        <v>0.14291514072490799</v>
      </c>
      <c r="GY11">
        <v>8.3485245435255002E-3</v>
      </c>
      <c r="GZ11">
        <v>1.00117792095501E-2</v>
      </c>
      <c r="HA11">
        <v>1.27692884987144E-2</v>
      </c>
      <c r="HB11">
        <v>5.6743850179793998E-2</v>
      </c>
      <c r="HC11">
        <v>1.17806664676324E-2</v>
      </c>
      <c r="HD11">
        <v>2.8999999999999998E-3</v>
      </c>
      <c r="HE11">
        <v>3.3500000000000002E-2</v>
      </c>
      <c r="HF11">
        <v>0.185137370401322</v>
      </c>
      <c r="HG11">
        <v>424.23641202813201</v>
      </c>
      <c r="HH11">
        <v>-4.5037993107377297</v>
      </c>
      <c r="HI11">
        <v>474.478612301753</v>
      </c>
      <c r="HJ11">
        <v>8.1402028139070007E-2</v>
      </c>
      <c r="HK11">
        <v>16.2604245678463</v>
      </c>
      <c r="HL11">
        <v>9.9545221712665898E-3</v>
      </c>
      <c r="HM11" s="1">
        <v>8.2114431907438999E-6</v>
      </c>
      <c r="HN11">
        <v>1.2178364944342599E-3</v>
      </c>
      <c r="HO11">
        <v>-4.5037993107377297</v>
      </c>
      <c r="HP11">
        <v>104.237656724941</v>
      </c>
      <c r="HQ11">
        <v>1.3605177324131601</v>
      </c>
      <c r="HR11">
        <v>11.377338102662</v>
      </c>
      <c r="HS11">
        <v>8.0401876460382493E-2</v>
      </c>
      <c r="HT11">
        <v>1.17045499092532E-2</v>
      </c>
      <c r="HU11">
        <v>4.3207027596775201E-2</v>
      </c>
      <c r="HV11" s="1">
        <v>9.37091423452768E-4</v>
      </c>
      <c r="HW11">
        <v>6.8525102361607697</v>
      </c>
      <c r="HX11">
        <v>13.4770114942528</v>
      </c>
      <c r="HY11">
        <v>92.3513592172242</v>
      </c>
      <c r="HZ11">
        <v>147</v>
      </c>
      <c r="IA11">
        <v>1.18863917620737</v>
      </c>
      <c r="IB11">
        <f t="shared" si="13"/>
        <v>118863.91762073702</v>
      </c>
      <c r="IC11">
        <v>0.83464909006596</v>
      </c>
      <c r="ID11">
        <v>0.86146497767746</v>
      </c>
      <c r="IE11">
        <v>0.28397199797362799</v>
      </c>
      <c r="IF11">
        <v>-0.28397199797362799</v>
      </c>
      <c r="IG11">
        <v>0.301785764176774</v>
      </c>
      <c r="IH11">
        <v>895.70503941614197</v>
      </c>
      <c r="II11">
        <v>115.230930251454</v>
      </c>
      <c r="IJ11">
        <v>254.97434745138699</v>
      </c>
      <c r="IK11">
        <v>629.17286122856603</v>
      </c>
      <c r="IL11">
        <v>1895.3849641117199</v>
      </c>
      <c r="IM11">
        <v>7879.7761913444801</v>
      </c>
      <c r="IN11">
        <v>10134.4511921044</v>
      </c>
      <c r="IO11">
        <v>37420.220000789501</v>
      </c>
      <c r="IP11">
        <v>47620.674860919396</v>
      </c>
      <c r="IQ11">
        <v>1690.3322971738501</v>
      </c>
      <c r="IR11">
        <v>24.9275127011683</v>
      </c>
      <c r="IS11">
        <v>1524.8779006447</v>
      </c>
      <c r="IT11">
        <v>370.50706346701901</v>
      </c>
      <c r="IU11">
        <v>1893.2387484527601</v>
      </c>
      <c r="IV11">
        <v>522.66652298136603</v>
      </c>
      <c r="IW11">
        <v>1370.5722254714001</v>
      </c>
      <c r="IX11">
        <v>0.36511822897815099</v>
      </c>
      <c r="IY11">
        <f t="shared" si="14"/>
        <v>75464.534529648692</v>
      </c>
      <c r="IZ11">
        <f t="shared" si="15"/>
        <v>43399.383091088333</v>
      </c>
      <c r="JA11">
        <v>1426.6473629782799</v>
      </c>
      <c r="JB11">
        <v>0</v>
      </c>
      <c r="JC11">
        <v>930.833385124958</v>
      </c>
      <c r="JD11">
        <v>3506.5425955700498</v>
      </c>
      <c r="JE11">
        <v>10831.4055273616</v>
      </c>
      <c r="JF11">
        <v>696.16478301831103</v>
      </c>
      <c r="JG11">
        <v>8.2453242289928397E-2</v>
      </c>
      <c r="JH11">
        <v>1791.3581058852201</v>
      </c>
      <c r="JI11">
        <v>0.18737758386363801</v>
      </c>
      <c r="JJ11">
        <v>0.455535328989433</v>
      </c>
      <c r="JK11">
        <v>1.1052066005682499</v>
      </c>
      <c r="JL11">
        <v>0.63515334507669696</v>
      </c>
      <c r="JM11">
        <v>0.104268859077776</v>
      </c>
      <c r="JN11">
        <v>2.8284271247461898</v>
      </c>
      <c r="JO11">
        <v>0.124237644399724</v>
      </c>
      <c r="JP11">
        <f t="shared" si="16"/>
        <v>12423.764439972401</v>
      </c>
      <c r="JQ11">
        <v>5.35591533917259E-2</v>
      </c>
      <c r="JR11">
        <v>7.3112012912370794E-2</v>
      </c>
      <c r="JS11">
        <v>5.7722280078100097E-2</v>
      </c>
      <c r="JT11">
        <v>5.7722280078100097E-2</v>
      </c>
      <c r="JU11">
        <v>9.99806037269141E-2</v>
      </c>
      <c r="JV11">
        <v>157.49099724512399</v>
      </c>
      <c r="JW11">
        <v>6.8268910107416598</v>
      </c>
      <c r="JX11">
        <v>53.670603014648101</v>
      </c>
      <c r="JY11">
        <v>75.0659452227017</v>
      </c>
      <c r="JZ11">
        <v>292.67236266714701</v>
      </c>
      <c r="KA11">
        <v>323.15284746056801</v>
      </c>
      <c r="KB11">
        <v>424.547511013909</v>
      </c>
      <c r="KC11">
        <v>1209.7493849115299</v>
      </c>
      <c r="KD11">
        <v>1839.1318650359301</v>
      </c>
      <c r="KE11">
        <v>319.79879923346198</v>
      </c>
      <c r="KF11">
        <v>8.0844404301605906</v>
      </c>
      <c r="KG11">
        <v>232.55694246782599</v>
      </c>
      <c r="KH11">
        <v>60.115420199321299</v>
      </c>
      <c r="KI11">
        <v>380.47754413523802</v>
      </c>
      <c r="KJ11">
        <v>168.881714568874</v>
      </c>
      <c r="KK11">
        <v>211.59582956636399</v>
      </c>
      <c r="KL11">
        <v>0.18027597387839001</v>
      </c>
      <c r="KM11">
        <f t="shared" si="17"/>
        <v>10184.058206320666</v>
      </c>
      <c r="KN11">
        <f t="shared" si="18"/>
        <v>2239.7062336517351</v>
      </c>
      <c r="KO11">
        <v>0</v>
      </c>
      <c r="KP11">
        <v>0</v>
      </c>
      <c r="KQ11">
        <v>160.71850965557499</v>
      </c>
      <c r="KR11">
        <v>254.53927653799801</v>
      </c>
      <c r="KS11">
        <v>335.83152887814299</v>
      </c>
      <c r="KT11">
        <v>76.843388283976196</v>
      </c>
      <c r="KU11">
        <v>1.56068359622888E-2</v>
      </c>
      <c r="KV11">
        <v>59.493284400894602</v>
      </c>
      <c r="KW11">
        <v>9.2627246677526795E-3</v>
      </c>
      <c r="KX11">
        <v>3.1592727933418899E-2</v>
      </c>
      <c r="KY11">
        <v>1.9426293923187499E-2</v>
      </c>
      <c r="KZ11">
        <v>8.2440960639127495E-2</v>
      </c>
      <c r="LA11">
        <v>3.28456378637077E-2</v>
      </c>
      <c r="LB11">
        <v>6.3999999999999899E-3</v>
      </c>
      <c r="LC11">
        <v>7.9299999999999995E-2</v>
      </c>
      <c r="LD11">
        <v>0.29341981808328899</v>
      </c>
      <c r="LE11">
        <v>935.38255885995</v>
      </c>
      <c r="LF11">
        <v>-21.945511325432001</v>
      </c>
      <c r="LG11">
        <v>1060.6896771316599</v>
      </c>
      <c r="LH11">
        <v>0.137228881570715</v>
      </c>
      <c r="LI11">
        <v>45.868146182284796</v>
      </c>
      <c r="LJ11">
        <v>1.86205155167752E-2</v>
      </c>
      <c r="LK11" s="1">
        <v>4.6600308373565203E-5</v>
      </c>
      <c r="LL11">
        <v>4.2054098664548499E-3</v>
      </c>
      <c r="LM11">
        <v>-21.945511325432001</v>
      </c>
      <c r="LN11">
        <v>167.94085599761101</v>
      </c>
      <c r="LO11">
        <v>3.2612381160931099</v>
      </c>
      <c r="LP11">
        <v>17.385171877424199</v>
      </c>
      <c r="LQ11">
        <v>9.2070104247751194E-2</v>
      </c>
      <c r="LR11">
        <v>2.0481950148090001E-2</v>
      </c>
      <c r="LS11">
        <v>0.31700351213499001</v>
      </c>
      <c r="LT11">
        <v>1.8932387484527601E-3</v>
      </c>
      <c r="LU11">
        <v>14.9579557019</v>
      </c>
      <c r="LV11">
        <v>28.743678160919501</v>
      </c>
      <c r="LW11">
        <v>216.09449332751001</v>
      </c>
      <c r="LX11" t="s">
        <v>379</v>
      </c>
      <c r="LY11" t="s">
        <v>379</v>
      </c>
      <c r="LZ11" t="s">
        <v>379</v>
      </c>
      <c r="MA11" t="s">
        <v>379</v>
      </c>
      <c r="MB11" t="s">
        <v>379</v>
      </c>
      <c r="MC11" t="s">
        <v>379</v>
      </c>
      <c r="MD11" t="s">
        <v>379</v>
      </c>
      <c r="ME11" t="s">
        <v>379</v>
      </c>
      <c r="MF11" t="s">
        <v>379</v>
      </c>
      <c r="MG11" t="s">
        <v>379</v>
      </c>
      <c r="MH11" t="s">
        <v>379</v>
      </c>
      <c r="MI11" t="s">
        <v>379</v>
      </c>
      <c r="MJ11" t="s">
        <v>379</v>
      </c>
      <c r="MK11" t="s">
        <v>379</v>
      </c>
      <c r="ML11" t="s">
        <v>379</v>
      </c>
      <c r="MM11" t="s">
        <v>379</v>
      </c>
      <c r="MN11" t="s">
        <v>379</v>
      </c>
      <c r="MO11" t="s">
        <v>379</v>
      </c>
      <c r="MP11">
        <v>43.781394259999999</v>
      </c>
      <c r="MQ11">
        <v>-73.098118830000004</v>
      </c>
      <c r="MR11">
        <v>77.821019050000004</v>
      </c>
      <c r="MS11" t="s">
        <v>391</v>
      </c>
      <c r="MT11">
        <v>0.140931145597985</v>
      </c>
      <c r="MU11">
        <v>0.33866069113670799</v>
      </c>
      <c r="MV11">
        <v>6.3946812844920098E-2</v>
      </c>
      <c r="MW11">
        <v>0.54673321234119698</v>
      </c>
      <c r="MX11">
        <v>3.9029223304566797E-2</v>
      </c>
      <c r="MY11">
        <v>-0.350080369538878</v>
      </c>
      <c r="MZ11">
        <v>-0.23185729591762599</v>
      </c>
      <c r="NA11">
        <v>-0.46830344316013001</v>
      </c>
      <c r="NB11">
        <v>-8.4560273713668796E-2</v>
      </c>
      <c r="NC11">
        <v>-0.65551364285426506</v>
      </c>
      <c r="ND11">
        <v>-0.22854815001276299</v>
      </c>
      <c r="NE11">
        <v>-0.110325076391511</v>
      </c>
      <c r="NF11">
        <v>-0.34677122363401403</v>
      </c>
      <c r="NG11">
        <v>3.6971945812446401E-2</v>
      </c>
      <c r="NH11">
        <v>-0.53398142332815002</v>
      </c>
      <c r="NI11">
        <v>-8.3235593742482905E-2</v>
      </c>
      <c r="NJ11">
        <v>3.4987479878768803E-2</v>
      </c>
      <c r="NK11">
        <v>-0.201458667363734</v>
      </c>
      <c r="NL11">
        <v>0.18228450208272601</v>
      </c>
      <c r="NM11">
        <v>-0.38866886705786902</v>
      </c>
      <c r="NN11">
        <v>2.78712040236541E-2</v>
      </c>
      <c r="NO11">
        <v>0.14609427764490501</v>
      </c>
      <c r="NP11">
        <v>-9.0351869597597501E-2</v>
      </c>
      <c r="NQ11">
        <v>0.29339129984886297</v>
      </c>
      <c r="NR11">
        <v>-0.27756206929173199</v>
      </c>
      <c r="NS11">
        <v>0.23354798324450199</v>
      </c>
      <c r="NT11">
        <v>0.35177105686575399</v>
      </c>
      <c r="NU11">
        <v>0.11532490962325</v>
      </c>
      <c r="NV11">
        <v>0.49906807906971101</v>
      </c>
      <c r="NW11">
        <v>-7.1885290070884594E-2</v>
      </c>
      <c r="NX11">
        <v>0.51377290449545898</v>
      </c>
      <c r="NY11">
        <v>0.63199597811671104</v>
      </c>
      <c r="NZ11">
        <v>0.39554983087420797</v>
      </c>
      <c r="OA11">
        <v>0.77929300032066895</v>
      </c>
      <c r="OB11">
        <v>0.20833963118007201</v>
      </c>
      <c r="OC11">
        <v>0.63769005094532605</v>
      </c>
      <c r="OD11">
        <v>0.755913124566578</v>
      </c>
      <c r="OE11">
        <v>0.51946697732407499</v>
      </c>
      <c r="OF11">
        <v>0.90321014677053602</v>
      </c>
      <c r="OG11">
        <v>0.33225677762993899</v>
      </c>
    </row>
    <row r="12" spans="1:397" x14ac:dyDescent="0.25">
      <c r="A12" t="s">
        <v>392</v>
      </c>
      <c r="B12">
        <v>0</v>
      </c>
      <c r="C12">
        <v>302.23561159425799</v>
      </c>
      <c r="D12">
        <v>229.22249810454599</v>
      </c>
      <c r="E12">
        <v>380.14232128094397</v>
      </c>
      <c r="F12">
        <v>0.48613189466634799</v>
      </c>
      <c r="G12">
        <f t="shared" si="0"/>
        <v>0.11813012442766896</v>
      </c>
      <c r="H12">
        <v>0.36800177023867903</v>
      </c>
      <c r="I12">
        <v>0.61250405165558197</v>
      </c>
      <c r="J12">
        <v>446.666666666666</v>
      </c>
      <c r="K12">
        <v>438.666666666666</v>
      </c>
      <c r="L12">
        <v>1064.50872301703</v>
      </c>
      <c r="M12">
        <v>712.35343043462103</v>
      </c>
      <c r="N12">
        <v>8.3266639978645305</v>
      </c>
      <c r="O12">
        <v>92.721806137139794</v>
      </c>
      <c r="P12">
        <v>164.5863743358</v>
      </c>
      <c r="Q12">
        <v>72.904278855451395</v>
      </c>
      <c r="R12">
        <v>1486.6556603773499</v>
      </c>
      <c r="S12">
        <v>2742.94581280788</v>
      </c>
      <c r="T12">
        <v>1.5825579185943299</v>
      </c>
      <c r="U12">
        <v>0.244683265027304</v>
      </c>
      <c r="V12">
        <v>1.2251824630541801</v>
      </c>
      <c r="W12">
        <v>2.2839588147600599E-2</v>
      </c>
      <c r="X12">
        <v>544.85185185185105</v>
      </c>
      <c r="Y12">
        <v>78.880757075389695</v>
      </c>
      <c r="Z12">
        <v>465.971094776462</v>
      </c>
      <c r="AA12">
        <v>1.6814206736489501</v>
      </c>
      <c r="AB12">
        <v>1.03113392874902</v>
      </c>
      <c r="AC12">
        <v>0.65028674489992999</v>
      </c>
      <c r="AD12">
        <v>2</v>
      </c>
      <c r="AE12">
        <v>0.115153209544069</v>
      </c>
      <c r="AF12">
        <f t="shared" si="1"/>
        <v>5757.6604772034507</v>
      </c>
      <c r="AG12">
        <v>0.85098308250652099</v>
      </c>
      <c r="AH12">
        <v>0.854358668908485</v>
      </c>
      <c r="AI12">
        <v>1.15308818881963</v>
      </c>
      <c r="AJ12">
        <v>-1.15308818881963</v>
      </c>
      <c r="AK12">
        <v>0.30350828024769599</v>
      </c>
      <c r="AL12">
        <v>653.17555059128199</v>
      </c>
      <c r="AM12">
        <v>191.165611246693</v>
      </c>
      <c r="AN12">
        <v>135.872883823602</v>
      </c>
      <c r="AO12">
        <v>529.33214921679803</v>
      </c>
      <c r="AP12">
        <v>1509.8497031586201</v>
      </c>
      <c r="AQ12">
        <v>5152.6895087931998</v>
      </c>
      <c r="AR12">
        <v>5303.5981402870402</v>
      </c>
      <c r="AS12">
        <v>22559.649787750099</v>
      </c>
      <c r="AT12">
        <v>18068.223165554798</v>
      </c>
      <c r="AU12">
        <v>1556.8071558520301</v>
      </c>
      <c r="AV12">
        <v>-3.3782472471218798</v>
      </c>
      <c r="AW12">
        <v>1182.5076998080799</v>
      </c>
      <c r="AX12">
        <v>327.342003350543</v>
      </c>
      <c r="AY12">
        <v>1523.23625689655</v>
      </c>
      <c r="AZ12">
        <v>331.58179666404101</v>
      </c>
      <c r="BA12">
        <v>1191.65446023251</v>
      </c>
      <c r="BB12">
        <v>0.62292417855873805</v>
      </c>
      <c r="BC12">
        <f t="shared" si="2"/>
        <v>2171.0745540213793</v>
      </c>
      <c r="BD12">
        <f t="shared" si="3"/>
        <v>3586.5859231820714</v>
      </c>
      <c r="BE12">
        <v>2812.17665615141</v>
      </c>
      <c r="BF12">
        <v>56.2435331230283</v>
      </c>
      <c r="BG12">
        <v>547.81270736727595</v>
      </c>
      <c r="BH12">
        <v>2021.5517383742199</v>
      </c>
      <c r="BI12">
        <v>2745.08740852353</v>
      </c>
      <c r="BJ12">
        <v>83.043226399006898</v>
      </c>
      <c r="BK12">
        <v>8.2417035258008906E-2</v>
      </c>
      <c r="BL12">
        <v>528.74139465934104</v>
      </c>
      <c r="BM12">
        <v>8.9495971569125601E-2</v>
      </c>
      <c r="BN12">
        <v>0.15253298209753399</v>
      </c>
      <c r="BO12">
        <v>0.35297744653545698</v>
      </c>
      <c r="BP12">
        <v>0.101988121368023</v>
      </c>
      <c r="BQ12">
        <v>8.6292259831484405E-2</v>
      </c>
      <c r="BR12">
        <v>1.41421356237309</v>
      </c>
      <c r="BS12">
        <v>3.7440493312046297E-2</v>
      </c>
      <c r="BT12">
        <f t="shared" si="4"/>
        <v>1872.0246656023148</v>
      </c>
      <c r="BU12">
        <v>3.4901698424990399E-2</v>
      </c>
      <c r="BV12">
        <v>2.4340670321182201E-2</v>
      </c>
      <c r="BW12">
        <v>5.1249008893678602E-2</v>
      </c>
      <c r="BX12">
        <v>5.1249008893678602E-2</v>
      </c>
      <c r="BY12">
        <v>2.4217600645305499E-2</v>
      </c>
      <c r="BZ12">
        <v>185.46778355273301</v>
      </c>
      <c r="CA12">
        <v>54.153000312992198</v>
      </c>
      <c r="CB12">
        <v>31.548801578018701</v>
      </c>
      <c r="CC12">
        <v>48.682446078322002</v>
      </c>
      <c r="CD12">
        <v>319.87624912271099</v>
      </c>
      <c r="CE12">
        <v>2623.4261915249299</v>
      </c>
      <c r="CF12">
        <v>244.95025084281099</v>
      </c>
      <c r="CG12">
        <v>974.480192793181</v>
      </c>
      <c r="CH12">
        <v>658.00809929093998</v>
      </c>
      <c r="CI12">
        <v>69.402809299601202</v>
      </c>
      <c r="CJ12">
        <v>16.239521855186599</v>
      </c>
      <c r="CK12">
        <v>234.150229631055</v>
      </c>
      <c r="CL12">
        <v>85.726019491656302</v>
      </c>
      <c r="CM12">
        <v>100.449953236567</v>
      </c>
      <c r="CN12">
        <v>34.7521993704026</v>
      </c>
      <c r="CO12">
        <v>135.20215260696901</v>
      </c>
      <c r="CP12">
        <v>0.28943581617813502</v>
      </c>
      <c r="CQ12">
        <f t="shared" si="5"/>
        <v>1330.1936786081087</v>
      </c>
      <c r="CR12">
        <f t="shared" si="6"/>
        <v>541.83098699420623</v>
      </c>
      <c r="CS12" t="s">
        <v>379</v>
      </c>
      <c r="CT12" t="s">
        <v>379</v>
      </c>
      <c r="CU12">
        <v>51.998503950453298</v>
      </c>
      <c r="CV12">
        <v>205.462780265064</v>
      </c>
      <c r="CW12">
        <v>498.92689556226401</v>
      </c>
      <c r="CX12">
        <v>20.4986422383217</v>
      </c>
      <c r="CY12">
        <v>1.6597969399912399E-2</v>
      </c>
      <c r="CZ12">
        <v>69.290085034518796</v>
      </c>
      <c r="DA12">
        <v>5.2416916817733302E-3</v>
      </c>
      <c r="DB12">
        <v>3.3168443166781997E-2</v>
      </c>
      <c r="DC12">
        <v>4.9136548526171102E-2</v>
      </c>
      <c r="DD12">
        <v>3.0613397615748598E-2</v>
      </c>
      <c r="DE12">
        <v>8.1432949211632001E-3</v>
      </c>
      <c r="DF12">
        <v>1.55E-2</v>
      </c>
      <c r="DG12">
        <v>0.20829999999999901</v>
      </c>
      <c r="DH12">
        <v>5.3822932718919601E-2</v>
      </c>
      <c r="DI12">
        <v>925.95081596579098</v>
      </c>
      <c r="DJ12">
        <v>-55.217812166076499</v>
      </c>
      <c r="DK12">
        <v>925.26480692156099</v>
      </c>
      <c r="DL12">
        <v>5.3951869907816002E-2</v>
      </c>
      <c r="DM12">
        <v>9.0732132788496695</v>
      </c>
      <c r="DN12">
        <v>1.43383651788118E-3</v>
      </c>
      <c r="DO12" s="1">
        <v>5.5443826572514103E-8</v>
      </c>
      <c r="DP12" s="1">
        <v>2.9790762701201301E-6</v>
      </c>
      <c r="DQ12">
        <v>-55.217812166076499</v>
      </c>
      <c r="DR12">
        <v>47.626164763155401</v>
      </c>
      <c r="DS12">
        <v>17.112348610048901</v>
      </c>
      <c r="DT12">
        <v>18.1118746645529</v>
      </c>
      <c r="DU12">
        <v>8.4103080127099994E-2</v>
      </c>
      <c r="DV12">
        <v>0.119291266300271</v>
      </c>
      <c r="DW12">
        <v>1.15940077141785</v>
      </c>
      <c r="DX12">
        <v>1.5232362568965499E-3</v>
      </c>
      <c r="DY12">
        <v>22.5319141505699</v>
      </c>
      <c r="DZ12">
        <v>15.678494623655901</v>
      </c>
      <c r="EA12">
        <v>353.26649487038702</v>
      </c>
      <c r="EB12">
        <v>3</v>
      </c>
      <c r="EC12">
        <v>0.42579863154354902</v>
      </c>
      <c r="ED12">
        <f t="shared" si="7"/>
        <v>21289.931577177453</v>
      </c>
      <c r="EE12">
        <v>0.59199862918705004</v>
      </c>
      <c r="EF12">
        <v>0.59983183869618695</v>
      </c>
      <c r="EG12">
        <v>0.425839142350185</v>
      </c>
      <c r="EH12">
        <v>-0.425839142350185</v>
      </c>
      <c r="EI12">
        <v>0.114223886027516</v>
      </c>
      <c r="EJ12">
        <v>530.10421051060803</v>
      </c>
      <c r="EK12">
        <v>107.08219261123701</v>
      </c>
      <c r="EL12">
        <v>182.07714344863601</v>
      </c>
      <c r="EM12">
        <v>315.57461927339301</v>
      </c>
      <c r="EN12">
        <v>1134.9523897299</v>
      </c>
      <c r="EO12">
        <v>5689.8262178434597</v>
      </c>
      <c r="EP12">
        <v>5987.78735632183</v>
      </c>
      <c r="EQ12">
        <v>26951.491516146601</v>
      </c>
      <c r="ER12">
        <v>20825.636288998299</v>
      </c>
      <c r="ES12">
        <v>1215.94485495347</v>
      </c>
      <c r="ET12">
        <v>-6.7235933997493804</v>
      </c>
      <c r="EU12">
        <v>845.67882978400098</v>
      </c>
      <c r="EV12">
        <v>289.27355994590198</v>
      </c>
      <c r="EW12">
        <v>1166.177475</v>
      </c>
      <c r="EX12">
        <v>297.83526343705699</v>
      </c>
      <c r="EY12">
        <v>868.342211562942</v>
      </c>
      <c r="EZ12">
        <v>0.24612537589635999</v>
      </c>
      <c r="FA12">
        <f t="shared" si="8"/>
        <v>16049.939164936868</v>
      </c>
      <c r="FB12">
        <f t="shared" si="9"/>
        <v>5239.9924122405846</v>
      </c>
      <c r="FC12">
        <v>1455.7097791798101</v>
      </c>
      <c r="FD12">
        <v>29.114195583596199</v>
      </c>
      <c r="FE12">
        <v>542.02831104011898</v>
      </c>
      <c r="FF12">
        <v>2057.9012919832198</v>
      </c>
      <c r="FG12">
        <v>1462.30627460543</v>
      </c>
      <c r="FH12">
        <v>37.4229873061768</v>
      </c>
      <c r="FI12">
        <v>0.120759999416615</v>
      </c>
      <c r="FJ12">
        <v>310.09964158286101</v>
      </c>
      <c r="FK12">
        <v>7.5965099429313704E-2</v>
      </c>
      <c r="FL12">
        <v>6.9578164313436705E-2</v>
      </c>
      <c r="FM12">
        <v>0.46109227699518701</v>
      </c>
      <c r="FN12">
        <v>0.29332860026039898</v>
      </c>
      <c r="FO12">
        <v>9.9424895412972905E-2</v>
      </c>
      <c r="FP12">
        <v>1.41421356237309</v>
      </c>
      <c r="FQ12">
        <v>0.15067609966013401</v>
      </c>
      <c r="FR12">
        <f t="shared" si="10"/>
        <v>7533.8049830067002</v>
      </c>
      <c r="FS12">
        <v>0.105408964920206</v>
      </c>
      <c r="FT12">
        <v>0.10070565501692599</v>
      </c>
      <c r="FU12">
        <v>5.72764361467255E-2</v>
      </c>
      <c r="FV12">
        <v>5.72764361467255E-2</v>
      </c>
      <c r="FW12">
        <v>3.4083032021330298E-2</v>
      </c>
      <c r="FX12">
        <v>106.432029428085</v>
      </c>
      <c r="FY12">
        <v>32.054308145650197</v>
      </c>
      <c r="FZ12">
        <v>3.86251111271695</v>
      </c>
      <c r="GA12">
        <v>20.005124493180801</v>
      </c>
      <c r="GB12">
        <v>162.388056211654</v>
      </c>
      <c r="GC12">
        <v>256.26331554085499</v>
      </c>
      <c r="GD12">
        <v>277.356539172309</v>
      </c>
      <c r="GE12">
        <v>1042.56644325192</v>
      </c>
      <c r="GF12">
        <v>1720.4039577021599</v>
      </c>
      <c r="GG12">
        <v>161.80340925550101</v>
      </c>
      <c r="GH12">
        <v>0.94277715430312703</v>
      </c>
      <c r="GI12">
        <v>126.437153921266</v>
      </c>
      <c r="GJ12">
        <v>35.950902290388498</v>
      </c>
      <c r="GK12">
        <v>53.139817068289403</v>
      </c>
      <c r="GL12">
        <v>20.5638078694613</v>
      </c>
      <c r="GM12">
        <v>32.576009198828103</v>
      </c>
      <c r="GN12">
        <v>0.1233306761542</v>
      </c>
      <c r="GO12">
        <f t="shared" si="11"/>
        <v>6604.6557204386027</v>
      </c>
      <c r="GP12">
        <f t="shared" si="12"/>
        <v>929.14926256809758</v>
      </c>
      <c r="GQ12" t="s">
        <v>379</v>
      </c>
      <c r="GR12" t="s">
        <v>379</v>
      </c>
      <c r="GS12">
        <v>205.46800550253201</v>
      </c>
      <c r="GT12">
        <v>623.54837964107401</v>
      </c>
      <c r="GU12">
        <v>441.61866845031199</v>
      </c>
      <c r="GV12">
        <v>11.693309569987999</v>
      </c>
      <c r="GW12">
        <v>9.8211645801538697E-3</v>
      </c>
      <c r="GX12">
        <v>64.154089342651105</v>
      </c>
      <c r="GY12">
        <v>2.0197387435558201E-2</v>
      </c>
      <c r="GZ12">
        <v>1.5457684688649E-2</v>
      </c>
      <c r="HA12">
        <v>0.23033471194090599</v>
      </c>
      <c r="HB12">
        <v>7.2672284982847696E-2</v>
      </c>
      <c r="HC12">
        <v>3.6582935118056402E-2</v>
      </c>
      <c r="HD12">
        <v>6.09999999999999E-3</v>
      </c>
      <c r="HE12">
        <v>8.1299999999999997E-2</v>
      </c>
      <c r="HF12">
        <v>0.21865015763871501</v>
      </c>
      <c r="HG12">
        <v>569.16966260664003</v>
      </c>
      <c r="HH12">
        <v>-19.7243107292106</v>
      </c>
      <c r="HI12">
        <v>607.42091901605295</v>
      </c>
      <c r="HJ12">
        <v>0.124809824145073</v>
      </c>
      <c r="HK12">
        <v>21.017928298201401</v>
      </c>
      <c r="HL12">
        <v>1.6387699828854199E-2</v>
      </c>
      <c r="HM12" s="1">
        <v>8.5328342501203797E-6</v>
      </c>
      <c r="HN12">
        <v>1.59548120485254E-3</v>
      </c>
      <c r="HO12">
        <v>-19.7243107292106</v>
      </c>
      <c r="HP12">
        <v>141.75510280815701</v>
      </c>
      <c r="HQ12">
        <v>1.24368637478884</v>
      </c>
      <c r="HR12">
        <v>6.9111369208962996</v>
      </c>
      <c r="HS12">
        <v>3.9521872206223496E-3</v>
      </c>
      <c r="HT12">
        <v>2.3685169959637401E-3</v>
      </c>
      <c r="HU12">
        <v>0.139143567592796</v>
      </c>
      <c r="HV12">
        <v>1.1661774749999901E-3</v>
      </c>
      <c r="HW12">
        <v>11.582407606649101</v>
      </c>
      <c r="HX12">
        <v>15.5491803278688</v>
      </c>
      <c r="HY12">
        <v>180.096944506667</v>
      </c>
      <c r="HZ12">
        <v>5</v>
      </c>
      <c r="IA12">
        <v>0.54095184108761796</v>
      </c>
      <c r="IB12">
        <f t="shared" si="13"/>
        <v>54095.184108761794</v>
      </c>
      <c r="IC12">
        <v>1.4429817116935699</v>
      </c>
      <c r="ID12">
        <v>1.4541905076046699</v>
      </c>
      <c r="IE12">
        <v>1.57892733116982</v>
      </c>
      <c r="IF12">
        <v>-1.57892733116982</v>
      </c>
      <c r="IG12">
        <v>0.41773216627521298</v>
      </c>
      <c r="IH12">
        <v>1183.27976110189</v>
      </c>
      <c r="II12">
        <v>298.24780385793002</v>
      </c>
      <c r="IJ12">
        <v>317.95002727223903</v>
      </c>
      <c r="IK12">
        <v>844.90676849019201</v>
      </c>
      <c r="IL12">
        <v>2644.8020928885198</v>
      </c>
      <c r="IM12">
        <v>10842.5157266366</v>
      </c>
      <c r="IN12">
        <v>11291.3854966088</v>
      </c>
      <c r="IO12">
        <v>49511.141303896802</v>
      </c>
      <c r="IP12">
        <v>38893.859454553203</v>
      </c>
      <c r="IQ12">
        <v>2772.7520108055</v>
      </c>
      <c r="IR12">
        <v>-10.101840646871199</v>
      </c>
      <c r="IS12">
        <v>2028.18652959208</v>
      </c>
      <c r="IT12">
        <v>616.61556329644498</v>
      </c>
      <c r="IU12">
        <v>2689.41373189655</v>
      </c>
      <c r="IV12">
        <v>629.41706010109897</v>
      </c>
      <c r="IW12">
        <v>2059.9966717954499</v>
      </c>
      <c r="IX12">
        <v>0.86904955445509802</v>
      </c>
      <c r="IY12">
        <f t="shared" si="14"/>
        <v>7083.7884608758586</v>
      </c>
      <c r="IZ12">
        <f t="shared" si="15"/>
        <v>47011.395647885933</v>
      </c>
      <c r="JA12">
        <v>4267.8864353312301</v>
      </c>
      <c r="JB12">
        <v>85.357728706624599</v>
      </c>
      <c r="JC12">
        <v>1089.84101840739</v>
      </c>
      <c r="JD12">
        <v>4079.4530303574502</v>
      </c>
      <c r="JE12">
        <v>4207.3936831289602</v>
      </c>
      <c r="JF12">
        <v>120.46621370518299</v>
      </c>
      <c r="JG12">
        <v>0.203177034674624</v>
      </c>
      <c r="JH12">
        <v>838.84103624220302</v>
      </c>
      <c r="JI12">
        <v>0.16546107099843901</v>
      </c>
      <c r="JJ12">
        <v>0.22211114641097099</v>
      </c>
      <c r="JK12">
        <v>0.814069723530644</v>
      </c>
      <c r="JL12">
        <v>0.39531672162842302</v>
      </c>
      <c r="JM12">
        <v>0.18571715524445701</v>
      </c>
      <c r="JN12">
        <v>2.8284271247461898</v>
      </c>
      <c r="JO12">
        <v>0.188116592972181</v>
      </c>
      <c r="JP12">
        <f t="shared" si="16"/>
        <v>18811.659297218102</v>
      </c>
      <c r="JQ12">
        <v>0.14031066334519701</v>
      </c>
      <c r="JR12">
        <v>0.125046325338109</v>
      </c>
      <c r="JS12">
        <v>0.108525445040404</v>
      </c>
      <c r="JT12">
        <v>0.108525445040404</v>
      </c>
      <c r="JU12">
        <v>5.8300632666635897E-2</v>
      </c>
      <c r="JV12">
        <v>291.89981298081801</v>
      </c>
      <c r="JW12">
        <v>86.207308458642501</v>
      </c>
      <c r="JX12">
        <v>35.411312690735699</v>
      </c>
      <c r="JY12">
        <v>68.687570571502803</v>
      </c>
      <c r="JZ12">
        <v>482.26430533436599</v>
      </c>
      <c r="KA12">
        <v>2879.6895070657802</v>
      </c>
      <c r="KB12">
        <v>522.30679001511999</v>
      </c>
      <c r="KC12">
        <v>2017.0466360451001</v>
      </c>
      <c r="KD12">
        <v>2378.4120569931001</v>
      </c>
      <c r="KE12">
        <v>231.206218555102</v>
      </c>
      <c r="KF12">
        <v>17.1822990094897</v>
      </c>
      <c r="KG12">
        <v>360.587383552321</v>
      </c>
      <c r="KH12">
        <v>121.676921782044</v>
      </c>
      <c r="KI12">
        <v>153.58977030485599</v>
      </c>
      <c r="KJ12">
        <v>55.316007239864</v>
      </c>
      <c r="KK12">
        <v>167.778161805797</v>
      </c>
      <c r="KL12">
        <v>0.41276649233233598</v>
      </c>
      <c r="KM12">
        <f t="shared" si="17"/>
        <v>11046.836674154411</v>
      </c>
      <c r="KN12">
        <f t="shared" si="18"/>
        <v>7764.8226230636928</v>
      </c>
      <c r="KO12">
        <v>0</v>
      </c>
      <c r="KP12">
        <v>0</v>
      </c>
      <c r="KQ12">
        <v>257.46650945298501</v>
      </c>
      <c r="KR12">
        <v>829.011159906138</v>
      </c>
      <c r="KS12">
        <v>940.54556401257696</v>
      </c>
      <c r="KT12">
        <v>32.191951808309703</v>
      </c>
      <c r="KU12">
        <v>2.64191339800663E-2</v>
      </c>
      <c r="KV12">
        <v>133.44417437716999</v>
      </c>
      <c r="KW12">
        <v>2.5439079117331499E-2</v>
      </c>
      <c r="KX12">
        <v>4.8626127855431099E-2</v>
      </c>
      <c r="KY12">
        <v>0.27947126046707699</v>
      </c>
      <c r="KZ12">
        <v>0.103285682598596</v>
      </c>
      <c r="LA12">
        <v>4.4726230039219599E-2</v>
      </c>
      <c r="LB12">
        <v>2.1600000000000001E-2</v>
      </c>
      <c r="LC12">
        <v>0.28959999999999902</v>
      </c>
      <c r="LD12">
        <v>0.27247309035763401</v>
      </c>
      <c r="LE12">
        <v>1495.1204785724301</v>
      </c>
      <c r="LF12">
        <v>-74.942122895287199</v>
      </c>
      <c r="LG12">
        <v>1532.68572593761</v>
      </c>
      <c r="LH12">
        <v>0.178761694052889</v>
      </c>
      <c r="LI12">
        <v>30.091141577051001</v>
      </c>
      <c r="LJ12">
        <v>1.78215363467354E-2</v>
      </c>
      <c r="LK12" s="1">
        <v>8.5882780766928908E-6</v>
      </c>
      <c r="LL12">
        <v>1.59846028112266E-3</v>
      </c>
      <c r="LM12">
        <v>-74.942122895287199</v>
      </c>
      <c r="LN12">
        <v>189.38126757131201</v>
      </c>
      <c r="LO12">
        <v>18.356034984837699</v>
      </c>
      <c r="LP12">
        <v>25.023011585449201</v>
      </c>
      <c r="LQ12">
        <v>8.8055267347722302E-2</v>
      </c>
      <c r="LR12">
        <v>0.121659783296235</v>
      </c>
      <c r="LS12">
        <v>1.2985443390106499</v>
      </c>
      <c r="LT12">
        <v>2.6894137318965502E-3</v>
      </c>
      <c r="LU12">
        <v>34.114321757219003</v>
      </c>
      <c r="LV12">
        <v>31.227674951524701</v>
      </c>
      <c r="LW12">
        <v>533.36343937705396</v>
      </c>
      <c r="LX12" t="s">
        <v>379</v>
      </c>
      <c r="LY12" t="s">
        <v>379</v>
      </c>
      <c r="LZ12" t="s">
        <v>379</v>
      </c>
      <c r="MA12" t="s">
        <v>379</v>
      </c>
      <c r="MB12" t="s">
        <v>379</v>
      </c>
      <c r="MC12" t="s">
        <v>379</v>
      </c>
      <c r="MD12" t="s">
        <v>379</v>
      </c>
      <c r="ME12" t="s">
        <v>379</v>
      </c>
      <c r="MF12" t="s">
        <v>379</v>
      </c>
      <c r="MG12" t="s">
        <v>379</v>
      </c>
      <c r="MH12" t="s">
        <v>379</v>
      </c>
      <c r="MI12" t="s">
        <v>379</v>
      </c>
      <c r="MJ12" t="s">
        <v>379</v>
      </c>
      <c r="MK12" t="s">
        <v>379</v>
      </c>
      <c r="ML12" t="s">
        <v>379</v>
      </c>
      <c r="MM12" t="s">
        <v>379</v>
      </c>
      <c r="MN12" t="s">
        <v>379</v>
      </c>
      <c r="MO12" t="s">
        <v>379</v>
      </c>
      <c r="MP12">
        <v>43.919908730000003</v>
      </c>
      <c r="MQ12">
        <v>-73.175652560000003</v>
      </c>
      <c r="MR12">
        <v>75.098470210000002</v>
      </c>
      <c r="MS12" t="s">
        <v>393</v>
      </c>
      <c r="MT12">
        <v>0.66157855071723204</v>
      </c>
      <c r="MU12">
        <v>0.69212001992668004</v>
      </c>
      <c r="MV12">
        <v>0.42001864932875099</v>
      </c>
      <c r="MW12">
        <v>0.75215553029238502</v>
      </c>
      <c r="MX12">
        <v>0.319120671375835</v>
      </c>
      <c r="MY12">
        <v>6.5465536219015297E-2</v>
      </c>
      <c r="MZ12">
        <v>0.13070512398477499</v>
      </c>
      <c r="NA12" s="1">
        <v>2.2594845325571E-4</v>
      </c>
      <c r="NB12">
        <v>0.25321612469522098</v>
      </c>
      <c r="NC12">
        <v>-0.10142102130087199</v>
      </c>
      <c r="ND12">
        <v>3.3510693813155898E-2</v>
      </c>
      <c r="NE12">
        <v>9.8750281578915605E-2</v>
      </c>
      <c r="NF12">
        <v>-3.1728893952603698E-2</v>
      </c>
      <c r="NG12">
        <v>0.22126128228936101</v>
      </c>
      <c r="NH12">
        <v>-0.13337586370673099</v>
      </c>
      <c r="NI12">
        <v>0.30907570654988298</v>
      </c>
      <c r="NJ12">
        <v>0.37431529431564298</v>
      </c>
      <c r="NK12">
        <v>0.24383611878412301</v>
      </c>
      <c r="NL12">
        <v>0.49682629502608899</v>
      </c>
      <c r="NM12">
        <v>0.14218914902999499</v>
      </c>
      <c r="NN12">
        <v>0.70070280607205904</v>
      </c>
      <c r="NO12">
        <v>0.76594239383781904</v>
      </c>
      <c r="NP12">
        <v>0.63546321830629904</v>
      </c>
      <c r="NQ12">
        <v>0.888453394548265</v>
      </c>
      <c r="NR12">
        <v>0.53381624855217102</v>
      </c>
      <c r="NS12">
        <v>0.853392181618572</v>
      </c>
      <c r="NT12">
        <v>0.918631769384332</v>
      </c>
      <c r="NU12">
        <v>0.788152593852812</v>
      </c>
      <c r="NV12">
        <v>1.04114277009477</v>
      </c>
      <c r="NW12">
        <v>0.68650562409868399</v>
      </c>
      <c r="NX12">
        <v>1.06138487791325</v>
      </c>
      <c r="NY12">
        <v>1.1266244656790101</v>
      </c>
      <c r="NZ12">
        <v>0.99614529014749298</v>
      </c>
      <c r="OA12">
        <v>1.2491354663894501</v>
      </c>
      <c r="OB12">
        <v>0.89449832039336397</v>
      </c>
      <c r="OC12">
        <v>1.1353143866486199</v>
      </c>
      <c r="OD12">
        <v>1.2005539744143801</v>
      </c>
      <c r="OE12">
        <v>1.0700747988828601</v>
      </c>
      <c r="OF12">
        <v>1.32306497512483</v>
      </c>
      <c r="OG12">
        <v>0.96842782912874004</v>
      </c>
    </row>
    <row r="13" spans="1:397" x14ac:dyDescent="0.25">
      <c r="A13" t="s">
        <v>392</v>
      </c>
      <c r="B13">
        <v>1</v>
      </c>
      <c r="C13">
        <v>326.637176527674</v>
      </c>
      <c r="D13">
        <v>240.17072927073599</v>
      </c>
      <c r="E13">
        <v>417.85684030927803</v>
      </c>
      <c r="F13">
        <v>0.408647524589969</v>
      </c>
      <c r="G13">
        <f t="shared" si="0"/>
        <v>0.10960986545457801</v>
      </c>
      <c r="H13">
        <v>0.29903765913539099</v>
      </c>
      <c r="I13">
        <v>0.525119165590473</v>
      </c>
      <c r="J13">
        <v>589.33333333333303</v>
      </c>
      <c r="K13">
        <v>404</v>
      </c>
      <c r="L13">
        <v>609.78404755476402</v>
      </c>
      <c r="M13" t="s">
        <v>379</v>
      </c>
      <c r="N13">
        <v>259.30162616793001</v>
      </c>
      <c r="O13">
        <v>97.734333782964896</v>
      </c>
      <c r="P13">
        <v>161.02060070898301</v>
      </c>
      <c r="Q13" t="s">
        <v>379</v>
      </c>
      <c r="R13">
        <v>1447.17857142859</v>
      </c>
      <c r="S13">
        <v>2147.2118226600901</v>
      </c>
      <c r="T13">
        <v>0.88246640682024802</v>
      </c>
      <c r="U13">
        <v>0.2330255629046</v>
      </c>
      <c r="V13">
        <v>1.26542350082101</v>
      </c>
      <c r="W13">
        <v>0.55677551734276998</v>
      </c>
      <c r="X13">
        <v>475.51851851851802</v>
      </c>
      <c r="Y13">
        <v>144.05671509446799</v>
      </c>
      <c r="Z13">
        <v>331.46180342404898</v>
      </c>
      <c r="AA13">
        <v>1.5343809403765001</v>
      </c>
      <c r="AB13">
        <v>0.78486124652597999</v>
      </c>
      <c r="AC13">
        <v>0.74951969385052797</v>
      </c>
      <c r="AD13">
        <v>6</v>
      </c>
      <c r="AE13">
        <v>0.32129513283232702</v>
      </c>
      <c r="AF13">
        <f t="shared" si="1"/>
        <v>16064.756641616354</v>
      </c>
      <c r="AG13">
        <v>0.64310453021068004</v>
      </c>
      <c r="AH13">
        <v>0.62259969521768299</v>
      </c>
      <c r="AI13">
        <v>0.70194438180488195</v>
      </c>
      <c r="AJ13">
        <v>-0.70194438180488195</v>
      </c>
      <c r="AK13">
        <v>0.123077183627139</v>
      </c>
      <c r="AL13">
        <v>468.18266401625698</v>
      </c>
      <c r="AM13">
        <v>182.04750995844699</v>
      </c>
      <c r="AN13">
        <v>200.261594569165</v>
      </c>
      <c r="AO13">
        <v>330.66731040713302</v>
      </c>
      <c r="AP13">
        <v>1181.28215613463</v>
      </c>
      <c r="AQ13">
        <v>5061.23088582133</v>
      </c>
      <c r="AR13">
        <v>6291.0197887967297</v>
      </c>
      <c r="AS13">
        <v>25532.923486624499</v>
      </c>
      <c r="AT13">
        <v>26540.173417569102</v>
      </c>
      <c r="AU13">
        <v>1266.7299969544799</v>
      </c>
      <c r="AV13">
        <v>-6.5812945597294599</v>
      </c>
      <c r="AW13">
        <v>798.84997442338999</v>
      </c>
      <c r="AX13">
        <v>382.43218171123999</v>
      </c>
      <c r="AY13">
        <v>1184.27869396551</v>
      </c>
      <c r="AZ13">
        <v>418.93778492646999</v>
      </c>
      <c r="BA13">
        <v>765.34090903904598</v>
      </c>
      <c r="BB13">
        <v>0.20315785959874999</v>
      </c>
      <c r="BC13">
        <f t="shared" si="2"/>
        <v>12801.075067330772</v>
      </c>
      <c r="BD13">
        <f t="shared" si="3"/>
        <v>3263.6815742855815</v>
      </c>
      <c r="BE13">
        <v>1556.65615141955</v>
      </c>
      <c r="BF13">
        <v>31.1331230283911</v>
      </c>
      <c r="BG13">
        <v>574.72993049632203</v>
      </c>
      <c r="BH13">
        <v>1917.0657154445701</v>
      </c>
      <c r="BI13">
        <v>3719.4964029763601</v>
      </c>
      <c r="BJ13">
        <v>99.616847395713606</v>
      </c>
      <c r="BK13">
        <v>6.8117122269896205E-2</v>
      </c>
      <c r="BL13">
        <v>644.40149294561695</v>
      </c>
      <c r="BM13">
        <v>7.5282027854000302E-2</v>
      </c>
      <c r="BN13">
        <v>0.14027912278582599</v>
      </c>
      <c r="BO13">
        <v>0.45700800947217901</v>
      </c>
      <c r="BP13">
        <v>0.23518466948146499</v>
      </c>
      <c r="BQ13">
        <v>9.8948857519301894E-2</v>
      </c>
      <c r="BR13">
        <v>1.41421356237309</v>
      </c>
      <c r="BS13">
        <v>1.5974539433001901E-2</v>
      </c>
      <c r="BT13">
        <f t="shared" si="4"/>
        <v>798.72697165009504</v>
      </c>
      <c r="BU13" s="1">
        <v>3.9771040010811701E-4</v>
      </c>
      <c r="BV13">
        <v>4.4731913973895698E-2</v>
      </c>
      <c r="BW13">
        <v>0.32176889797471597</v>
      </c>
      <c r="BX13">
        <v>0.32176889797471597</v>
      </c>
      <c r="BY13">
        <v>9.2113642579907604E-3</v>
      </c>
      <c r="BZ13">
        <v>31.486342872282599</v>
      </c>
      <c r="CA13">
        <v>3.5861003697978</v>
      </c>
      <c r="CB13">
        <v>19.496712724896501</v>
      </c>
      <c r="CC13">
        <v>35.837897912353398</v>
      </c>
      <c r="CD13">
        <v>20.252956030911399</v>
      </c>
      <c r="CE13">
        <v>39.627047093218003</v>
      </c>
      <c r="CF13">
        <v>9.82976135004259</v>
      </c>
      <c r="CG13">
        <v>673.592190456965</v>
      </c>
      <c r="CH13">
        <v>693.34561611225104</v>
      </c>
      <c r="CI13">
        <v>65.054715321216904</v>
      </c>
      <c r="CJ13">
        <v>6.39648773666464</v>
      </c>
      <c r="CK13">
        <v>4.3515550400707399</v>
      </c>
      <c r="CL13">
        <v>15.9014009908406</v>
      </c>
      <c r="CM13">
        <v>87.602831259145702</v>
      </c>
      <c r="CN13">
        <v>1.8852844604793899</v>
      </c>
      <c r="CO13">
        <v>85.717546798666305</v>
      </c>
      <c r="CP13">
        <v>5.2873091092381502E-3</v>
      </c>
      <c r="CQ13">
        <f t="shared" si="5"/>
        <v>794.50385525709532</v>
      </c>
      <c r="CR13">
        <f t="shared" si="6"/>
        <v>4.2231163929997493</v>
      </c>
      <c r="CS13" t="s">
        <v>379</v>
      </c>
      <c r="CT13" t="s">
        <v>379</v>
      </c>
      <c r="CU13">
        <v>132.89078240096501</v>
      </c>
      <c r="CV13">
        <v>336.27215480300799</v>
      </c>
      <c r="CW13">
        <v>173.431010143143</v>
      </c>
      <c r="CX13">
        <v>2.5101789177920701</v>
      </c>
      <c r="CY13">
        <v>1.0919301273393901E-2</v>
      </c>
      <c r="CZ13">
        <v>26.705111676877902</v>
      </c>
      <c r="DA13">
        <v>1.5156178298577801E-2</v>
      </c>
      <c r="DB13">
        <v>1.01993653432412E-2</v>
      </c>
      <c r="DC13">
        <v>0.128378824806923</v>
      </c>
      <c r="DD13">
        <v>1.3449463740678499E-2</v>
      </c>
      <c r="DE13">
        <v>1.0755105047778501E-2</v>
      </c>
      <c r="DF13">
        <v>6.4000000000000003E-3</v>
      </c>
      <c r="DG13">
        <v>7.5899999999999995E-2</v>
      </c>
      <c r="DH13">
        <v>0.53436864584631205</v>
      </c>
      <c r="DI13">
        <v>672.46267890566401</v>
      </c>
      <c r="DJ13">
        <v>-14.062090281539399</v>
      </c>
      <c r="DK13">
        <v>697.88526547875404</v>
      </c>
      <c r="DL13">
        <v>0.281966562072826</v>
      </c>
      <c r="DM13">
        <v>16.5195350777961</v>
      </c>
      <c r="DN13">
        <v>3.0686026781071699E-2</v>
      </c>
      <c r="DO13" s="1">
        <v>1.87666128517112E-6</v>
      </c>
      <c r="DP13" s="1">
        <v>7.7909002374695695E-4</v>
      </c>
      <c r="DQ13">
        <v>-14.062090281539399</v>
      </c>
      <c r="DR13">
        <v>441.46776919426799</v>
      </c>
      <c r="DS13">
        <v>3.0612192241923601</v>
      </c>
      <c r="DT13">
        <v>59.868446725083899</v>
      </c>
      <c r="DU13">
        <v>4.4267248157580603E-2</v>
      </c>
      <c r="DV13">
        <v>1.7898427612006801E-2</v>
      </c>
      <c r="DW13">
        <v>3.18530394805593E-2</v>
      </c>
      <c r="DX13">
        <v>1.18427869396551E-3</v>
      </c>
      <c r="DY13">
        <v>11.9662953016371</v>
      </c>
      <c r="DZ13">
        <v>13.835937499999901</v>
      </c>
      <c r="EA13">
        <v>165.56491389999499</v>
      </c>
      <c r="EB13">
        <v>7</v>
      </c>
      <c r="EC13">
        <v>0.65572856082637798</v>
      </c>
      <c r="ED13">
        <f t="shared" si="7"/>
        <v>32786.428041318897</v>
      </c>
      <c r="EE13">
        <v>0.45191560100698103</v>
      </c>
      <c r="EF13">
        <v>0.45159460825630798</v>
      </c>
      <c r="EG13">
        <v>0.57313429263593396</v>
      </c>
      <c r="EH13">
        <v>-0.57313429263593396</v>
      </c>
      <c r="EI13">
        <v>8.7454162151592796E-2</v>
      </c>
      <c r="EJ13">
        <v>423.69911990387601</v>
      </c>
      <c r="EK13">
        <v>139.599061160991</v>
      </c>
      <c r="EL13">
        <v>194.43554293235201</v>
      </c>
      <c r="EM13">
        <v>297.70822559797301</v>
      </c>
      <c r="EN13">
        <v>1055.5294037573401</v>
      </c>
      <c r="EO13">
        <v>4938.6689414086604</v>
      </c>
      <c r="EP13">
        <v>6133.6201849900399</v>
      </c>
      <c r="EQ13">
        <v>29532.8641677956</v>
      </c>
      <c r="ER13">
        <v>26458.649873718299</v>
      </c>
      <c r="ES13">
        <v>1090.0789469282599</v>
      </c>
      <c r="ET13">
        <v>-3.1403086426923301</v>
      </c>
      <c r="EU13">
        <v>721.40734550185005</v>
      </c>
      <c r="EV13">
        <v>334.12205825549398</v>
      </c>
      <c r="EW13">
        <v>1011.530175</v>
      </c>
      <c r="EX13">
        <v>370.33111607142803</v>
      </c>
      <c r="EY13">
        <v>641.19905892857105</v>
      </c>
      <c r="EZ13">
        <v>0.171378586424065</v>
      </c>
      <c r="FA13">
        <f t="shared" si="8"/>
        <v>27167.53634970334</v>
      </c>
      <c r="FB13">
        <f t="shared" si="9"/>
        <v>5618.8916916155586</v>
      </c>
      <c r="FC13">
        <v>549.81090100111203</v>
      </c>
      <c r="FD13">
        <v>10.9962180200222</v>
      </c>
      <c r="FE13">
        <v>716.71496675006097</v>
      </c>
      <c r="FF13">
        <v>2423.3183480907501</v>
      </c>
      <c r="FG13">
        <v>4930.0971577129803</v>
      </c>
      <c r="FH13">
        <v>110.761834229066</v>
      </c>
      <c r="FI13">
        <v>6.5435088127684296E-2</v>
      </c>
      <c r="FJ13">
        <v>852.09014901696901</v>
      </c>
      <c r="FK13">
        <v>8.2066993084831993E-2</v>
      </c>
      <c r="FL13">
        <v>0.186102085695388</v>
      </c>
      <c r="FM13">
        <v>0.65823502964305802</v>
      </c>
      <c r="FN13">
        <v>0.393817890067446</v>
      </c>
      <c r="FO13">
        <v>6.7190705264728701E-2</v>
      </c>
      <c r="FP13">
        <v>1.41421356237309</v>
      </c>
      <c r="FQ13">
        <v>1.52903140223376E-2</v>
      </c>
      <c r="FR13">
        <f t="shared" si="10"/>
        <v>764.51570111688</v>
      </c>
      <c r="FS13" s="1">
        <v>5.4866376885653301E-5</v>
      </c>
      <c r="FT13">
        <v>1.7117335299505099E-3</v>
      </c>
      <c r="FU13">
        <v>0.209270697112447</v>
      </c>
      <c r="FV13">
        <v>0.209270697112447</v>
      </c>
      <c r="FW13">
        <v>1.7462137297181098E-2</v>
      </c>
      <c r="FX13">
        <v>13.254168594343501</v>
      </c>
      <c r="FY13">
        <v>14.114022483944501</v>
      </c>
      <c r="FZ13">
        <v>7.5009133869875004</v>
      </c>
      <c r="GA13">
        <v>15.2233372045803</v>
      </c>
      <c r="GB13">
        <v>6.8451077906946098</v>
      </c>
      <c r="GC13">
        <v>176.18120085080901</v>
      </c>
      <c r="GD13">
        <v>285.66584105891297</v>
      </c>
      <c r="GE13">
        <v>86.365026648910899</v>
      </c>
      <c r="GF13">
        <v>2248.98678340174</v>
      </c>
      <c r="GG13">
        <v>23.4401279481093</v>
      </c>
      <c r="GH13">
        <v>2.71073425078596</v>
      </c>
      <c r="GI13">
        <v>28.477505798923801</v>
      </c>
      <c r="GJ13">
        <v>21.632398008229199</v>
      </c>
      <c r="GK13">
        <v>90.8358917053786</v>
      </c>
      <c r="GL13">
        <v>5.5129706464277701</v>
      </c>
      <c r="GM13">
        <v>96.348862351806304</v>
      </c>
      <c r="GN13">
        <v>4.0476791253355397E-2</v>
      </c>
      <c r="GO13">
        <f t="shared" si="11"/>
        <v>733.57055867285942</v>
      </c>
      <c r="GP13">
        <f t="shared" si="12"/>
        <v>30.945142444020597</v>
      </c>
      <c r="GQ13" t="s">
        <v>379</v>
      </c>
      <c r="GR13" t="s">
        <v>379</v>
      </c>
      <c r="GS13">
        <v>60.204577948845802</v>
      </c>
      <c r="GT13">
        <v>235.70736181797</v>
      </c>
      <c r="GU13">
        <v>561.77000992825003</v>
      </c>
      <c r="GV13">
        <v>13.013348420236101</v>
      </c>
      <c r="GW13">
        <v>1.02731549314252E-2</v>
      </c>
      <c r="GX13">
        <v>62.857520135903499</v>
      </c>
      <c r="GY13">
        <v>8.2211829669909097E-3</v>
      </c>
      <c r="GZ13">
        <v>5.4133101847381902E-3</v>
      </c>
      <c r="HA13">
        <v>6.9383682233965793E-2</v>
      </c>
      <c r="HB13">
        <v>1.2249214081623499E-2</v>
      </c>
      <c r="HC13" s="1">
        <v>5.0832607890800505E-4</v>
      </c>
      <c r="HD13">
        <v>3.8E-3</v>
      </c>
      <c r="HE13">
        <v>4.9799999999999997E-2</v>
      </c>
      <c r="HF13">
        <v>0.26972196130921999</v>
      </c>
      <c r="HG13">
        <v>782.85984799609798</v>
      </c>
      <c r="HH13">
        <v>-9.2187173033377192</v>
      </c>
      <c r="HI13">
        <v>730.11989112960998</v>
      </c>
      <c r="HJ13">
        <v>0.29564621065316099</v>
      </c>
      <c r="HK13">
        <v>124.291405352102</v>
      </c>
      <c r="HL13">
        <v>6.68824199896461E-2</v>
      </c>
      <c r="HM13">
        <v>9.8415065280790907E-3</v>
      </c>
      <c r="HN13">
        <v>2.1495583585758E-2</v>
      </c>
      <c r="HO13">
        <v>-9.2187173033377192</v>
      </c>
      <c r="HP13">
        <v>209.40022611958801</v>
      </c>
      <c r="HQ13">
        <v>2.5642298645948398</v>
      </c>
      <c r="HR13">
        <v>30.5216868090757</v>
      </c>
      <c r="HS13">
        <v>6.9411087515174094E-2</v>
      </c>
      <c r="HT13">
        <v>2.0591366205178499E-2</v>
      </c>
      <c r="HU13">
        <v>4.40243903942725E-2</v>
      </c>
      <c r="HV13">
        <v>1.011530175E-3</v>
      </c>
      <c r="HW13">
        <v>8.3183734131171203</v>
      </c>
      <c r="HX13">
        <v>15.289473684210501</v>
      </c>
      <c r="HY13">
        <v>127.18355139529</v>
      </c>
      <c r="HZ13">
        <v>13</v>
      </c>
      <c r="IA13">
        <v>0.97702369365870501</v>
      </c>
      <c r="IB13">
        <f t="shared" si="13"/>
        <v>97702.369365870501</v>
      </c>
      <c r="IC13">
        <v>1.09502013121766</v>
      </c>
      <c r="ID13">
        <v>1.07419430347399</v>
      </c>
      <c r="IE13">
        <v>1.27507867444081</v>
      </c>
      <c r="IF13">
        <v>-1.27507867444081</v>
      </c>
      <c r="IG13">
        <v>0.210531345778732</v>
      </c>
      <c r="IH13">
        <v>891.88178392013401</v>
      </c>
      <c r="II13">
        <v>321.64657111943899</v>
      </c>
      <c r="IJ13">
        <v>394.69713750151698</v>
      </c>
      <c r="IK13">
        <v>628.37553600510705</v>
      </c>
      <c r="IL13">
        <v>2236.8115598919699</v>
      </c>
      <c r="IM13">
        <v>9999.8998272299996</v>
      </c>
      <c r="IN13">
        <v>12424.6399737867</v>
      </c>
      <c r="IO13">
        <v>55065.787654420099</v>
      </c>
      <c r="IP13">
        <v>52998.823291287401</v>
      </c>
      <c r="IQ13">
        <v>2356.8089438827401</v>
      </c>
      <c r="IR13">
        <v>-9.7216032024217895</v>
      </c>
      <c r="IS13">
        <v>1520.2573199252399</v>
      </c>
      <c r="IT13">
        <v>716.55423996673505</v>
      </c>
      <c r="IU13">
        <v>2195.8088689655101</v>
      </c>
      <c r="IV13">
        <v>789.26890099789898</v>
      </c>
      <c r="IW13">
        <v>1406.53996796761</v>
      </c>
      <c r="IX13">
        <v>0.37453644602281599</v>
      </c>
      <c r="IY13">
        <f t="shared" si="14"/>
        <v>61109.271175568916</v>
      </c>
      <c r="IZ13">
        <f t="shared" si="15"/>
        <v>36593.098190301585</v>
      </c>
      <c r="JA13">
        <v>2106.4670524206699</v>
      </c>
      <c r="JB13">
        <v>42.129341048413401</v>
      </c>
      <c r="JC13">
        <v>1291.4448972463799</v>
      </c>
      <c r="JD13">
        <v>4340.3840635353299</v>
      </c>
      <c r="JE13">
        <v>8649.5935606893509</v>
      </c>
      <c r="JF13">
        <v>210.37868162478</v>
      </c>
      <c r="JG13">
        <v>0.13355221039758</v>
      </c>
      <c r="JH13">
        <v>1496.4916419625799</v>
      </c>
      <c r="JI13">
        <v>0.15734902093883199</v>
      </c>
      <c r="JJ13">
        <v>0.32638120848121399</v>
      </c>
      <c r="JK13">
        <v>1.1152430391152299</v>
      </c>
      <c r="JL13">
        <v>0.62900255954891104</v>
      </c>
      <c r="JM13">
        <v>0.16613956278403</v>
      </c>
      <c r="JN13">
        <v>2.8284271247461898</v>
      </c>
      <c r="JO13">
        <v>3.1264853455339497E-2</v>
      </c>
      <c r="JP13">
        <f t="shared" si="16"/>
        <v>3126.4853455339498</v>
      </c>
      <c r="JQ13" s="1">
        <v>4.5257677699377E-4</v>
      </c>
      <c r="JR13">
        <v>4.6443647503846303E-2</v>
      </c>
      <c r="JS13">
        <v>0.53103959508716303</v>
      </c>
      <c r="JT13">
        <v>0.53103959508716303</v>
      </c>
      <c r="JU13">
        <v>2.66735015551719E-2</v>
      </c>
      <c r="JV13">
        <v>44.740511466626103</v>
      </c>
      <c r="JW13">
        <v>17.7001228537423</v>
      </c>
      <c r="JX13">
        <v>26.997626111883999</v>
      </c>
      <c r="JY13">
        <v>51.061235116933702</v>
      </c>
      <c r="JZ13">
        <v>27.098063821606001</v>
      </c>
      <c r="KA13">
        <v>215.80824794402699</v>
      </c>
      <c r="KB13">
        <v>295.49560240895602</v>
      </c>
      <c r="KC13">
        <v>759.957217105876</v>
      </c>
      <c r="KD13">
        <v>2942.3323995139999</v>
      </c>
      <c r="KE13">
        <v>88.494843269326196</v>
      </c>
      <c r="KF13">
        <v>9.1072219874506004</v>
      </c>
      <c r="KG13">
        <v>32.8290608389946</v>
      </c>
      <c r="KH13">
        <v>37.533798999069901</v>
      </c>
      <c r="KI13">
        <v>178.438722964524</v>
      </c>
      <c r="KJ13">
        <v>7.39825510690717</v>
      </c>
      <c r="KK13">
        <v>182.066409150472</v>
      </c>
      <c r="KL13">
        <v>4.5764100362593603E-2</v>
      </c>
      <c r="KM13">
        <f t="shared" si="17"/>
        <v>2983.4045563987561</v>
      </c>
      <c r="KN13">
        <f t="shared" si="18"/>
        <v>143.08078913519381</v>
      </c>
      <c r="KO13">
        <v>0</v>
      </c>
      <c r="KP13">
        <v>0</v>
      </c>
      <c r="KQ13">
        <v>193.09536034980999</v>
      </c>
      <c r="KR13">
        <v>571.97951662097796</v>
      </c>
      <c r="KS13">
        <v>735.20102007139303</v>
      </c>
      <c r="KT13">
        <v>15.523527338028201</v>
      </c>
      <c r="KU13">
        <v>2.1192456204819101E-2</v>
      </c>
      <c r="KV13">
        <v>89.562631812781504</v>
      </c>
      <c r="KW13">
        <v>2.3377361265568702E-2</v>
      </c>
      <c r="KX13">
        <v>1.5612675527979399E-2</v>
      </c>
      <c r="KY13">
        <v>0.19776250704088899</v>
      </c>
      <c r="KZ13">
        <v>2.5698677822302E-2</v>
      </c>
      <c r="LA13">
        <v>1.1263431126686501E-2</v>
      </c>
      <c r="LB13">
        <v>1.0200000000000001E-2</v>
      </c>
      <c r="LC13">
        <v>0.12570000000000001</v>
      </c>
      <c r="LD13">
        <v>0.80409060715553304</v>
      </c>
      <c r="LE13">
        <v>1455.3225269017601</v>
      </c>
      <c r="LF13">
        <v>-23.280807584877099</v>
      </c>
      <c r="LG13">
        <v>1428.00515660836</v>
      </c>
      <c r="LH13">
        <v>0.57761277272598699</v>
      </c>
      <c r="LI13">
        <v>140.81094042989801</v>
      </c>
      <c r="LJ13">
        <v>9.7568446770717798E-2</v>
      </c>
      <c r="LK13">
        <v>9.8433831893642593E-3</v>
      </c>
      <c r="LL13">
        <v>2.2274673609505E-2</v>
      </c>
      <c r="LM13">
        <v>-23.280807584877099</v>
      </c>
      <c r="LN13">
        <v>650.867995313856</v>
      </c>
      <c r="LO13">
        <v>5.6254490887872004</v>
      </c>
      <c r="LP13">
        <v>90.390133534159602</v>
      </c>
      <c r="LQ13">
        <v>0.113678335672754</v>
      </c>
      <c r="LR13">
        <v>3.84897938171853E-2</v>
      </c>
      <c r="LS13">
        <v>7.58774298748318E-2</v>
      </c>
      <c r="LT13">
        <v>2.1958088689655098E-3</v>
      </c>
      <c r="LU13">
        <v>20.284668714754201</v>
      </c>
      <c r="LV13">
        <v>29.125411184210499</v>
      </c>
      <c r="LW13">
        <v>292.748465295286</v>
      </c>
      <c r="LX13" t="s">
        <v>379</v>
      </c>
      <c r="LY13" t="s">
        <v>379</v>
      </c>
      <c r="LZ13" t="s">
        <v>379</v>
      </c>
      <c r="MA13" t="s">
        <v>379</v>
      </c>
      <c r="MB13" t="s">
        <v>379</v>
      </c>
      <c r="MC13" t="s">
        <v>379</v>
      </c>
      <c r="MD13" t="s">
        <v>379</v>
      </c>
      <c r="ME13" t="s">
        <v>379</v>
      </c>
      <c r="MF13" t="s">
        <v>379</v>
      </c>
      <c r="MG13" t="s">
        <v>379</v>
      </c>
      <c r="MH13" t="s">
        <v>379</v>
      </c>
      <c r="MI13" t="s">
        <v>379</v>
      </c>
      <c r="MJ13" t="s">
        <v>379</v>
      </c>
      <c r="MK13" t="s">
        <v>379</v>
      </c>
      <c r="ML13" t="s">
        <v>379</v>
      </c>
      <c r="MM13" t="s">
        <v>379</v>
      </c>
      <c r="MN13" t="s">
        <v>379</v>
      </c>
      <c r="MO13" t="s">
        <v>379</v>
      </c>
      <c r="MP13">
        <v>43.918403179999999</v>
      </c>
      <c r="MQ13">
        <v>-73.175399330000005</v>
      </c>
      <c r="MR13">
        <v>75.133528569999996</v>
      </c>
      <c r="MS13" t="s">
        <v>394</v>
      </c>
      <c r="MT13">
        <v>0.49289154010244302</v>
      </c>
      <c r="MU13">
        <v>0.68841570120198703</v>
      </c>
      <c r="MV13">
        <v>0.355193071646633</v>
      </c>
      <c r="MW13">
        <v>0.74776144187412896</v>
      </c>
      <c r="MX13">
        <v>0.25870195562481602</v>
      </c>
      <c r="MY13">
        <v>3.0407176219021701E-2</v>
      </c>
      <c r="MZ13">
        <v>0.120483850933162</v>
      </c>
      <c r="NA13">
        <v>-5.96694984951186E-2</v>
      </c>
      <c r="NB13">
        <v>0.24412160924772</v>
      </c>
      <c r="NC13">
        <v>-0.20953744836948099</v>
      </c>
      <c r="ND13">
        <v>-1.54766618683765E-3</v>
      </c>
      <c r="NE13">
        <v>8.8529008527302694E-2</v>
      </c>
      <c r="NF13">
        <v>-9.1624340900977999E-2</v>
      </c>
      <c r="NG13">
        <v>0.21216676684186001</v>
      </c>
      <c r="NH13">
        <v>-0.24149229077534001</v>
      </c>
      <c r="NI13">
        <v>0.27401734654988902</v>
      </c>
      <c r="NJ13">
        <v>0.36409402126403001</v>
      </c>
      <c r="NK13">
        <v>0.183940671835749</v>
      </c>
      <c r="NL13">
        <v>0.48773177957858799</v>
      </c>
      <c r="NM13">
        <v>3.40727219613867E-2</v>
      </c>
      <c r="NN13">
        <v>0.66564444607206497</v>
      </c>
      <c r="NO13">
        <v>0.75572112078620601</v>
      </c>
      <c r="NP13">
        <v>0.57556777135792503</v>
      </c>
      <c r="NQ13">
        <v>0.87935887910076405</v>
      </c>
      <c r="NR13">
        <v>0.425699821483562</v>
      </c>
      <c r="NS13">
        <v>0.81833382161857804</v>
      </c>
      <c r="NT13">
        <v>0.90841049633271898</v>
      </c>
      <c r="NU13">
        <v>0.72825714690443799</v>
      </c>
      <c r="NV13">
        <v>1.03204825464727</v>
      </c>
      <c r="NW13">
        <v>0.57838919703007496</v>
      </c>
      <c r="NX13">
        <v>1.0263265179132499</v>
      </c>
      <c r="NY13">
        <v>1.1164031926273901</v>
      </c>
      <c r="NZ13">
        <v>0.93624984319911797</v>
      </c>
      <c r="OA13">
        <v>1.2400409509419501</v>
      </c>
      <c r="OB13">
        <v>0.78638189332475605</v>
      </c>
      <c r="OC13">
        <v>1.1002560266486301</v>
      </c>
      <c r="OD13">
        <v>1.19033270136277</v>
      </c>
      <c r="OE13">
        <v>1.0101793519344899</v>
      </c>
      <c r="OF13">
        <v>1.3139704596773301</v>
      </c>
      <c r="OG13">
        <v>0.86031140206013101</v>
      </c>
    </row>
    <row r="14" spans="1:397" x14ac:dyDescent="0.25">
      <c r="A14" t="s">
        <v>392</v>
      </c>
      <c r="B14">
        <v>2</v>
      </c>
      <c r="C14">
        <v>222.641331127841</v>
      </c>
      <c r="D14">
        <v>135.034583005429</v>
      </c>
      <c r="E14">
        <v>330.946585224388</v>
      </c>
      <c r="F14">
        <v>0.34447176936110702</v>
      </c>
      <c r="G14">
        <f t="shared" si="0"/>
        <v>0.13545877002167001</v>
      </c>
      <c r="H14">
        <v>0.20901299933943701</v>
      </c>
      <c r="I14">
        <v>0.51189318305113896</v>
      </c>
      <c r="J14">
        <v>194.666666666666</v>
      </c>
      <c r="K14">
        <v>294.666666666666</v>
      </c>
      <c r="L14">
        <v>845.85758596525102</v>
      </c>
      <c r="M14">
        <v>606.06308990036405</v>
      </c>
      <c r="N14">
        <v>32.083225108042498</v>
      </c>
      <c r="O14">
        <v>77.7002788497784</v>
      </c>
      <c r="P14">
        <v>435.438931442654</v>
      </c>
      <c r="Q14">
        <v>191.469513434541</v>
      </c>
      <c r="R14">
        <v>1224.9771897810101</v>
      </c>
      <c r="S14">
        <v>3371.5806451612898</v>
      </c>
      <c r="T14">
        <v>1.0361562486106599</v>
      </c>
      <c r="U14">
        <v>0.53340275855987096</v>
      </c>
      <c r="V14">
        <v>0.65633436559139702</v>
      </c>
      <c r="W14">
        <v>0.108171180808629</v>
      </c>
      <c r="X14">
        <v>584.81481481481399</v>
      </c>
      <c r="Y14">
        <v>149.511479805596</v>
      </c>
      <c r="Z14">
        <v>435.30333500921802</v>
      </c>
      <c r="AA14">
        <v>1.3796707198887399</v>
      </c>
      <c r="AB14">
        <v>0.763014012062876</v>
      </c>
      <c r="AC14">
        <v>0.61665670782586401</v>
      </c>
      <c r="AD14">
        <v>12</v>
      </c>
      <c r="AE14">
        <v>0.28674461270137303</v>
      </c>
      <c r="AF14">
        <f t="shared" si="1"/>
        <v>14337.23063506865</v>
      </c>
      <c r="AG14">
        <v>0.68215628537350603</v>
      </c>
      <c r="AH14">
        <v>0.66635045356240197</v>
      </c>
      <c r="AI14">
        <v>0.81001003143580697</v>
      </c>
      <c r="AJ14">
        <v>-0.81001003143580697</v>
      </c>
      <c r="AK14">
        <v>0.153580422776883</v>
      </c>
      <c r="AL14">
        <v>543.47205854844503</v>
      </c>
      <c r="AM14">
        <v>190.630680013263</v>
      </c>
      <c r="AN14">
        <v>205.73250018205701</v>
      </c>
      <c r="AO14">
        <v>416.24734653291898</v>
      </c>
      <c r="AP14">
        <v>1356.2361656994599</v>
      </c>
      <c r="AQ14">
        <v>5271.9080081789198</v>
      </c>
      <c r="AR14">
        <v>6008.77208625814</v>
      </c>
      <c r="AS14">
        <v>25275.522987415399</v>
      </c>
      <c r="AT14">
        <v>22172.972522607899</v>
      </c>
      <c r="AU14">
        <v>1354.4956365016101</v>
      </c>
      <c r="AV14">
        <v>0.153093569357273</v>
      </c>
      <c r="AW14">
        <v>959.71940508136504</v>
      </c>
      <c r="AX14">
        <v>396.51676061809798</v>
      </c>
      <c r="AY14">
        <v>1375.96045</v>
      </c>
      <c r="AZ14">
        <v>428.65868858441399</v>
      </c>
      <c r="BA14">
        <v>947.30176141558604</v>
      </c>
      <c r="BB14">
        <v>0.282964579643807</v>
      </c>
      <c r="BC14">
        <f t="shared" si="2"/>
        <v>10280.302195160139</v>
      </c>
      <c r="BD14">
        <f t="shared" si="3"/>
        <v>4056.9284399085127</v>
      </c>
      <c r="BE14">
        <v>613.88209121245802</v>
      </c>
      <c r="BF14">
        <v>12.2776418242491</v>
      </c>
      <c r="BG14">
        <v>816.60488646723002</v>
      </c>
      <c r="BH14">
        <v>2255.0790008250101</v>
      </c>
      <c r="BI14">
        <v>2830.8043622344198</v>
      </c>
      <c r="BJ14">
        <v>85.0405416390212</v>
      </c>
      <c r="BK14">
        <v>0.11626128264274101</v>
      </c>
      <c r="BL14">
        <v>431.914786911764</v>
      </c>
      <c r="BM14">
        <v>8.9492306966660107E-2</v>
      </c>
      <c r="BN14">
        <v>0.12755999667672799</v>
      </c>
      <c r="BO14">
        <v>0.60257291715507499</v>
      </c>
      <c r="BP14">
        <v>0.21973642428342499</v>
      </c>
      <c r="BQ14">
        <v>0.10322413807155301</v>
      </c>
      <c r="BR14">
        <v>3</v>
      </c>
      <c r="BS14">
        <v>2.47252936160938E-2</v>
      </c>
      <c r="BT14">
        <f t="shared" si="4"/>
        <v>1236.2646808046902</v>
      </c>
      <c r="BU14">
        <v>1.55290994536901E-2</v>
      </c>
      <c r="BV14">
        <v>3.3648322745559303E-2</v>
      </c>
      <c r="BW14">
        <v>5.5816554846958299E-2</v>
      </c>
      <c r="BX14">
        <v>5.5816554846958299E-2</v>
      </c>
      <c r="BY14">
        <v>3.00611370238155E-2</v>
      </c>
      <c r="BZ14">
        <v>39.470766485865902</v>
      </c>
      <c r="CA14">
        <v>25.057618823164301</v>
      </c>
      <c r="CB14">
        <v>18.258061649525601</v>
      </c>
      <c r="CC14">
        <v>3.8859284663978002</v>
      </c>
      <c r="CD14">
        <v>74.107082328459299</v>
      </c>
      <c r="CE14">
        <v>418.03244089114099</v>
      </c>
      <c r="CF14">
        <v>186.904078568877</v>
      </c>
      <c r="CG14">
        <v>1645.3655213201</v>
      </c>
      <c r="CH14">
        <v>1026.20094878942</v>
      </c>
      <c r="CI14">
        <v>41.4135091773121</v>
      </c>
      <c r="CJ14">
        <v>5.3691946387007699</v>
      </c>
      <c r="CK14">
        <v>37.0165165829278</v>
      </c>
      <c r="CL14">
        <v>40.445183824899701</v>
      </c>
      <c r="CM14">
        <v>230.28659331283799</v>
      </c>
      <c r="CN14">
        <v>26.637672195524601</v>
      </c>
      <c r="CO14">
        <v>214.99892921347501</v>
      </c>
      <c r="CP14">
        <v>4.6656857041080503E-2</v>
      </c>
      <c r="CQ14">
        <f t="shared" si="5"/>
        <v>1178.5844563274488</v>
      </c>
      <c r="CR14">
        <f t="shared" si="6"/>
        <v>57.680224477241453</v>
      </c>
      <c r="CS14" t="s">
        <v>379</v>
      </c>
      <c r="CT14" t="s">
        <v>379</v>
      </c>
      <c r="CU14">
        <v>46.018036420309699</v>
      </c>
      <c r="CV14">
        <v>163.85435367973699</v>
      </c>
      <c r="CW14">
        <v>404.99900884576601</v>
      </c>
      <c r="CX14">
        <v>23.2568090378576</v>
      </c>
      <c r="CY14">
        <v>1.54522555839119E-2</v>
      </c>
      <c r="CZ14">
        <v>75.127930094513204</v>
      </c>
      <c r="DA14">
        <v>8.84240342062486E-3</v>
      </c>
      <c r="DB14">
        <v>1.6061857562824099E-2</v>
      </c>
      <c r="DC14">
        <v>1.53053070833261E-2</v>
      </c>
      <c r="DD14">
        <v>2.4963816580906802E-2</v>
      </c>
      <c r="DE14">
        <v>6.9686535456727804E-3</v>
      </c>
      <c r="DF14">
        <v>7.7000000000000002E-3</v>
      </c>
      <c r="DG14">
        <v>0.10289999999999901</v>
      </c>
      <c r="DH14">
        <v>0.21815059994765501</v>
      </c>
      <c r="DI14">
        <v>616.288472581522</v>
      </c>
      <c r="DJ14">
        <v>-33.013333333199903</v>
      </c>
      <c r="DK14">
        <v>644.24251086338302</v>
      </c>
      <c r="DL14">
        <v>0.14444034445679699</v>
      </c>
      <c r="DM14">
        <v>23.246189896744301</v>
      </c>
      <c r="DN14">
        <v>1.9630980435219599E-2</v>
      </c>
      <c r="DO14" s="1">
        <v>1.00832518094328E-5</v>
      </c>
      <c r="DP14">
        <v>1.81756841958128E-3</v>
      </c>
      <c r="DQ14">
        <v>-33.013333333199903</v>
      </c>
      <c r="DR14">
        <v>145.11376794113301</v>
      </c>
      <c r="DS14">
        <v>8.0930894459422102</v>
      </c>
      <c r="DT14">
        <v>32.022093417828103</v>
      </c>
      <c r="DU14">
        <v>5.51703083787334E-2</v>
      </c>
      <c r="DV14">
        <v>4.54040290617065E-2</v>
      </c>
      <c r="DW14">
        <v>0.227499663206264</v>
      </c>
      <c r="DX14">
        <v>1.37596045E-3</v>
      </c>
      <c r="DY14">
        <v>12.3913445331949</v>
      </c>
      <c r="DZ14">
        <v>15.590909090908999</v>
      </c>
      <c r="EA14">
        <v>193.192326131176</v>
      </c>
      <c r="EB14">
        <v>13</v>
      </c>
      <c r="EC14">
        <v>0.62615025178649797</v>
      </c>
      <c r="ED14">
        <f t="shared" si="7"/>
        <v>31307.512589324902</v>
      </c>
      <c r="EE14">
        <v>0.47351309158692301</v>
      </c>
      <c r="EF14">
        <v>0.46776272386787998</v>
      </c>
      <c r="EG14">
        <v>1.0666502325017699</v>
      </c>
      <c r="EH14">
        <v>-1.0666502325017699</v>
      </c>
      <c r="EI14">
        <v>8.8633329699689706E-2</v>
      </c>
      <c r="EJ14">
        <v>475.70918400611498</v>
      </c>
      <c r="EK14">
        <v>128.26514354522999</v>
      </c>
      <c r="EL14">
        <v>202.84972173926101</v>
      </c>
      <c r="EM14">
        <v>298.26936030887703</v>
      </c>
      <c r="EN14">
        <v>1105.1820429291799</v>
      </c>
      <c r="EO14">
        <v>4609.5835468961805</v>
      </c>
      <c r="EP14">
        <v>6656.3290783873299</v>
      </c>
      <c r="EQ14">
        <v>29021.179865128401</v>
      </c>
      <c r="ER14">
        <v>24142.660545147301</v>
      </c>
      <c r="ES14">
        <v>1118.88008869593</v>
      </c>
      <c r="ET14">
        <v>-1.29318257199369</v>
      </c>
      <c r="EU14">
        <v>773.97854431499297</v>
      </c>
      <c r="EV14">
        <v>331.20349861419197</v>
      </c>
      <c r="EW14">
        <v>1189.2910999999999</v>
      </c>
      <c r="EX14">
        <v>360.35100298529102</v>
      </c>
      <c r="EY14">
        <v>828.94009701470804</v>
      </c>
      <c r="EZ14">
        <v>0.168822017234626</v>
      </c>
      <c r="FA14">
        <f t="shared" si="8"/>
        <v>26022.115159396624</v>
      </c>
      <c r="FB14">
        <f t="shared" si="9"/>
        <v>5285.3974299282791</v>
      </c>
      <c r="FC14">
        <v>640.57842046718497</v>
      </c>
      <c r="FD14">
        <v>12.8115684093437</v>
      </c>
      <c r="FE14">
        <v>717.485787828924</v>
      </c>
      <c r="FF14">
        <v>2514.7958066202</v>
      </c>
      <c r="FG14">
        <v>2104.4234778028299</v>
      </c>
      <c r="FH14">
        <v>37.049122188037202</v>
      </c>
      <c r="FI14">
        <v>0.119597564599353</v>
      </c>
      <c r="FJ14">
        <v>406.61088313014898</v>
      </c>
      <c r="FK14">
        <v>8.54451652865581E-2</v>
      </c>
      <c r="FL14">
        <v>8.8012112356599295E-2</v>
      </c>
      <c r="FM14">
        <v>0.657188960586229</v>
      </c>
      <c r="FN14">
        <v>0.38706564558429202</v>
      </c>
      <c r="FO14">
        <v>8.3392695297347802E-2</v>
      </c>
      <c r="FP14">
        <v>3</v>
      </c>
      <c r="FQ14">
        <v>4.4784478747480601E-2</v>
      </c>
      <c r="FR14">
        <f t="shared" si="10"/>
        <v>2239.2239373740299</v>
      </c>
      <c r="FS14">
        <v>3.32803719119103E-2</v>
      </c>
      <c r="FT14">
        <v>4.30707102022828E-2</v>
      </c>
      <c r="FU14">
        <v>0.38291262989102998</v>
      </c>
      <c r="FV14">
        <v>0.38291262989102998</v>
      </c>
      <c r="FW14">
        <v>1.553759874581E-2</v>
      </c>
      <c r="FX14">
        <v>26.425484201174701</v>
      </c>
      <c r="FY14">
        <v>20.9867473099725</v>
      </c>
      <c r="FZ14">
        <v>9.9343726474789609</v>
      </c>
      <c r="GA14">
        <v>33.782909154597199</v>
      </c>
      <c r="GB14">
        <v>83.822424011482298</v>
      </c>
      <c r="GC14">
        <v>71.255828997942899</v>
      </c>
      <c r="GD14">
        <v>279.21185538745999</v>
      </c>
      <c r="GE14">
        <v>1168.94468737543</v>
      </c>
      <c r="GF14">
        <v>399.58290219886999</v>
      </c>
      <c r="GG14">
        <v>46.968436946426202</v>
      </c>
      <c r="GH14">
        <v>4.2806237386274404</v>
      </c>
      <c r="GI14">
        <v>57.003233639444602</v>
      </c>
      <c r="GJ14">
        <v>28.8488064812441</v>
      </c>
      <c r="GK14">
        <v>191.31452480982699</v>
      </c>
      <c r="GL14">
        <v>39.637139259066899</v>
      </c>
      <c r="GM14">
        <v>151.70420392568599</v>
      </c>
      <c r="GN14">
        <v>5.6328886977676899E-2</v>
      </c>
      <c r="GO14">
        <f t="shared" si="11"/>
        <v>2113.0909452879796</v>
      </c>
      <c r="GP14">
        <f t="shared" si="12"/>
        <v>126.13299208605038</v>
      </c>
      <c r="GQ14" t="s">
        <v>379</v>
      </c>
      <c r="GR14" t="s">
        <v>379</v>
      </c>
      <c r="GS14">
        <v>71.393148783900998</v>
      </c>
      <c r="GT14">
        <v>7.7093090913157702</v>
      </c>
      <c r="GU14">
        <v>189.21609065121999</v>
      </c>
      <c r="GV14">
        <v>2.7744956547877</v>
      </c>
      <c r="GW14">
        <v>5.2265343179659102E-3</v>
      </c>
      <c r="GX14">
        <v>11.5516107861094</v>
      </c>
      <c r="GY14">
        <v>3.40072178753232E-3</v>
      </c>
      <c r="GZ14">
        <v>8.08281912486279E-3</v>
      </c>
      <c r="HA14">
        <v>6.5555082828052599E-2</v>
      </c>
      <c r="HB14">
        <v>9.7810045671453995E-3</v>
      </c>
      <c r="HC14" s="1">
        <v>9.3371294161112702E-4</v>
      </c>
      <c r="HD14">
        <v>3.8999999999999998E-3</v>
      </c>
      <c r="HE14">
        <v>5.0700000000000002E-2</v>
      </c>
      <c r="HF14">
        <v>0.42148272065151698</v>
      </c>
      <c r="HG14">
        <v>477.53449678191203</v>
      </c>
      <c r="HH14">
        <v>-11.764094351132499</v>
      </c>
      <c r="HI14">
        <v>498.58164045842898</v>
      </c>
      <c r="HJ14">
        <v>0.21080082431950201</v>
      </c>
      <c r="HK14">
        <v>15.176452068425199</v>
      </c>
      <c r="HL14">
        <v>2.66598084388334E-2</v>
      </c>
      <c r="HM14" s="1">
        <v>5.1192844461263104E-6</v>
      </c>
      <c r="HN14">
        <v>1.3840263391144501E-3</v>
      </c>
      <c r="HO14">
        <v>-11.764094351132499</v>
      </c>
      <c r="HP14">
        <v>250.66912198973901</v>
      </c>
      <c r="HQ14">
        <v>1.82511825145608</v>
      </c>
      <c r="HR14">
        <v>23.637174855792601</v>
      </c>
      <c r="HS14">
        <v>2.3233836488663E-2</v>
      </c>
      <c r="HT14">
        <v>8.7749298987209404E-3</v>
      </c>
      <c r="HU14">
        <v>4.6930767769689803E-2</v>
      </c>
      <c r="HV14">
        <v>1.1892910999999999E-3</v>
      </c>
      <c r="HW14">
        <v>7.2612283785813903</v>
      </c>
      <c r="HX14">
        <v>15.1666666666666</v>
      </c>
      <c r="HY14">
        <v>110.128630408484</v>
      </c>
      <c r="HZ14">
        <v>25</v>
      </c>
      <c r="IA14">
        <v>0.91289486448787105</v>
      </c>
      <c r="IB14">
        <f t="shared" si="13"/>
        <v>91289.486448787109</v>
      </c>
      <c r="IC14">
        <v>1.15566937696042</v>
      </c>
      <c r="ID14">
        <v>1.13411317743028</v>
      </c>
      <c r="IE14">
        <v>1.87666026393758</v>
      </c>
      <c r="IF14">
        <v>-1.87666026393758</v>
      </c>
      <c r="IG14">
        <v>0.24221375247657301</v>
      </c>
      <c r="IH14">
        <v>1019.18124255456</v>
      </c>
      <c r="II14">
        <v>318.89582355849399</v>
      </c>
      <c r="IJ14">
        <v>408.58222192131899</v>
      </c>
      <c r="IK14">
        <v>714.51670684179703</v>
      </c>
      <c r="IL14">
        <v>2461.4182086286401</v>
      </c>
      <c r="IM14">
        <v>9881.4915550751102</v>
      </c>
      <c r="IN14">
        <v>12665.101164645401</v>
      </c>
      <c r="IO14">
        <v>54296.7028525438</v>
      </c>
      <c r="IP14">
        <v>46315.633067755298</v>
      </c>
      <c r="IQ14">
        <v>2473.3757251975399</v>
      </c>
      <c r="IR14">
        <v>-1.1400890026364201</v>
      </c>
      <c r="IS14">
        <v>1733.6979493963499</v>
      </c>
      <c r="IT14">
        <v>727.72025923229</v>
      </c>
      <c r="IU14">
        <v>2565.25155</v>
      </c>
      <c r="IV14">
        <v>789.00969156970496</v>
      </c>
      <c r="IW14">
        <v>1776.24185843029</v>
      </c>
      <c r="IX14">
        <v>0.45178659687843398</v>
      </c>
      <c r="IY14">
        <f t="shared" si="14"/>
        <v>50046.120035309665</v>
      </c>
      <c r="IZ14">
        <f t="shared" si="15"/>
        <v>41243.366413477444</v>
      </c>
      <c r="JA14">
        <v>1254.4605116796399</v>
      </c>
      <c r="JB14">
        <v>25.089210233592802</v>
      </c>
      <c r="JC14">
        <v>1534.0906742961499</v>
      </c>
      <c r="JD14">
        <v>4769.8748074452096</v>
      </c>
      <c r="JE14">
        <v>4935.2278400372497</v>
      </c>
      <c r="JF14">
        <v>122.089663827058</v>
      </c>
      <c r="JG14">
        <v>0.23585884724209399</v>
      </c>
      <c r="JH14">
        <v>838.52567004191405</v>
      </c>
      <c r="JI14">
        <v>0.17493747225321801</v>
      </c>
      <c r="JJ14">
        <v>0.21557210903332699</v>
      </c>
      <c r="JK14">
        <v>1.2597618777413</v>
      </c>
      <c r="JL14">
        <v>0.60680206986771801</v>
      </c>
      <c r="JM14">
        <v>0.186616833368901</v>
      </c>
      <c r="JN14">
        <v>6</v>
      </c>
      <c r="JO14">
        <v>6.9509772363574501E-2</v>
      </c>
      <c r="JP14">
        <f t="shared" si="16"/>
        <v>6950.9772363574511</v>
      </c>
      <c r="JQ14">
        <v>4.8809471365600397E-2</v>
      </c>
      <c r="JR14">
        <v>7.6719032947842103E-2</v>
      </c>
      <c r="JS14">
        <v>0.438729184737989</v>
      </c>
      <c r="JT14">
        <v>0.438729184737989</v>
      </c>
      <c r="JU14">
        <v>4.5598735769625601E-2</v>
      </c>
      <c r="JV14">
        <v>65.896250687040705</v>
      </c>
      <c r="JW14">
        <v>46.044366133136798</v>
      </c>
      <c r="JX14">
        <v>28.192434297004599</v>
      </c>
      <c r="JY14">
        <v>37.668837620994999</v>
      </c>
      <c r="JZ14">
        <v>157.92950633994101</v>
      </c>
      <c r="KA14">
        <v>489.28826988908401</v>
      </c>
      <c r="KB14">
        <v>466.11593395633798</v>
      </c>
      <c r="KC14">
        <v>2814.31020869554</v>
      </c>
      <c r="KD14">
        <v>1425.7838509882899</v>
      </c>
      <c r="KE14">
        <v>88.381946123738402</v>
      </c>
      <c r="KF14">
        <v>9.64981837732822</v>
      </c>
      <c r="KG14">
        <v>94.019750222372494</v>
      </c>
      <c r="KH14">
        <v>69.293990306143897</v>
      </c>
      <c r="KI14">
        <v>421.60111812266501</v>
      </c>
      <c r="KJ14">
        <v>66.2748114545915</v>
      </c>
      <c r="KK14">
        <v>366.70313313916103</v>
      </c>
      <c r="KL14">
        <v>0.102985744018757</v>
      </c>
      <c r="KM14">
        <f t="shared" si="17"/>
        <v>6235.1256740137351</v>
      </c>
      <c r="KN14">
        <f t="shared" si="18"/>
        <v>715.85156234371539</v>
      </c>
      <c r="KO14">
        <v>0</v>
      </c>
      <c r="KP14">
        <v>0</v>
      </c>
      <c r="KQ14">
        <v>117.41118520421</v>
      </c>
      <c r="KR14">
        <v>171.563662771053</v>
      </c>
      <c r="KS14">
        <v>594.21509949698702</v>
      </c>
      <c r="KT14">
        <v>26.0313046926453</v>
      </c>
      <c r="KU14">
        <v>2.0678789901877902E-2</v>
      </c>
      <c r="KV14">
        <v>86.679540880622596</v>
      </c>
      <c r="KW14">
        <v>1.22431252081571E-2</v>
      </c>
      <c r="KX14">
        <v>2.4144676687686901E-2</v>
      </c>
      <c r="KY14">
        <v>8.0860389911378797E-2</v>
      </c>
      <c r="KZ14">
        <v>3.4744821148052198E-2</v>
      </c>
      <c r="LA14">
        <v>7.9023664872839103E-3</v>
      </c>
      <c r="LB14">
        <v>1.1599999999999999E-2</v>
      </c>
      <c r="LC14">
        <v>0.15359999999999999</v>
      </c>
      <c r="LD14">
        <v>0.63963332059917299</v>
      </c>
      <c r="LE14">
        <v>1093.82296936343</v>
      </c>
      <c r="LF14">
        <v>-44.777427684332402</v>
      </c>
      <c r="LG14">
        <v>1142.8241513218099</v>
      </c>
      <c r="LH14">
        <v>0.35524116877630002</v>
      </c>
      <c r="LI14">
        <v>38.422641965169603</v>
      </c>
      <c r="LJ14">
        <v>4.6290788874053003E-2</v>
      </c>
      <c r="LK14" s="1">
        <v>1.5202536255559101E-5</v>
      </c>
      <c r="LL14">
        <v>3.2015947586957398E-3</v>
      </c>
      <c r="LM14">
        <v>-44.777427684332402</v>
      </c>
      <c r="LN14">
        <v>395.78288993087301</v>
      </c>
      <c r="LO14">
        <v>9.9182076973982998</v>
      </c>
      <c r="LP14">
        <v>55.659268273620697</v>
      </c>
      <c r="LQ14">
        <v>7.8404144867396497E-2</v>
      </c>
      <c r="LR14">
        <v>5.4178958960427397E-2</v>
      </c>
      <c r="LS14">
        <v>0.27443043097595399</v>
      </c>
      <c r="LT14">
        <v>2.5652515500000001E-3</v>
      </c>
      <c r="LU14">
        <v>19.6525729117763</v>
      </c>
      <c r="LV14">
        <v>30.757575757575701</v>
      </c>
      <c r="LW14">
        <v>303.32095653966002</v>
      </c>
      <c r="LX14" t="s">
        <v>379</v>
      </c>
      <c r="LY14" t="s">
        <v>379</v>
      </c>
      <c r="LZ14" t="s">
        <v>379</v>
      </c>
      <c r="MA14" t="s">
        <v>379</v>
      </c>
      <c r="MB14" t="s">
        <v>379</v>
      </c>
      <c r="MC14" t="s">
        <v>379</v>
      </c>
      <c r="MD14" t="s">
        <v>379</v>
      </c>
      <c r="ME14" t="s">
        <v>379</v>
      </c>
      <c r="MF14" t="s">
        <v>379</v>
      </c>
      <c r="MG14" t="s">
        <v>379</v>
      </c>
      <c r="MH14" t="s">
        <v>379</v>
      </c>
      <c r="MI14" t="s">
        <v>379</v>
      </c>
      <c r="MJ14" t="s">
        <v>379</v>
      </c>
      <c r="MK14" t="s">
        <v>379</v>
      </c>
      <c r="ML14" t="s">
        <v>379</v>
      </c>
      <c r="MM14" t="s">
        <v>379</v>
      </c>
      <c r="MN14" t="s">
        <v>379</v>
      </c>
      <c r="MO14" t="s">
        <v>379</v>
      </c>
      <c r="MP14">
        <v>43.918897889999997</v>
      </c>
      <c r="MQ14">
        <v>-73.174974779999999</v>
      </c>
      <c r="MR14">
        <v>75.18614762</v>
      </c>
      <c r="MS14" t="s">
        <v>395</v>
      </c>
      <c r="MT14">
        <v>0.39421615338434202</v>
      </c>
      <c r="MU14">
        <v>0.66132308046035704</v>
      </c>
      <c r="MV14">
        <v>0.31528861752270398</v>
      </c>
      <c r="MW14">
        <v>0.69187732318264805</v>
      </c>
      <c r="MX14">
        <v>0.24199420082516801</v>
      </c>
      <c r="MY14">
        <v>-2.22118737809823E-2</v>
      </c>
      <c r="MZ14">
        <v>6.5317905536296697E-2</v>
      </c>
      <c r="NA14">
        <v>-0.10974165309826101</v>
      </c>
      <c r="NB14">
        <v>0.130067609397919</v>
      </c>
      <c r="NC14">
        <v>-0.28137037888338701</v>
      </c>
      <c r="ND14">
        <v>-5.4166716186841699E-2</v>
      </c>
      <c r="NE14">
        <v>3.3363063130437298E-2</v>
      </c>
      <c r="NF14">
        <v>-0.14169649550412</v>
      </c>
      <c r="NG14">
        <v>9.8112766992059605E-2</v>
      </c>
      <c r="NH14">
        <v>-0.313325221289247</v>
      </c>
      <c r="NI14">
        <v>0.22139829654988499</v>
      </c>
      <c r="NJ14">
        <v>0.30892807586716398</v>
      </c>
      <c r="NK14">
        <v>0.13386851723260601</v>
      </c>
      <c r="NL14">
        <v>0.37367777972878702</v>
      </c>
      <c r="NM14">
        <v>-3.77602085525197E-2</v>
      </c>
      <c r="NN14">
        <v>0.61302539607206097</v>
      </c>
      <c r="NO14">
        <v>0.70055517538933998</v>
      </c>
      <c r="NP14">
        <v>0.52549561675478196</v>
      </c>
      <c r="NQ14">
        <v>0.76530487925096302</v>
      </c>
      <c r="NR14">
        <v>0.35386689096965601</v>
      </c>
      <c r="NS14">
        <v>0.76571477161857404</v>
      </c>
      <c r="NT14">
        <v>0.85324455093585305</v>
      </c>
      <c r="NU14">
        <v>0.67818499230129503</v>
      </c>
      <c r="NV14">
        <v>0.91799425479747598</v>
      </c>
      <c r="NW14">
        <v>0.50655626651616903</v>
      </c>
      <c r="NX14">
        <v>0.97370746791325502</v>
      </c>
      <c r="NY14">
        <v>1.06123724723053</v>
      </c>
      <c r="NZ14">
        <v>0.88617768859597501</v>
      </c>
      <c r="OA14">
        <v>1.1259869510921501</v>
      </c>
      <c r="OB14">
        <v>0.71454896281084901</v>
      </c>
      <c r="OC14">
        <v>1.04763697664863</v>
      </c>
      <c r="OD14">
        <v>1.1351667559659</v>
      </c>
      <c r="OE14">
        <v>0.96010719733135097</v>
      </c>
      <c r="OF14">
        <v>1.19991645982753</v>
      </c>
      <c r="OG14">
        <v>0.78847847154622497</v>
      </c>
    </row>
    <row r="15" spans="1:397" x14ac:dyDescent="0.25">
      <c r="A15" t="s">
        <v>392</v>
      </c>
      <c r="B15">
        <v>3</v>
      </c>
      <c r="C15">
        <v>364.27617422450498</v>
      </c>
      <c r="D15">
        <v>149.900761773135</v>
      </c>
      <c r="E15">
        <v>595.802662034484</v>
      </c>
      <c r="F15">
        <v>0.43090014247115499</v>
      </c>
      <c r="G15">
        <f t="shared" si="0"/>
        <v>0.25445461668253899</v>
      </c>
      <c r="H15">
        <v>0.176445525788616</v>
      </c>
      <c r="I15">
        <v>0.70795987421437701</v>
      </c>
      <c r="J15">
        <v>612</v>
      </c>
      <c r="K15">
        <v>589.33333333333303</v>
      </c>
      <c r="L15">
        <v>1032.2772805034199</v>
      </c>
      <c r="M15" t="s">
        <v>379</v>
      </c>
      <c r="N15">
        <v>150.89068891087999</v>
      </c>
      <c r="O15">
        <v>336.38866409754797</v>
      </c>
      <c r="P15">
        <v>690.94100568333897</v>
      </c>
      <c r="Q15" t="s">
        <v>379</v>
      </c>
      <c r="R15">
        <v>1058.06701030928</v>
      </c>
      <c r="S15">
        <v>1937.24615384615</v>
      </c>
      <c r="T15">
        <v>1.0922185359924601</v>
      </c>
      <c r="U15">
        <v>0.73106188418346496</v>
      </c>
      <c r="V15">
        <v>1.18559464615384</v>
      </c>
      <c r="W15">
        <v>0.29231240674379899</v>
      </c>
      <c r="X15">
        <v>430.03703703703701</v>
      </c>
      <c r="Y15">
        <v>51.848437089573501</v>
      </c>
      <c r="Z15">
        <v>378.18859994746299</v>
      </c>
      <c r="AA15">
        <v>0.56346808257600201</v>
      </c>
      <c r="AB15">
        <v>0.28852578504877402</v>
      </c>
      <c r="AC15">
        <v>0.27494229752722699</v>
      </c>
      <c r="AD15">
        <v>19</v>
      </c>
      <c r="AE15">
        <v>0.45575604059533997</v>
      </c>
      <c r="AF15">
        <f t="shared" si="1"/>
        <v>22787.802029767001</v>
      </c>
      <c r="AG15">
        <v>0.45625528445074798</v>
      </c>
      <c r="AH15">
        <v>0.43748345804961303</v>
      </c>
      <c r="AI15">
        <v>1.07627786900794</v>
      </c>
      <c r="AJ15">
        <v>-1.07627786900794</v>
      </c>
      <c r="AK15">
        <v>0.21592531992024</v>
      </c>
      <c r="AL15">
        <v>501.03053903250998</v>
      </c>
      <c r="AM15">
        <v>189.94569917033999</v>
      </c>
      <c r="AN15">
        <v>222.24545649325401</v>
      </c>
      <c r="AO15">
        <v>273.26304198458598</v>
      </c>
      <c r="AP15">
        <v>1186.70066200061</v>
      </c>
      <c r="AQ15">
        <v>4020.5007002801099</v>
      </c>
      <c r="AR15">
        <v>5220.7574696545198</v>
      </c>
      <c r="AS15">
        <v>20429.9953314659</v>
      </c>
      <c r="AT15">
        <v>20973.295985060598</v>
      </c>
      <c r="AU15">
        <v>1171.4052287581601</v>
      </c>
      <c r="AV15">
        <v>1.59042447058465</v>
      </c>
      <c r="AW15">
        <v>774.29358101709704</v>
      </c>
      <c r="AX15">
        <v>412.40708098351502</v>
      </c>
      <c r="AY15">
        <v>1148.90764396551</v>
      </c>
      <c r="AZ15">
        <v>374.13751601663398</v>
      </c>
      <c r="BA15">
        <v>774.77012794888196</v>
      </c>
      <c r="BB15">
        <v>0.20368560658941801</v>
      </c>
      <c r="BC15">
        <f t="shared" si="2"/>
        <v>18146.25475049434</v>
      </c>
      <c r="BD15">
        <f t="shared" si="3"/>
        <v>4641.5472792726623</v>
      </c>
      <c r="BE15">
        <v>819.44382647385999</v>
      </c>
      <c r="BF15">
        <v>16.388876529477201</v>
      </c>
      <c r="BG15">
        <v>787.51797931542603</v>
      </c>
      <c r="BH15">
        <v>2001.41516397697</v>
      </c>
      <c r="BI15">
        <v>2282.9157005234301</v>
      </c>
      <c r="BJ15">
        <v>56.820205038452499</v>
      </c>
      <c r="BK15">
        <v>0.135755318605668</v>
      </c>
      <c r="BL15">
        <v>307.38181409636201</v>
      </c>
      <c r="BM15">
        <v>9.8947879742045303E-2</v>
      </c>
      <c r="BN15">
        <v>0.108891434557224</v>
      </c>
      <c r="BO15">
        <v>0.67624764033741402</v>
      </c>
      <c r="BP15">
        <v>0.25099663553433099</v>
      </c>
      <c r="BQ15">
        <v>0.11130771761939499</v>
      </c>
      <c r="BR15">
        <v>1.41421356237309</v>
      </c>
      <c r="BS15">
        <v>1.40113239561881E-2</v>
      </c>
      <c r="BT15">
        <f t="shared" si="4"/>
        <v>700.56619780940503</v>
      </c>
      <c r="BU15">
        <v>1.61180902678584E-2</v>
      </c>
      <c r="BV15">
        <v>4.8517428302582103E-3</v>
      </c>
      <c r="BW15">
        <v>0.12648041182816799</v>
      </c>
      <c r="BX15">
        <v>0.12648041182816799</v>
      </c>
      <c r="BY15">
        <v>0.10961434595943199</v>
      </c>
      <c r="BZ15">
        <v>107.701750436851</v>
      </c>
      <c r="CA15">
        <v>156.49361632054101</v>
      </c>
      <c r="CB15">
        <v>11.637606734184899</v>
      </c>
      <c r="CC15">
        <v>1.3376474815796899</v>
      </c>
      <c r="CD15">
        <v>35.706997321966902</v>
      </c>
      <c r="CE15">
        <v>539.21843793633798</v>
      </c>
      <c r="CF15">
        <v>35.8092474739545</v>
      </c>
      <c r="CG15">
        <v>946.40729737801803</v>
      </c>
      <c r="CH15">
        <v>99.496724486285402</v>
      </c>
      <c r="CI15">
        <v>71.866081355887701</v>
      </c>
      <c r="CJ15">
        <v>9.2808237280143402</v>
      </c>
      <c r="CK15">
        <v>109.03939791843</v>
      </c>
      <c r="CL15">
        <v>144.74639524039699</v>
      </c>
      <c r="CM15">
        <v>170.651037785265</v>
      </c>
      <c r="CN15">
        <v>24.056821792236001</v>
      </c>
      <c r="CO15">
        <v>146.594215993029</v>
      </c>
      <c r="CP15">
        <v>5.3306947066975897E-2</v>
      </c>
      <c r="CQ15">
        <f t="shared" si="5"/>
        <v>663.22115258586655</v>
      </c>
      <c r="CR15">
        <f t="shared" si="6"/>
        <v>37.34504522353852</v>
      </c>
      <c r="CS15" t="s">
        <v>379</v>
      </c>
      <c r="CT15" t="s">
        <v>379</v>
      </c>
      <c r="CU15">
        <v>102.729780958714</v>
      </c>
      <c r="CV15">
        <v>773.69734474400695</v>
      </c>
      <c r="CW15">
        <v>367.15554710935601</v>
      </c>
      <c r="CX15">
        <v>28.5704579546769</v>
      </c>
      <c r="CY15">
        <v>1.3429117659741099E-2</v>
      </c>
      <c r="CZ15">
        <v>139.78882260663701</v>
      </c>
      <c r="DA15">
        <v>4.24543582178942E-2</v>
      </c>
      <c r="DB15">
        <v>1.80224361703403E-2</v>
      </c>
      <c r="DC15">
        <v>0.12918590866830601</v>
      </c>
      <c r="DD15" s="1">
        <v>4.5158046085005401E-4</v>
      </c>
      <c r="DE15">
        <v>4.0867405879925503E-2</v>
      </c>
      <c r="DF15">
        <v>5.1999999999999998E-3</v>
      </c>
      <c r="DG15">
        <v>7.1099999999999997E-2</v>
      </c>
      <c r="DH15">
        <v>0.10796477848104299</v>
      </c>
      <c r="DI15">
        <v>587.84585239740795</v>
      </c>
      <c r="DJ15">
        <v>-20.879914924286101</v>
      </c>
      <c r="DK15">
        <v>645.74260110639204</v>
      </c>
      <c r="DL15">
        <v>6.7221353092321606E-2</v>
      </c>
      <c r="DM15">
        <v>23.8361981421832</v>
      </c>
      <c r="DN15">
        <v>8.0870710447551904E-3</v>
      </c>
      <c r="DO15" s="1">
        <v>1.10389228667357E-5</v>
      </c>
      <c r="DP15">
        <v>1.1442027466825799E-3</v>
      </c>
      <c r="DQ15">
        <v>-20.879914924286101</v>
      </c>
      <c r="DR15">
        <v>69.191085309038399</v>
      </c>
      <c r="DS15">
        <v>3.0879376608145201</v>
      </c>
      <c r="DT15">
        <v>9.2660764575789791</v>
      </c>
      <c r="DU15">
        <v>2.1179197894948001E-2</v>
      </c>
      <c r="DV15">
        <v>1.7466099663902699E-2</v>
      </c>
      <c r="DW15">
        <v>0.30177175037834802</v>
      </c>
      <c r="DX15">
        <v>1.14890764396551E-3</v>
      </c>
      <c r="DY15">
        <v>10.0219419504804</v>
      </c>
      <c r="DZ15">
        <v>15.951923076923</v>
      </c>
      <c r="EA15">
        <v>159.86924707545299</v>
      </c>
      <c r="EB15">
        <v>20</v>
      </c>
      <c r="EC15">
        <v>0.65958188317059196</v>
      </c>
      <c r="ED15">
        <f t="shared" si="7"/>
        <v>32979.094158529602</v>
      </c>
      <c r="EE15">
        <v>0.36342951505754501</v>
      </c>
      <c r="EF15">
        <v>0.35694223553946902</v>
      </c>
      <c r="EG15">
        <v>0.44311685085987401</v>
      </c>
      <c r="EH15">
        <v>-0.44311685085987401</v>
      </c>
      <c r="EI15">
        <v>0.171934569613547</v>
      </c>
      <c r="EJ15">
        <v>448.42786977763001</v>
      </c>
      <c r="EK15">
        <v>124.560688187228</v>
      </c>
      <c r="EL15">
        <v>251.81833808698599</v>
      </c>
      <c r="EM15">
        <v>213.289785524628</v>
      </c>
      <c r="EN15">
        <v>1038.2686161460799</v>
      </c>
      <c r="EO15">
        <v>3606.2588127597601</v>
      </c>
      <c r="EP15">
        <v>5293.0385657441102</v>
      </c>
      <c r="EQ15">
        <v>21058.913529754798</v>
      </c>
      <c r="ER15">
        <v>22408.633367046299</v>
      </c>
      <c r="ES15">
        <v>997.38570173560595</v>
      </c>
      <c r="ET15">
        <v>4.0190178773433196</v>
      </c>
      <c r="EU15">
        <v>661.71765530225798</v>
      </c>
      <c r="EV15">
        <v>376.55096084382802</v>
      </c>
      <c r="EW15">
        <v>967.81724999999994</v>
      </c>
      <c r="EX15">
        <v>378.92854368932001</v>
      </c>
      <c r="EY15">
        <v>588.88870631067903</v>
      </c>
      <c r="EZ15">
        <v>8.7042346681155597E-2</v>
      </c>
      <c r="FA15">
        <f t="shared" si="8"/>
        <v>30108.516411552395</v>
      </c>
      <c r="FB15">
        <f t="shared" si="9"/>
        <v>2870.577746977207</v>
      </c>
      <c r="FC15">
        <v>320.22246941045597</v>
      </c>
      <c r="FD15">
        <v>6.4044493882091196</v>
      </c>
      <c r="FE15">
        <v>648.70737604096496</v>
      </c>
      <c r="FF15">
        <v>1513.2185237902299</v>
      </c>
      <c r="FG15">
        <v>2134.8267484954099</v>
      </c>
      <c r="FH15">
        <v>25.612291103629399</v>
      </c>
      <c r="FI15">
        <v>0.12570311530428399</v>
      </c>
      <c r="FJ15">
        <v>274.84271403693702</v>
      </c>
      <c r="FK15">
        <v>7.1878101104943401E-2</v>
      </c>
      <c r="FL15">
        <v>9.5294295297704695E-2</v>
      </c>
      <c r="FM15">
        <v>0.64803865567191399</v>
      </c>
      <c r="FN15">
        <v>0.33048184619733501</v>
      </c>
      <c r="FO15">
        <v>0.12978634903274899</v>
      </c>
      <c r="FP15">
        <v>1.41421356237309</v>
      </c>
      <c r="FQ15">
        <v>0.23257529003881</v>
      </c>
      <c r="FR15">
        <f t="shared" si="10"/>
        <v>11628.764501940501</v>
      </c>
      <c r="FS15">
        <v>1.21492334802817E-2</v>
      </c>
      <c r="FT15">
        <v>1.5056703669265901E-2</v>
      </c>
      <c r="FU15" s="1">
        <v>4.4621567615221698E-4</v>
      </c>
      <c r="FV15" s="1">
        <v>4.4621567615221698E-4</v>
      </c>
      <c r="FW15">
        <v>1.06640781299835E-2</v>
      </c>
      <c r="FX15">
        <v>88.242856289323399</v>
      </c>
      <c r="FY15">
        <v>15.964738405471399</v>
      </c>
      <c r="FZ15">
        <v>1.9118314950547699</v>
      </c>
      <c r="GA15">
        <v>27.943539804065601</v>
      </c>
      <c r="GB15">
        <v>102.14415326110201</v>
      </c>
      <c r="GC15">
        <v>32.646860697790999</v>
      </c>
      <c r="GD15">
        <v>126.38913167568499</v>
      </c>
      <c r="GE15">
        <v>189.79185126637401</v>
      </c>
      <c r="GF15">
        <v>1446.08000962759</v>
      </c>
      <c r="GG15">
        <v>78.776081399934199</v>
      </c>
      <c r="GH15">
        <v>2.0254999677135599</v>
      </c>
      <c r="GI15">
        <v>116.18639609338901</v>
      </c>
      <c r="GJ15">
        <v>14.0422428322866</v>
      </c>
      <c r="GK15">
        <v>132.18265258771601</v>
      </c>
      <c r="GL15">
        <v>14.49362948001</v>
      </c>
      <c r="GM15">
        <v>117.68902310770601</v>
      </c>
      <c r="GN15">
        <v>9.6568766125845196E-3</v>
      </c>
      <c r="GO15">
        <f t="shared" si="11"/>
        <v>11516.466957988459</v>
      </c>
      <c r="GP15">
        <f t="shared" si="12"/>
        <v>112.29754395204229</v>
      </c>
      <c r="GQ15" t="s">
        <v>379</v>
      </c>
      <c r="GR15" t="s">
        <v>379</v>
      </c>
      <c r="GS15">
        <v>110.88306704379001</v>
      </c>
      <c r="GT15">
        <v>87.594388246876704</v>
      </c>
      <c r="GU15">
        <v>119.574255594135</v>
      </c>
      <c r="GV15">
        <v>4.4877166217372997</v>
      </c>
      <c r="GW15">
        <v>2.4823132159866899E-2</v>
      </c>
      <c r="GX15">
        <v>69.221364645320307</v>
      </c>
      <c r="GY15">
        <v>4.80728818122812E-3</v>
      </c>
      <c r="GZ15" s="1">
        <v>8.1347753648520604E-4</v>
      </c>
      <c r="HA15">
        <v>5.9989952783719103E-2</v>
      </c>
      <c r="HB15">
        <v>0.16181925662362101</v>
      </c>
      <c r="HC15">
        <v>3.43650725631692E-3</v>
      </c>
      <c r="HD15">
        <v>2.5000000000000001E-3</v>
      </c>
      <c r="HE15">
        <v>3.15E-2</v>
      </c>
      <c r="HF15">
        <v>0.36328261186099398</v>
      </c>
      <c r="HG15">
        <v>312.10301271419797</v>
      </c>
      <c r="HH15">
        <v>-6.4998271240074201</v>
      </c>
      <c r="HI15">
        <v>328.54673650303999</v>
      </c>
      <c r="HJ15">
        <v>0.16765844731686499</v>
      </c>
      <c r="HK15">
        <v>13.6741225745357</v>
      </c>
      <c r="HL15">
        <v>2.72124880938245E-2</v>
      </c>
      <c r="HM15" s="1">
        <v>1.77976131075208E-5</v>
      </c>
      <c r="HN15">
        <v>3.5225173999933398E-3</v>
      </c>
      <c r="HO15">
        <v>-6.4998271240074201</v>
      </c>
      <c r="HP15">
        <v>157.59357299787601</v>
      </c>
      <c r="HQ15">
        <v>3.6529988293455999</v>
      </c>
      <c r="HR15">
        <v>39.270362234342599</v>
      </c>
      <c r="HS15">
        <v>0.21715276450760701</v>
      </c>
      <c r="HT15">
        <v>5.6850905430981702E-2</v>
      </c>
      <c r="HU15">
        <v>4.1244239852947499E-2</v>
      </c>
      <c r="HV15" s="1">
        <v>9.6781725000000002E-4</v>
      </c>
      <c r="HW15">
        <v>5.71979295235157</v>
      </c>
      <c r="HX15">
        <v>14.7</v>
      </c>
      <c r="HY15">
        <v>84.080956399568194</v>
      </c>
      <c r="HZ15">
        <v>39</v>
      </c>
      <c r="IA15">
        <v>1.11533792376593</v>
      </c>
      <c r="IB15">
        <f t="shared" si="13"/>
        <v>111533.79237659299</v>
      </c>
      <c r="IC15">
        <v>0.81968479950829298</v>
      </c>
      <c r="ID15">
        <v>0.79442569358908299</v>
      </c>
      <c r="IE15">
        <v>1.5193947198678099</v>
      </c>
      <c r="IF15">
        <v>-1.5193947198678099</v>
      </c>
      <c r="IG15">
        <v>0.38785988953378803</v>
      </c>
      <c r="IH15">
        <v>949.45840881014101</v>
      </c>
      <c r="II15">
        <v>314.506387357569</v>
      </c>
      <c r="IJ15">
        <v>474.06379458024003</v>
      </c>
      <c r="IK15">
        <v>486.55282750921401</v>
      </c>
      <c r="IL15">
        <v>2224.9692781466902</v>
      </c>
      <c r="IM15">
        <v>7626.7595130398804</v>
      </c>
      <c r="IN15">
        <v>10513.7960353986</v>
      </c>
      <c r="IO15">
        <v>41488.908861220698</v>
      </c>
      <c r="IP15">
        <v>43381.929352106999</v>
      </c>
      <c r="IQ15">
        <v>2168.7909304937698</v>
      </c>
      <c r="IR15">
        <v>5.6094423479279696</v>
      </c>
      <c r="IS15">
        <v>1436.01123631935</v>
      </c>
      <c r="IT15">
        <v>788.95804182734298</v>
      </c>
      <c r="IU15">
        <v>2116.7248939655101</v>
      </c>
      <c r="IV15">
        <v>753.06605970595501</v>
      </c>
      <c r="IW15">
        <v>1363.6588342595601</v>
      </c>
      <c r="IX15">
        <v>0.29072795327057399</v>
      </c>
      <c r="IY15">
        <f t="shared" si="14"/>
        <v>79107.801198440953</v>
      </c>
      <c r="IZ15">
        <f t="shared" si="15"/>
        <v>32425.991178152028</v>
      </c>
      <c r="JA15">
        <v>1139.6662958843101</v>
      </c>
      <c r="JB15">
        <v>22.7933259176863</v>
      </c>
      <c r="JC15">
        <v>1436.2253553563901</v>
      </c>
      <c r="JD15">
        <v>3514.6336877672102</v>
      </c>
      <c r="JE15">
        <v>4417.7424490188496</v>
      </c>
      <c r="JF15">
        <v>82.432496142082002</v>
      </c>
      <c r="JG15">
        <v>0.26145843390995299</v>
      </c>
      <c r="JH15">
        <v>582.22452813329903</v>
      </c>
      <c r="JI15">
        <v>0.170825980846988</v>
      </c>
      <c r="JJ15">
        <v>0.204185729854929</v>
      </c>
      <c r="JK15">
        <v>1.32428629600932</v>
      </c>
      <c r="JL15">
        <v>0.58147848173166705</v>
      </c>
      <c r="JM15">
        <v>0.241094066652144</v>
      </c>
      <c r="JN15">
        <v>2.8284271247461898</v>
      </c>
      <c r="JO15">
        <v>0.24658661399499801</v>
      </c>
      <c r="JP15">
        <f t="shared" si="16"/>
        <v>24658.661399499804</v>
      </c>
      <c r="JQ15">
        <v>2.82673237481402E-2</v>
      </c>
      <c r="JR15">
        <v>1.9908446499524099E-2</v>
      </c>
      <c r="JS15">
        <v>0.12692662750431999</v>
      </c>
      <c r="JT15">
        <v>0.12692662750431999</v>
      </c>
      <c r="JU15">
        <v>0.120278424089416</v>
      </c>
      <c r="JV15">
        <v>195.94460672617399</v>
      </c>
      <c r="JW15">
        <v>172.458354726013</v>
      </c>
      <c r="JX15">
        <v>13.5494382292396</v>
      </c>
      <c r="JY15">
        <v>29.281187285645299</v>
      </c>
      <c r="JZ15">
        <v>137.851150583069</v>
      </c>
      <c r="KA15">
        <v>571.86529863412898</v>
      </c>
      <c r="KB15">
        <v>162.19837914964</v>
      </c>
      <c r="KC15">
        <v>1136.1991486443901</v>
      </c>
      <c r="KD15">
        <v>1545.5767341138801</v>
      </c>
      <c r="KE15">
        <v>150.642162755821</v>
      </c>
      <c r="KF15">
        <v>11.306323695727899</v>
      </c>
      <c r="KG15">
        <v>225.225794011819</v>
      </c>
      <c r="KH15">
        <v>158.78863807268399</v>
      </c>
      <c r="KI15">
        <v>302.83369037298201</v>
      </c>
      <c r="KJ15">
        <v>38.5504512722461</v>
      </c>
      <c r="KK15">
        <v>264.28323910073499</v>
      </c>
      <c r="KL15">
        <v>6.2963823679560396E-2</v>
      </c>
      <c r="KM15">
        <f t="shared" si="17"/>
        <v>23106.057790967716</v>
      </c>
      <c r="KN15">
        <f t="shared" si="18"/>
        <v>1552.6036085320877</v>
      </c>
      <c r="KO15">
        <v>0</v>
      </c>
      <c r="KP15">
        <v>0</v>
      </c>
      <c r="KQ15">
        <v>213.61284800250399</v>
      </c>
      <c r="KR15">
        <v>861.29173299088404</v>
      </c>
      <c r="KS15">
        <v>486.72980270349098</v>
      </c>
      <c r="KT15">
        <v>33.058174576414203</v>
      </c>
      <c r="KU15">
        <v>3.8252249819608099E-2</v>
      </c>
      <c r="KV15">
        <v>209.010187251958</v>
      </c>
      <c r="KW15">
        <v>4.7261646399122399E-2</v>
      </c>
      <c r="KX15">
        <v>1.8835913706825601E-2</v>
      </c>
      <c r="KY15">
        <v>0.189175861452025</v>
      </c>
      <c r="KZ15">
        <v>0.16227083708447099</v>
      </c>
      <c r="LA15">
        <v>4.43039131362424E-2</v>
      </c>
      <c r="LB15">
        <v>7.7000000000000002E-3</v>
      </c>
      <c r="LC15">
        <v>0.1026</v>
      </c>
      <c r="LD15">
        <v>0.471247390342037</v>
      </c>
      <c r="LE15">
        <v>899.94886511160701</v>
      </c>
      <c r="LF15">
        <v>-27.3797420482936</v>
      </c>
      <c r="LG15">
        <v>974.28933760943198</v>
      </c>
      <c r="LH15">
        <v>0.23487980040918699</v>
      </c>
      <c r="LI15">
        <v>37.510320716719001</v>
      </c>
      <c r="LJ15">
        <v>3.5299559138579698E-2</v>
      </c>
      <c r="LK15" s="1">
        <v>2.8836535974256601E-5</v>
      </c>
      <c r="LL15">
        <v>4.6667201466759197E-3</v>
      </c>
      <c r="LM15">
        <v>-27.3797420482936</v>
      </c>
      <c r="LN15">
        <v>226.78465830691499</v>
      </c>
      <c r="LO15">
        <v>6.7409364901601201</v>
      </c>
      <c r="LP15">
        <v>48.536438691921603</v>
      </c>
      <c r="LQ15">
        <v>0.238331962402555</v>
      </c>
      <c r="LR15">
        <v>7.4317005094884495E-2</v>
      </c>
      <c r="LS15">
        <v>0.34301599023129598</v>
      </c>
      <c r="LT15">
        <v>2.1167248939655101E-3</v>
      </c>
      <c r="LU15">
        <v>15.741734902832</v>
      </c>
      <c r="LV15">
        <v>30.651923076923001</v>
      </c>
      <c r="LW15">
        <v>243.950203475021</v>
      </c>
      <c r="LX15" t="s">
        <v>379</v>
      </c>
      <c r="LY15" t="s">
        <v>379</v>
      </c>
      <c r="LZ15" t="s">
        <v>379</v>
      </c>
      <c r="MA15" t="s">
        <v>379</v>
      </c>
      <c r="MB15" t="s">
        <v>379</v>
      </c>
      <c r="MC15" t="s">
        <v>379</v>
      </c>
      <c r="MD15" t="s">
        <v>379</v>
      </c>
      <c r="ME15" t="s">
        <v>379</v>
      </c>
      <c r="MF15" t="s">
        <v>379</v>
      </c>
      <c r="MG15" t="s">
        <v>379</v>
      </c>
      <c r="MH15" t="s">
        <v>379</v>
      </c>
      <c r="MI15" t="s">
        <v>379</v>
      </c>
      <c r="MJ15" t="s">
        <v>379</v>
      </c>
      <c r="MK15" t="s">
        <v>379</v>
      </c>
      <c r="ML15" t="s">
        <v>379</v>
      </c>
      <c r="MM15" t="s">
        <v>379</v>
      </c>
      <c r="MN15" t="s">
        <v>379</v>
      </c>
      <c r="MO15" t="s">
        <v>379</v>
      </c>
      <c r="MP15">
        <v>43.92015189</v>
      </c>
      <c r="MQ15">
        <v>-73.174352999999996</v>
      </c>
      <c r="MR15">
        <v>75.798938100000001</v>
      </c>
      <c r="MS15" t="s">
        <v>396</v>
      </c>
      <c r="MT15">
        <v>0.100106020156603</v>
      </c>
      <c r="MU15">
        <v>0.14016375643465701</v>
      </c>
      <c r="MV15">
        <v>6.7967861841685004E-2</v>
      </c>
      <c r="MW15">
        <v>0.17292781687891901</v>
      </c>
      <c r="MX15">
        <v>2.7348090998505398E-2</v>
      </c>
      <c r="MY15">
        <v>-0.63500235378098302</v>
      </c>
      <c r="MZ15">
        <v>-0.55155768721917997</v>
      </c>
      <c r="NA15">
        <v>-0.71844702034278596</v>
      </c>
      <c r="NB15">
        <v>-0.46633077068818102</v>
      </c>
      <c r="NC15">
        <v>-0.91207814617648997</v>
      </c>
      <c r="ND15">
        <v>-0.66695719618684202</v>
      </c>
      <c r="NE15">
        <v>-0.58351252962503897</v>
      </c>
      <c r="NF15">
        <v>-0.75040186274864595</v>
      </c>
      <c r="NG15">
        <v>-0.49828561309404001</v>
      </c>
      <c r="NH15">
        <v>-0.94403298858234996</v>
      </c>
      <c r="NI15">
        <v>-0.39139218345011501</v>
      </c>
      <c r="NJ15">
        <v>-0.30794751688831201</v>
      </c>
      <c r="NK15">
        <v>-0.474836850011918</v>
      </c>
      <c r="NL15">
        <v>-0.222720600357313</v>
      </c>
      <c r="NM15">
        <v>-0.66846797584562201</v>
      </c>
      <c r="NN15" s="1">
        <v>2.3491607206071999E-4</v>
      </c>
      <c r="NO15">
        <v>8.3679582633863797E-2</v>
      </c>
      <c r="NP15">
        <v>-8.3209750489742398E-2</v>
      </c>
      <c r="NQ15">
        <v>0.168906499164863</v>
      </c>
      <c r="NR15">
        <v>-0.27684087632344601</v>
      </c>
      <c r="NS15">
        <v>0.15292429161857299</v>
      </c>
      <c r="NT15">
        <v>0.23636895818037601</v>
      </c>
      <c r="NU15">
        <v>6.9479625056770397E-2</v>
      </c>
      <c r="NV15">
        <v>0.32159587471137502</v>
      </c>
      <c r="NW15">
        <v>-0.124151500776933</v>
      </c>
      <c r="NX15">
        <v>0.36091698791325399</v>
      </c>
      <c r="NY15">
        <v>0.44436165447505699</v>
      </c>
      <c r="NZ15">
        <v>0.27747232135145</v>
      </c>
      <c r="OA15">
        <v>0.52958857100605605</v>
      </c>
      <c r="OB15">
        <v>8.3841195517746506E-2</v>
      </c>
      <c r="OC15">
        <v>0.43484649664862901</v>
      </c>
      <c r="OD15">
        <v>0.518291163210432</v>
      </c>
      <c r="OE15">
        <v>0.35140183008682602</v>
      </c>
      <c r="OF15">
        <v>0.60351807974143101</v>
      </c>
      <c r="OG15">
        <v>0.15777070425312201</v>
      </c>
    </row>
    <row r="16" spans="1:397" x14ac:dyDescent="0.25">
      <c r="A16" t="s">
        <v>392</v>
      </c>
      <c r="B16">
        <v>4</v>
      </c>
      <c r="C16">
        <v>184.21889452712401</v>
      </c>
      <c r="D16">
        <v>137.16512252896499</v>
      </c>
      <c r="E16">
        <v>237.41837378996701</v>
      </c>
      <c r="F16">
        <v>0.15705930250459699</v>
      </c>
      <c r="G16">
        <f t="shared" si="0"/>
        <v>4.1725551481719983E-2</v>
      </c>
      <c r="H16">
        <v>0.115333751022877</v>
      </c>
      <c r="I16">
        <v>0.20472525958475599</v>
      </c>
      <c r="J16">
        <v>29.3333333333333</v>
      </c>
      <c r="K16">
        <v>305.33333333333297</v>
      </c>
      <c r="L16">
        <v>505.24963940251803</v>
      </c>
      <c r="M16">
        <v>337.77333333333303</v>
      </c>
      <c r="N16">
        <v>16.165807537309501</v>
      </c>
      <c r="O16">
        <v>54.601587278515296</v>
      </c>
      <c r="P16">
        <v>277.93099077960301</v>
      </c>
      <c r="Q16">
        <v>163.50761368613101</v>
      </c>
      <c r="R16">
        <v>1128.4559800664299</v>
      </c>
      <c r="S16">
        <v>4259.4693877550999</v>
      </c>
      <c r="T16">
        <v>0.57015197701018305</v>
      </c>
      <c r="U16">
        <v>0.313632888591033</v>
      </c>
      <c r="V16">
        <v>0.124944435374149</v>
      </c>
      <c r="W16">
        <v>6.8857762333510597E-2</v>
      </c>
      <c r="X16">
        <v>278.81481481481399</v>
      </c>
      <c r="Y16">
        <v>46.0126609910497</v>
      </c>
      <c r="Z16">
        <v>232.802153823765</v>
      </c>
      <c r="AA16">
        <v>0.39839704769511097</v>
      </c>
      <c r="AB16">
        <v>0.12673390756532299</v>
      </c>
      <c r="AC16">
        <v>0.27166314012978698</v>
      </c>
      <c r="AD16">
        <v>23</v>
      </c>
      <c r="AE16">
        <v>0.631875856900876</v>
      </c>
      <c r="AF16">
        <f t="shared" si="1"/>
        <v>31593.792845043805</v>
      </c>
      <c r="AG16">
        <v>0.32238087217755601</v>
      </c>
      <c r="AH16">
        <v>0.31072683392108902</v>
      </c>
      <c r="AI16">
        <v>0.45118767522171899</v>
      </c>
      <c r="AJ16">
        <v>-0.45118767522171899</v>
      </c>
      <c r="AK16">
        <v>0.19248663390253001</v>
      </c>
      <c r="AL16">
        <v>423.61017948404498</v>
      </c>
      <c r="AM16">
        <v>82.308216507602495</v>
      </c>
      <c r="AN16">
        <v>270.185819690247</v>
      </c>
      <c r="AO16">
        <v>283.241822540903</v>
      </c>
      <c r="AP16">
        <v>1059.5385248567</v>
      </c>
      <c r="AQ16">
        <v>3886.1771567128999</v>
      </c>
      <c r="AR16">
        <v>5110.6511221687197</v>
      </c>
      <c r="AS16">
        <v>18559.843252622901</v>
      </c>
      <c r="AT16">
        <v>24248.094285922201</v>
      </c>
      <c r="AU16">
        <v>988.110834032414</v>
      </c>
      <c r="AV16">
        <v>7.3242319221321699</v>
      </c>
      <c r="AW16">
        <v>706.852002024949</v>
      </c>
      <c r="AX16">
        <v>352.68652283175197</v>
      </c>
      <c r="AY16">
        <v>990.68647499999997</v>
      </c>
      <c r="AZ16">
        <v>407.95824827586199</v>
      </c>
      <c r="BA16">
        <v>582.72822672413804</v>
      </c>
      <c r="BB16">
        <v>0.179533035270738</v>
      </c>
      <c r="BC16">
        <f t="shared" si="2"/>
        <v>25921.663319858166</v>
      </c>
      <c r="BD16">
        <f t="shared" si="3"/>
        <v>5672.1295251856391</v>
      </c>
      <c r="BE16">
        <v>627.23025583982201</v>
      </c>
      <c r="BF16">
        <v>12.544605116796401</v>
      </c>
      <c r="BG16">
        <v>505.09559177630803</v>
      </c>
      <c r="BH16">
        <v>1194.5911725091</v>
      </c>
      <c r="BI16">
        <v>4017.1050742093998</v>
      </c>
      <c r="BJ16">
        <v>188.97536072753999</v>
      </c>
      <c r="BK16">
        <v>6.0996916057817499E-2</v>
      </c>
      <c r="BL16">
        <v>572.11474196191796</v>
      </c>
      <c r="BM16">
        <v>6.4406911611655099E-2</v>
      </c>
      <c r="BN16">
        <v>0.16594954128275599</v>
      </c>
      <c r="BO16">
        <v>0.51199748683916602</v>
      </c>
      <c r="BP16">
        <v>0.26812468219825802</v>
      </c>
      <c r="BQ16">
        <v>0.113755964295194</v>
      </c>
      <c r="BR16">
        <v>1.41421356237309</v>
      </c>
      <c r="BS16">
        <v>3.4009290166216399E-2</v>
      </c>
      <c r="BT16">
        <f t="shared" si="4"/>
        <v>1700.4645083108201</v>
      </c>
      <c r="BU16">
        <v>1.6390035535558199E-2</v>
      </c>
      <c r="BV16">
        <v>1.8952909796654399E-2</v>
      </c>
      <c r="BW16">
        <v>0.149163976724555</v>
      </c>
      <c r="BX16">
        <v>0.149163976724555</v>
      </c>
      <c r="BY16">
        <v>1.3930154756569399E-2</v>
      </c>
      <c r="BZ16">
        <v>1.6426835117915199</v>
      </c>
      <c r="CA16">
        <v>18.3103510165115</v>
      </c>
      <c r="CB16">
        <v>6.5857337928469404</v>
      </c>
      <c r="CC16">
        <v>13.905116788654899</v>
      </c>
      <c r="CD16">
        <v>27.2863476788675</v>
      </c>
      <c r="CE16">
        <v>280.46101425278499</v>
      </c>
      <c r="CF16">
        <v>140.13502792439101</v>
      </c>
      <c r="CG16">
        <v>190.90152277566401</v>
      </c>
      <c r="CH16">
        <v>623.34646620544299</v>
      </c>
      <c r="CI16">
        <v>30.871608647053002</v>
      </c>
      <c r="CJ16">
        <v>6.1146039958652798</v>
      </c>
      <c r="CK16">
        <v>15.547800300446299</v>
      </c>
      <c r="CL16">
        <v>11.738547378421099</v>
      </c>
      <c r="CM16">
        <v>6.3668248131427303</v>
      </c>
      <c r="CN16">
        <v>27.037851685965101</v>
      </c>
      <c r="CO16">
        <v>20.671026872822399</v>
      </c>
      <c r="CP16">
        <v>0.12322556325893499</v>
      </c>
      <c r="CQ16">
        <f t="shared" si="5"/>
        <v>1490.9238114723914</v>
      </c>
      <c r="CR16">
        <f t="shared" si="6"/>
        <v>209.54069683842874</v>
      </c>
      <c r="CS16" t="s">
        <v>379</v>
      </c>
      <c r="CT16" t="s">
        <v>379</v>
      </c>
      <c r="CU16">
        <v>36.344397092248798</v>
      </c>
      <c r="CV16">
        <v>141.512168637423</v>
      </c>
      <c r="CW16">
        <v>429.87696154277302</v>
      </c>
      <c r="CX16">
        <v>5.9120685709254603</v>
      </c>
      <c r="CY16">
        <v>2.2346090142356199E-3</v>
      </c>
      <c r="CZ16">
        <v>71.7060559816004</v>
      </c>
      <c r="DA16">
        <v>8.2871145002600694E-3</v>
      </c>
      <c r="DB16">
        <v>2.19943479013699E-2</v>
      </c>
      <c r="DC16">
        <v>5.27780703723277E-2</v>
      </c>
      <c r="DD16">
        <v>3.2514264860587699E-2</v>
      </c>
      <c r="DE16">
        <v>5.14977564399045E-3</v>
      </c>
      <c r="DF16">
        <v>3.0000000000000001E-3</v>
      </c>
      <c r="DG16">
        <v>3.6400000000000002E-2</v>
      </c>
      <c r="DH16">
        <v>0.2464950503941</v>
      </c>
      <c r="DI16">
        <v>367.83786821591599</v>
      </c>
      <c r="DJ16">
        <v>-11.237282978743</v>
      </c>
      <c r="DK16">
        <v>404.85199867890202</v>
      </c>
      <c r="DL16">
        <v>0.10065022794282601</v>
      </c>
      <c r="DM16">
        <v>20.732074008652901</v>
      </c>
      <c r="DN16">
        <v>1.8851229776276401E-2</v>
      </c>
      <c r="DO16" s="1">
        <v>4.05492179746598E-5</v>
      </c>
      <c r="DP16">
        <v>5.92852866785508E-3</v>
      </c>
      <c r="DQ16">
        <v>-11.237282978743</v>
      </c>
      <c r="DR16">
        <v>121.864383826237</v>
      </c>
      <c r="DS16">
        <v>2.05442450116466</v>
      </c>
      <c r="DT16">
        <v>14.1754948466199</v>
      </c>
      <c r="DU16">
        <v>3.1836405948174003E-2</v>
      </c>
      <c r="DV16">
        <v>1.3262207837958799E-2</v>
      </c>
      <c r="DW16">
        <v>9.2211379780706607E-2</v>
      </c>
      <c r="DX16" s="1">
        <v>9.9068647500000001E-4</v>
      </c>
      <c r="DY16">
        <v>6.7053071889945199</v>
      </c>
      <c r="DZ16">
        <v>14.1555555555555</v>
      </c>
      <c r="EA16">
        <v>94.917348430877993</v>
      </c>
      <c r="EB16">
        <v>24</v>
      </c>
      <c r="EC16">
        <v>0.80949075230485701</v>
      </c>
      <c r="ED16">
        <f t="shared" si="7"/>
        <v>40474.537615242851</v>
      </c>
      <c r="EE16">
        <v>0.280453739966467</v>
      </c>
      <c r="EF16">
        <v>0.27523216003522399</v>
      </c>
      <c r="EG16">
        <v>0.44618789107816997</v>
      </c>
      <c r="EH16">
        <v>-0.44618789107816997</v>
      </c>
      <c r="EI16">
        <v>0.165907940491475</v>
      </c>
      <c r="EJ16">
        <v>345.90362111255899</v>
      </c>
      <c r="EK16">
        <v>109.182555423449</v>
      </c>
      <c r="EL16">
        <v>251.00652025494799</v>
      </c>
      <c r="EM16">
        <v>201.71328603207999</v>
      </c>
      <c r="EN16">
        <v>907.97189076352799</v>
      </c>
      <c r="EO16">
        <v>3275.2606176086101</v>
      </c>
      <c r="EP16">
        <v>4820.7368155835102</v>
      </c>
      <c r="EQ16">
        <v>17597.833960600201</v>
      </c>
      <c r="ER16">
        <v>24355.235185739199</v>
      </c>
      <c r="ES16">
        <v>886.57031951246404</v>
      </c>
      <c r="ET16">
        <v>2.7791258125275302</v>
      </c>
      <c r="EU16">
        <v>547.61690714463896</v>
      </c>
      <c r="EV16">
        <v>360.35498361888898</v>
      </c>
      <c r="EW16">
        <v>838.55010241935395</v>
      </c>
      <c r="EX16">
        <v>376.84598553054599</v>
      </c>
      <c r="EY16">
        <v>461.70411688880802</v>
      </c>
      <c r="EZ16">
        <v>0.16449871912851799</v>
      </c>
      <c r="FA16">
        <f t="shared" si="8"/>
        <v>33816.528020216378</v>
      </c>
      <c r="FB16">
        <f t="shared" si="9"/>
        <v>6658.0095950264704</v>
      </c>
      <c r="FC16">
        <v>221.44605116796399</v>
      </c>
      <c r="FD16">
        <v>4.4289210233592904</v>
      </c>
      <c r="FE16">
        <v>499.069166378094</v>
      </c>
      <c r="FF16">
        <v>1098.72761126623</v>
      </c>
      <c r="FG16">
        <v>4786.30855699934</v>
      </c>
      <c r="FH16">
        <v>220.63784670045499</v>
      </c>
      <c r="FI16">
        <v>5.2057746330233898E-2</v>
      </c>
      <c r="FJ16">
        <v>657.27726874446796</v>
      </c>
      <c r="FK16">
        <v>6.3837730471433304E-2</v>
      </c>
      <c r="FL16">
        <v>0.19853258895381001</v>
      </c>
      <c r="FM16">
        <v>0.56431702786865201</v>
      </c>
      <c r="FN16">
        <v>0.32704832875518802</v>
      </c>
      <c r="FO16">
        <v>9.6297377237022294E-2</v>
      </c>
      <c r="FP16">
        <v>1.41421356237309</v>
      </c>
      <c r="FQ16">
        <v>1.2350197246442599E-2</v>
      </c>
      <c r="FR16">
        <f t="shared" si="10"/>
        <v>617.50986232213006</v>
      </c>
      <c r="FS16">
        <v>1.16992145467869E-2</v>
      </c>
      <c r="FT16">
        <v>1.22097401631196E-2</v>
      </c>
      <c r="FU16">
        <v>0.40855998352754402</v>
      </c>
      <c r="FV16">
        <v>0.40855998352754402</v>
      </c>
      <c r="FW16" s="1">
        <v>5.6182000322919999E-4</v>
      </c>
      <c r="FX16">
        <v>55.735027299262498</v>
      </c>
      <c r="FY16">
        <v>30.748475163256401</v>
      </c>
      <c r="FZ16">
        <v>6.71569420561657</v>
      </c>
      <c r="GA16">
        <v>8.7890685282670393</v>
      </c>
      <c r="GB16">
        <v>40.4907530498866</v>
      </c>
      <c r="GC16">
        <v>340.36675050351101</v>
      </c>
      <c r="GD16">
        <v>460.57757570853499</v>
      </c>
      <c r="GE16">
        <v>2692.8861692953601</v>
      </c>
      <c r="GF16">
        <v>2855.6745035088202</v>
      </c>
      <c r="GG16">
        <v>57.587507607538697</v>
      </c>
      <c r="GH16">
        <v>11.2431792213563</v>
      </c>
      <c r="GI16">
        <v>64.524095827529607</v>
      </c>
      <c r="GJ16">
        <v>24.033342777643</v>
      </c>
      <c r="GK16">
        <v>208.88747146900499</v>
      </c>
      <c r="GL16">
        <v>36.349510730778398</v>
      </c>
      <c r="GM16">
        <v>172.53796073822701</v>
      </c>
      <c r="GN16">
        <v>0.13232201909239599</v>
      </c>
      <c r="GO16">
        <f t="shared" si="11"/>
        <v>535.79971053019835</v>
      </c>
      <c r="GP16">
        <f t="shared" si="12"/>
        <v>81.710151791931722</v>
      </c>
      <c r="GQ16" t="s">
        <v>379</v>
      </c>
      <c r="GR16" t="s">
        <v>379</v>
      </c>
      <c r="GS16">
        <v>5.6073593889120001</v>
      </c>
      <c r="GT16">
        <v>150.632693340202</v>
      </c>
      <c r="GU16">
        <v>268.858384333956</v>
      </c>
      <c r="GV16">
        <v>10.987251419099801</v>
      </c>
      <c r="GW16">
        <v>2.7601042505512501E-3</v>
      </c>
      <c r="GX16">
        <v>64.835570088506103</v>
      </c>
      <c r="GY16">
        <v>1.8328416754474702E-2</v>
      </c>
      <c r="GZ16">
        <v>3.43171737144356E-2</v>
      </c>
      <c r="HA16">
        <v>4.2980200989940702E-2</v>
      </c>
      <c r="HB16">
        <v>2.08172730704154E-2</v>
      </c>
      <c r="HC16">
        <v>1.3711985033616201E-3</v>
      </c>
      <c r="HD16">
        <v>1.9E-3</v>
      </c>
      <c r="HE16">
        <v>2.3199999999999998E-2</v>
      </c>
      <c r="HF16">
        <v>0.279744691579908</v>
      </c>
      <c r="HG16">
        <v>405.37088553908097</v>
      </c>
      <c r="HH16">
        <v>-3.1147345107134199</v>
      </c>
      <c r="HI16">
        <v>461.87454877673201</v>
      </c>
      <c r="HJ16">
        <v>8.7589143998888896E-2</v>
      </c>
      <c r="HK16">
        <v>19.231561539328599</v>
      </c>
      <c r="HL16">
        <v>1.3205496518856601E-2</v>
      </c>
      <c r="HM16" s="1">
        <v>1.7828313724778001E-5</v>
      </c>
      <c r="HN16">
        <v>2.6808032719414501E-3</v>
      </c>
      <c r="HO16">
        <v>-3.1147345107134199</v>
      </c>
      <c r="HP16">
        <v>202.62938317463201</v>
      </c>
      <c r="HQ16">
        <v>1.84616781683131</v>
      </c>
      <c r="HR16">
        <v>30.3861262360418</v>
      </c>
      <c r="HS16">
        <v>0.23362890045594301</v>
      </c>
      <c r="HT16">
        <v>2.1756547971456701E-2</v>
      </c>
      <c r="HU16">
        <v>1.53715836366586E-2</v>
      </c>
      <c r="HV16" s="1">
        <v>8.38550102419354E-4</v>
      </c>
      <c r="HW16">
        <v>5.0171633692543303</v>
      </c>
      <c r="HX16">
        <v>14.2456140350877</v>
      </c>
      <c r="HY16">
        <v>71.472572909377504</v>
      </c>
      <c r="HZ16">
        <v>47</v>
      </c>
      <c r="IA16">
        <v>1.44136660920573</v>
      </c>
      <c r="IB16">
        <f t="shared" si="13"/>
        <v>144136.66092057302</v>
      </c>
      <c r="IC16">
        <v>0.60283461214402401</v>
      </c>
      <c r="ID16">
        <v>0.58595899395631301</v>
      </c>
      <c r="IE16">
        <v>0.89737556629989002</v>
      </c>
      <c r="IF16">
        <v>-0.89737556629989002</v>
      </c>
      <c r="IG16">
        <v>0.35839457439400602</v>
      </c>
      <c r="IH16">
        <v>769.51380059660403</v>
      </c>
      <c r="II16">
        <v>191.490771931052</v>
      </c>
      <c r="IJ16">
        <v>521.19233994519595</v>
      </c>
      <c r="IK16">
        <v>484.95510857298399</v>
      </c>
      <c r="IL16">
        <v>1967.5104156202301</v>
      </c>
      <c r="IM16">
        <v>7161.43777432151</v>
      </c>
      <c r="IN16">
        <v>9931.3879377522298</v>
      </c>
      <c r="IO16">
        <v>36157.6772132232</v>
      </c>
      <c r="IP16">
        <v>48603.329471661396</v>
      </c>
      <c r="IQ16">
        <v>1874.6811535448701</v>
      </c>
      <c r="IR16">
        <v>10.103357734659699</v>
      </c>
      <c r="IS16">
        <v>1254.46890916958</v>
      </c>
      <c r="IT16">
        <v>713.04150645064203</v>
      </c>
      <c r="IU16">
        <v>1829.2365774193499</v>
      </c>
      <c r="IV16">
        <v>784.80423380640798</v>
      </c>
      <c r="IW16">
        <v>1044.43234361294</v>
      </c>
      <c r="IX16">
        <v>0.34403175439925698</v>
      </c>
      <c r="IY16">
        <f t="shared" si="14"/>
        <v>94549.07259081745</v>
      </c>
      <c r="IZ16">
        <f t="shared" si="15"/>
        <v>49587.588329755563</v>
      </c>
      <c r="JA16">
        <v>848.67630700778602</v>
      </c>
      <c r="JB16">
        <v>16.973526140155698</v>
      </c>
      <c r="JC16">
        <v>1004.1647581544</v>
      </c>
      <c r="JD16">
        <v>2293.3187837753298</v>
      </c>
      <c r="JE16">
        <v>8803.4136312087503</v>
      </c>
      <c r="JF16">
        <v>409.61320742799597</v>
      </c>
      <c r="JG16">
        <v>0.11305466238805099</v>
      </c>
      <c r="JH16">
        <v>1229.39201070638</v>
      </c>
      <c r="JI16">
        <v>0.128244642083088</v>
      </c>
      <c r="JJ16">
        <v>0.364482130236566</v>
      </c>
      <c r="JK16">
        <v>1.0763145147078099</v>
      </c>
      <c r="JL16">
        <v>0.59517301095344599</v>
      </c>
      <c r="JM16">
        <v>0.210053341532216</v>
      </c>
      <c r="JN16">
        <v>2.8284271247461898</v>
      </c>
      <c r="JO16">
        <v>4.6359487412659099E-2</v>
      </c>
      <c r="JP16">
        <f t="shared" si="16"/>
        <v>4635.94874126591</v>
      </c>
      <c r="JQ16">
        <v>2.80892500823452E-2</v>
      </c>
      <c r="JR16">
        <v>3.1162649959774101E-2</v>
      </c>
      <c r="JS16">
        <v>0.55772396025210003</v>
      </c>
      <c r="JT16">
        <v>0.55772396025210003</v>
      </c>
      <c r="JU16">
        <v>1.44919747597986E-2</v>
      </c>
      <c r="JV16">
        <v>57.377710811054001</v>
      </c>
      <c r="JW16">
        <v>49.058826179767898</v>
      </c>
      <c r="JX16">
        <v>13.301427998463501</v>
      </c>
      <c r="JY16">
        <v>22.694185316921899</v>
      </c>
      <c r="JZ16">
        <v>67.777100728754107</v>
      </c>
      <c r="KA16">
        <v>620.82776475629601</v>
      </c>
      <c r="KB16">
        <v>600.71260363292595</v>
      </c>
      <c r="KC16">
        <v>2883.7876920710301</v>
      </c>
      <c r="KD16">
        <v>3479.02096971426</v>
      </c>
      <c r="KE16">
        <v>88.459116254591706</v>
      </c>
      <c r="KF16">
        <v>17.357783217221598</v>
      </c>
      <c r="KG16">
        <v>80.071896127975904</v>
      </c>
      <c r="KH16">
        <v>35.771890156064202</v>
      </c>
      <c r="KI16">
        <v>215.254296282148</v>
      </c>
      <c r="KJ16">
        <v>63.3873624167435</v>
      </c>
      <c r="KK16">
        <v>193.208987611049</v>
      </c>
      <c r="KL16">
        <v>0.25554758235133102</v>
      </c>
      <c r="KM16">
        <f t="shared" si="17"/>
        <v>3451.2432485307104</v>
      </c>
      <c r="KN16">
        <f t="shared" si="18"/>
        <v>1184.7054927351994</v>
      </c>
      <c r="KO16">
        <v>0</v>
      </c>
      <c r="KP16">
        <v>0</v>
      </c>
      <c r="KQ16">
        <v>41.9517564811608</v>
      </c>
      <c r="KR16">
        <v>292.14486197762602</v>
      </c>
      <c r="KS16">
        <v>698.73534587672896</v>
      </c>
      <c r="KT16">
        <v>16.899319990025301</v>
      </c>
      <c r="KU16">
        <v>4.9947132647868804E-3</v>
      </c>
      <c r="KV16">
        <v>136.54162607010599</v>
      </c>
      <c r="KW16">
        <v>2.6615531254734801E-2</v>
      </c>
      <c r="KX16">
        <v>5.63115216158055E-2</v>
      </c>
      <c r="KY16">
        <v>9.5758271362268499E-2</v>
      </c>
      <c r="KZ16">
        <v>5.3331537931003099E-2</v>
      </c>
      <c r="LA16">
        <v>6.5209741473520703E-3</v>
      </c>
      <c r="LB16">
        <v>4.8999999999999998E-3</v>
      </c>
      <c r="LC16">
        <v>5.96E-2</v>
      </c>
      <c r="LD16">
        <v>0.52623974197400902</v>
      </c>
      <c r="LE16">
        <v>773.20875375499804</v>
      </c>
      <c r="LF16">
        <v>-14.352017489456401</v>
      </c>
      <c r="LG16">
        <v>866.726547455635</v>
      </c>
      <c r="LH16">
        <v>0.188239371941715</v>
      </c>
      <c r="LI16">
        <v>39.963635547981497</v>
      </c>
      <c r="LJ16">
        <v>3.2056726295133099E-2</v>
      </c>
      <c r="LK16" s="1">
        <v>5.8377531699437801E-5</v>
      </c>
      <c r="LL16">
        <v>8.6093319397965405E-3</v>
      </c>
      <c r="LM16">
        <v>-14.352017489456401</v>
      </c>
      <c r="LN16">
        <v>324.49376700086998</v>
      </c>
      <c r="LO16">
        <v>3.9005923179959798</v>
      </c>
      <c r="LP16">
        <v>44.561621082661702</v>
      </c>
      <c r="LQ16">
        <v>0.26546530640411697</v>
      </c>
      <c r="LR16">
        <v>3.5018755809415603E-2</v>
      </c>
      <c r="LS16">
        <v>0.10758296341736499</v>
      </c>
      <c r="LT16">
        <v>1.8292365774193501E-3</v>
      </c>
      <c r="LU16">
        <v>11.7224705582488</v>
      </c>
      <c r="LV16">
        <v>28.4011695906432</v>
      </c>
      <c r="LW16">
        <v>166.389921340255</v>
      </c>
      <c r="LX16" t="s">
        <v>379</v>
      </c>
      <c r="LY16" t="s">
        <v>379</v>
      </c>
      <c r="LZ16" t="s">
        <v>379</v>
      </c>
      <c r="MA16" t="s">
        <v>379</v>
      </c>
      <c r="MB16" t="s">
        <v>379</v>
      </c>
      <c r="MC16" t="s">
        <v>379</v>
      </c>
      <c r="MD16" t="s">
        <v>379</v>
      </c>
      <c r="ME16" t="s">
        <v>379</v>
      </c>
      <c r="MF16" t="s">
        <v>379</v>
      </c>
      <c r="MG16" t="s">
        <v>379</v>
      </c>
      <c r="MH16" t="s">
        <v>379</v>
      </c>
      <c r="MI16" t="s">
        <v>379</v>
      </c>
      <c r="MJ16" t="s">
        <v>379</v>
      </c>
      <c r="MK16" t="s">
        <v>379</v>
      </c>
      <c r="ML16" t="s">
        <v>379</v>
      </c>
      <c r="MM16" t="s">
        <v>379</v>
      </c>
      <c r="MN16" t="s">
        <v>379</v>
      </c>
      <c r="MO16" t="s">
        <v>379</v>
      </c>
      <c r="MP16">
        <v>43.919091330000001</v>
      </c>
      <c r="MQ16">
        <v>-73.174359850000002</v>
      </c>
      <c r="MR16">
        <v>76.178809999999999</v>
      </c>
      <c r="MS16" t="s">
        <v>397</v>
      </c>
      <c r="MT16">
        <v>7.2681288081035099E-3</v>
      </c>
      <c r="MU16">
        <v>2.1318992936247401E-2</v>
      </c>
      <c r="MV16" s="1">
        <v>7.6641077062603003E-5</v>
      </c>
      <c r="MW16">
        <v>3.2661872341512597E-2</v>
      </c>
      <c r="MX16" s="1">
        <v>2.5547025687534302E-5</v>
      </c>
      <c r="MY16">
        <v>-1.0148742537809801</v>
      </c>
      <c r="MZ16">
        <v>-0.93570319373495903</v>
      </c>
      <c r="NA16">
        <v>-1.0940453138270001</v>
      </c>
      <c r="NB16">
        <v>-0.87870378285717898</v>
      </c>
      <c r="NC16">
        <v>-1.2342335680134799</v>
      </c>
      <c r="ND16">
        <v>-1.0468290961868401</v>
      </c>
      <c r="NE16">
        <v>-0.96765803614081802</v>
      </c>
      <c r="NF16">
        <v>-1.1260001562328601</v>
      </c>
      <c r="NG16">
        <v>-0.91065862526303898</v>
      </c>
      <c r="NH16">
        <v>-1.2661884104193399</v>
      </c>
      <c r="NI16">
        <v>-0.77126408345011299</v>
      </c>
      <c r="NJ16">
        <v>-0.69209302340409096</v>
      </c>
      <c r="NK16">
        <v>-0.85043514349613503</v>
      </c>
      <c r="NL16">
        <v>-0.63509361252631102</v>
      </c>
      <c r="NM16">
        <v>-0.99062339768261798</v>
      </c>
      <c r="NN16">
        <v>-0.37963698392793699</v>
      </c>
      <c r="NO16">
        <v>-0.30046592388191401</v>
      </c>
      <c r="NP16">
        <v>-0.45880804397395902</v>
      </c>
      <c r="NQ16">
        <v>-0.24346651300413499</v>
      </c>
      <c r="NR16">
        <v>-0.59899629816044198</v>
      </c>
      <c r="NS16">
        <v>-0.226947608381424</v>
      </c>
      <c r="NT16">
        <v>-0.14777654833540199</v>
      </c>
      <c r="NU16">
        <v>-0.30611866842744601</v>
      </c>
      <c r="NV16">
        <v>-9.0777137457622906E-2</v>
      </c>
      <c r="NW16">
        <v>-0.44630692261392901</v>
      </c>
      <c r="NX16">
        <v>-1.89549120867437E-2</v>
      </c>
      <c r="NY16">
        <v>6.02161479592783E-2</v>
      </c>
      <c r="NZ16">
        <v>-9.8125972132765693E-2</v>
      </c>
      <c r="OA16">
        <v>0.117215558837057</v>
      </c>
      <c r="OB16">
        <v>-0.23831422631924901</v>
      </c>
      <c r="OC16">
        <v>5.4974596648631698E-2</v>
      </c>
      <c r="OD16">
        <v>0.134145656694653</v>
      </c>
      <c r="OE16">
        <v>-2.4196463397390299E-2</v>
      </c>
      <c r="OF16">
        <v>0.19114506757243199</v>
      </c>
      <c r="OG16">
        <v>-0.16438471758387299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2"/>
  <sheetViews>
    <sheetView workbookViewId="0">
      <selection activeCell="D1" sqref="D1:D1048576"/>
    </sheetView>
  </sheetViews>
  <sheetFormatPr defaultRowHeight="13.8" x14ac:dyDescent="0.25"/>
  <cols>
    <col min="3" max="7" width="16.296875" customWidth="1"/>
    <col min="11" max="11" width="12.8984375" customWidth="1"/>
    <col min="12" max="12" width="12.296875" style="2" customWidth="1"/>
    <col min="13" max="13" width="7.5" style="2" customWidth="1"/>
    <col min="14" max="14" width="17.3984375" style="2" customWidth="1"/>
    <col min="15" max="15" width="12.09765625" style="2" customWidth="1"/>
    <col min="16" max="17" width="12.09765625" customWidth="1"/>
  </cols>
  <sheetData>
    <row r="1" spans="1:7" x14ac:dyDescent="0.25">
      <c r="A1" t="s">
        <v>0</v>
      </c>
      <c r="B1" t="s">
        <v>1</v>
      </c>
      <c r="C1" t="s">
        <v>29</v>
      </c>
      <c r="D1" t="s">
        <v>447</v>
      </c>
      <c r="E1" t="s">
        <v>48</v>
      </c>
      <c r="F1" t="s">
        <v>49</v>
      </c>
      <c r="G1" t="s">
        <v>50</v>
      </c>
    </row>
    <row r="2" spans="1:7" x14ac:dyDescent="0.25">
      <c r="A2" t="s">
        <v>378</v>
      </c>
      <c r="B2">
        <v>0</v>
      </c>
      <c r="C2">
        <v>0.15487106806723</v>
      </c>
      <c r="D2">
        <v>2675.4042743362456</v>
      </c>
      <c r="E2">
        <v>1200.5654999999999</v>
      </c>
      <c r="F2">
        <v>420.697279252454</v>
      </c>
      <c r="G2">
        <v>779.86822074754502</v>
      </c>
    </row>
    <row r="3" spans="1:7" x14ac:dyDescent="0.25">
      <c r="A3" t="s">
        <v>378</v>
      </c>
      <c r="B3">
        <v>1</v>
      </c>
      <c r="C3">
        <v>0.17461258026663101</v>
      </c>
      <c r="D3">
        <v>3098.605380588408</v>
      </c>
      <c r="E3">
        <v>1259.1821911341799</v>
      </c>
      <c r="F3">
        <v>341.39480162465202</v>
      </c>
      <c r="G3">
        <v>917.787389509533</v>
      </c>
    </row>
    <row r="4" spans="1:7" x14ac:dyDescent="0.25">
      <c r="A4" t="s">
        <v>378</v>
      </c>
      <c r="B4">
        <v>2</v>
      </c>
      <c r="C4">
        <v>0.41269521444377399</v>
      </c>
      <c r="D4">
        <v>5538.1121632623808</v>
      </c>
      <c r="E4">
        <v>1097.72583898467</v>
      </c>
      <c r="F4">
        <v>326.51596801990001</v>
      </c>
      <c r="G4">
        <v>771.20987096477404</v>
      </c>
    </row>
    <row r="5" spans="1:7" x14ac:dyDescent="0.25">
      <c r="A5" t="s">
        <v>378</v>
      </c>
      <c r="B5">
        <v>3</v>
      </c>
      <c r="C5">
        <v>0.28170476160394298</v>
      </c>
      <c r="D5">
        <v>4554.9379406112603</v>
      </c>
      <c r="E5">
        <v>1256.0617326732599</v>
      </c>
      <c r="F5">
        <v>308.92367319186599</v>
      </c>
      <c r="G5">
        <v>947.138059481401</v>
      </c>
    </row>
    <row r="6" spans="1:7" x14ac:dyDescent="0.25">
      <c r="A6" t="s">
        <v>378</v>
      </c>
      <c r="B6">
        <v>4</v>
      </c>
      <c r="C6">
        <v>0.50531721347674896</v>
      </c>
      <c r="D6">
        <v>5077.8619008982405</v>
      </c>
      <c r="E6">
        <v>925.01162249133097</v>
      </c>
      <c r="F6">
        <v>270.82819605263097</v>
      </c>
      <c r="G6">
        <v>654.18342643869903</v>
      </c>
    </row>
    <row r="7" spans="1:7" x14ac:dyDescent="0.25">
      <c r="A7" t="s">
        <v>386</v>
      </c>
      <c r="B7">
        <v>0</v>
      </c>
      <c r="C7">
        <v>0.24014952935454401</v>
      </c>
      <c r="D7">
        <v>3970.5504432641287</v>
      </c>
      <c r="E7">
        <v>1189.21534201954</v>
      </c>
      <c r="F7">
        <v>559.377834459459</v>
      </c>
      <c r="G7">
        <v>629.83750756008396</v>
      </c>
    </row>
    <row r="8" spans="1:7" x14ac:dyDescent="0.25">
      <c r="A8" t="s">
        <v>386</v>
      </c>
      <c r="B8">
        <v>1</v>
      </c>
      <c r="C8">
        <v>0.34106157007757099</v>
      </c>
      <c r="D8">
        <v>4431.2166112349059</v>
      </c>
      <c r="E8">
        <v>1223.2128613636301</v>
      </c>
      <c r="F8">
        <v>463.19865042174303</v>
      </c>
      <c r="G8">
        <v>760.014210941893</v>
      </c>
    </row>
    <row r="9" spans="1:7" x14ac:dyDescent="0.25">
      <c r="A9" t="s">
        <v>386</v>
      </c>
      <c r="B9">
        <v>2</v>
      </c>
      <c r="C9">
        <v>0.36870356952660499</v>
      </c>
      <c r="D9">
        <v>3627.3189354912333</v>
      </c>
      <c r="E9">
        <v>1159.89359697738</v>
      </c>
      <c r="F9">
        <v>335.56161068130501</v>
      </c>
      <c r="G9">
        <v>824.33198629607898</v>
      </c>
    </row>
    <row r="10" spans="1:7" x14ac:dyDescent="0.25">
      <c r="A10" t="s">
        <v>386</v>
      </c>
      <c r="B10">
        <v>3</v>
      </c>
      <c r="C10">
        <v>0.442537992578655</v>
      </c>
      <c r="D10">
        <v>3263.2324562404624</v>
      </c>
      <c r="E10">
        <v>1173.7064769736801</v>
      </c>
      <c r="F10">
        <v>329.02932291666599</v>
      </c>
      <c r="G10">
        <v>844.67715405701699</v>
      </c>
    </row>
    <row r="11" spans="1:7" x14ac:dyDescent="0.25">
      <c r="A11" t="s">
        <v>386</v>
      </c>
      <c r="B11">
        <v>4</v>
      </c>
      <c r="C11">
        <v>0.52251011926303004</v>
      </c>
      <c r="D11">
        <v>5171.8825693720037</v>
      </c>
      <c r="E11">
        <v>956.147324999999</v>
      </c>
      <c r="F11">
        <v>281.26391428571401</v>
      </c>
      <c r="G11">
        <v>674.88341071428499</v>
      </c>
    </row>
    <row r="12" spans="1:7" x14ac:dyDescent="0.25">
      <c r="A12" t="s">
        <v>392</v>
      </c>
      <c r="B12">
        <v>0</v>
      </c>
      <c r="C12">
        <v>0.115153209544069</v>
      </c>
      <c r="D12">
        <v>3586.5859231820714</v>
      </c>
      <c r="E12">
        <v>1523.23625689655</v>
      </c>
      <c r="F12">
        <v>331.58179666404101</v>
      </c>
      <c r="G12">
        <v>1191.65446023251</v>
      </c>
    </row>
    <row r="13" spans="1:7" x14ac:dyDescent="0.25">
      <c r="A13" t="s">
        <v>392</v>
      </c>
      <c r="B13">
        <v>1</v>
      </c>
      <c r="C13">
        <v>0.32129513283232702</v>
      </c>
      <c r="D13">
        <v>3263.6815742855815</v>
      </c>
      <c r="E13">
        <v>1184.27869396551</v>
      </c>
      <c r="F13">
        <v>418.93778492646999</v>
      </c>
      <c r="G13">
        <v>765.34090903904598</v>
      </c>
    </row>
    <row r="14" spans="1:7" x14ac:dyDescent="0.25">
      <c r="A14" t="s">
        <v>392</v>
      </c>
      <c r="B14">
        <v>2</v>
      </c>
      <c r="C14">
        <v>0.28674461270137303</v>
      </c>
      <c r="D14">
        <v>4056.9284399085127</v>
      </c>
      <c r="E14">
        <v>1375.96045</v>
      </c>
      <c r="F14">
        <v>428.65868858441399</v>
      </c>
      <c r="G14">
        <v>947.30176141558604</v>
      </c>
    </row>
    <row r="15" spans="1:7" x14ac:dyDescent="0.25">
      <c r="A15" t="s">
        <v>392</v>
      </c>
      <c r="B15">
        <v>3</v>
      </c>
      <c r="C15">
        <v>0.45575604059533997</v>
      </c>
      <c r="D15">
        <v>4641.5472792726623</v>
      </c>
      <c r="E15">
        <v>1148.90764396551</v>
      </c>
      <c r="F15">
        <v>374.13751601663398</v>
      </c>
      <c r="G15">
        <v>774.77012794888196</v>
      </c>
    </row>
    <row r="16" spans="1:7" x14ac:dyDescent="0.25">
      <c r="A16" t="s">
        <v>392</v>
      </c>
      <c r="B16">
        <v>4</v>
      </c>
      <c r="C16">
        <v>0.631875856900876</v>
      </c>
      <c r="D16">
        <v>5672.1295251856391</v>
      </c>
      <c r="E16">
        <v>990.68647499999997</v>
      </c>
      <c r="F16">
        <v>407.95824827586199</v>
      </c>
      <c r="G16">
        <v>582.72822672413804</v>
      </c>
    </row>
    <row r="18" spans="1:17" x14ac:dyDescent="0.25">
      <c r="A18" t="s">
        <v>417</v>
      </c>
      <c r="B18" t="s">
        <v>378</v>
      </c>
      <c r="C18">
        <f>AVERAGEIF($A$2:$A$16,$B18,C$2:C$16)</f>
        <v>0.30584016757166543</v>
      </c>
      <c r="D18">
        <f t="shared" ref="D18:G18" si="0">AVERAGEIF($A$2:$A$16,$B18,D$2:D$16)</f>
        <v>4188.9843319393067</v>
      </c>
      <c r="E18">
        <f t="shared" si="0"/>
        <v>1147.7093770566883</v>
      </c>
      <c r="F18">
        <f t="shared" si="0"/>
        <v>333.67198362830061</v>
      </c>
      <c r="G18">
        <f t="shared" si="0"/>
        <v>814.03739342839037</v>
      </c>
    </row>
    <row r="19" spans="1:17" x14ac:dyDescent="0.25">
      <c r="A19" t="s">
        <v>417</v>
      </c>
      <c r="B19" t="s">
        <v>386</v>
      </c>
      <c r="C19">
        <f t="shared" ref="C19:G20" si="1">AVERAGEIF($A$2:$A$16,$B19,C$2:C$16)</f>
        <v>0.38299255616008104</v>
      </c>
      <c r="D19">
        <f t="shared" si="1"/>
        <v>4092.8402031205469</v>
      </c>
      <c r="E19">
        <f t="shared" si="1"/>
        <v>1140.4351204668458</v>
      </c>
      <c r="F19">
        <f t="shared" si="1"/>
        <v>393.68626655297737</v>
      </c>
      <c r="G19">
        <f t="shared" si="1"/>
        <v>746.74885391387159</v>
      </c>
    </row>
    <row r="20" spans="1:17" x14ac:dyDescent="0.25">
      <c r="A20" t="s">
        <v>417</v>
      </c>
      <c r="B20" t="s">
        <v>392</v>
      </c>
      <c r="C20">
        <f t="shared" si="1"/>
        <v>0.36216497051479701</v>
      </c>
      <c r="D20">
        <f t="shared" si="1"/>
        <v>4244.1745483668938</v>
      </c>
      <c r="E20">
        <f t="shared" si="1"/>
        <v>1244.6139039655141</v>
      </c>
      <c r="F20">
        <f t="shared" si="1"/>
        <v>392.25480689348421</v>
      </c>
      <c r="G20">
        <f t="shared" si="1"/>
        <v>852.35909707203245</v>
      </c>
    </row>
    <row r="21" spans="1:17" x14ac:dyDescent="0.25">
      <c r="A21" t="s">
        <v>416</v>
      </c>
      <c r="B21" t="s">
        <v>378</v>
      </c>
      <c r="C21" cm="1">
        <f t="array" ref="C21">_xlfn.STDEV.P(IF($A$2:$A$16=$B21,C$2:C$16))</f>
        <v>0.1355019995286908</v>
      </c>
      <c r="D21" cm="1">
        <f t="array" ref="D21">_xlfn.STDEV.P(IF($A$2:$A$16=$B21,D$2:D$16))</f>
        <v>1115.7080379625895</v>
      </c>
      <c r="E21" cm="1">
        <f t="array" ref="E21">_xlfn.STDEV.P(IF($A$2:$A$16=$B21,E$2:E$16))</f>
        <v>125.74007709975486</v>
      </c>
      <c r="F21" cm="1">
        <f t="array" ref="F21">_xlfn.STDEV.P(IF($A$2:$A$16=$B21,F$2:F$16))</f>
        <v>49.489540434273167</v>
      </c>
      <c r="G21" cm="1">
        <f t="array" ref="G21">_xlfn.STDEV.P(IF($A$2:$A$16=$B21,G$2:G$16))</f>
        <v>106.80343514606531</v>
      </c>
      <c r="N21" s="2" t="str" cm="1">
        <f t="array" aca="1" ref="N21" ca="1">CELL("filename",A1)</f>
        <v>C:\Users\Adrian.Wiegman\Documents\GitHub\wetlandP_2p1_stable\wetlandP_v2.1\inputs\lcbp_sites\[df.lcbp.stocks.xlsx]Soil (0-5cm)</v>
      </c>
    </row>
    <row r="22" spans="1:17" x14ac:dyDescent="0.25">
      <c r="A22" t="s">
        <v>416</v>
      </c>
      <c r="B22" t="s">
        <v>386</v>
      </c>
      <c r="C22" cm="1">
        <f t="array" ref="C22">_xlfn.STDEV.P(IF($A$2:$A$16=$B22,C$2:C$16))</f>
        <v>9.5265232327742991E-2</v>
      </c>
      <c r="D22" cm="1">
        <f t="array" ref="D22">_xlfn.STDEV.P(IF($A$2:$A$16=$B22,D$2:D$16))</f>
        <v>663.13571331942217</v>
      </c>
      <c r="E22" cm="1">
        <f t="array" ref="E22">_xlfn.STDEV.P(IF($A$2:$A$16=$B22,E$2:E$16))</f>
        <v>94.529647658976614</v>
      </c>
      <c r="F22" cm="1">
        <f t="array" ref="F22">_xlfn.STDEV.P(IF($A$2:$A$16=$B22,F$2:F$16))</f>
        <v>102.45335373361</v>
      </c>
      <c r="G22" cm="1">
        <f t="array" ref="G22">_xlfn.STDEV.P(IF($A$2:$A$16=$B22,G$2:G$16))</f>
        <v>83.20813533395679</v>
      </c>
    </row>
    <row r="23" spans="1:17" x14ac:dyDescent="0.25">
      <c r="A23" t="s">
        <v>416</v>
      </c>
      <c r="B23" t="s">
        <v>392</v>
      </c>
      <c r="C23" cm="1">
        <f t="array" ref="C23">_xlfn.STDEV.P(IF($A$2:$A$16=$B23,C$2:C$16))</f>
        <v>0.17313384111533023</v>
      </c>
      <c r="D23" cm="1">
        <f t="array" ref="D23">_xlfn.STDEV.P(IF($A$2:$A$16=$B23,D$2:D$16))</f>
        <v>851.56454604651378</v>
      </c>
      <c r="E23" cm="1">
        <f t="array" ref="E23">_xlfn.STDEV.P(IF($A$2:$A$16=$B23,E$2:E$16))</f>
        <v>185.55942210407153</v>
      </c>
      <c r="F23" cm="1">
        <f t="array" ref="F23">_xlfn.STDEV.P(IF($A$2:$A$16=$B23,F$2:F$16))</f>
        <v>35.477520739601601</v>
      </c>
      <c r="G23" cm="1">
        <f t="array" ref="G23">_xlfn.STDEV.P(IF($A$2:$A$16=$B23,G$2:G$16))</f>
        <v>205.14798190455258</v>
      </c>
    </row>
    <row r="24" spans="1:17" x14ac:dyDescent="0.25">
      <c r="C24" s="3"/>
      <c r="D24" s="2"/>
      <c r="E24" s="2"/>
      <c r="L24"/>
      <c r="M24"/>
      <c r="N24" s="9" t="s">
        <v>406</v>
      </c>
      <c r="O24" s="9" t="str">
        <f>B26</f>
        <v>LC</v>
      </c>
      <c r="P24" s="10" t="str">
        <f>B27</f>
        <v>OCD</v>
      </c>
      <c r="Q24" s="11" t="str">
        <f>B28</f>
        <v>OCSP</v>
      </c>
    </row>
    <row r="25" spans="1:17" x14ac:dyDescent="0.25">
      <c r="C25" s="2" t="s">
        <v>408</v>
      </c>
      <c r="D25" s="2" t="s">
        <v>412</v>
      </c>
      <c r="E25" s="2" t="s">
        <v>413</v>
      </c>
      <c r="F25" s="2" t="s">
        <v>414</v>
      </c>
      <c r="G25" s="2" t="s">
        <v>415</v>
      </c>
      <c r="N25" s="14" t="str" cm="1">
        <f t="array" aca="1" ref="N25" ca="1">MID(CELL("filename",A1),FIND("]",CELL("filename",A1))+1,LEN(CELL("filename",A1)))</f>
        <v>Soil (0-5cm)</v>
      </c>
      <c r="O25" s="14"/>
      <c r="P25" s="14"/>
      <c r="Q25" s="14"/>
    </row>
    <row r="26" spans="1:17" x14ac:dyDescent="0.25">
      <c r="B26" t="s">
        <v>378</v>
      </c>
      <c r="C26" s="2" t="str">
        <f>ROUND(C18,2)&amp;" ± "&amp;ROUND(C21,2)</f>
        <v>0.31 ± 0.14</v>
      </c>
      <c r="D26" s="2" t="str">
        <f t="shared" ref="D26" si="2">MROUND(D18,1)&amp;" ± "&amp;MROUND(D21,1)</f>
        <v>4189 ± 1116</v>
      </c>
      <c r="E26" s="2" t="str">
        <f>ROUND(E18,2)&amp;" ± "&amp;ROUND(E21,2)</f>
        <v>1147.71 ± 125.74</v>
      </c>
      <c r="F26" s="2" t="str">
        <f t="shared" ref="F26:G26" si="3">ROUND(F18,2)&amp;" ± "&amp;ROUND(F21,2)</f>
        <v>333.67 ± 49.49</v>
      </c>
      <c r="G26" s="2" t="str">
        <f t="shared" si="3"/>
        <v>814.04 ± 106.8</v>
      </c>
      <c r="N26" s="5" t="str">
        <f>C25</f>
        <v>TM (g d.w./m2)</v>
      </c>
      <c r="O26" s="7" t="str">
        <f>C26</f>
        <v>0.31 ± 0.14</v>
      </c>
      <c r="P26" s="7" t="str">
        <f>C27</f>
        <v>0.38 ± 0.1</v>
      </c>
      <c r="Q26" s="2" t="str">
        <f>C28</f>
        <v>0.36 ± 0.17</v>
      </c>
    </row>
    <row r="27" spans="1:17" x14ac:dyDescent="0.25">
      <c r="B27" t="s">
        <v>386</v>
      </c>
      <c r="C27" s="2" t="str">
        <f t="shared" ref="C27:C28" si="4">ROUND(C19,2)&amp;" ± "&amp;ROUND(C22,2)</f>
        <v>0.38 ± 0.1</v>
      </c>
      <c r="D27" s="2" t="str">
        <f t="shared" ref="D27:D28" si="5">MROUND(D19,1)&amp;" ± "&amp;MROUND(D22,1)</f>
        <v>4093 ± 663</v>
      </c>
      <c r="E27" s="2" t="str">
        <f t="shared" ref="E27:G28" si="6">ROUND(E19,2)&amp;" ± "&amp;ROUND(E22,2)</f>
        <v>1140.44 ± 94.53</v>
      </c>
      <c r="F27" s="2" t="str">
        <f t="shared" si="6"/>
        <v>393.69 ± 102.45</v>
      </c>
      <c r="G27" s="2" t="str">
        <f t="shared" si="6"/>
        <v>746.75 ± 83.21</v>
      </c>
      <c r="N27" s="5" t="e">
        <f>#REF!</f>
        <v>#REF!</v>
      </c>
      <c r="O27" s="7" t="e">
        <f>#REF!</f>
        <v>#REF!</v>
      </c>
      <c r="P27" s="7" t="e">
        <f>#REF!</f>
        <v>#REF!</v>
      </c>
      <c r="Q27" s="2" t="e">
        <f>#REF!</f>
        <v>#REF!</v>
      </c>
    </row>
    <row r="28" spans="1:17" x14ac:dyDescent="0.25">
      <c r="B28" t="s">
        <v>392</v>
      </c>
      <c r="C28" s="2" t="str">
        <f t="shared" si="4"/>
        <v>0.36 ± 0.17</v>
      </c>
      <c r="D28" s="2" t="str">
        <f t="shared" si="5"/>
        <v>4244 ± 852</v>
      </c>
      <c r="E28" s="2" t="str">
        <f t="shared" si="6"/>
        <v>1244.61 ± 185.56</v>
      </c>
      <c r="F28" s="2" t="str">
        <f t="shared" si="6"/>
        <v>392.25 ± 35.48</v>
      </c>
      <c r="G28" s="2" t="str">
        <f t="shared" si="6"/>
        <v>852.36 ± 205.15</v>
      </c>
      <c r="N28" s="5" t="str">
        <f>D25</f>
        <v xml:space="preserve">OM (g d.w. /m2/yr) </v>
      </c>
      <c r="O28" s="7" t="str">
        <f>D26</f>
        <v>4189 ± 1116</v>
      </c>
      <c r="P28" s="7" t="str">
        <f>D27</f>
        <v>4093 ± 663</v>
      </c>
      <c r="Q28" s="2" t="str">
        <f>D28</f>
        <v>4244 ± 852</v>
      </c>
    </row>
    <row r="29" spans="1:17" x14ac:dyDescent="0.25">
      <c r="N29" s="5" t="str">
        <f>E25</f>
        <v>TP (g P/m2/yr)</v>
      </c>
      <c r="O29" s="7" t="str">
        <f>E26</f>
        <v>1147.71 ± 125.74</v>
      </c>
      <c r="P29" s="7" t="str">
        <f>E27</f>
        <v>1140.44 ± 94.53</v>
      </c>
      <c r="Q29" s="2" t="str">
        <f>E28</f>
        <v>1244.61 ± 185.56</v>
      </c>
    </row>
    <row r="30" spans="1:17" x14ac:dyDescent="0.25">
      <c r="N30" s="5" t="str">
        <f>F25</f>
        <v>IP (g d.w./m2/yr)</v>
      </c>
      <c r="O30" s="7" t="str">
        <f>F26</f>
        <v>333.67 ± 49.49</v>
      </c>
      <c r="P30" s="7" t="str">
        <f>F27</f>
        <v>393.69 ± 102.45</v>
      </c>
      <c r="Q30" s="2" t="str">
        <f>F28</f>
        <v>392.25 ± 35.48</v>
      </c>
    </row>
    <row r="31" spans="1:17" x14ac:dyDescent="0.25">
      <c r="N31" s="5" t="str">
        <f>G25</f>
        <v>OP (g d.w./m2/yr)</v>
      </c>
      <c r="O31" s="7" t="str">
        <f>G26</f>
        <v>814.04 ± 106.8</v>
      </c>
      <c r="P31" s="7" t="str">
        <f>G27</f>
        <v>746.75 ± 83.21</v>
      </c>
      <c r="Q31" s="2" t="str">
        <f>G28</f>
        <v>852.36 ± 205.15</v>
      </c>
    </row>
    <row r="32" spans="1:17" x14ac:dyDescent="0.25">
      <c r="N32" s="4"/>
      <c r="O32" s="4"/>
      <c r="P32" s="13"/>
      <c r="Q32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3"/>
  <sheetViews>
    <sheetView topLeftCell="A7" workbookViewId="0">
      <selection activeCell="K19" sqref="K19"/>
    </sheetView>
  </sheetViews>
  <sheetFormatPr defaultRowHeight="13.8" x14ac:dyDescent="0.25"/>
  <cols>
    <col min="6" max="6" width="11.5" customWidth="1"/>
    <col min="8" max="8" width="12.69921875" customWidth="1"/>
    <col min="12" max="12" width="12.8984375" customWidth="1"/>
    <col min="13" max="13" width="12.296875" style="2" customWidth="1"/>
    <col min="14" max="14" width="7.5" style="2" customWidth="1"/>
    <col min="15" max="15" width="17.3984375" style="2" customWidth="1"/>
    <col min="16" max="16" width="12.09765625" style="2" customWidth="1"/>
    <col min="17" max="18" width="12.09765625" customWidth="1"/>
  </cols>
  <sheetData>
    <row r="1" spans="1:8" x14ac:dyDescent="0.25">
      <c r="C1" t="s">
        <v>896</v>
      </c>
      <c r="D1" t="s">
        <v>897</v>
      </c>
      <c r="E1" t="s">
        <v>898</v>
      </c>
      <c r="F1" t="s">
        <v>900</v>
      </c>
      <c r="G1" t="s">
        <v>901</v>
      </c>
      <c r="H1" t="s">
        <v>899</v>
      </c>
    </row>
    <row r="2" spans="1:8" x14ac:dyDescent="0.25">
      <c r="A2" t="s">
        <v>0</v>
      </c>
      <c r="B2" t="s">
        <v>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8" x14ac:dyDescent="0.25">
      <c r="A3" t="s">
        <v>378</v>
      </c>
      <c r="B3">
        <v>0</v>
      </c>
      <c r="C3">
        <v>313.14814814814798</v>
      </c>
      <c r="D3">
        <v>52.9400045537338</v>
      </c>
      <c r="E3">
        <v>260.20814359441403</v>
      </c>
      <c r="F3">
        <v>0.96011566284355399</v>
      </c>
      <c r="G3">
        <v>0.29151419982749899</v>
      </c>
      <c r="H3">
        <v>0.66860146301605405</v>
      </c>
    </row>
    <row r="4" spans="1:8" x14ac:dyDescent="0.25">
      <c r="A4" t="s">
        <v>378</v>
      </c>
      <c r="B4">
        <v>1</v>
      </c>
      <c r="C4">
        <v>559.444444444444</v>
      </c>
      <c r="D4">
        <v>70.003475842890197</v>
      </c>
      <c r="E4">
        <v>489.440968601554</v>
      </c>
      <c r="F4">
        <v>1.15135716045933</v>
      </c>
      <c r="G4">
        <v>0.255933061846152</v>
      </c>
      <c r="H4">
        <v>0.89542409861318495</v>
      </c>
    </row>
    <row r="5" spans="1:8" x14ac:dyDescent="0.25">
      <c r="A5" t="s">
        <v>378</v>
      </c>
      <c r="B5">
        <v>2</v>
      </c>
      <c r="C5">
        <v>461.666666666666</v>
      </c>
      <c r="D5">
        <v>35.862509117431401</v>
      </c>
      <c r="E5">
        <v>425.80415754923501</v>
      </c>
      <c r="F5">
        <v>0.36776556106966701</v>
      </c>
      <c r="G5">
        <v>9.5796323407033299E-2</v>
      </c>
      <c r="H5">
        <v>0.27196923766263298</v>
      </c>
    </row>
    <row r="6" spans="1:8" x14ac:dyDescent="0.25">
      <c r="A6" t="s">
        <v>378</v>
      </c>
      <c r="B6">
        <v>3</v>
      </c>
      <c r="C6">
        <v>281.37037037036998</v>
      </c>
      <c r="D6">
        <v>18.236968449932</v>
      </c>
      <c r="E6">
        <v>263.13340192043802</v>
      </c>
      <c r="F6">
        <v>0.28640579995440002</v>
      </c>
      <c r="G6">
        <v>0.121025858206292</v>
      </c>
      <c r="H6">
        <v>0.165379941748107</v>
      </c>
    </row>
    <row r="7" spans="1:8" x14ac:dyDescent="0.25">
      <c r="A7" t="s">
        <v>378</v>
      </c>
      <c r="B7">
        <v>4</v>
      </c>
      <c r="C7">
        <v>446.03703703703701</v>
      </c>
      <c r="D7">
        <v>37.2992644212135</v>
      </c>
      <c r="E7">
        <v>408.73777261582302</v>
      </c>
      <c r="F7">
        <v>0.33008590362665402</v>
      </c>
      <c r="G7">
        <v>8.6596031964594894E-2</v>
      </c>
      <c r="H7">
        <v>0.24348987166205899</v>
      </c>
    </row>
    <row r="8" spans="1:8" x14ac:dyDescent="0.25">
      <c r="A8" t="s">
        <v>386</v>
      </c>
      <c r="B8">
        <v>0</v>
      </c>
      <c r="C8">
        <v>547.92592592592496</v>
      </c>
      <c r="D8">
        <v>213.696933915849</v>
      </c>
      <c r="E8">
        <v>334.22899201007601</v>
      </c>
      <c r="F8">
        <v>1.2528625090166301</v>
      </c>
      <c r="G8">
        <v>0.70027582114498899</v>
      </c>
      <c r="H8">
        <v>0.552586687871641</v>
      </c>
    </row>
    <row r="9" spans="1:8" x14ac:dyDescent="0.25">
      <c r="A9" t="s">
        <v>386</v>
      </c>
      <c r="B9">
        <v>1</v>
      </c>
      <c r="C9">
        <v>568.81481481481399</v>
      </c>
      <c r="D9">
        <v>76.6080558673181</v>
      </c>
      <c r="E9">
        <v>492.20675894749598</v>
      </c>
      <c r="F9">
        <v>0.908286963506998</v>
      </c>
      <c r="G9">
        <v>0.59795015851282196</v>
      </c>
      <c r="H9">
        <v>0.31033680499417499</v>
      </c>
    </row>
    <row r="10" spans="1:8" x14ac:dyDescent="0.25">
      <c r="A10" t="s">
        <v>386</v>
      </c>
      <c r="B10">
        <v>2</v>
      </c>
      <c r="C10">
        <v>506</v>
      </c>
      <c r="D10">
        <v>48.601921024544502</v>
      </c>
      <c r="E10">
        <v>457.39807897545501</v>
      </c>
      <c r="F10">
        <v>0.71541250012539803</v>
      </c>
      <c r="G10">
        <v>0.31693583307884499</v>
      </c>
      <c r="H10">
        <v>0.39847666704655199</v>
      </c>
    </row>
    <row r="11" spans="1:8" x14ac:dyDescent="0.25">
      <c r="A11" t="s">
        <v>386</v>
      </c>
      <c r="B11">
        <v>3</v>
      </c>
      <c r="C11">
        <v>480.29629629629602</v>
      </c>
      <c r="D11">
        <v>44.278942717117403</v>
      </c>
      <c r="E11">
        <v>436.01735357917801</v>
      </c>
      <c r="F11">
        <v>0.45106434701481302</v>
      </c>
      <c r="G11">
        <v>0.17817454074889899</v>
      </c>
      <c r="H11">
        <v>0.27288980626591403</v>
      </c>
    </row>
    <row r="12" spans="1:8" x14ac:dyDescent="0.25">
      <c r="A12" t="s">
        <v>386</v>
      </c>
      <c r="B12">
        <v>4</v>
      </c>
      <c r="C12">
        <v>243.07407407407399</v>
      </c>
      <c r="D12">
        <v>23.400058211452802</v>
      </c>
      <c r="E12">
        <v>219.67401586262099</v>
      </c>
      <c r="F12">
        <v>0.22410797496054</v>
      </c>
      <c r="G12">
        <v>7.81563808908914E-2</v>
      </c>
      <c r="H12">
        <v>0.145951594069649</v>
      </c>
    </row>
    <row r="13" spans="1:8" x14ac:dyDescent="0.25">
      <c r="A13" t="s">
        <v>392</v>
      </c>
      <c r="B13">
        <v>0</v>
      </c>
      <c r="C13">
        <v>544.85185185185105</v>
      </c>
      <c r="D13">
        <v>78.880757075389695</v>
      </c>
      <c r="E13">
        <v>465.971094776462</v>
      </c>
      <c r="F13">
        <v>1.6814206736489501</v>
      </c>
      <c r="G13">
        <v>1.03113392874902</v>
      </c>
      <c r="H13">
        <v>0.65028674489992999</v>
      </c>
    </row>
    <row r="14" spans="1:8" x14ac:dyDescent="0.25">
      <c r="A14" t="s">
        <v>392</v>
      </c>
      <c r="B14">
        <v>1</v>
      </c>
      <c r="C14">
        <v>475.51851851851802</v>
      </c>
      <c r="D14">
        <v>144.05671509446799</v>
      </c>
      <c r="E14">
        <v>331.46180342404898</v>
      </c>
      <c r="F14">
        <v>1.5343809403765001</v>
      </c>
      <c r="G14">
        <v>0.78486124652597999</v>
      </c>
      <c r="H14">
        <v>0.74951969385052797</v>
      </c>
    </row>
    <row r="15" spans="1:8" x14ac:dyDescent="0.25">
      <c r="A15" t="s">
        <v>392</v>
      </c>
      <c r="B15">
        <v>2</v>
      </c>
      <c r="C15">
        <v>584.81481481481399</v>
      </c>
      <c r="D15">
        <v>149.511479805596</v>
      </c>
      <c r="E15">
        <v>435.30333500921802</v>
      </c>
      <c r="F15">
        <v>1.3796707198887399</v>
      </c>
      <c r="G15">
        <v>0.763014012062876</v>
      </c>
      <c r="H15">
        <v>0.61665670782586401</v>
      </c>
    </row>
    <row r="16" spans="1:8" x14ac:dyDescent="0.25">
      <c r="A16" t="s">
        <v>392</v>
      </c>
      <c r="B16">
        <v>3</v>
      </c>
      <c r="C16">
        <v>430.03703703703701</v>
      </c>
      <c r="D16">
        <v>51.848437089573501</v>
      </c>
      <c r="E16">
        <v>378.18859994746299</v>
      </c>
      <c r="F16">
        <v>0.56346808257600201</v>
      </c>
      <c r="G16">
        <v>0.28852578504877402</v>
      </c>
      <c r="H16">
        <v>0.27494229752722699</v>
      </c>
    </row>
    <row r="17" spans="1:18" x14ac:dyDescent="0.25">
      <c r="A17" t="s">
        <v>392</v>
      </c>
      <c r="B17">
        <v>4</v>
      </c>
      <c r="C17">
        <v>278.81481481481399</v>
      </c>
      <c r="D17">
        <v>46.0126609910497</v>
      </c>
      <c r="E17">
        <v>232.802153823765</v>
      </c>
      <c r="F17">
        <v>0.39839704769511097</v>
      </c>
      <c r="G17">
        <v>0.12673390756532299</v>
      </c>
      <c r="H17">
        <v>0.27166314012978698</v>
      </c>
    </row>
    <row r="19" spans="1:18" x14ac:dyDescent="0.25">
      <c r="A19" t="s">
        <v>417</v>
      </c>
      <c r="B19" t="s">
        <v>378</v>
      </c>
      <c r="C19">
        <f>AVERAGEIF($A$3:$A$17,$B19,C$3:C$17)</f>
        <v>412.33333333333303</v>
      </c>
      <c r="D19">
        <f t="shared" ref="D19:H19" si="0">AVERAGEIF($A$3:$A$17,$B19,D$3:D$17)</f>
        <v>42.868444477040178</v>
      </c>
      <c r="E19">
        <f t="shared" si="0"/>
        <v>369.46488885629276</v>
      </c>
      <c r="F19">
        <f t="shared" si="0"/>
        <v>0.61914601759072097</v>
      </c>
      <c r="G19">
        <f t="shared" si="0"/>
        <v>0.17017309505031422</v>
      </c>
      <c r="H19">
        <f t="shared" si="0"/>
        <v>0.44897292254040755</v>
      </c>
    </row>
    <row r="20" spans="1:18" x14ac:dyDescent="0.25">
      <c r="A20" t="s">
        <v>417</v>
      </c>
      <c r="B20" t="s">
        <v>386</v>
      </c>
      <c r="C20">
        <f t="shared" ref="C20:H21" si="1">AVERAGEIF($A$3:$A$17,$B20,C$3:C$17)</f>
        <v>469.22222222222183</v>
      </c>
      <c r="D20">
        <f t="shared" si="1"/>
        <v>81.317182347256363</v>
      </c>
      <c r="E20">
        <f t="shared" si="1"/>
        <v>387.90503987496521</v>
      </c>
      <c r="F20">
        <f t="shared" si="1"/>
        <v>0.71034685892487581</v>
      </c>
      <c r="G20">
        <f t="shared" si="1"/>
        <v>0.37429854687528924</v>
      </c>
      <c r="H20">
        <f t="shared" si="1"/>
        <v>0.33604831204958618</v>
      </c>
    </row>
    <row r="21" spans="1:18" x14ac:dyDescent="0.25">
      <c r="A21" t="s">
        <v>417</v>
      </c>
      <c r="B21" t="s">
        <v>392</v>
      </c>
      <c r="C21">
        <f t="shared" si="1"/>
        <v>462.80740740740674</v>
      </c>
      <c r="D21">
        <f t="shared" si="1"/>
        <v>94.062010011215392</v>
      </c>
      <c r="E21">
        <f t="shared" si="1"/>
        <v>368.74539739619138</v>
      </c>
      <c r="F21">
        <f t="shared" si="1"/>
        <v>1.1114674928370607</v>
      </c>
      <c r="G21">
        <f t="shared" si="1"/>
        <v>0.59885377599039458</v>
      </c>
      <c r="H21">
        <f t="shared" si="1"/>
        <v>0.51261371684666723</v>
      </c>
    </row>
    <row r="22" spans="1:18" x14ac:dyDescent="0.25">
      <c r="A22" t="s">
        <v>416</v>
      </c>
      <c r="B22" t="s">
        <v>378</v>
      </c>
      <c r="C22" cm="1">
        <f t="array" ref="C22">_xlfn.STDEV.P(IF($A$3:$A$17=$B22,C$3:C$17))</f>
        <v>102.17670484188474</v>
      </c>
      <c r="D22" cm="1">
        <f t="array" ref="D22">_xlfn.STDEV.P(IF($A$3:$A$17=$B22,D$3:D$17))</f>
        <v>17.461699560096388</v>
      </c>
      <c r="E22" cm="1">
        <f t="array" ref="E22">_xlfn.STDEV.P(IF($A$3:$A$17=$B22,E$3:E$17))</f>
        <v>92.037116215030807</v>
      </c>
      <c r="F22" cm="1">
        <f t="array" ref="F22">_xlfn.STDEV.P(IF($A$3:$A$17=$B22,F$3:F$17))</f>
        <v>0.36248391286115667</v>
      </c>
      <c r="G22" cm="1">
        <f t="array" ref="G22">_xlfn.STDEV.P(IF($A$3:$A$17=$B22,G$3:G$17))</f>
        <v>8.6035941485967868E-2</v>
      </c>
      <c r="H22" cm="1">
        <f t="array" ref="H22">_xlfn.STDEV.P(IF($A$3:$A$17=$B22,H$3:H$17))</f>
        <v>0.28338451468683867</v>
      </c>
    </row>
    <row r="23" spans="1:18" x14ac:dyDescent="0.25">
      <c r="A23" t="s">
        <v>416</v>
      </c>
      <c r="B23" t="s">
        <v>386</v>
      </c>
      <c r="C23" cm="1">
        <f t="array" ref="C23">_xlfn.STDEV.P(IF($A$3:$A$17=$B23,C$3:C$17))</f>
        <v>117.24434522969578</v>
      </c>
      <c r="D23" cm="1">
        <f t="array" ref="D23">_xlfn.STDEV.P(IF($A$3:$A$17=$B23,D$3:D$17))</f>
        <v>68.327281936341308</v>
      </c>
      <c r="E23" cm="1">
        <f t="array" ref="E23">_xlfn.STDEV.P(IF($A$3:$A$17=$B23,E$3:E$17))</f>
        <v>99.202541670579734</v>
      </c>
      <c r="F23" cm="1">
        <f t="array" ref="F23">_xlfn.STDEV.P(IF($A$3:$A$17=$B23,F$3:F$17))</f>
        <v>0.35698315074482351</v>
      </c>
      <c r="G23" cm="1">
        <f t="array" ref="G23">_xlfn.STDEV.P(IF($A$3:$A$17=$B23,G$3:G$17))</f>
        <v>0.2390550212463467</v>
      </c>
      <c r="H23" cm="1">
        <f t="array" ref="H23">_xlfn.STDEV.P(IF($A$3:$A$17=$B23,H$3:H$17))</f>
        <v>0.13533145114563058</v>
      </c>
    </row>
    <row r="24" spans="1:18" x14ac:dyDescent="0.25">
      <c r="A24" t="s">
        <v>416</v>
      </c>
      <c r="B24" t="s">
        <v>392</v>
      </c>
      <c r="C24" cm="1">
        <f t="array" ref="C24">_xlfn.STDEV.P(IF($A$3:$A$17=$B24,C$3:C$17))</f>
        <v>106.49492192147827</v>
      </c>
      <c r="D24" cm="1">
        <f t="array" ref="D24">_xlfn.STDEV.P(IF($A$3:$A$17=$B24,D$3:D$17))</f>
        <v>44.486650486664679</v>
      </c>
      <c r="E24" cm="1">
        <f t="array" ref="E24">_xlfn.STDEV.P(IF($A$3:$A$17=$B24,E$3:E$17))</f>
        <v>82.271017031850988</v>
      </c>
      <c r="F24" cm="1">
        <f t="array" ref="F24">_xlfn.STDEV.P(IF($A$3:$A$17=$B24,F$3:F$17))</f>
        <v>0.5261954383705022</v>
      </c>
      <c r="G24" cm="1">
        <f t="array" ref="G24">_xlfn.STDEV.P(IF($A$3:$A$17=$B24,G$3:G$17))</f>
        <v>0.33693148407206175</v>
      </c>
      <c r="H24" cm="1">
        <f t="array" ref="H24">_xlfn.STDEV.P(IF($A$3:$A$17=$B24,H$3:H$17))</f>
        <v>0.2002239408996434</v>
      </c>
    </row>
    <row r="25" spans="1:18" x14ac:dyDescent="0.25">
      <c r="C25" s="3"/>
      <c r="D25" s="3"/>
      <c r="E25" s="2"/>
      <c r="F25" s="2"/>
      <c r="M25"/>
      <c r="N25"/>
      <c r="O25" s="9" t="s">
        <v>406</v>
      </c>
      <c r="P25" s="9" t="str">
        <f>B27</f>
        <v>LC</v>
      </c>
      <c r="Q25" s="10" t="str">
        <f>B28</f>
        <v>OCD</v>
      </c>
      <c r="R25" s="11" t="str">
        <f>B29</f>
        <v>OCSP</v>
      </c>
    </row>
    <row r="26" spans="1:18" x14ac:dyDescent="0.25"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s="2" t="s">
        <v>410</v>
      </c>
      <c r="J26" s="2" t="s">
        <v>411</v>
      </c>
      <c r="K26" s="2" t="s">
        <v>412</v>
      </c>
      <c r="L26" s="2" t="s">
        <v>413</v>
      </c>
      <c r="M26" s="2" t="s">
        <v>414</v>
      </c>
      <c r="N26" s="2" t="s">
        <v>415</v>
      </c>
      <c r="O26" s="14" t="str" cm="1">
        <f t="array" aca="1" ref="O26" ca="1">MID(CELL("filename",A2),FIND("]",CELL("filename",A2))+1,LEN(CELL("filename",A2)))</f>
        <v>Accretion (Tiles)</v>
      </c>
      <c r="P26" s="14"/>
      <c r="Q26" s="14"/>
      <c r="R26" s="14"/>
    </row>
    <row r="27" spans="1:18" x14ac:dyDescent="0.25">
      <c r="B27" t="s">
        <v>378</v>
      </c>
      <c r="C27">
        <f>C19</f>
        <v>412.33333333333303</v>
      </c>
      <c r="D27">
        <f t="shared" ref="D27:G27" si="2">D19</f>
        <v>42.868444477040178</v>
      </c>
      <c r="E27">
        <f t="shared" si="2"/>
        <v>369.46488885629276</v>
      </c>
      <c r="F27">
        <f t="shared" si="2"/>
        <v>0.61914601759072097</v>
      </c>
      <c r="G27">
        <f t="shared" si="2"/>
        <v>0.17017309505031422</v>
      </c>
      <c r="H27">
        <f>H19</f>
        <v>0.44897292254040755</v>
      </c>
      <c r="I27" s="2" t="str">
        <f>MROUND(C27,1)&amp;" ± "&amp;MROUND(C22,1)</f>
        <v>412 ± 102</v>
      </c>
      <c r="J27" s="2" t="str">
        <f t="shared" ref="J27:K27" si="3">MROUND(D27,1)&amp;" ± "&amp;MROUND(D22,1)</f>
        <v>43 ± 17</v>
      </c>
      <c r="K27" s="2" t="str">
        <f t="shared" si="3"/>
        <v>369 ± 92</v>
      </c>
      <c r="L27" s="2" t="str">
        <f>ROUND(F27,2)&amp;" ± "&amp;ROUND(F22,2)</f>
        <v>0.62 ± 0.36</v>
      </c>
      <c r="M27" s="2" t="str">
        <f t="shared" ref="M27:N29" si="4">ROUND(G27,2)&amp;" ± "&amp;ROUND(G22,2)</f>
        <v>0.17 ± 0.09</v>
      </c>
      <c r="N27" s="2" t="str">
        <f t="shared" si="4"/>
        <v>0.45 ± 0.28</v>
      </c>
      <c r="O27" s="5" t="str">
        <f>I26</f>
        <v>TM (g d.w./m2/yr)</v>
      </c>
      <c r="P27" s="7" t="str">
        <f>I27</f>
        <v>412 ± 102</v>
      </c>
      <c r="Q27" s="7" t="str">
        <f>I28</f>
        <v>469 ± 117</v>
      </c>
      <c r="R27" s="2" t="str">
        <f>I29</f>
        <v>463 ± 106</v>
      </c>
    </row>
    <row r="28" spans="1:18" x14ac:dyDescent="0.25">
      <c r="B28" t="s">
        <v>386</v>
      </c>
      <c r="C28">
        <f>C20</f>
        <v>469.22222222222183</v>
      </c>
      <c r="D28">
        <f t="shared" ref="D28:G29" si="5">D20</f>
        <v>81.317182347256363</v>
      </c>
      <c r="E28">
        <f t="shared" si="5"/>
        <v>387.90503987496521</v>
      </c>
      <c r="F28">
        <f t="shared" si="5"/>
        <v>0.71034685892487581</v>
      </c>
      <c r="G28">
        <f t="shared" si="5"/>
        <v>0.37429854687528924</v>
      </c>
      <c r="H28">
        <f>H20</f>
        <v>0.33604831204958618</v>
      </c>
      <c r="I28" s="2" t="str">
        <f t="shared" ref="I28:I29" si="6">MROUND(C28,1)&amp;" ± "&amp;MROUND(C23,1)</f>
        <v>469 ± 117</v>
      </c>
      <c r="J28" s="2" t="str">
        <f t="shared" ref="J28:J29" si="7">MROUND(D28,1)&amp;" ± "&amp;MROUND(D23,1)</f>
        <v>81 ± 68</v>
      </c>
      <c r="K28" s="2" t="str">
        <f t="shared" ref="K28:K29" si="8">MROUND(E28,1)&amp;" ± "&amp;MROUND(E23,1)</f>
        <v>388 ± 99</v>
      </c>
      <c r="L28" s="2" t="str">
        <f t="shared" ref="L28" si="9">ROUND(F28,2)&amp;" ± "&amp;ROUND(F23,2)</f>
        <v>0.71 ± 0.36</v>
      </c>
      <c r="M28" s="2" t="str">
        <f t="shared" si="4"/>
        <v>0.37 ± 0.24</v>
      </c>
      <c r="N28" s="2" t="str">
        <f t="shared" si="4"/>
        <v>0.34 ± 0.14</v>
      </c>
      <c r="O28" s="5" t="str">
        <f>J26</f>
        <v xml:space="preserve">IM (g d.w. /m2/yr) </v>
      </c>
      <c r="P28" s="7" t="str">
        <f>J27</f>
        <v>43 ± 17</v>
      </c>
      <c r="Q28" s="7" t="str">
        <f>J28</f>
        <v>81 ± 68</v>
      </c>
      <c r="R28" s="2" t="str">
        <f>J29</f>
        <v>94 ± 44</v>
      </c>
    </row>
    <row r="29" spans="1:18" x14ac:dyDescent="0.25">
      <c r="B29" t="s">
        <v>392</v>
      </c>
      <c r="C29">
        <f>C21</f>
        <v>462.80740740740674</v>
      </c>
      <c r="D29">
        <f t="shared" si="5"/>
        <v>94.062010011215392</v>
      </c>
      <c r="E29">
        <f t="shared" si="5"/>
        <v>368.74539739619138</v>
      </c>
      <c r="F29">
        <f t="shared" si="5"/>
        <v>1.1114674928370607</v>
      </c>
      <c r="G29">
        <f t="shared" si="5"/>
        <v>0.59885377599039458</v>
      </c>
      <c r="H29">
        <f>H21</f>
        <v>0.51261371684666723</v>
      </c>
      <c r="I29" s="2" t="str">
        <f t="shared" si="6"/>
        <v>463 ± 106</v>
      </c>
      <c r="J29" s="2" t="str">
        <f t="shared" si="7"/>
        <v>94 ± 44</v>
      </c>
      <c r="K29" s="2" t="str">
        <f t="shared" si="8"/>
        <v>369 ± 82</v>
      </c>
      <c r="L29" s="2" t="str">
        <f>ROUND(F29,2)&amp;" ± "&amp;ROUND(F24,2)</f>
        <v>1.11 ± 0.53</v>
      </c>
      <c r="M29" s="2" t="str">
        <f t="shared" si="4"/>
        <v>0.6 ± 0.34</v>
      </c>
      <c r="N29" s="2" t="str">
        <f t="shared" si="4"/>
        <v>0.51 ± 0.2</v>
      </c>
      <c r="O29" s="5" t="str">
        <f>K26</f>
        <v xml:space="preserve">OM (g d.w. /m2/yr) </v>
      </c>
      <c r="P29" s="7" t="str">
        <f>K27</f>
        <v>369 ± 92</v>
      </c>
      <c r="Q29" s="7" t="str">
        <f>K28</f>
        <v>388 ± 99</v>
      </c>
      <c r="R29" s="2" t="str">
        <f>K29</f>
        <v>369 ± 82</v>
      </c>
    </row>
    <row r="30" spans="1:18" x14ac:dyDescent="0.25">
      <c r="O30" s="5" t="str">
        <f>L26</f>
        <v>TP (g P/m2/yr)</v>
      </c>
      <c r="P30" s="7" t="str">
        <f>L27</f>
        <v>0.62 ± 0.36</v>
      </c>
      <c r="Q30" s="7" t="str">
        <f>L28</f>
        <v>0.71 ± 0.36</v>
      </c>
      <c r="R30" s="2" t="str">
        <f>L29</f>
        <v>1.11 ± 0.53</v>
      </c>
    </row>
    <row r="31" spans="1:18" x14ac:dyDescent="0.25">
      <c r="O31" s="5" t="str">
        <f>M26</f>
        <v>IP (g d.w./m2/yr)</v>
      </c>
      <c r="P31" s="7" t="str">
        <f>M27</f>
        <v>0.17 ± 0.09</v>
      </c>
      <c r="Q31" s="7" t="str">
        <f>M28</f>
        <v>0.37 ± 0.24</v>
      </c>
      <c r="R31" s="2" t="str">
        <f>M29</f>
        <v>0.6 ± 0.34</v>
      </c>
    </row>
    <row r="32" spans="1:18" x14ac:dyDescent="0.25">
      <c r="O32" s="5" t="str">
        <f>N26</f>
        <v>OP (g d.w./m2/yr)</v>
      </c>
      <c r="P32" s="7" t="str">
        <f>N27</f>
        <v>0.45 ± 0.28</v>
      </c>
      <c r="Q32" s="7" t="str">
        <f>N28</f>
        <v>0.34 ± 0.14</v>
      </c>
      <c r="R32" s="2" t="str">
        <f>N29</f>
        <v>0.51 ± 0.2</v>
      </c>
    </row>
    <row r="33" spans="15:18" x14ac:dyDescent="0.25">
      <c r="O33" s="4"/>
      <c r="P33" s="4"/>
      <c r="Q33" s="13"/>
      <c r="R33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5"/>
  <sheetViews>
    <sheetView workbookViewId="0">
      <selection activeCell="H10" sqref="H10"/>
    </sheetView>
  </sheetViews>
  <sheetFormatPr defaultRowHeight="13.8" x14ac:dyDescent="0.25"/>
  <cols>
    <col min="4" max="4" width="18.19921875" customWidth="1"/>
    <col min="6" max="6" width="11.5" customWidth="1"/>
    <col min="8" max="8" width="12.69921875" customWidth="1"/>
    <col min="10" max="10" width="12.8984375" customWidth="1"/>
    <col min="12" max="15" width="12.296875" style="2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12</v>
      </c>
      <c r="E1" t="s">
        <v>17</v>
      </c>
      <c r="F1" t="s">
        <v>20</v>
      </c>
      <c r="G1" t="s">
        <v>21</v>
      </c>
    </row>
    <row r="2" spans="1:7" x14ac:dyDescent="0.25">
      <c r="A2" t="s">
        <v>378</v>
      </c>
      <c r="B2">
        <v>0</v>
      </c>
      <c r="C2">
        <v>60</v>
      </c>
      <c r="D2">
        <v>43.266615305567797</v>
      </c>
      <c r="E2">
        <v>1658.6422018348601</v>
      </c>
      <c r="F2">
        <v>9.9518532110091706E-2</v>
      </c>
      <c r="G2">
        <v>7.1763834076369007E-2</v>
      </c>
    </row>
    <row r="3" spans="1:7" x14ac:dyDescent="0.25">
      <c r="A3" t="s">
        <v>378</v>
      </c>
      <c r="B3">
        <v>1</v>
      </c>
      <c r="C3">
        <v>261.33333333333297</v>
      </c>
      <c r="D3">
        <v>226.356650738018</v>
      </c>
      <c r="E3">
        <v>1179.9215686274499</v>
      </c>
      <c r="F3">
        <v>0.30835283660130702</v>
      </c>
      <c r="G3">
        <v>0.267083094408058</v>
      </c>
    </row>
    <row r="4" spans="1:7" x14ac:dyDescent="0.25">
      <c r="A4" t="s">
        <v>378</v>
      </c>
      <c r="B4">
        <v>2</v>
      </c>
      <c r="C4">
        <v>616</v>
      </c>
      <c r="D4">
        <v>218.46738887074099</v>
      </c>
      <c r="E4">
        <v>1026.81434599156</v>
      </c>
      <c r="F4">
        <v>0.632517637130801</v>
      </c>
      <c r="G4">
        <v>0.224325449023794</v>
      </c>
    </row>
    <row r="5" spans="1:7" x14ac:dyDescent="0.25">
      <c r="A5" t="s">
        <v>378</v>
      </c>
      <c r="B5">
        <v>3</v>
      </c>
      <c r="C5">
        <v>517.33333333333303</v>
      </c>
      <c r="D5">
        <v>303.37655369743601</v>
      </c>
      <c r="E5">
        <v>650.58510638297798</v>
      </c>
      <c r="F5">
        <v>0.33656936170212698</v>
      </c>
      <c r="G5">
        <v>0.19737226746134701</v>
      </c>
    </row>
    <row r="6" spans="1:7" x14ac:dyDescent="0.25">
      <c r="A6" t="s">
        <v>378</v>
      </c>
      <c r="B6">
        <v>4</v>
      </c>
      <c r="C6">
        <v>473.33333333333297</v>
      </c>
      <c r="D6">
        <v>324.00823034813999</v>
      </c>
      <c r="E6">
        <v>1157.4421052631501</v>
      </c>
      <c r="F6">
        <v>0.54785592982456099</v>
      </c>
      <c r="G6">
        <v>0.37502076825674102</v>
      </c>
    </row>
    <row r="7" spans="1:7" x14ac:dyDescent="0.25">
      <c r="A7" t="s">
        <v>386</v>
      </c>
      <c r="B7">
        <v>0</v>
      </c>
      <c r="C7">
        <v>636</v>
      </c>
      <c r="D7">
        <v>159.34867429633599</v>
      </c>
      <c r="E7">
        <v>1494.1256544502601</v>
      </c>
      <c r="F7">
        <v>0.95026391623036599</v>
      </c>
      <c r="G7">
        <v>0.23808694226879501</v>
      </c>
    </row>
    <row r="8" spans="1:7" x14ac:dyDescent="0.25">
      <c r="A8" t="s">
        <v>386</v>
      </c>
      <c r="B8">
        <v>1</v>
      </c>
      <c r="C8">
        <v>892</v>
      </c>
      <c r="D8">
        <v>382.39246854508002</v>
      </c>
      <c r="E8">
        <v>1675.98104265402</v>
      </c>
      <c r="F8">
        <v>1.4949750900473899</v>
      </c>
      <c r="G8">
        <v>0.64088252813522995</v>
      </c>
    </row>
    <row r="9" spans="1:7" x14ac:dyDescent="0.25">
      <c r="A9" t="s">
        <v>386</v>
      </c>
      <c r="B9">
        <v>2</v>
      </c>
      <c r="C9">
        <v>369.33333333333297</v>
      </c>
      <c r="D9">
        <v>58.286647985051701</v>
      </c>
      <c r="E9">
        <v>2592.8249999999998</v>
      </c>
      <c r="F9">
        <v>0.95761669999999999</v>
      </c>
      <c r="G9">
        <v>0.151127078061841</v>
      </c>
    </row>
    <row r="10" spans="1:7" x14ac:dyDescent="0.25">
      <c r="A10" t="s">
        <v>386</v>
      </c>
      <c r="B10">
        <v>3</v>
      </c>
      <c r="C10">
        <v>813.33333333333303</v>
      </c>
      <c r="D10">
        <v>80.133222407022501</v>
      </c>
      <c r="E10">
        <v>1951.9804878048701</v>
      </c>
      <c r="F10">
        <v>1.58761079674796</v>
      </c>
      <c r="G10">
        <v>0.15641848656343599</v>
      </c>
    </row>
    <row r="11" spans="1:7" x14ac:dyDescent="0.25">
      <c r="A11" t="s">
        <v>386</v>
      </c>
      <c r="B11">
        <v>4</v>
      </c>
      <c r="C11">
        <v>809.33333333333303</v>
      </c>
      <c r="D11">
        <v>649.85331678259001</v>
      </c>
      <c r="E11">
        <v>1557.0414507772</v>
      </c>
      <c r="F11">
        <v>1.2601655474956801</v>
      </c>
      <c r="G11">
        <v>1.01184855115554</v>
      </c>
    </row>
    <row r="12" spans="1:7" x14ac:dyDescent="0.25">
      <c r="A12" t="s">
        <v>392</v>
      </c>
      <c r="B12">
        <v>0</v>
      </c>
      <c r="C12">
        <v>446.666666666666</v>
      </c>
      <c r="D12">
        <v>8.3266639978645305</v>
      </c>
      <c r="E12">
        <v>2742.94581280788</v>
      </c>
      <c r="F12">
        <v>1.2251824630541801</v>
      </c>
      <c r="G12">
        <v>2.2839588147600599E-2</v>
      </c>
    </row>
    <row r="13" spans="1:7" x14ac:dyDescent="0.25">
      <c r="A13" t="s">
        <v>392</v>
      </c>
      <c r="B13">
        <v>1</v>
      </c>
      <c r="C13">
        <v>589.33333333333303</v>
      </c>
      <c r="D13">
        <v>259.30162616793001</v>
      </c>
      <c r="E13">
        <v>2147.2118226600901</v>
      </c>
      <c r="F13">
        <v>1.26542350082101</v>
      </c>
      <c r="G13">
        <v>0.55677551734276998</v>
      </c>
    </row>
    <row r="14" spans="1:7" x14ac:dyDescent="0.25">
      <c r="A14" t="s">
        <v>392</v>
      </c>
      <c r="B14">
        <v>2</v>
      </c>
      <c r="C14">
        <v>194.666666666666</v>
      </c>
      <c r="D14">
        <v>32.083225108042498</v>
      </c>
      <c r="E14">
        <v>3371.5806451612898</v>
      </c>
      <c r="F14">
        <v>0.65633436559139702</v>
      </c>
      <c r="G14">
        <v>0.108171180808629</v>
      </c>
    </row>
    <row r="15" spans="1:7" x14ac:dyDescent="0.25">
      <c r="A15" t="s">
        <v>392</v>
      </c>
      <c r="B15">
        <v>3</v>
      </c>
      <c r="C15">
        <v>612</v>
      </c>
      <c r="D15">
        <v>150.89068891087999</v>
      </c>
      <c r="E15">
        <v>1937.24615384615</v>
      </c>
      <c r="F15">
        <v>1.18559464615384</v>
      </c>
      <c r="G15">
        <v>0.29231240674379899</v>
      </c>
    </row>
    <row r="16" spans="1:7" x14ac:dyDescent="0.25">
      <c r="A16" t="s">
        <v>392</v>
      </c>
      <c r="B16">
        <v>4</v>
      </c>
      <c r="C16">
        <v>29.3333333333333</v>
      </c>
      <c r="D16">
        <v>16.165807537309501</v>
      </c>
      <c r="E16">
        <v>4259.4693877550999</v>
      </c>
      <c r="F16">
        <v>0.124944435374149</v>
      </c>
      <c r="G16">
        <v>6.8857762333510597E-2</v>
      </c>
    </row>
    <row r="18" spans="1:15" x14ac:dyDescent="0.25">
      <c r="A18" t="s">
        <v>402</v>
      </c>
      <c r="C18">
        <f>AVERAGE(C2:C6)</f>
        <v>385.5999999999998</v>
      </c>
      <c r="D18">
        <f>_xlfn.STDEV.S(C2:C6)</f>
        <v>223.37890082398852</v>
      </c>
      <c r="E18">
        <f>AVERAGE(E2:E6)</f>
        <v>1134.6810656199996</v>
      </c>
      <c r="F18">
        <f>AVERAGE(F2:F6)</f>
        <v>0.38496285947377756</v>
      </c>
      <c r="G18">
        <f>AVERAGE(G2:G6)</f>
        <v>0.22711308264526181</v>
      </c>
    </row>
    <row r="19" spans="1:15" x14ac:dyDescent="0.25">
      <c r="A19" t="s">
        <v>403</v>
      </c>
      <c r="C19">
        <f>AVERAGE(C7:C11)</f>
        <v>703.99999999999977</v>
      </c>
      <c r="D19">
        <f t="shared" ref="D19:D20" si="0">_xlfn.STDEV.S(C3:C7)</f>
        <v>149.93509706981013</v>
      </c>
      <c r="E19">
        <f>AVERAGE(E7:E11)</f>
        <v>1854.39072713727</v>
      </c>
      <c r="F19">
        <f>AVERAGE(F7:F11)</f>
        <v>1.2501264101042793</v>
      </c>
      <c r="G19">
        <f>AVERAGE(G7:G11)</f>
        <v>0.43967271723696832</v>
      </c>
    </row>
    <row r="20" spans="1:15" x14ac:dyDescent="0.25">
      <c r="A20" t="s">
        <v>404</v>
      </c>
      <c r="C20">
        <f>AVERAGE(C12:C16)</f>
        <v>374.39999999999969</v>
      </c>
      <c r="D20">
        <f t="shared" si="0"/>
        <v>162.83979857516402</v>
      </c>
      <c r="E20">
        <f>AVERAGE(E12:E16)</f>
        <v>2891.6907644461016</v>
      </c>
      <c r="F20">
        <f>AVERAGE(F12:F16)</f>
        <v>0.89149588219891529</v>
      </c>
      <c r="G20">
        <f>AVERAGE(G12:G16)</f>
        <v>0.20979129107526182</v>
      </c>
    </row>
    <row r="21" spans="1:15" ht="15.6" x14ac:dyDescent="0.25">
      <c r="C21" s="3" t="s">
        <v>401</v>
      </c>
      <c r="D21" s="3"/>
      <c r="E21" s="2" t="s">
        <v>405</v>
      </c>
      <c r="F21" s="2" t="s">
        <v>400</v>
      </c>
      <c r="L21" s="9" t="s">
        <v>406</v>
      </c>
      <c r="M21" s="9" t="str">
        <f>B23</f>
        <v>LC</v>
      </c>
      <c r="N21" s="10" t="str">
        <f>B24</f>
        <v>OCD</v>
      </c>
      <c r="O21" s="11" t="str">
        <f>B25</f>
        <v>OCSP</v>
      </c>
    </row>
    <row r="22" spans="1:15" ht="15.6" x14ac:dyDescent="0.25">
      <c r="C22" t="s">
        <v>398</v>
      </c>
      <c r="D22" t="s">
        <v>399</v>
      </c>
      <c r="E22" t="s">
        <v>398</v>
      </c>
      <c r="F22" t="s">
        <v>398</v>
      </c>
      <c r="G22" t="s">
        <v>399</v>
      </c>
      <c r="H22" s="2" t="s">
        <v>401</v>
      </c>
      <c r="I22" s="2" t="s">
        <v>405</v>
      </c>
      <c r="J22" s="2" t="s">
        <v>400</v>
      </c>
      <c r="L22" s="12" t="str" cm="1">
        <f t="array" aca="1" ref="L22" ca="1">MID(CELL("filename",A1),FIND("]",CELL("filename",A1))+1,LEN(CELL("filename",A1)))</f>
        <v>Aboveground Litter</v>
      </c>
      <c r="M22" s="12"/>
      <c r="N22" s="12"/>
      <c r="O22" s="12"/>
    </row>
    <row r="23" spans="1:15" x14ac:dyDescent="0.25">
      <c r="B23" t="s">
        <v>378</v>
      </c>
      <c r="C23">
        <f>C18</f>
        <v>385.5999999999998</v>
      </c>
      <c r="D23">
        <f>D18</f>
        <v>223.37890082398852</v>
      </c>
      <c r="E23">
        <f>E18</f>
        <v>1134.6810656199996</v>
      </c>
      <c r="F23">
        <f t="shared" ref="F23:G23" si="1">F18</f>
        <v>0.38496285947377756</v>
      </c>
      <c r="G23">
        <f t="shared" si="1"/>
        <v>0.22711308264526181</v>
      </c>
      <c r="H23" s="2" t="str">
        <f>MROUND(C23,10)&amp;" ± "&amp;ROUND(D23,0)</f>
        <v>390 ± 223</v>
      </c>
      <c r="I23" s="2">
        <f>FLOOR(E23,10)</f>
        <v>1130</v>
      </c>
      <c r="J23" s="2" t="str">
        <f>ROUND($F23,2)&amp;" ± "&amp;ROUND($G23,2)</f>
        <v>0.38 ± 0.23</v>
      </c>
      <c r="L23" s="5" t="str">
        <f>H22</f>
        <v>M (g d.w./m2)</v>
      </c>
      <c r="M23" s="7" t="str">
        <f>H23</f>
        <v>390 ± 223</v>
      </c>
      <c r="N23" s="7" t="str">
        <f>H24</f>
        <v>700 ± 150</v>
      </c>
      <c r="O23" s="2" t="str">
        <f>H25</f>
        <v>370 ± 163</v>
      </c>
    </row>
    <row r="24" spans="1:15" x14ac:dyDescent="0.25">
      <c r="B24" t="s">
        <v>386</v>
      </c>
      <c r="C24">
        <f t="shared" ref="C24:G25" si="2">C19</f>
        <v>703.99999999999977</v>
      </c>
      <c r="D24">
        <f t="shared" si="2"/>
        <v>149.93509706981013</v>
      </c>
      <c r="E24">
        <f t="shared" si="2"/>
        <v>1854.39072713727</v>
      </c>
      <c r="F24">
        <f t="shared" si="2"/>
        <v>1.2501264101042793</v>
      </c>
      <c r="G24">
        <f t="shared" si="2"/>
        <v>0.43967271723696832</v>
      </c>
      <c r="H24" s="2" t="str">
        <f t="shared" ref="H24:H25" si="3">MROUND(C24,10)&amp;" ± "&amp;ROUND(D24,0)</f>
        <v>700 ± 150</v>
      </c>
      <c r="I24" s="2">
        <f t="shared" ref="I24:I25" si="4">FLOOR(E24,10)</f>
        <v>1850</v>
      </c>
      <c r="J24" s="2" t="str">
        <f t="shared" ref="J24:J25" si="5">ROUND($F24,2)&amp;" ± "&amp;ROUND($G24,2)</f>
        <v>1.25 ± 0.44</v>
      </c>
      <c r="L24" s="5" t="str">
        <f>I22</f>
        <v>k (mg P/kg)</v>
      </c>
      <c r="M24" s="7">
        <f>I23</f>
        <v>1130</v>
      </c>
      <c r="N24" s="7">
        <f>I24</f>
        <v>1850</v>
      </c>
      <c r="O24" s="2">
        <f>I25</f>
        <v>2890</v>
      </c>
    </row>
    <row r="25" spans="1:15" x14ac:dyDescent="0.25">
      <c r="B25" t="s">
        <v>392</v>
      </c>
      <c r="C25">
        <f t="shared" si="2"/>
        <v>374.39999999999969</v>
      </c>
      <c r="D25">
        <f t="shared" si="2"/>
        <v>162.83979857516402</v>
      </c>
      <c r="E25">
        <f t="shared" si="2"/>
        <v>2891.6907644461016</v>
      </c>
      <c r="F25">
        <f t="shared" si="2"/>
        <v>0.89149588219891529</v>
      </c>
      <c r="G25">
        <f t="shared" si="2"/>
        <v>0.20979129107526182</v>
      </c>
      <c r="H25" s="2" t="str">
        <f t="shared" si="3"/>
        <v>370 ± 163</v>
      </c>
      <c r="I25" s="2">
        <f t="shared" si="4"/>
        <v>2890</v>
      </c>
      <c r="J25" s="2" t="str">
        <f t="shared" si="5"/>
        <v>0.89 ± 0.21</v>
      </c>
      <c r="L25" s="6" t="str">
        <f>J22</f>
        <v>P (g P/m2)</v>
      </c>
      <c r="M25" s="8" t="str">
        <f>J23</f>
        <v>0.38 ± 0.23</v>
      </c>
      <c r="N25" s="8" t="str">
        <f>J24</f>
        <v>1.25 ± 0.44</v>
      </c>
      <c r="O25" s="4" t="str">
        <f>J25</f>
        <v>0.89 ± 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5"/>
  <sheetViews>
    <sheetView workbookViewId="0">
      <selection activeCell="O25" sqref="M23:O25"/>
    </sheetView>
  </sheetViews>
  <sheetFormatPr defaultRowHeight="13.8" x14ac:dyDescent="0.25"/>
  <cols>
    <col min="6" max="6" width="11.5" customWidth="1"/>
    <col min="8" max="8" width="12.69921875" customWidth="1"/>
    <col min="10" max="10" width="12.8984375" customWidth="1"/>
    <col min="12" max="15" width="12.296875" style="2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12</v>
      </c>
      <c r="E1" t="s">
        <v>17</v>
      </c>
      <c r="F1" t="s">
        <v>20</v>
      </c>
      <c r="G1" t="s">
        <v>21</v>
      </c>
    </row>
    <row r="2" spans="1:7" x14ac:dyDescent="0.25">
      <c r="A2" t="s">
        <v>378</v>
      </c>
      <c r="B2">
        <v>0</v>
      </c>
      <c r="C2">
        <v>60</v>
      </c>
      <c r="D2">
        <v>43.266615305567797</v>
      </c>
      <c r="E2">
        <v>1658.6422018348601</v>
      </c>
      <c r="F2">
        <v>9.9518532110091706E-2</v>
      </c>
      <c r="G2">
        <v>7.1763834076369007E-2</v>
      </c>
    </row>
    <row r="3" spans="1:7" x14ac:dyDescent="0.25">
      <c r="A3" t="s">
        <v>378</v>
      </c>
      <c r="B3">
        <v>1</v>
      </c>
      <c r="C3">
        <v>261.33333333333297</v>
      </c>
      <c r="D3">
        <v>226.356650738018</v>
      </c>
      <c r="E3">
        <v>1179.9215686274499</v>
      </c>
      <c r="F3">
        <v>0.30835283660130702</v>
      </c>
      <c r="G3">
        <v>0.267083094408058</v>
      </c>
    </row>
    <row r="4" spans="1:7" x14ac:dyDescent="0.25">
      <c r="A4" t="s">
        <v>378</v>
      </c>
      <c r="B4">
        <v>2</v>
      </c>
      <c r="C4">
        <v>616</v>
      </c>
      <c r="D4">
        <v>218.46738887074099</v>
      </c>
      <c r="E4">
        <v>1026.81434599156</v>
      </c>
      <c r="F4">
        <v>0.632517637130801</v>
      </c>
      <c r="G4">
        <v>0.224325449023794</v>
      </c>
    </row>
    <row r="5" spans="1:7" x14ac:dyDescent="0.25">
      <c r="A5" t="s">
        <v>378</v>
      </c>
      <c r="B5">
        <v>3</v>
      </c>
      <c r="C5">
        <v>517.33333333333303</v>
      </c>
      <c r="D5">
        <v>303.37655369743601</v>
      </c>
      <c r="E5">
        <v>650.58510638297798</v>
      </c>
      <c r="F5">
        <v>0.33656936170212698</v>
      </c>
      <c r="G5">
        <v>0.19737226746134701</v>
      </c>
    </row>
    <row r="6" spans="1:7" x14ac:dyDescent="0.25">
      <c r="A6" t="s">
        <v>378</v>
      </c>
      <c r="B6">
        <v>4</v>
      </c>
      <c r="C6">
        <v>473.33333333333297</v>
      </c>
      <c r="D6">
        <v>324.00823034813999</v>
      </c>
      <c r="E6">
        <v>1157.4421052631501</v>
      </c>
      <c r="F6">
        <v>0.54785592982456099</v>
      </c>
      <c r="G6">
        <v>0.37502076825674102</v>
      </c>
    </row>
    <row r="7" spans="1:7" x14ac:dyDescent="0.25">
      <c r="A7" t="s">
        <v>386</v>
      </c>
      <c r="B7">
        <v>0</v>
      </c>
      <c r="C7">
        <v>636</v>
      </c>
      <c r="D7">
        <v>159.34867429633599</v>
      </c>
      <c r="E7">
        <v>1494.1256544502601</v>
      </c>
      <c r="F7">
        <v>0.95026391623036599</v>
      </c>
      <c r="G7">
        <v>0.23808694226879501</v>
      </c>
    </row>
    <row r="8" spans="1:7" x14ac:dyDescent="0.25">
      <c r="A8" t="s">
        <v>386</v>
      </c>
      <c r="B8">
        <v>1</v>
      </c>
      <c r="C8">
        <v>892</v>
      </c>
      <c r="D8">
        <v>382.39246854508002</v>
      </c>
      <c r="E8">
        <v>1675.98104265402</v>
      </c>
      <c r="F8">
        <v>1.4949750900473899</v>
      </c>
      <c r="G8">
        <v>0.64088252813522995</v>
      </c>
    </row>
    <row r="9" spans="1:7" x14ac:dyDescent="0.25">
      <c r="A9" t="s">
        <v>386</v>
      </c>
      <c r="B9">
        <v>2</v>
      </c>
      <c r="C9">
        <v>369.33333333333297</v>
      </c>
      <c r="D9">
        <v>58.286647985051701</v>
      </c>
      <c r="E9">
        <v>2592.8249999999998</v>
      </c>
      <c r="F9">
        <v>0.95761669999999999</v>
      </c>
      <c r="G9">
        <v>0.151127078061841</v>
      </c>
    </row>
    <row r="10" spans="1:7" x14ac:dyDescent="0.25">
      <c r="A10" t="s">
        <v>386</v>
      </c>
      <c r="B10">
        <v>3</v>
      </c>
      <c r="C10">
        <v>813.33333333333303</v>
      </c>
      <c r="D10">
        <v>80.133222407022501</v>
      </c>
      <c r="E10">
        <v>1951.9804878048701</v>
      </c>
      <c r="F10">
        <v>1.58761079674796</v>
      </c>
      <c r="G10">
        <v>0.15641848656343599</v>
      </c>
    </row>
    <row r="11" spans="1:7" x14ac:dyDescent="0.25">
      <c r="A11" t="s">
        <v>386</v>
      </c>
      <c r="B11">
        <v>4</v>
      </c>
      <c r="C11">
        <v>809.33333333333303</v>
      </c>
      <c r="D11">
        <v>649.85331678259001</v>
      </c>
      <c r="E11">
        <v>1557.0414507772</v>
      </c>
      <c r="F11">
        <v>1.2601655474956801</v>
      </c>
      <c r="G11">
        <v>1.01184855115554</v>
      </c>
    </row>
    <row r="12" spans="1:7" x14ac:dyDescent="0.25">
      <c r="A12" t="s">
        <v>392</v>
      </c>
      <c r="B12">
        <v>0</v>
      </c>
      <c r="C12">
        <v>446.666666666666</v>
      </c>
      <c r="D12">
        <v>8.3266639978645305</v>
      </c>
      <c r="E12">
        <v>2742.94581280788</v>
      </c>
      <c r="F12">
        <v>1.2251824630541801</v>
      </c>
      <c r="G12">
        <v>2.2839588147600599E-2</v>
      </c>
    </row>
    <row r="13" spans="1:7" x14ac:dyDescent="0.25">
      <c r="A13" t="s">
        <v>392</v>
      </c>
      <c r="B13">
        <v>1</v>
      </c>
      <c r="C13">
        <v>589.33333333333303</v>
      </c>
      <c r="D13">
        <v>259.30162616793001</v>
      </c>
      <c r="E13">
        <v>2147.2118226600901</v>
      </c>
      <c r="F13">
        <v>1.26542350082101</v>
      </c>
      <c r="G13">
        <v>0.55677551734276998</v>
      </c>
    </row>
    <row r="14" spans="1:7" x14ac:dyDescent="0.25">
      <c r="A14" t="s">
        <v>392</v>
      </c>
      <c r="B14">
        <v>2</v>
      </c>
      <c r="C14">
        <v>194.666666666666</v>
      </c>
      <c r="D14">
        <v>32.083225108042498</v>
      </c>
      <c r="E14">
        <v>3371.5806451612898</v>
      </c>
      <c r="F14">
        <v>0.65633436559139702</v>
      </c>
      <c r="G14">
        <v>0.108171180808629</v>
      </c>
    </row>
    <row r="15" spans="1:7" x14ac:dyDescent="0.25">
      <c r="A15" t="s">
        <v>392</v>
      </c>
      <c r="B15">
        <v>3</v>
      </c>
      <c r="C15">
        <v>612</v>
      </c>
      <c r="D15">
        <v>150.89068891087999</v>
      </c>
      <c r="E15">
        <v>1937.24615384615</v>
      </c>
      <c r="F15">
        <v>1.18559464615384</v>
      </c>
      <c r="G15">
        <v>0.29231240674379899</v>
      </c>
    </row>
    <row r="16" spans="1:7" x14ac:dyDescent="0.25">
      <c r="A16" t="s">
        <v>392</v>
      </c>
      <c r="B16">
        <v>4</v>
      </c>
      <c r="C16">
        <v>29.3333333333333</v>
      </c>
      <c r="D16">
        <v>16.165807537309501</v>
      </c>
      <c r="E16">
        <v>4259.4693877550999</v>
      </c>
      <c r="F16">
        <v>0.124944435374149</v>
      </c>
      <c r="G16">
        <v>6.8857762333510597E-2</v>
      </c>
    </row>
    <row r="18" spans="1:15" x14ac:dyDescent="0.25">
      <c r="A18" t="s">
        <v>402</v>
      </c>
      <c r="C18">
        <f>AVERAGE(C2:C6)</f>
        <v>385.5999999999998</v>
      </c>
      <c r="D18">
        <f>AVERAGE(D2:D6)</f>
        <v>223.09508779198055</v>
      </c>
      <c r="E18">
        <f>AVERAGE(E2:E6)</f>
        <v>1134.6810656199996</v>
      </c>
      <c r="F18">
        <f>AVERAGE(F2:F6)</f>
        <v>0.38496285947377756</v>
      </c>
      <c r="G18">
        <f>AVERAGE(G2:G6)</f>
        <v>0.22711308264526181</v>
      </c>
    </row>
    <row r="19" spans="1:15" x14ac:dyDescent="0.25">
      <c r="A19" t="s">
        <v>403</v>
      </c>
      <c r="C19">
        <f>AVERAGE(C7:C11)</f>
        <v>703.99999999999977</v>
      </c>
      <c r="D19">
        <f>AVERAGE(D7:D11)</f>
        <v>266.00286600321607</v>
      </c>
      <c r="E19">
        <f>AVERAGE(E7:E11)</f>
        <v>1854.39072713727</v>
      </c>
      <c r="F19">
        <f>AVERAGE(F7:F11)</f>
        <v>1.2501264101042793</v>
      </c>
      <c r="G19">
        <f>AVERAGE(G7:G11)</f>
        <v>0.43967271723696832</v>
      </c>
    </row>
    <row r="20" spans="1:15" x14ac:dyDescent="0.25">
      <c r="A20" t="s">
        <v>404</v>
      </c>
      <c r="C20">
        <f>AVERAGE(C12:C16)</f>
        <v>374.39999999999969</v>
      </c>
      <c r="D20">
        <f>AVERAGE(D12:D16)</f>
        <v>93.353602344405303</v>
      </c>
      <c r="E20">
        <f>AVERAGE(E12:E16)</f>
        <v>2891.6907644461016</v>
      </c>
      <c r="F20">
        <f>AVERAGE(F12:F16)</f>
        <v>0.89149588219891529</v>
      </c>
      <c r="G20">
        <f>AVERAGE(G12:G16)</f>
        <v>0.20979129107526182</v>
      </c>
    </row>
    <row r="21" spans="1:15" ht="15.6" x14ac:dyDescent="0.25">
      <c r="C21" s="3" t="s">
        <v>401</v>
      </c>
      <c r="D21" s="3"/>
      <c r="E21" s="2" t="s">
        <v>405</v>
      </c>
      <c r="F21" s="2" t="s">
        <v>400</v>
      </c>
      <c r="L21" s="9" t="s">
        <v>406</v>
      </c>
      <c r="M21" s="9" t="str">
        <f>B23</f>
        <v>LC</v>
      </c>
      <c r="N21" s="10" t="str">
        <f>B24</f>
        <v>OCD</v>
      </c>
      <c r="O21" s="11" t="str">
        <f>B25</f>
        <v>OCSP</v>
      </c>
    </row>
    <row r="22" spans="1:15" ht="15.6" x14ac:dyDescent="0.25">
      <c r="C22" t="s">
        <v>398</v>
      </c>
      <c r="D22" t="s">
        <v>399</v>
      </c>
      <c r="E22" t="s">
        <v>398</v>
      </c>
      <c r="F22" t="s">
        <v>398</v>
      </c>
      <c r="G22" t="s">
        <v>399</v>
      </c>
      <c r="H22" s="2" t="s">
        <v>401</v>
      </c>
      <c r="I22" s="2" t="s">
        <v>405</v>
      </c>
      <c r="J22" s="2" t="s">
        <v>400</v>
      </c>
      <c r="L22" s="12" t="str" cm="1">
        <f t="array" aca="1" ref="L22" ca="1">MID(CELL("filename",A1),FIND("]",CELL("filename",A1))+1,LEN(CELL("filename",A1)))</f>
        <v>Aboveground Herbaceous Biomass</v>
      </c>
      <c r="M22" s="12"/>
      <c r="N22" s="12"/>
      <c r="O22" s="12"/>
    </row>
    <row r="23" spans="1:15" x14ac:dyDescent="0.25">
      <c r="B23" t="s">
        <v>378</v>
      </c>
      <c r="C23">
        <f>C18</f>
        <v>385.5999999999998</v>
      </c>
      <c r="D23">
        <f t="shared" ref="D23:G23" si="0">D18</f>
        <v>223.09508779198055</v>
      </c>
      <c r="E23">
        <f t="shared" si="0"/>
        <v>1134.6810656199996</v>
      </c>
      <c r="F23">
        <f t="shared" si="0"/>
        <v>0.38496285947377756</v>
      </c>
      <c r="G23">
        <f t="shared" si="0"/>
        <v>0.22711308264526181</v>
      </c>
      <c r="H23" s="2" t="str">
        <f>MROUND(C23,10)&amp;" ± "&amp;ROUND(D23,0)</f>
        <v>390 ± 223</v>
      </c>
      <c r="I23" s="2">
        <f>FLOOR(E23,10)</f>
        <v>1130</v>
      </c>
      <c r="J23" s="2" t="str">
        <f>ROUND($F23,2)&amp;" ± "&amp;ROUND($G23,2)</f>
        <v>0.38 ± 0.23</v>
      </c>
      <c r="L23" s="5" t="str">
        <f>H22</f>
        <v>M (g d.w./m2)</v>
      </c>
      <c r="M23" s="7" t="str">
        <f>H23</f>
        <v>390 ± 223</v>
      </c>
      <c r="N23" s="7" t="str">
        <f>H24</f>
        <v>700 ± 266</v>
      </c>
      <c r="O23" s="2" t="str">
        <f>H25</f>
        <v>370 ± 93</v>
      </c>
    </row>
    <row r="24" spans="1:15" x14ac:dyDescent="0.25">
      <c r="B24" t="s">
        <v>386</v>
      </c>
      <c r="C24">
        <f t="shared" ref="C24:G25" si="1">C19</f>
        <v>703.99999999999977</v>
      </c>
      <c r="D24">
        <f t="shared" si="1"/>
        <v>266.00286600321607</v>
      </c>
      <c r="E24">
        <f t="shared" si="1"/>
        <v>1854.39072713727</v>
      </c>
      <c r="F24">
        <f t="shared" si="1"/>
        <v>1.2501264101042793</v>
      </c>
      <c r="G24">
        <f t="shared" si="1"/>
        <v>0.43967271723696832</v>
      </c>
      <c r="H24" s="2" t="str">
        <f t="shared" ref="H24:H25" si="2">MROUND(C24,10)&amp;" ± "&amp;ROUND(D24,0)</f>
        <v>700 ± 266</v>
      </c>
      <c r="I24" s="2">
        <f t="shared" ref="I24:I25" si="3">FLOOR(E24,10)</f>
        <v>1850</v>
      </c>
      <c r="J24" s="2" t="str">
        <f t="shared" ref="J24:J25" si="4">ROUND($F24,2)&amp;" ± "&amp;ROUND($G24,2)</f>
        <v>1.25 ± 0.44</v>
      </c>
      <c r="L24" s="5" t="str">
        <f>I22</f>
        <v>k (mg P/kg)</v>
      </c>
      <c r="M24" s="7">
        <f>I23</f>
        <v>1130</v>
      </c>
      <c r="N24" s="7">
        <f>I24</f>
        <v>1850</v>
      </c>
      <c r="O24" s="2">
        <f>I25</f>
        <v>2890</v>
      </c>
    </row>
    <row r="25" spans="1:15" x14ac:dyDescent="0.25">
      <c r="B25" t="s">
        <v>392</v>
      </c>
      <c r="C25">
        <f t="shared" si="1"/>
        <v>374.39999999999969</v>
      </c>
      <c r="D25">
        <f t="shared" si="1"/>
        <v>93.353602344405303</v>
      </c>
      <c r="E25">
        <f t="shared" si="1"/>
        <v>2891.6907644461016</v>
      </c>
      <c r="F25">
        <f t="shared" si="1"/>
        <v>0.89149588219891529</v>
      </c>
      <c r="G25">
        <f t="shared" si="1"/>
        <v>0.20979129107526182</v>
      </c>
      <c r="H25" s="2" t="str">
        <f t="shared" si="2"/>
        <v>370 ± 93</v>
      </c>
      <c r="I25" s="2">
        <f t="shared" si="3"/>
        <v>2890</v>
      </c>
      <c r="J25" s="2" t="str">
        <f t="shared" si="4"/>
        <v>0.89 ± 0.21</v>
      </c>
      <c r="L25" s="6" t="str">
        <f>J22</f>
        <v>P (g P/m2)</v>
      </c>
      <c r="M25" s="8" t="str">
        <f>J23</f>
        <v>0.38 ± 0.23</v>
      </c>
      <c r="N25" s="8" t="str">
        <f>J24</f>
        <v>1.25 ± 0.44</v>
      </c>
      <c r="O25" s="4" t="str">
        <f>J25</f>
        <v>0.89 ± 0.21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5"/>
  <sheetViews>
    <sheetView workbookViewId="0">
      <selection activeCell="C23" sqref="C23"/>
    </sheetView>
  </sheetViews>
  <sheetFormatPr defaultRowHeight="13.8" x14ac:dyDescent="0.25"/>
  <cols>
    <col min="6" max="6" width="11.5" customWidth="1"/>
    <col min="8" max="8" width="12.69921875" customWidth="1"/>
    <col min="10" max="10" width="12.8984375" customWidth="1"/>
    <col min="12" max="15" width="12.296875" style="2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14</v>
      </c>
      <c r="E1" t="s">
        <v>16</v>
      </c>
      <c r="F1" t="s">
        <v>18</v>
      </c>
      <c r="G1" t="s">
        <v>19</v>
      </c>
    </row>
    <row r="2" spans="1:7" x14ac:dyDescent="0.25">
      <c r="A2" t="s">
        <v>378</v>
      </c>
      <c r="B2">
        <v>0</v>
      </c>
      <c r="C2">
        <v>1646.4169283978599</v>
      </c>
      <c r="D2">
        <v>353.26791937783901</v>
      </c>
      <c r="E2">
        <v>996.07055265971906</v>
      </c>
      <c r="F2">
        <v>1.6399474197775701</v>
      </c>
      <c r="G2">
        <v>0.35187977169163398</v>
      </c>
    </row>
    <row r="3" spans="1:7" x14ac:dyDescent="0.25">
      <c r="A3" t="s">
        <v>378</v>
      </c>
      <c r="B3">
        <v>1</v>
      </c>
      <c r="C3">
        <v>834.53302508209094</v>
      </c>
      <c r="D3">
        <v>338.45116697723898</v>
      </c>
      <c r="E3">
        <v>925.37921348316002</v>
      </c>
      <c r="F3">
        <v>0.77225951437618801</v>
      </c>
      <c r="G3">
        <v>0.31319567469985499</v>
      </c>
    </row>
    <row r="4" spans="1:7" x14ac:dyDescent="0.25">
      <c r="A4" t="s">
        <v>378</v>
      </c>
      <c r="B4">
        <v>2</v>
      </c>
      <c r="C4">
        <v>974.78335601968695</v>
      </c>
      <c r="D4">
        <v>374.47728285635799</v>
      </c>
      <c r="E4">
        <v>1343.7142857142601</v>
      </c>
      <c r="F4">
        <v>1.3098303209601501</v>
      </c>
      <c r="G4">
        <v>0.50319047464955202</v>
      </c>
    </row>
    <row r="5" spans="1:7" x14ac:dyDescent="0.25">
      <c r="A5" t="s">
        <v>378</v>
      </c>
      <c r="B5">
        <v>3</v>
      </c>
      <c r="C5">
        <v>995.69023765013605</v>
      </c>
      <c r="D5">
        <v>156.953984206516</v>
      </c>
      <c r="E5">
        <v>1219.2819767441999</v>
      </c>
      <c r="F5">
        <v>1.21402716118696</v>
      </c>
      <c r="G5">
        <v>0.1913711641212</v>
      </c>
    </row>
    <row r="6" spans="1:7" x14ac:dyDescent="0.25">
      <c r="A6" t="s">
        <v>378</v>
      </c>
      <c r="B6">
        <v>4</v>
      </c>
      <c r="C6">
        <v>1223.0525753812699</v>
      </c>
      <c r="D6">
        <v>304.22925216217999</v>
      </c>
      <c r="E6">
        <v>1335.14062499997</v>
      </c>
      <c r="F6">
        <v>1.63294717990237</v>
      </c>
      <c r="G6">
        <v>0.40618883387508697</v>
      </c>
    </row>
    <row r="7" spans="1:7" x14ac:dyDescent="0.25">
      <c r="A7" t="s">
        <v>386</v>
      </c>
      <c r="B7">
        <v>0</v>
      </c>
      <c r="C7">
        <v>1583.6962835065101</v>
      </c>
      <c r="D7">
        <v>619.96153150949306</v>
      </c>
      <c r="E7">
        <v>1382.03979238753</v>
      </c>
      <c r="F7">
        <v>2.1887312828622498</v>
      </c>
      <c r="G7">
        <v>0.85681150629563896</v>
      </c>
    </row>
    <row r="8" spans="1:7" x14ac:dyDescent="0.25">
      <c r="A8" t="s">
        <v>386</v>
      </c>
      <c r="B8">
        <v>1</v>
      </c>
      <c r="C8">
        <v>973.912235951752</v>
      </c>
      <c r="D8">
        <v>101.091222549514</v>
      </c>
      <c r="E8">
        <v>1601.8307291666799</v>
      </c>
      <c r="F8">
        <v>1.5600425470589501</v>
      </c>
      <c r="G8">
        <v>0.16193102672883899</v>
      </c>
    </row>
    <row r="9" spans="1:7" x14ac:dyDescent="0.25">
      <c r="A9" t="s">
        <v>386</v>
      </c>
      <c r="B9">
        <v>2</v>
      </c>
      <c r="C9">
        <v>2007.9317565910401</v>
      </c>
      <c r="D9">
        <v>1432.08641928521</v>
      </c>
      <c r="E9">
        <v>2065.3881818181899</v>
      </c>
      <c r="F9">
        <v>4.1471585199605796</v>
      </c>
      <c r="G9">
        <v>2.9578143657340199</v>
      </c>
    </row>
    <row r="10" spans="1:7" x14ac:dyDescent="0.25">
      <c r="A10" t="s">
        <v>386</v>
      </c>
      <c r="B10">
        <v>3</v>
      </c>
      <c r="C10">
        <v>998.30359785394205</v>
      </c>
      <c r="D10">
        <v>211.730566536705</v>
      </c>
      <c r="E10">
        <v>1372.7667253521099</v>
      </c>
      <c r="F10">
        <v>1.37043796093319</v>
      </c>
      <c r="G10">
        <v>0.29065667648154098</v>
      </c>
    </row>
    <row r="11" spans="1:7" x14ac:dyDescent="0.25">
      <c r="A11" t="s">
        <v>386</v>
      </c>
      <c r="B11">
        <v>4</v>
      </c>
      <c r="C11">
        <v>1387.6942682210499</v>
      </c>
      <c r="D11">
        <v>444.64002654893699</v>
      </c>
      <c r="E11">
        <v>1258.2019230768999</v>
      </c>
      <c r="F11">
        <v>1.74599959691853</v>
      </c>
      <c r="G11">
        <v>0.55944693648083799</v>
      </c>
    </row>
    <row r="12" spans="1:7" x14ac:dyDescent="0.25">
      <c r="A12" t="s">
        <v>392</v>
      </c>
      <c r="B12">
        <v>0</v>
      </c>
      <c r="C12">
        <v>1064.50872301703</v>
      </c>
      <c r="D12">
        <v>164.5863743358</v>
      </c>
      <c r="E12">
        <v>1486.6556603773499</v>
      </c>
      <c r="F12">
        <v>1.5825579185943299</v>
      </c>
      <c r="G12">
        <v>0.244683265027304</v>
      </c>
    </row>
    <row r="13" spans="1:7" x14ac:dyDescent="0.25">
      <c r="A13" t="s">
        <v>392</v>
      </c>
      <c r="B13">
        <v>1</v>
      </c>
      <c r="C13">
        <v>609.78404755476402</v>
      </c>
      <c r="D13">
        <v>161.02060070898301</v>
      </c>
      <c r="E13">
        <v>1447.17857142859</v>
      </c>
      <c r="F13">
        <v>0.88246640682024802</v>
      </c>
      <c r="G13">
        <v>0.2330255629046</v>
      </c>
    </row>
    <row r="14" spans="1:7" x14ac:dyDescent="0.25">
      <c r="A14" t="s">
        <v>392</v>
      </c>
      <c r="B14">
        <v>2</v>
      </c>
      <c r="C14">
        <v>845.85758596525102</v>
      </c>
      <c r="D14">
        <v>435.438931442654</v>
      </c>
      <c r="E14">
        <v>1224.9771897810101</v>
      </c>
      <c r="F14">
        <v>1.0361562486106599</v>
      </c>
      <c r="G14">
        <v>0.53340275855987096</v>
      </c>
    </row>
    <row r="15" spans="1:7" x14ac:dyDescent="0.25">
      <c r="A15" t="s">
        <v>392</v>
      </c>
      <c r="B15">
        <v>3</v>
      </c>
      <c r="C15">
        <v>1032.2772805034199</v>
      </c>
      <c r="D15">
        <v>690.94100568333897</v>
      </c>
      <c r="E15">
        <v>1058.06701030928</v>
      </c>
      <c r="F15">
        <v>1.0922185359924601</v>
      </c>
      <c r="G15">
        <v>0.73106188418346496</v>
      </c>
    </row>
    <row r="16" spans="1:7" x14ac:dyDescent="0.25">
      <c r="A16" t="s">
        <v>392</v>
      </c>
      <c r="B16">
        <v>4</v>
      </c>
      <c r="C16">
        <v>505.24963940251803</v>
      </c>
      <c r="D16">
        <v>277.93099077960301</v>
      </c>
      <c r="E16">
        <v>1128.4559800664299</v>
      </c>
      <c r="F16">
        <v>0.57015197701018305</v>
      </c>
      <c r="G16">
        <v>0.313632888591033</v>
      </c>
    </row>
    <row r="18" spans="1:15" x14ac:dyDescent="0.25">
      <c r="A18" t="s">
        <v>402</v>
      </c>
      <c r="C18">
        <f>AVERAGE(C2:C6)</f>
        <v>1134.8952245062087</v>
      </c>
      <c r="D18">
        <f>AVERAGE(D2:D6)</f>
        <v>305.47592111602637</v>
      </c>
      <c r="E18">
        <f>AVERAGE(E2:E6)</f>
        <v>1163.9173307202618</v>
      </c>
      <c r="F18">
        <f>AVERAGE(F2:F6)</f>
        <v>1.3138023192406476</v>
      </c>
      <c r="G18">
        <f>AVERAGE(G2:G6)</f>
        <v>0.35316518380746559</v>
      </c>
    </row>
    <row r="19" spans="1:15" x14ac:dyDescent="0.25">
      <c r="A19" t="s">
        <v>403</v>
      </c>
      <c r="C19">
        <f>AVERAGE(C7:C11)</f>
        <v>1390.3076284248586</v>
      </c>
      <c r="D19">
        <f>AVERAGE(D7:D11)</f>
        <v>561.90195328597179</v>
      </c>
      <c r="E19">
        <f>AVERAGE(E7:E11)</f>
        <v>1536.045470360282</v>
      </c>
      <c r="F19">
        <f>AVERAGE(F7:F11)</f>
        <v>2.2024739815467003</v>
      </c>
      <c r="G19">
        <f>AVERAGE(G7:G11)</f>
        <v>0.96533210234417532</v>
      </c>
    </row>
    <row r="20" spans="1:15" x14ac:dyDescent="0.25">
      <c r="A20" t="s">
        <v>404</v>
      </c>
      <c r="C20">
        <f>AVERAGE(C12:C16)</f>
        <v>811.53545528859661</v>
      </c>
      <c r="D20">
        <f>AVERAGE(D12:D16)</f>
        <v>345.9835805900758</v>
      </c>
      <c r="E20">
        <f>AVERAGE(E12:E16)</f>
        <v>1269.0668823925321</v>
      </c>
      <c r="F20">
        <f>AVERAGE(F12:F16)</f>
        <v>1.0327102174055762</v>
      </c>
      <c r="G20">
        <f>AVERAGE(G12:G16)</f>
        <v>0.41116127185325457</v>
      </c>
    </row>
    <row r="21" spans="1:15" ht="15.6" x14ac:dyDescent="0.25">
      <c r="C21" s="3" t="s">
        <v>401</v>
      </c>
      <c r="D21" s="3"/>
      <c r="E21" s="2" t="s">
        <v>405</v>
      </c>
      <c r="F21" s="2" t="s">
        <v>400</v>
      </c>
      <c r="M21" s="2" t="str">
        <f>B23</f>
        <v>LC</v>
      </c>
      <c r="N21" s="2" t="str">
        <f>B24</f>
        <v>OCD</v>
      </c>
      <c r="O21" s="2" t="str">
        <f>B25</f>
        <v>OCSP</v>
      </c>
    </row>
    <row r="22" spans="1:15" ht="15.6" x14ac:dyDescent="0.25">
      <c r="C22" t="s">
        <v>398</v>
      </c>
      <c r="D22" t="s">
        <v>399</v>
      </c>
      <c r="E22" t="s">
        <v>398</v>
      </c>
      <c r="F22" t="s">
        <v>398</v>
      </c>
      <c r="G22" t="s">
        <v>399</v>
      </c>
      <c r="H22" s="2" t="s">
        <v>401</v>
      </c>
      <c r="I22" s="2" t="s">
        <v>405</v>
      </c>
      <c r="J22" s="2" t="s">
        <v>400</v>
      </c>
      <c r="L22" s="12" t="str" cm="1">
        <f t="array" aca="1" ref="L22" ca="1">MID(CELL("filename",A1),FIND("]",CELL("filename",A1))+1,LEN(CELL("filename",A1)))</f>
        <v>Belowground Biomass (0-10cm)</v>
      </c>
      <c r="M22" s="12"/>
      <c r="N22" s="12"/>
      <c r="O22" s="12"/>
    </row>
    <row r="23" spans="1:15" x14ac:dyDescent="0.25">
      <c r="B23" t="s">
        <v>378</v>
      </c>
      <c r="C23">
        <v>1134.8952245062087</v>
      </c>
      <c r="D23">
        <v>305.47592111602637</v>
      </c>
      <c r="E23">
        <v>1163.9173307202618</v>
      </c>
      <c r="F23">
        <v>1.3138023192406476</v>
      </c>
      <c r="G23">
        <v>0.35316518380746559</v>
      </c>
      <c r="H23" s="2" t="str">
        <f>MROUND(C23,10)&amp;" ± "&amp;ROUND(D23,0)</f>
        <v>1130 ± 305</v>
      </c>
      <c r="I23" s="2">
        <f>FLOOR(E23,10)</f>
        <v>1160</v>
      </c>
      <c r="J23" s="2" t="str">
        <f>ROUND($F23,2)&amp;" ± "&amp;ROUND($G23,2)</f>
        <v>1.31 ± 0.35</v>
      </c>
      <c r="L23" s="5" t="str">
        <f>H22</f>
        <v>M (g d.w./m2)</v>
      </c>
      <c r="M23" s="7" t="str">
        <f>H23</f>
        <v>1130 ± 305</v>
      </c>
      <c r="N23" s="7" t="str">
        <f>H24</f>
        <v>1390 ± 562</v>
      </c>
      <c r="O23" s="2" t="str">
        <f>H25</f>
        <v>810 ± 346</v>
      </c>
    </row>
    <row r="24" spans="1:15" x14ac:dyDescent="0.25">
      <c r="B24" t="s">
        <v>386</v>
      </c>
      <c r="C24">
        <v>1390.3076284248586</v>
      </c>
      <c r="D24">
        <v>561.90195328597179</v>
      </c>
      <c r="E24">
        <v>1536.045470360282</v>
      </c>
      <c r="F24">
        <v>2.2024739815467003</v>
      </c>
      <c r="G24">
        <v>0.96533210234417532</v>
      </c>
      <c r="H24" s="2" t="str">
        <f t="shared" ref="H24:H25" si="0">MROUND(C24,10)&amp;" ± "&amp;ROUND(D24,0)</f>
        <v>1390 ± 562</v>
      </c>
      <c r="I24" s="2">
        <f t="shared" ref="I24:I25" si="1">FLOOR(E24,10)</f>
        <v>1530</v>
      </c>
      <c r="J24" s="2" t="str">
        <f t="shared" ref="J24:J25" si="2">ROUND($F24,2)&amp;" ± "&amp;ROUND($G24,2)</f>
        <v>2.2 ± 0.97</v>
      </c>
      <c r="L24" s="5" t="str">
        <f>I22</f>
        <v>k (mg P/kg)</v>
      </c>
      <c r="M24" s="7">
        <f>I23</f>
        <v>1160</v>
      </c>
      <c r="N24" s="7">
        <f>I24</f>
        <v>1530</v>
      </c>
      <c r="O24" s="2">
        <f>I25</f>
        <v>1260</v>
      </c>
    </row>
    <row r="25" spans="1:15" x14ac:dyDescent="0.25">
      <c r="B25" t="s">
        <v>392</v>
      </c>
      <c r="C25">
        <v>811.53545528859661</v>
      </c>
      <c r="D25">
        <v>345.9835805900758</v>
      </c>
      <c r="E25">
        <v>1269.0668823925321</v>
      </c>
      <c r="F25">
        <v>1.0327102174055762</v>
      </c>
      <c r="G25">
        <v>0.41116127185325457</v>
      </c>
      <c r="H25" s="2" t="str">
        <f t="shared" si="0"/>
        <v>810 ± 346</v>
      </c>
      <c r="I25" s="2">
        <f t="shared" si="1"/>
        <v>1260</v>
      </c>
      <c r="J25" s="2" t="str">
        <f t="shared" si="2"/>
        <v>1.03 ± 0.41</v>
      </c>
      <c r="L25" s="6" t="str">
        <f>J22</f>
        <v>P (g P/m2)</v>
      </c>
      <c r="M25" s="8" t="str">
        <f>J23</f>
        <v>1.31 ± 0.35</v>
      </c>
      <c r="N25" s="8" t="str">
        <f>J24</f>
        <v>2.2 ± 0.97</v>
      </c>
      <c r="O25" s="4" t="str">
        <f>J25</f>
        <v>1.03 ± 0.41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tabSelected="1" workbookViewId="0">
      <selection activeCell="E29" sqref="E29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Table2</vt:lpstr>
      <vt:lpstr>Table3</vt:lpstr>
      <vt:lpstr>Table4</vt:lpstr>
      <vt:lpstr>Table5</vt:lpstr>
      <vt:lpstr>Table6</vt:lpstr>
      <vt:lpstr>df.biomass.P.site</vt:lpstr>
      <vt:lpstr>Litterfall</vt:lpstr>
      <vt:lpstr>LitterDecomp</vt:lpstr>
      <vt:lpstr>Below Ground Biomass</vt:lpstr>
      <vt:lpstr>df.lcbp.stocks</vt:lpstr>
      <vt:lpstr>Soil (0-5cm)</vt:lpstr>
      <vt:lpstr>Accretion (Tiles)</vt:lpstr>
      <vt:lpstr>Aboveground Litter</vt:lpstr>
      <vt:lpstr>Aboveground Herbaceous Biomass</vt:lpstr>
      <vt:lpstr>Belowground Biomass (0-10cm)</vt:lpstr>
      <vt:lpstr>Soil (5-10cm)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Wiegman, Adrian - REE-ARS</cp:lastModifiedBy>
  <dcterms:created xsi:type="dcterms:W3CDTF">2021-06-22T22:24:51Z</dcterms:created>
  <dcterms:modified xsi:type="dcterms:W3CDTF">2023-09-21T17:56:24Z</dcterms:modified>
</cp:coreProperties>
</file>