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scher/Documents/misc/Monofunctional_toluene_hydrogenation/final version submit Jcatal/data_sets/"/>
    </mc:Choice>
  </mc:AlternateContent>
  <xr:revisionPtr revIDLastSave="0" documentId="13_ncr:1_{874219F7-CA19-2C45-9B5D-8D68B122D1D0}" xr6:coauthVersionLast="47" xr6:coauthVersionMax="47" xr10:uidLastSave="{00000000-0000-0000-0000-000000000000}"/>
  <bookViews>
    <workbookView xWindow="14040" yWindow="500" windowWidth="14760" windowHeight="16420" xr2:uid="{223EF59B-54CA-A94B-8B39-928D9CEC0453}"/>
  </bookViews>
  <sheets>
    <sheet name="MCHE data" sheetId="5" r:id="rId1"/>
    <sheet name="TOS dar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5" l="1"/>
  <c r="D2" i="5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2" i="1"/>
  <c r="H51" i="1" l="1"/>
  <c r="I50" i="1"/>
  <c r="H50" i="1"/>
  <c r="I49" i="1"/>
  <c r="H49" i="1"/>
  <c r="I38" i="1"/>
  <c r="H38" i="1"/>
  <c r="I37" i="1"/>
  <c r="G3" i="5" s="1"/>
  <c r="H37" i="1"/>
  <c r="F3" i="5" s="1"/>
  <c r="H33" i="1"/>
  <c r="H32" i="1"/>
  <c r="H22" i="1"/>
  <c r="I22" i="1"/>
  <c r="I21" i="1"/>
  <c r="G2" i="5" s="1"/>
  <c r="H21" i="1"/>
  <c r="F2" i="5" s="1"/>
  <c r="M35" i="1"/>
  <c r="A2" i="5" l="1"/>
  <c r="A3" i="5"/>
  <c r="S14" i="1"/>
  <c r="P2" i="1" s="1"/>
  <c r="Q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" i="1"/>
  <c r="S11" i="1"/>
  <c r="P29" i="1" l="1"/>
  <c r="Q29" i="1" s="1"/>
  <c r="P52" i="1"/>
  <c r="Q52" i="1" s="1"/>
  <c r="P44" i="1"/>
  <c r="Q44" i="1" s="1"/>
  <c r="P13" i="1"/>
  <c r="Q13" i="1" s="1"/>
  <c r="P36" i="1"/>
  <c r="Q36" i="1" s="1"/>
  <c r="P28" i="1"/>
  <c r="Q28" i="1" s="1"/>
  <c r="P10" i="1"/>
  <c r="Q10" i="1" s="1"/>
  <c r="P51" i="1"/>
  <c r="Q51" i="1" s="1"/>
  <c r="P5" i="1"/>
  <c r="Q5" i="1" s="1"/>
  <c r="P50" i="1"/>
  <c r="Q50" i="1" s="1"/>
  <c r="P25" i="1"/>
  <c r="Q25" i="1" s="1"/>
  <c r="P6" i="1"/>
  <c r="Q6" i="1" s="1"/>
  <c r="P27" i="1"/>
  <c r="Q27" i="1" s="1"/>
  <c r="P22" i="1"/>
  <c r="Q22" i="1" s="1"/>
  <c r="P42" i="1"/>
  <c r="Q42" i="1" s="1"/>
  <c r="P41" i="1"/>
  <c r="Q41" i="1" s="1"/>
  <c r="P17" i="1"/>
  <c r="Q17" i="1" s="1"/>
  <c r="P23" i="1"/>
  <c r="Q23" i="1" s="1"/>
  <c r="P35" i="1"/>
  <c r="Q35" i="1" s="1"/>
  <c r="P34" i="1"/>
  <c r="Q34" i="1" s="1"/>
  <c r="P21" i="1"/>
  <c r="Q21" i="1" s="1"/>
  <c r="P33" i="1"/>
  <c r="Q33" i="1" s="1"/>
  <c r="P18" i="1"/>
  <c r="Q18" i="1" s="1"/>
  <c r="P48" i="1"/>
  <c r="Q48" i="1" s="1"/>
  <c r="P40" i="1"/>
  <c r="Q40" i="1" s="1"/>
  <c r="P24" i="1"/>
  <c r="Q24" i="1" s="1"/>
  <c r="P39" i="1"/>
  <c r="Q39" i="1" s="1"/>
  <c r="P54" i="1"/>
  <c r="Q54" i="1" s="1"/>
  <c r="P46" i="1"/>
  <c r="Q46" i="1" s="1"/>
  <c r="P38" i="1"/>
  <c r="Q38" i="1" s="1"/>
  <c r="P30" i="1"/>
  <c r="Q30" i="1" s="1"/>
  <c r="P43" i="1"/>
  <c r="Q43" i="1" s="1"/>
  <c r="P26" i="1"/>
  <c r="Q26" i="1" s="1"/>
  <c r="P49" i="1"/>
  <c r="Q49" i="1" s="1"/>
  <c r="P32" i="1"/>
  <c r="Q32" i="1" s="1"/>
  <c r="P55" i="1"/>
  <c r="Q55" i="1" s="1"/>
  <c r="P47" i="1"/>
  <c r="Q47" i="1" s="1"/>
  <c r="P31" i="1"/>
  <c r="Q31" i="1" s="1"/>
  <c r="P14" i="1"/>
  <c r="Q14" i="1" s="1"/>
  <c r="P53" i="1"/>
  <c r="Q53" i="1" s="1"/>
  <c r="P45" i="1"/>
  <c r="Q45" i="1" s="1"/>
  <c r="P37" i="1"/>
  <c r="Q37" i="1" s="1"/>
  <c r="P9" i="1"/>
  <c r="Q9" i="1" s="1"/>
  <c r="P15" i="1"/>
  <c r="Q15" i="1" s="1"/>
  <c r="P7" i="1"/>
  <c r="Q7" i="1" s="1"/>
  <c r="P20" i="1"/>
  <c r="Q20" i="1" s="1"/>
  <c r="C2" i="5" s="1"/>
  <c r="P12" i="1"/>
  <c r="Q12" i="1" s="1"/>
  <c r="P4" i="1"/>
  <c r="Q4" i="1" s="1"/>
  <c r="P19" i="1"/>
  <c r="Q19" i="1" s="1"/>
  <c r="P11" i="1"/>
  <c r="Q11" i="1" s="1"/>
  <c r="P3" i="1"/>
  <c r="Q3" i="1" s="1"/>
  <c r="P16" i="1"/>
  <c r="Q16" i="1" s="1"/>
  <c r="P8" i="1"/>
  <c r="Q8" i="1" s="1"/>
</calcChain>
</file>

<file path=xl/sharedStrings.xml><?xml version="1.0" encoding="utf-8"?>
<sst xmlns="http://schemas.openxmlformats.org/spreadsheetml/2006/main" count="23" uniqueCount="23">
  <si>
    <t>Wall time (ks)</t>
  </si>
  <si>
    <t>time on stream</t>
  </si>
  <si>
    <t>MCHane area</t>
  </si>
  <si>
    <t>toluene area</t>
  </si>
  <si>
    <t>4MCHE area</t>
  </si>
  <si>
    <t>flowrate (sccm)</t>
  </si>
  <si>
    <t>H2 pressure (kPa)</t>
  </si>
  <si>
    <t>Area response for 1.4 kPa toluene</t>
  </si>
  <si>
    <t>turnover rate</t>
  </si>
  <si>
    <t>first order deactivation timeconstant</t>
  </si>
  <si>
    <t>mass PtSiO2</t>
  </si>
  <si>
    <t>mol Pt (from Pt dispersion and wt)</t>
  </si>
  <si>
    <t xml:space="preserve">average toluene pressure </t>
  </si>
  <si>
    <t>area to TOR conversion factor (GC method 1)</t>
  </si>
  <si>
    <t>4MCHE pressure (Pa)</t>
  </si>
  <si>
    <t>deactivation</t>
  </si>
  <si>
    <t>4MCHE pressure</t>
  </si>
  <si>
    <t>Temperature (K)</t>
  </si>
  <si>
    <t>1MCHE area</t>
  </si>
  <si>
    <t>1MCHE pressure (Pa)</t>
  </si>
  <si>
    <t>TOR</t>
  </si>
  <si>
    <t>MCH outlet pressure (kPa)</t>
  </si>
  <si>
    <t>MCHA outlet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</si>
</sst>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C3CD-8E5B-8F4C-B51A-B35A6AB4085E}">
  <dimension ref="A1:G3"/>
  <sheetViews>
    <sheetView tabSelected="1" workbookViewId="0">
      <selection activeCell="D16" sqref="D16"/>
    </sheetView>
  </sheetViews>
  <sheetFormatPr baseColWidth="10" defaultRowHeight="16" x14ac:dyDescent="0.2"/>
  <sheetData>
    <row r="1" spans="1:7" x14ac:dyDescent="0.2">
      <c r="C1" t="s">
        <v>20</v>
      </c>
      <c r="D1" t="s">
        <v>22</v>
      </c>
      <c r="F1" t="s">
        <v>14</v>
      </c>
      <c r="G1" t="s">
        <v>19</v>
      </c>
    </row>
    <row r="2" spans="1:7" x14ac:dyDescent="0.2">
      <c r="A2">
        <f>1/B2</f>
        <v>2.4213075060532689E-3</v>
      </c>
      <c r="B2">
        <v>413</v>
      </c>
      <c r="C2" s="2">
        <f>AVERAGE('TOS dara'!Q20:Q22)</f>
        <v>0.23140417276469374</v>
      </c>
      <c r="D2">
        <f>AVERAGE('TOS dara'!F21:F33)</f>
        <v>3.26114713474445E-2</v>
      </c>
      <c r="E2" s="2"/>
      <c r="F2">
        <f>AVERAGE('TOS dara'!H21:H33)</f>
        <v>0.17312080536912752</v>
      </c>
      <c r="G2">
        <f>AVERAGE('TOS dara'!I21:I33)</f>
        <v>0.79020134228187922</v>
      </c>
    </row>
    <row r="3" spans="1:7" x14ac:dyDescent="0.2">
      <c r="A3">
        <f>1/B3</f>
        <v>2.2075055187637969E-3</v>
      </c>
      <c r="B3">
        <v>453</v>
      </c>
      <c r="D3" s="2">
        <f>AVERAGE('TOS dara'!F37:F51)</f>
        <v>2.8114574496644295E-2</v>
      </c>
      <c r="F3" s="2">
        <f>AVERAGE('TOS dara'!H37:H51)</f>
        <v>0.39181208053691274</v>
      </c>
      <c r="G3" s="2">
        <f>AVERAGE('TOS dara'!I37:I51)</f>
        <v>1.5080536912751676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9E9D-7C30-6C4A-897D-DC7D5DE4EBBE}">
  <dimension ref="A1:S62"/>
  <sheetViews>
    <sheetView topLeftCell="D34" zoomScale="81" workbookViewId="0">
      <selection activeCell="F2" sqref="F2:F55"/>
    </sheetView>
  </sheetViews>
  <sheetFormatPr baseColWidth="10" defaultRowHeight="16" x14ac:dyDescent="0.2"/>
  <cols>
    <col min="1" max="1" width="11.83203125" bestFit="1" customWidth="1"/>
    <col min="2" max="2" width="13.6640625" bestFit="1" customWidth="1"/>
    <col min="3" max="3" width="14" bestFit="1" customWidth="1"/>
    <col min="5" max="5" width="14.1640625" bestFit="1" customWidth="1"/>
    <col min="6" max="6" width="14.1640625" customWidth="1"/>
    <col min="16" max="16" width="12.1640625" bestFit="1" customWidth="1"/>
    <col min="17" max="17" width="12.1640625" customWidth="1"/>
    <col min="19" max="19" width="12.1640625" bestFit="1" customWidth="1"/>
  </cols>
  <sheetData>
    <row r="1" spans="1:19" x14ac:dyDescent="0.2">
      <c r="A1" t="s">
        <v>17</v>
      </c>
      <c r="B1" t="s">
        <v>0</v>
      </c>
      <c r="C1" t="s">
        <v>1</v>
      </c>
      <c r="D1" t="s">
        <v>6</v>
      </c>
      <c r="E1" t="s">
        <v>5</v>
      </c>
      <c r="F1" t="s">
        <v>21</v>
      </c>
      <c r="G1" t="s">
        <v>12</v>
      </c>
      <c r="H1" t="s">
        <v>16</v>
      </c>
      <c r="K1" t="s">
        <v>2</v>
      </c>
      <c r="L1" t="s">
        <v>3</v>
      </c>
      <c r="M1" t="s">
        <v>4</v>
      </c>
      <c r="N1" t="s">
        <v>18</v>
      </c>
      <c r="P1" t="s">
        <v>8</v>
      </c>
      <c r="S1" t="s">
        <v>7</v>
      </c>
    </row>
    <row r="2" spans="1:19" x14ac:dyDescent="0.2">
      <c r="A2">
        <v>393</v>
      </c>
      <c r="B2">
        <v>62.555999999999997</v>
      </c>
      <c r="C2">
        <v>0</v>
      </c>
      <c r="D2">
        <v>80</v>
      </c>
      <c r="E2">
        <v>100</v>
      </c>
      <c r="F2">
        <f>(K2)/$S$2*1.4</f>
        <v>2.7843087248322143E-2</v>
      </c>
      <c r="G2">
        <f t="shared" ref="F2:G33" si="0">(L2+K2)/$S$2*1.4</f>
        <v>1.376635033557047</v>
      </c>
      <c r="K2">
        <v>296.33</v>
      </c>
      <c r="L2">
        <v>14355</v>
      </c>
      <c r="N2">
        <v>3.9</v>
      </c>
      <c r="P2" s="2">
        <f t="shared" ref="P2:P21" si="1">K2*$S$14/$S$11</f>
        <v>0.1635594940891118</v>
      </c>
      <c r="Q2" s="2">
        <f>P2/EXP(-$S$17*C2)</f>
        <v>0.1635594940891118</v>
      </c>
      <c r="S2">
        <v>14900</v>
      </c>
    </row>
    <row r="3" spans="1:19" x14ac:dyDescent="0.2">
      <c r="A3">
        <v>393</v>
      </c>
      <c r="B3">
        <v>63.789000000000001</v>
      </c>
      <c r="C3">
        <v>1.2330000000000001</v>
      </c>
      <c r="D3">
        <v>80</v>
      </c>
      <c r="E3">
        <v>100</v>
      </c>
      <c r="F3">
        <f t="shared" ref="F3:F55" si="2">(K3)/$S$2*1.4</f>
        <v>2.5166174496644291E-2</v>
      </c>
      <c r="G3">
        <f t="shared" si="0"/>
        <v>1.5455285906040268</v>
      </c>
      <c r="K3">
        <v>267.83999999999997</v>
      </c>
      <c r="L3">
        <v>16181</v>
      </c>
      <c r="P3" s="2">
        <f t="shared" si="1"/>
        <v>0.14783442411105086</v>
      </c>
      <c r="Q3" s="2">
        <f t="shared" ref="Q3:Q55" si="3">P3/EXP(-$S$17*C3)</f>
        <v>0.14911590530240565</v>
      </c>
    </row>
    <row r="4" spans="1:19" x14ac:dyDescent="0.2">
      <c r="A4">
        <v>393</v>
      </c>
      <c r="B4">
        <v>65.003</v>
      </c>
      <c r="C4">
        <v>2.4470000000000001</v>
      </c>
      <c r="D4">
        <v>80</v>
      </c>
      <c r="E4">
        <v>100</v>
      </c>
      <c r="F4">
        <f t="shared" si="2"/>
        <v>2.4388187919463088E-2</v>
      </c>
      <c r="G4">
        <f t="shared" si="0"/>
        <v>1.4115157046979863</v>
      </c>
      <c r="K4">
        <v>259.56</v>
      </c>
      <c r="L4">
        <v>14763</v>
      </c>
      <c r="M4">
        <v>0.8</v>
      </c>
      <c r="N4">
        <v>3.6</v>
      </c>
      <c r="P4" s="2">
        <f t="shared" si="1"/>
        <v>0.14326427390331678</v>
      </c>
      <c r="Q4" s="2">
        <f t="shared" si="3"/>
        <v>0.14573938522520236</v>
      </c>
      <c r="S4" t="s">
        <v>9</v>
      </c>
    </row>
    <row r="5" spans="1:19" x14ac:dyDescent="0.2">
      <c r="A5">
        <v>393</v>
      </c>
      <c r="B5">
        <v>66.207999999999998</v>
      </c>
      <c r="C5">
        <v>3.6520000000000001</v>
      </c>
      <c r="D5">
        <v>80</v>
      </c>
      <c r="E5">
        <v>100</v>
      </c>
      <c r="F5">
        <f t="shared" si="2"/>
        <v>2.3719194630872482E-2</v>
      </c>
      <c r="G5">
        <f t="shared" si="0"/>
        <v>1.4114104697986576</v>
      </c>
      <c r="K5">
        <v>252.44</v>
      </c>
      <c r="L5">
        <v>14769</v>
      </c>
      <c r="M5">
        <v>0.73</v>
      </c>
      <c r="N5">
        <v>3.5</v>
      </c>
      <c r="P5" s="2">
        <f t="shared" si="1"/>
        <v>0.139334386285072</v>
      </c>
      <c r="Q5" s="2">
        <f t="shared" si="3"/>
        <v>0.14294224976553827</v>
      </c>
      <c r="S5">
        <v>5.4999999999999997E-3</v>
      </c>
    </row>
    <row r="6" spans="1:19" x14ac:dyDescent="0.2">
      <c r="E6">
        <v>100</v>
      </c>
      <c r="F6">
        <f t="shared" si="2"/>
        <v>0</v>
      </c>
      <c r="G6">
        <f t="shared" si="0"/>
        <v>0</v>
      </c>
      <c r="P6" s="2">
        <f t="shared" si="1"/>
        <v>0</v>
      </c>
      <c r="Q6" s="2">
        <f t="shared" si="3"/>
        <v>0</v>
      </c>
    </row>
    <row r="7" spans="1:19" x14ac:dyDescent="0.2">
      <c r="A7">
        <v>413</v>
      </c>
      <c r="B7">
        <v>67.408000000000001</v>
      </c>
      <c r="C7">
        <v>4.8520000000000003</v>
      </c>
      <c r="D7">
        <v>80</v>
      </c>
      <c r="E7">
        <v>100</v>
      </c>
      <c r="F7">
        <f t="shared" si="2"/>
        <v>5.5410872483221477E-2</v>
      </c>
      <c r="G7">
        <f t="shared" si="0"/>
        <v>1.4839746308724833</v>
      </c>
      <c r="K7">
        <v>589.73</v>
      </c>
      <c r="L7">
        <v>15204</v>
      </c>
      <c r="P7" s="2">
        <f t="shared" si="1"/>
        <v>0.32550177318925488</v>
      </c>
      <c r="Q7" s="2">
        <f t="shared" si="3"/>
        <v>0.33674700089406345</v>
      </c>
      <c r="S7" t="s">
        <v>10</v>
      </c>
    </row>
    <row r="8" spans="1:19" x14ac:dyDescent="0.2">
      <c r="A8">
        <v>413</v>
      </c>
      <c r="B8">
        <v>68.625</v>
      </c>
      <c r="C8">
        <v>6.069</v>
      </c>
      <c r="D8">
        <v>80</v>
      </c>
      <c r="E8">
        <v>100</v>
      </c>
      <c r="F8">
        <f t="shared" si="2"/>
        <v>4.1799865771812078E-2</v>
      </c>
      <c r="G8">
        <f t="shared" si="0"/>
        <v>1.3209676510067114</v>
      </c>
      <c r="K8">
        <v>444.87</v>
      </c>
      <c r="L8">
        <v>13614</v>
      </c>
      <c r="P8" s="2">
        <f t="shared" si="1"/>
        <v>0.24554622257423539</v>
      </c>
      <c r="Q8" s="2">
        <f t="shared" si="3"/>
        <v>0.25620251573607311</v>
      </c>
      <c r="S8">
        <v>3.5999999999999999E-3</v>
      </c>
    </row>
    <row r="9" spans="1:19" x14ac:dyDescent="0.2">
      <c r="A9">
        <v>413</v>
      </c>
      <c r="B9">
        <v>69.831999999999994</v>
      </c>
      <c r="C9">
        <v>7.2759999999999998</v>
      </c>
      <c r="D9">
        <v>80</v>
      </c>
      <c r="E9">
        <v>100</v>
      </c>
      <c r="F9">
        <f t="shared" si="2"/>
        <v>4.0344429530201342E-2</v>
      </c>
      <c r="G9">
        <f t="shared" si="0"/>
        <v>1.4419417449664429</v>
      </c>
      <c r="K9">
        <v>429.38</v>
      </c>
      <c r="L9">
        <v>14917</v>
      </c>
      <c r="P9" s="2">
        <f t="shared" si="1"/>
        <v>0.23699650920252024</v>
      </c>
      <c r="Q9" s="2">
        <f t="shared" si="3"/>
        <v>0.24937989385265419</v>
      </c>
    </row>
    <row r="10" spans="1:19" x14ac:dyDescent="0.2">
      <c r="E10">
        <v>100</v>
      </c>
      <c r="F10">
        <f t="shared" si="2"/>
        <v>0</v>
      </c>
      <c r="G10">
        <f t="shared" si="0"/>
        <v>0</v>
      </c>
      <c r="P10" s="2">
        <f t="shared" si="1"/>
        <v>0</v>
      </c>
      <c r="Q10" s="2">
        <f t="shared" si="3"/>
        <v>0</v>
      </c>
      <c r="S10" t="s">
        <v>11</v>
      </c>
    </row>
    <row r="11" spans="1:19" x14ac:dyDescent="0.2">
      <c r="A11">
        <v>413</v>
      </c>
      <c r="B11">
        <v>71.025999999999996</v>
      </c>
      <c r="C11">
        <v>8.4700000000000006</v>
      </c>
      <c r="D11">
        <v>60</v>
      </c>
      <c r="E11">
        <v>100</v>
      </c>
      <c r="F11">
        <f t="shared" si="2"/>
        <v>3.0461744966442949E-2</v>
      </c>
      <c r="G11">
        <f t="shared" si="0"/>
        <v>1.4666362416107384</v>
      </c>
      <c r="K11">
        <v>324.2</v>
      </c>
      <c r="L11">
        <v>15285</v>
      </c>
      <c r="M11">
        <v>1.7</v>
      </c>
      <c r="P11" s="2">
        <f t="shared" si="1"/>
        <v>0.17894235475210085</v>
      </c>
      <c r="Q11" s="2">
        <f t="shared" si="3"/>
        <v>0.18987267453301107</v>
      </c>
      <c r="S11" s="2">
        <f>S8*0.021/195*0.3</f>
        <v>1.1630769230769231E-7</v>
      </c>
    </row>
    <row r="12" spans="1:19" x14ac:dyDescent="0.2">
      <c r="A12">
        <v>413</v>
      </c>
      <c r="B12">
        <v>72.215000000000003</v>
      </c>
      <c r="C12">
        <v>9.6590000000000007</v>
      </c>
      <c r="D12">
        <v>60</v>
      </c>
      <c r="E12">
        <v>100</v>
      </c>
      <c r="F12">
        <f t="shared" si="2"/>
        <v>2.9755167785234897E-2</v>
      </c>
      <c r="G12">
        <f t="shared" si="0"/>
        <v>1.343969932885906</v>
      </c>
      <c r="K12">
        <v>316.68</v>
      </c>
      <c r="L12">
        <v>13987</v>
      </c>
      <c r="M12">
        <v>1.7</v>
      </c>
      <c r="P12" s="2">
        <f t="shared" si="1"/>
        <v>0.17479168693058392</v>
      </c>
      <c r="Q12" s="2">
        <f t="shared" si="3"/>
        <v>0.18701856770867781</v>
      </c>
    </row>
    <row r="13" spans="1:19" x14ac:dyDescent="0.2">
      <c r="A13">
        <v>413</v>
      </c>
      <c r="B13">
        <v>73.394000000000005</v>
      </c>
      <c r="C13">
        <v>10.837999999999999</v>
      </c>
      <c r="D13">
        <v>60</v>
      </c>
      <c r="E13">
        <v>100</v>
      </c>
      <c r="F13">
        <f t="shared" si="2"/>
        <v>2.9212080536912748E-2</v>
      </c>
      <c r="G13">
        <f t="shared" si="0"/>
        <v>1.440111409395973</v>
      </c>
      <c r="K13">
        <v>310.89999999999998</v>
      </c>
      <c r="L13">
        <v>15016</v>
      </c>
      <c r="M13">
        <v>1.6</v>
      </c>
      <c r="P13" s="2">
        <f t="shared" si="1"/>
        <v>0.17160141299330092</v>
      </c>
      <c r="Q13" s="2">
        <f t="shared" si="3"/>
        <v>0.18512669365318793</v>
      </c>
      <c r="S13" t="s">
        <v>13</v>
      </c>
    </row>
    <row r="14" spans="1:19" x14ac:dyDescent="0.2">
      <c r="A14">
        <v>413</v>
      </c>
      <c r="B14">
        <v>74.563999999999993</v>
      </c>
      <c r="C14">
        <v>12.007999999999999</v>
      </c>
      <c r="D14">
        <v>40</v>
      </c>
      <c r="E14">
        <v>100</v>
      </c>
      <c r="F14">
        <f t="shared" si="2"/>
        <v>1.9342550335570471E-2</v>
      </c>
      <c r="G14">
        <f t="shared" si="0"/>
        <v>1.5034365100671141</v>
      </c>
      <c r="K14">
        <v>205.86</v>
      </c>
      <c r="L14">
        <v>15795</v>
      </c>
      <c r="M14">
        <v>1.6</v>
      </c>
      <c r="P14" s="2">
        <f t="shared" si="1"/>
        <v>0.11362453161402679</v>
      </c>
      <c r="Q14" s="2">
        <f t="shared" si="3"/>
        <v>0.1235882443768123</v>
      </c>
      <c r="S14">
        <f>0.36/92/3600*0.88/S2</f>
        <v>6.4196089874525813E-11</v>
      </c>
    </row>
    <row r="15" spans="1:19" x14ac:dyDescent="0.2">
      <c r="A15">
        <v>413</v>
      </c>
      <c r="B15">
        <v>75.722999999999999</v>
      </c>
      <c r="C15">
        <v>13.167</v>
      </c>
      <c r="D15">
        <v>40</v>
      </c>
      <c r="E15">
        <v>100</v>
      </c>
      <c r="F15">
        <f t="shared" si="2"/>
        <v>1.8857718120805365E-2</v>
      </c>
      <c r="G15">
        <f t="shared" si="0"/>
        <v>1.4013812080536912</v>
      </c>
      <c r="K15">
        <v>200.7</v>
      </c>
      <c r="L15">
        <v>14714</v>
      </c>
      <c r="M15">
        <v>1.5</v>
      </c>
      <c r="P15" s="2">
        <f t="shared" si="1"/>
        <v>0.11077646699181568</v>
      </c>
      <c r="Q15" s="2">
        <f t="shared" si="3"/>
        <v>0.12147194854894582</v>
      </c>
    </row>
    <row r="16" spans="1:19" x14ac:dyDescent="0.2">
      <c r="A16">
        <v>413</v>
      </c>
      <c r="B16">
        <v>76.876000000000005</v>
      </c>
      <c r="C16">
        <v>14.32</v>
      </c>
      <c r="D16">
        <v>40</v>
      </c>
      <c r="E16">
        <v>100</v>
      </c>
      <c r="F16">
        <f t="shared" si="2"/>
        <v>1.8589932885906039E-2</v>
      </c>
      <c r="G16">
        <f t="shared" si="0"/>
        <v>1.4174624161073826</v>
      </c>
      <c r="K16">
        <v>197.85</v>
      </c>
      <c r="L16">
        <v>14888</v>
      </c>
      <c r="M16">
        <v>1.6</v>
      </c>
      <c r="P16" s="2">
        <f t="shared" si="1"/>
        <v>0.1092034080435014</v>
      </c>
      <c r="Q16" s="2">
        <f t="shared" si="3"/>
        <v>0.12071739942390476</v>
      </c>
      <c r="S16" t="s">
        <v>15</v>
      </c>
    </row>
    <row r="17" spans="1:19" x14ac:dyDescent="0.2">
      <c r="A17">
        <v>413</v>
      </c>
      <c r="B17">
        <v>78.028999999999996</v>
      </c>
      <c r="C17">
        <v>15.473000000000001</v>
      </c>
      <c r="D17">
        <v>20</v>
      </c>
      <c r="E17">
        <v>100</v>
      </c>
      <c r="F17">
        <f t="shared" si="2"/>
        <v>8.3071677852348987E-3</v>
      </c>
      <c r="G17">
        <f t="shared" si="0"/>
        <v>1.5854212617449663</v>
      </c>
      <c r="K17">
        <v>88.412000000000006</v>
      </c>
      <c r="L17">
        <v>16785</v>
      </c>
      <c r="M17">
        <v>1.27</v>
      </c>
      <c r="P17" s="2">
        <f t="shared" si="1"/>
        <v>4.879904832924966E-2</v>
      </c>
      <c r="Q17" s="2">
        <f t="shared" si="3"/>
        <v>5.4381379747669274E-2</v>
      </c>
      <c r="S17">
        <v>7.0000000000000001E-3</v>
      </c>
    </row>
    <row r="18" spans="1:19" x14ac:dyDescent="0.2">
      <c r="A18">
        <v>413</v>
      </c>
      <c r="B18">
        <v>79.177999999999997</v>
      </c>
      <c r="C18">
        <v>16.622</v>
      </c>
      <c r="D18">
        <v>20</v>
      </c>
      <c r="E18">
        <v>100</v>
      </c>
      <c r="F18">
        <f t="shared" si="2"/>
        <v>8.0298926174496646E-3</v>
      </c>
      <c r="G18">
        <f t="shared" si="0"/>
        <v>1.4533184832214763</v>
      </c>
      <c r="K18">
        <v>85.460999999999999</v>
      </c>
      <c r="L18">
        <v>15382</v>
      </c>
      <c r="M18">
        <v>1.1399999999999999</v>
      </c>
      <c r="P18" s="2">
        <f t="shared" si="1"/>
        <v>4.7170242379609158E-2</v>
      </c>
      <c r="Q18" s="2">
        <f t="shared" si="3"/>
        <v>5.2990742882904542E-2</v>
      </c>
    </row>
    <row r="19" spans="1:19" x14ac:dyDescent="0.2">
      <c r="A19">
        <v>413</v>
      </c>
      <c r="B19">
        <v>80.314999999999998</v>
      </c>
      <c r="C19">
        <v>17.759</v>
      </c>
      <c r="D19">
        <v>20</v>
      </c>
      <c r="E19">
        <v>100</v>
      </c>
      <c r="F19">
        <f t="shared" si="2"/>
        <v>7.8840671140939598E-3</v>
      </c>
      <c r="G19">
        <f t="shared" si="0"/>
        <v>1.4159646040268454</v>
      </c>
      <c r="K19">
        <v>83.909000000000006</v>
      </c>
      <c r="L19">
        <v>14986</v>
      </c>
      <c r="M19">
        <v>1.18</v>
      </c>
      <c r="P19" s="2">
        <f t="shared" si="1"/>
        <v>4.6313615190913114E-2</v>
      </c>
      <c r="Q19" s="2">
        <f t="shared" si="3"/>
        <v>5.2444159892825644E-2</v>
      </c>
    </row>
    <row r="20" spans="1:19" x14ac:dyDescent="0.2">
      <c r="A20">
        <v>413</v>
      </c>
      <c r="B20">
        <v>81.450999999999993</v>
      </c>
      <c r="C20">
        <v>18.895</v>
      </c>
      <c r="D20">
        <v>80</v>
      </c>
      <c r="E20">
        <v>100</v>
      </c>
      <c r="F20">
        <f t="shared" si="2"/>
        <v>3.4377046979865773E-2</v>
      </c>
      <c r="G20">
        <f t="shared" si="0"/>
        <v>1.500806577181208</v>
      </c>
      <c r="K20">
        <v>365.87</v>
      </c>
      <c r="L20">
        <v>15607</v>
      </c>
      <c r="M20">
        <v>1.68</v>
      </c>
      <c r="P20" s="2">
        <f t="shared" si="1"/>
        <v>0.20194213242798006</v>
      </c>
      <c r="Q20" s="2">
        <f t="shared" si="3"/>
        <v>0.23049892144563833</v>
      </c>
    </row>
    <row r="21" spans="1:19" x14ac:dyDescent="0.2">
      <c r="A21">
        <v>413</v>
      </c>
      <c r="B21">
        <v>82.578000000000003</v>
      </c>
      <c r="C21">
        <v>20.021999999999998</v>
      </c>
      <c r="D21">
        <v>80</v>
      </c>
      <c r="E21">
        <v>100</v>
      </c>
      <c r="F21">
        <f t="shared" si="2"/>
        <v>3.4188187919463084E-2</v>
      </c>
      <c r="G21">
        <f t="shared" si="0"/>
        <v>1.4193425503355706</v>
      </c>
      <c r="H21">
        <f>M21*1400/$S$2</f>
        <v>0.17100671140939597</v>
      </c>
      <c r="I21">
        <f>N21*1400/$S$2</f>
        <v>0.78926174496644297</v>
      </c>
      <c r="K21">
        <v>363.86</v>
      </c>
      <c r="L21">
        <v>14742</v>
      </c>
      <c r="M21">
        <v>1.82</v>
      </c>
      <c r="N21">
        <v>8.4</v>
      </c>
      <c r="P21" s="2">
        <f t="shared" si="1"/>
        <v>0.2008327119065374</v>
      </c>
      <c r="Q21" s="2">
        <f t="shared" si="3"/>
        <v>0.23104818514041475</v>
      </c>
    </row>
    <row r="22" spans="1:19" x14ac:dyDescent="0.2">
      <c r="A22">
        <v>413</v>
      </c>
      <c r="B22">
        <v>83.707999999999998</v>
      </c>
      <c r="C22">
        <v>21.152000000000001</v>
      </c>
      <c r="D22">
        <v>80</v>
      </c>
      <c r="E22">
        <v>100</v>
      </c>
      <c r="F22">
        <f t="shared" si="2"/>
        <v>3.4156241610738249E-2</v>
      </c>
      <c r="G22">
        <f t="shared" si="0"/>
        <v>1.3628408053691274</v>
      </c>
      <c r="H22">
        <f t="shared" ref="H22" si="4">M22*1400/$S$2</f>
        <v>0.1691275167785235</v>
      </c>
      <c r="I22">
        <f t="shared" ref="I22" si="5">N22*1400/$S$2</f>
        <v>0.79114093959731546</v>
      </c>
      <c r="K22">
        <v>363.52</v>
      </c>
      <c r="L22">
        <v>14141</v>
      </c>
      <c r="M22">
        <v>1.8</v>
      </c>
      <c r="N22">
        <v>8.42</v>
      </c>
      <c r="P22" s="2">
        <f t="shared" ref="P22:P55" si="6">K22*$S$14/$S$11*E22/100</f>
        <v>0.20064504873375599</v>
      </c>
      <c r="Q22" s="2">
        <f t="shared" si="3"/>
        <v>0.23266541170802818</v>
      </c>
    </row>
    <row r="23" spans="1:19" x14ac:dyDescent="0.2">
      <c r="A23">
        <v>413</v>
      </c>
      <c r="B23">
        <v>84.825000000000003</v>
      </c>
      <c r="C23">
        <v>22.268999999999998</v>
      </c>
      <c r="D23">
        <v>80</v>
      </c>
      <c r="E23">
        <v>100</v>
      </c>
      <c r="F23">
        <f t="shared" si="2"/>
        <v>3.2851140939597318E-2</v>
      </c>
      <c r="G23">
        <f t="shared" si="0"/>
        <v>2.0779786577181207</v>
      </c>
      <c r="K23">
        <v>349.63</v>
      </c>
      <c r="L23">
        <v>21766</v>
      </c>
      <c r="M23">
        <v>2.5</v>
      </c>
      <c r="N23">
        <v>11.8</v>
      </c>
      <c r="P23" s="2">
        <f t="shared" si="6"/>
        <v>0.1929784561751296</v>
      </c>
      <c r="Q23" s="2">
        <f t="shared" si="3"/>
        <v>0.22553188743477834</v>
      </c>
    </row>
    <row r="24" spans="1:19" x14ac:dyDescent="0.2">
      <c r="A24">
        <v>413</v>
      </c>
      <c r="B24">
        <v>86.171426319999995</v>
      </c>
      <c r="C24">
        <v>23.615426320000001</v>
      </c>
      <c r="D24">
        <v>80</v>
      </c>
      <c r="E24">
        <v>100</v>
      </c>
      <c r="F24">
        <f t="shared" si="2"/>
        <v>3.2600268456375835E-2</v>
      </c>
      <c r="G24">
        <f t="shared" si="0"/>
        <v>2.1628553020134227</v>
      </c>
      <c r="K24">
        <v>346.96</v>
      </c>
      <c r="L24">
        <v>22672</v>
      </c>
      <c r="M24">
        <v>2.6</v>
      </c>
      <c r="N24">
        <v>12.12</v>
      </c>
      <c r="P24" s="2">
        <f t="shared" si="6"/>
        <v>0.19150474831828779</v>
      </c>
      <c r="Q24" s="2">
        <f t="shared" si="3"/>
        <v>0.22592895421033626</v>
      </c>
    </row>
    <row r="25" spans="1:19" x14ac:dyDescent="0.2">
      <c r="A25">
        <v>413</v>
      </c>
      <c r="B25">
        <v>87.343452630000002</v>
      </c>
      <c r="C25">
        <v>24.787452630000001</v>
      </c>
      <c r="D25">
        <v>80</v>
      </c>
      <c r="E25">
        <v>100</v>
      </c>
      <c r="F25">
        <f t="shared" si="2"/>
        <v>3.2145503355704694E-2</v>
      </c>
      <c r="G25">
        <f t="shared" si="0"/>
        <v>2.1042394630872479</v>
      </c>
      <c r="K25">
        <v>342.12</v>
      </c>
      <c r="L25">
        <v>22053</v>
      </c>
      <c r="M25">
        <v>2.5299999999999998</v>
      </c>
      <c r="N25">
        <v>12.1</v>
      </c>
      <c r="P25" s="2">
        <f t="shared" si="6"/>
        <v>0.18883330785869445</v>
      </c>
      <c r="Q25" s="2">
        <f t="shared" si="3"/>
        <v>0.22461252921129707</v>
      </c>
    </row>
    <row r="26" spans="1:19" x14ac:dyDescent="0.2">
      <c r="A26">
        <v>413</v>
      </c>
      <c r="B26">
        <v>88.515478950000002</v>
      </c>
      <c r="C26">
        <v>25.959478950000001</v>
      </c>
      <c r="D26">
        <v>80</v>
      </c>
      <c r="E26">
        <v>100</v>
      </c>
      <c r="F26">
        <f t="shared" si="2"/>
        <v>3.3141476510067117E-2</v>
      </c>
      <c r="G26">
        <f t="shared" si="0"/>
        <v>0.7226931543624161</v>
      </c>
      <c r="K26">
        <v>352.72</v>
      </c>
      <c r="L26">
        <v>7338.8</v>
      </c>
      <c r="M26">
        <v>1.07</v>
      </c>
      <c r="N26">
        <v>5</v>
      </c>
      <c r="P26" s="2">
        <f t="shared" si="6"/>
        <v>0.19468398324540723</v>
      </c>
      <c r="Q26" s="2">
        <f t="shared" si="3"/>
        <v>0.2334794344061345</v>
      </c>
    </row>
    <row r="27" spans="1:19" x14ac:dyDescent="0.2">
      <c r="A27">
        <v>413</v>
      </c>
      <c r="B27">
        <v>89.687505259999995</v>
      </c>
      <c r="C27">
        <v>27.131505260000001</v>
      </c>
      <c r="D27">
        <v>80</v>
      </c>
      <c r="E27">
        <v>100</v>
      </c>
      <c r="F27">
        <f t="shared" si="2"/>
        <v>3.2931946308724827E-2</v>
      </c>
      <c r="G27">
        <f t="shared" si="0"/>
        <v>0.6580930201342281</v>
      </c>
      <c r="K27">
        <v>350.49</v>
      </c>
      <c r="L27">
        <v>6653.5</v>
      </c>
      <c r="M27">
        <v>1.02</v>
      </c>
      <c r="N27">
        <v>4.4000000000000004</v>
      </c>
      <c r="P27" s="2">
        <f t="shared" si="6"/>
        <v>0.19345313361216485</v>
      </c>
      <c r="Q27" s="2">
        <f t="shared" si="3"/>
        <v>0.23391453565465933</v>
      </c>
    </row>
    <row r="28" spans="1:19" x14ac:dyDescent="0.2">
      <c r="A28">
        <v>413</v>
      </c>
      <c r="B28">
        <v>90.859531579999995</v>
      </c>
      <c r="C28">
        <v>28.303531580000001</v>
      </c>
      <c r="D28">
        <v>80</v>
      </c>
      <c r="E28">
        <v>100</v>
      </c>
      <c r="F28">
        <f t="shared" si="2"/>
        <v>3.275248322147651E-2</v>
      </c>
      <c r="G28">
        <f t="shared" si="0"/>
        <v>0.72065046979865766</v>
      </c>
      <c r="K28">
        <v>348.58</v>
      </c>
      <c r="L28">
        <v>7321.2</v>
      </c>
      <c r="M28">
        <v>1.08</v>
      </c>
      <c r="N28">
        <v>4.8</v>
      </c>
      <c r="P28" s="2">
        <f t="shared" si="6"/>
        <v>0.19239890814154015</v>
      </c>
      <c r="Q28" s="2">
        <f t="shared" si="3"/>
        <v>0.23455628592126601</v>
      </c>
    </row>
    <row r="29" spans="1:19" x14ac:dyDescent="0.2">
      <c r="A29">
        <v>413</v>
      </c>
      <c r="B29">
        <v>92.031557890000002</v>
      </c>
      <c r="C29">
        <v>29.475557890000001</v>
      </c>
      <c r="D29">
        <v>80</v>
      </c>
      <c r="E29">
        <v>100</v>
      </c>
      <c r="F29">
        <f t="shared" si="2"/>
        <v>3.1968859060402685E-2</v>
      </c>
      <c r="G29">
        <f t="shared" si="0"/>
        <v>0.39015275167785235</v>
      </c>
      <c r="K29">
        <v>340.24</v>
      </c>
      <c r="L29">
        <v>3812.1</v>
      </c>
      <c r="M29">
        <v>0.67</v>
      </c>
      <c r="N29">
        <v>2.8</v>
      </c>
      <c r="P29" s="2">
        <f t="shared" si="6"/>
        <v>0.18779564090331527</v>
      </c>
      <c r="Q29" s="2">
        <f t="shared" si="3"/>
        <v>0.23083040429942672</v>
      </c>
    </row>
    <row r="30" spans="1:19" x14ac:dyDescent="0.2">
      <c r="A30">
        <v>413</v>
      </c>
      <c r="B30">
        <v>93.203584210000002</v>
      </c>
      <c r="C30">
        <v>30.647584210000002</v>
      </c>
      <c r="D30">
        <v>80</v>
      </c>
      <c r="E30">
        <v>100</v>
      </c>
      <c r="F30">
        <f t="shared" si="2"/>
        <v>3.2144563758389262E-2</v>
      </c>
      <c r="G30">
        <f t="shared" si="0"/>
        <v>0.39878483221476513</v>
      </c>
      <c r="K30">
        <v>342.11</v>
      </c>
      <c r="L30">
        <v>3902.1</v>
      </c>
      <c r="M30">
        <v>0.67</v>
      </c>
      <c r="N30">
        <v>2.9</v>
      </c>
      <c r="P30" s="2">
        <f t="shared" si="6"/>
        <v>0.18882778835361264</v>
      </c>
      <c r="Q30" s="2">
        <f t="shared" si="3"/>
        <v>0.23401109211315546</v>
      </c>
    </row>
    <row r="31" spans="1:19" x14ac:dyDescent="0.2">
      <c r="A31">
        <v>413</v>
      </c>
      <c r="B31">
        <v>94.375610530000003</v>
      </c>
      <c r="C31">
        <v>31.819610529999999</v>
      </c>
      <c r="D31">
        <v>80</v>
      </c>
      <c r="E31">
        <v>100</v>
      </c>
      <c r="F31">
        <f t="shared" si="2"/>
        <v>3.1439865771812084E-2</v>
      </c>
      <c r="G31">
        <f t="shared" si="0"/>
        <v>0.36446134228187921</v>
      </c>
      <c r="K31">
        <v>334.61</v>
      </c>
      <c r="L31">
        <v>3544.3</v>
      </c>
      <c r="M31">
        <v>0.63</v>
      </c>
      <c r="N31">
        <v>2.8</v>
      </c>
      <c r="P31" s="2">
        <f t="shared" si="6"/>
        <v>0.18468815954225931</v>
      </c>
      <c r="Q31" s="2">
        <f t="shared" si="3"/>
        <v>0.23076642514957765</v>
      </c>
    </row>
    <row r="32" spans="1:19" x14ac:dyDescent="0.2">
      <c r="A32">
        <v>413</v>
      </c>
      <c r="B32">
        <v>95.547636839999996</v>
      </c>
      <c r="C32">
        <v>32.991636839999998</v>
      </c>
      <c r="D32">
        <v>80</v>
      </c>
      <c r="E32">
        <v>100</v>
      </c>
      <c r="F32">
        <f t="shared" si="2"/>
        <v>3.2084429530201346E-2</v>
      </c>
      <c r="G32">
        <f t="shared" si="0"/>
        <v>1.4001381208053689</v>
      </c>
      <c r="H32">
        <f>M32*1400/$S$2</f>
        <v>0.17382550335570471</v>
      </c>
      <c r="K32">
        <v>341.47</v>
      </c>
      <c r="L32">
        <v>14560</v>
      </c>
      <c r="M32">
        <v>1.85</v>
      </c>
      <c r="P32" s="2">
        <f t="shared" si="6"/>
        <v>0.18847454002837719</v>
      </c>
      <c r="Q32" s="2">
        <f t="shared" si="3"/>
        <v>0.23743749015477544</v>
      </c>
    </row>
    <row r="33" spans="1:17" x14ac:dyDescent="0.2">
      <c r="A33">
        <v>413</v>
      </c>
      <c r="B33">
        <v>96.719663159999996</v>
      </c>
      <c r="C33">
        <v>34.163663159999999</v>
      </c>
      <c r="D33">
        <v>80</v>
      </c>
      <c r="E33">
        <v>100</v>
      </c>
      <c r="F33">
        <f t="shared" si="2"/>
        <v>3.1544161073825502E-2</v>
      </c>
      <c r="G33">
        <f t="shared" si="0"/>
        <v>1.4269401342281878</v>
      </c>
      <c r="H33">
        <f t="shared" ref="H33" si="7">M33*1400/$S$2</f>
        <v>0.17852348993288591</v>
      </c>
      <c r="K33">
        <v>335.72</v>
      </c>
      <c r="L33">
        <v>14851</v>
      </c>
      <c r="M33">
        <v>1.9</v>
      </c>
      <c r="P33" s="2">
        <f t="shared" si="6"/>
        <v>0.18530082460633962</v>
      </c>
      <c r="Q33" s="2">
        <f t="shared" si="3"/>
        <v>0.23536234623632341</v>
      </c>
    </row>
    <row r="34" spans="1:17" x14ac:dyDescent="0.2">
      <c r="B34">
        <v>97.891689470000003</v>
      </c>
      <c r="C34">
        <v>35.335689469999998</v>
      </c>
      <c r="E34">
        <v>100</v>
      </c>
      <c r="F34">
        <f t="shared" si="2"/>
        <v>4.1663624161073824E-2</v>
      </c>
      <c r="G34">
        <f t="shared" ref="G34:G55" si="8">(L34+K34)/$S$2*1.4</f>
        <v>1.3860394630872483</v>
      </c>
      <c r="K34">
        <v>443.42</v>
      </c>
      <c r="L34">
        <v>14308</v>
      </c>
      <c r="P34" s="2">
        <f t="shared" si="6"/>
        <v>0.24474589433737376</v>
      </c>
      <c r="Q34" s="2">
        <f t="shared" si="3"/>
        <v>0.31342820811998101</v>
      </c>
    </row>
    <row r="35" spans="1:17" x14ac:dyDescent="0.2">
      <c r="A35">
        <v>453</v>
      </c>
      <c r="B35">
        <v>99.063715790000003</v>
      </c>
      <c r="C35">
        <v>36.507715789999999</v>
      </c>
      <c r="D35">
        <v>80</v>
      </c>
      <c r="E35">
        <v>100</v>
      </c>
      <c r="F35">
        <f t="shared" si="2"/>
        <v>5.8908053691275171E-2</v>
      </c>
      <c r="G35">
        <f t="shared" si="8"/>
        <v>1.2828275167785235</v>
      </c>
      <c r="K35">
        <v>626.95000000000005</v>
      </c>
      <c r="L35">
        <v>13026</v>
      </c>
      <c r="M35">
        <f>E35/E33</f>
        <v>1</v>
      </c>
      <c r="P35" s="2">
        <f t="shared" si="6"/>
        <v>0.34604537110373118</v>
      </c>
      <c r="Q35" s="2">
        <f t="shared" si="3"/>
        <v>0.44680573701739318</v>
      </c>
    </row>
    <row r="36" spans="1:17" x14ac:dyDescent="0.2">
      <c r="A36">
        <v>453</v>
      </c>
      <c r="B36">
        <v>100.2357421</v>
      </c>
      <c r="C36">
        <v>37.679742109999999</v>
      </c>
      <c r="D36">
        <v>80</v>
      </c>
      <c r="E36">
        <v>100</v>
      </c>
      <c r="F36">
        <f t="shared" si="2"/>
        <v>5.7781476510067112E-2</v>
      </c>
      <c r="G36">
        <f t="shared" si="8"/>
        <v>1.3213519463087247</v>
      </c>
      <c r="K36">
        <v>614.96</v>
      </c>
      <c r="L36">
        <v>13448</v>
      </c>
      <c r="P36" s="2">
        <f t="shared" si="6"/>
        <v>0.33942748451064758</v>
      </c>
      <c r="Q36" s="2">
        <f t="shared" si="3"/>
        <v>0.44187123848525095</v>
      </c>
    </row>
    <row r="37" spans="1:17" x14ac:dyDescent="0.2">
      <c r="A37">
        <v>453</v>
      </c>
      <c r="B37">
        <v>101.40776839999999</v>
      </c>
      <c r="C37">
        <v>38.851768419999999</v>
      </c>
      <c r="D37">
        <v>80</v>
      </c>
      <c r="E37">
        <v>100</v>
      </c>
      <c r="F37">
        <f t="shared" si="2"/>
        <v>5.6457583892617451E-2</v>
      </c>
      <c r="G37">
        <f t="shared" si="8"/>
        <v>1.3945381208053691</v>
      </c>
      <c r="H37">
        <f>M37*1400/$S$2</f>
        <v>0.41342281879194637</v>
      </c>
      <c r="I37">
        <f>N37*1400/$S$2</f>
        <v>1.5785234899328859</v>
      </c>
      <c r="K37">
        <v>600.87</v>
      </c>
      <c r="L37">
        <v>14241</v>
      </c>
      <c r="M37">
        <v>4.4000000000000004</v>
      </c>
      <c r="N37">
        <v>16.8</v>
      </c>
      <c r="P37" s="2">
        <f t="shared" si="6"/>
        <v>0.33165050185038508</v>
      </c>
      <c r="Q37" s="2">
        <f t="shared" si="3"/>
        <v>0.43530376081016126</v>
      </c>
    </row>
    <row r="38" spans="1:17" x14ac:dyDescent="0.2">
      <c r="A38">
        <v>453</v>
      </c>
      <c r="B38">
        <v>102.57979469999999</v>
      </c>
      <c r="C38">
        <v>40.02379474</v>
      </c>
      <c r="D38">
        <v>80</v>
      </c>
      <c r="E38">
        <v>100</v>
      </c>
      <c r="F38">
        <f t="shared" si="2"/>
        <v>5.5560268456375843E-2</v>
      </c>
      <c r="G38">
        <f t="shared" si="8"/>
        <v>1.4242716778523488</v>
      </c>
      <c r="H38">
        <f>M38*1400/$S$2</f>
        <v>0.42281879194630873</v>
      </c>
      <c r="I38">
        <f>N38*1400/$S$2</f>
        <v>1.5221476510067113</v>
      </c>
      <c r="K38">
        <v>591.32000000000005</v>
      </c>
      <c r="L38">
        <v>14567</v>
      </c>
      <c r="M38">
        <v>4.5</v>
      </c>
      <c r="N38">
        <v>16.2</v>
      </c>
      <c r="P38" s="2">
        <f t="shared" si="6"/>
        <v>0.32637937449726179</v>
      </c>
      <c r="Q38" s="2">
        <f t="shared" si="3"/>
        <v>0.43191421554357151</v>
      </c>
    </row>
    <row r="39" spans="1:17" x14ac:dyDescent="0.2">
      <c r="A39">
        <v>453</v>
      </c>
      <c r="B39">
        <v>103.7518211</v>
      </c>
      <c r="C39">
        <v>41.195821049999999</v>
      </c>
      <c r="D39">
        <v>60</v>
      </c>
      <c r="E39">
        <v>100</v>
      </c>
      <c r="F39">
        <f t="shared" si="2"/>
        <v>3.5947114093959724E-2</v>
      </c>
      <c r="G39">
        <f t="shared" si="8"/>
        <v>1.4188464429530201</v>
      </c>
      <c r="K39">
        <v>382.58</v>
      </c>
      <c r="L39">
        <v>14718</v>
      </c>
      <c r="M39">
        <v>3.82</v>
      </c>
      <c r="N39">
        <v>12.6</v>
      </c>
      <c r="P39" s="2">
        <f t="shared" si="6"/>
        <v>0.21116522541967533</v>
      </c>
      <c r="Q39" s="2">
        <f t="shared" si="3"/>
        <v>0.28174759959505391</v>
      </c>
    </row>
    <row r="40" spans="1:17" x14ac:dyDescent="0.2">
      <c r="A40">
        <v>453</v>
      </c>
      <c r="B40">
        <v>104.9238474</v>
      </c>
      <c r="C40">
        <v>42.36784737</v>
      </c>
      <c r="D40">
        <v>60</v>
      </c>
      <c r="E40">
        <v>100</v>
      </c>
      <c r="F40">
        <f t="shared" si="2"/>
        <v>3.4612885906040267E-2</v>
      </c>
      <c r="G40">
        <f t="shared" si="8"/>
        <v>1.3283444295302012</v>
      </c>
      <c r="K40">
        <v>368.38</v>
      </c>
      <c r="L40">
        <v>13769</v>
      </c>
      <c r="M40">
        <v>3.68</v>
      </c>
      <c r="N40">
        <v>12.7</v>
      </c>
      <c r="P40" s="2">
        <f t="shared" si="6"/>
        <v>0.20332752820351299</v>
      </c>
      <c r="Q40" s="2">
        <f t="shared" si="3"/>
        <v>0.27352500670137658</v>
      </c>
    </row>
    <row r="41" spans="1:17" x14ac:dyDescent="0.2">
      <c r="A41">
        <v>453</v>
      </c>
      <c r="B41">
        <v>106.0958737</v>
      </c>
      <c r="C41">
        <v>43.539873679999999</v>
      </c>
      <c r="D41">
        <v>60</v>
      </c>
      <c r="E41">
        <v>100</v>
      </c>
      <c r="F41">
        <f t="shared" si="2"/>
        <v>3.3750335570469796E-2</v>
      </c>
      <c r="G41">
        <f t="shared" si="8"/>
        <v>1.2593610738255034</v>
      </c>
      <c r="K41">
        <v>359.2</v>
      </c>
      <c r="L41">
        <v>13044</v>
      </c>
      <c r="M41">
        <v>3.36</v>
      </c>
      <c r="N41">
        <v>11.9</v>
      </c>
      <c r="P41" s="2">
        <f t="shared" si="6"/>
        <v>0.19826062253841648</v>
      </c>
      <c r="Q41" s="2">
        <f t="shared" si="3"/>
        <v>0.26890591400832559</v>
      </c>
    </row>
    <row r="42" spans="1:17" x14ac:dyDescent="0.2">
      <c r="A42">
        <v>453</v>
      </c>
      <c r="B42">
        <v>107.2679</v>
      </c>
      <c r="C42">
        <v>44.7119</v>
      </c>
      <c r="D42">
        <v>40</v>
      </c>
      <c r="E42">
        <v>100</v>
      </c>
      <c r="F42">
        <f t="shared" si="2"/>
        <v>1.7216241610738252E-2</v>
      </c>
      <c r="G42">
        <f t="shared" si="8"/>
        <v>1.4266122147651006</v>
      </c>
      <c r="K42">
        <v>183.23</v>
      </c>
      <c r="L42">
        <v>15000</v>
      </c>
      <c r="M42">
        <v>2.5</v>
      </c>
      <c r="N42">
        <v>8.3000000000000007</v>
      </c>
      <c r="P42" s="2">
        <f t="shared" si="6"/>
        <v>0.10113389161390327</v>
      </c>
      <c r="Q42" s="2">
        <f t="shared" si="3"/>
        <v>0.13830046466157964</v>
      </c>
    </row>
    <row r="43" spans="1:17" x14ac:dyDescent="0.2">
      <c r="A43">
        <v>453</v>
      </c>
      <c r="B43">
        <v>108.4399263</v>
      </c>
      <c r="C43">
        <v>45.88392632</v>
      </c>
      <c r="D43">
        <v>40</v>
      </c>
      <c r="E43">
        <v>100</v>
      </c>
      <c r="F43">
        <f t="shared" si="2"/>
        <v>1.6533154362416105E-2</v>
      </c>
      <c r="G43">
        <f t="shared" si="8"/>
        <v>1.4493251006711407</v>
      </c>
      <c r="K43">
        <v>175.96</v>
      </c>
      <c r="L43">
        <v>15249</v>
      </c>
      <c r="M43">
        <v>2.46</v>
      </c>
      <c r="N43">
        <v>8.4</v>
      </c>
      <c r="P43" s="2">
        <f t="shared" si="6"/>
        <v>9.7121211419431419E-2</v>
      </c>
      <c r="Q43" s="2">
        <f t="shared" si="3"/>
        <v>0.1339072351077577</v>
      </c>
    </row>
    <row r="44" spans="1:17" x14ac:dyDescent="0.2">
      <c r="A44">
        <v>453</v>
      </c>
      <c r="B44">
        <v>109.6119526</v>
      </c>
      <c r="C44">
        <v>47.05595263</v>
      </c>
      <c r="D44">
        <v>40</v>
      </c>
      <c r="E44">
        <v>100</v>
      </c>
      <c r="F44">
        <f t="shared" si="2"/>
        <v>1.6206174496644295E-2</v>
      </c>
      <c r="G44">
        <f t="shared" si="8"/>
        <v>1.4505954362416105</v>
      </c>
      <c r="K44">
        <v>172.48</v>
      </c>
      <c r="L44">
        <v>15266</v>
      </c>
      <c r="M44">
        <v>2.68</v>
      </c>
      <c r="N44">
        <v>8.36</v>
      </c>
      <c r="P44" s="2">
        <f t="shared" si="6"/>
        <v>9.5200423650963456E-2</v>
      </c>
      <c r="Q44" s="2">
        <f t="shared" si="3"/>
        <v>0.13234022388356115</v>
      </c>
    </row>
    <row r="45" spans="1:17" x14ac:dyDescent="0.2">
      <c r="A45">
        <v>453</v>
      </c>
      <c r="B45">
        <v>110.78397889999999</v>
      </c>
      <c r="C45">
        <v>48.227978950000001</v>
      </c>
      <c r="E45">
        <v>100</v>
      </c>
      <c r="F45">
        <f t="shared" si="2"/>
        <v>7.1296644295302013E-3</v>
      </c>
      <c r="G45">
        <f t="shared" si="8"/>
        <v>1.4471565100671138</v>
      </c>
      <c r="K45">
        <v>75.88</v>
      </c>
      <c r="L45">
        <v>15326</v>
      </c>
      <c r="M45">
        <v>1.4</v>
      </c>
      <c r="N45">
        <v>4.2</v>
      </c>
      <c r="P45" s="2">
        <f t="shared" si="6"/>
        <v>4.1882004560732301E-2</v>
      </c>
      <c r="Q45" s="2">
        <f t="shared" si="3"/>
        <v>5.8700726420793263E-2</v>
      </c>
    </row>
    <row r="46" spans="1:17" x14ac:dyDescent="0.2">
      <c r="A46">
        <v>453</v>
      </c>
      <c r="B46">
        <v>111.9560053</v>
      </c>
      <c r="C46">
        <v>49.40000526</v>
      </c>
      <c r="D46">
        <v>20</v>
      </c>
      <c r="E46">
        <v>100</v>
      </c>
      <c r="F46">
        <f t="shared" si="2"/>
        <v>3.9016778523489927E-3</v>
      </c>
      <c r="G46">
        <f t="shared" si="8"/>
        <v>1.3524117449664428</v>
      </c>
      <c r="K46">
        <v>41.524999999999999</v>
      </c>
      <c r="L46">
        <v>14352</v>
      </c>
      <c r="M46">
        <v>1.1000000000000001</v>
      </c>
      <c r="N46">
        <v>3.5</v>
      </c>
      <c r="P46" s="2">
        <f t="shared" si="6"/>
        <v>2.2919744852193048E-2</v>
      </c>
      <c r="Q46" s="2">
        <f t="shared" si="3"/>
        <v>3.2388350202890187E-2</v>
      </c>
    </row>
    <row r="47" spans="1:17" x14ac:dyDescent="0.2">
      <c r="A47">
        <v>453</v>
      </c>
      <c r="B47">
        <v>113.1280316</v>
      </c>
      <c r="C47">
        <v>50.572031580000001</v>
      </c>
      <c r="D47">
        <v>20</v>
      </c>
      <c r="E47">
        <v>100</v>
      </c>
      <c r="F47">
        <f t="shared" si="2"/>
        <v>3.7274765100671139E-3</v>
      </c>
      <c r="G47">
        <f t="shared" si="8"/>
        <v>1.3425596912751678</v>
      </c>
      <c r="K47">
        <v>39.670999999999999</v>
      </c>
      <c r="L47">
        <v>14249</v>
      </c>
      <c r="M47">
        <v>1.02</v>
      </c>
      <c r="N47">
        <v>3.2</v>
      </c>
      <c r="P47" s="2">
        <f t="shared" si="6"/>
        <v>2.1896428610026508E-2</v>
      </c>
      <c r="Q47" s="2">
        <f t="shared" si="3"/>
        <v>3.1197181912420636E-2</v>
      </c>
    </row>
    <row r="48" spans="1:17" x14ac:dyDescent="0.2">
      <c r="A48">
        <v>453</v>
      </c>
      <c r="B48">
        <v>114.3000579</v>
      </c>
      <c r="C48">
        <v>51.744057890000001</v>
      </c>
      <c r="D48">
        <v>20</v>
      </c>
      <c r="E48">
        <v>100</v>
      </c>
      <c r="F48">
        <f t="shared" si="2"/>
        <v>3.655503355704698E-3</v>
      </c>
      <c r="G48">
        <f t="shared" si="8"/>
        <v>1.4115481208053691</v>
      </c>
      <c r="K48">
        <v>38.905000000000001</v>
      </c>
      <c r="L48">
        <v>14984</v>
      </c>
      <c r="M48">
        <v>1</v>
      </c>
      <c r="N48">
        <v>3.5</v>
      </c>
      <c r="P48" s="2">
        <f t="shared" si="6"/>
        <v>2.1473634520760281E-2</v>
      </c>
      <c r="Q48" s="2">
        <f t="shared" si="3"/>
        <v>3.0846839151532517E-2</v>
      </c>
    </row>
    <row r="49" spans="1:17" x14ac:dyDescent="0.2">
      <c r="A49">
        <v>453</v>
      </c>
      <c r="B49">
        <v>115.4720842</v>
      </c>
      <c r="C49">
        <v>52.916084210000001</v>
      </c>
      <c r="D49">
        <v>80</v>
      </c>
      <c r="E49">
        <v>100</v>
      </c>
      <c r="F49">
        <f t="shared" si="2"/>
        <v>4.5835436241610739E-2</v>
      </c>
      <c r="G49">
        <f t="shared" si="8"/>
        <v>1.4230971812080537</v>
      </c>
      <c r="H49">
        <f>M49*1400/$S$2</f>
        <v>0.35328859060402684</v>
      </c>
      <c r="I49">
        <f>N49*1400/$S$2</f>
        <v>1.4563758389261745</v>
      </c>
      <c r="K49">
        <v>487.82</v>
      </c>
      <c r="L49">
        <v>14658</v>
      </c>
      <c r="M49">
        <v>3.76</v>
      </c>
      <c r="N49">
        <v>15.5</v>
      </c>
      <c r="P49" s="2">
        <f t="shared" si="6"/>
        <v>0.26925249690058556</v>
      </c>
      <c r="Q49" s="2">
        <f t="shared" si="3"/>
        <v>0.38996702294732999</v>
      </c>
    </row>
    <row r="50" spans="1:17" x14ac:dyDescent="0.2">
      <c r="A50">
        <v>453</v>
      </c>
      <c r="B50">
        <v>116.6441105</v>
      </c>
      <c r="C50">
        <v>54.088110530000002</v>
      </c>
      <c r="D50">
        <v>80</v>
      </c>
      <c r="E50">
        <v>100</v>
      </c>
      <c r="F50">
        <f t="shared" si="2"/>
        <v>4.5843892617449658E-2</v>
      </c>
      <c r="G50">
        <f t="shared" si="8"/>
        <v>1.3905955704697985</v>
      </c>
      <c r="H50">
        <f>M50*1400/$S$2</f>
        <v>0.38523489932885902</v>
      </c>
      <c r="I50">
        <f>N50*1400/$S$2</f>
        <v>1.4751677852348992</v>
      </c>
      <c r="K50">
        <v>487.91</v>
      </c>
      <c r="L50">
        <v>14312</v>
      </c>
      <c r="M50">
        <v>4.0999999999999996</v>
      </c>
      <c r="N50">
        <v>15.7</v>
      </c>
      <c r="P50" s="2">
        <f t="shared" si="6"/>
        <v>0.26930217244632182</v>
      </c>
      <c r="Q50" s="2">
        <f t="shared" si="3"/>
        <v>0.39325208366761882</v>
      </c>
    </row>
    <row r="51" spans="1:17" x14ac:dyDescent="0.2">
      <c r="A51">
        <v>453</v>
      </c>
      <c r="B51">
        <v>117.8161368</v>
      </c>
      <c r="C51">
        <v>55.260136840000001</v>
      </c>
      <c r="D51">
        <v>80</v>
      </c>
      <c r="E51">
        <v>100</v>
      </c>
      <c r="F51">
        <f t="shared" si="2"/>
        <v>4.5341208053691275E-2</v>
      </c>
      <c r="G51">
        <f t="shared" si="8"/>
        <v>1.4214754362416107</v>
      </c>
      <c r="H51">
        <f>M51*1400/$S$2</f>
        <v>0.38429530201342282</v>
      </c>
      <c r="K51">
        <v>482.56</v>
      </c>
      <c r="L51">
        <v>14646</v>
      </c>
      <c r="M51">
        <v>4.09</v>
      </c>
      <c r="P51" s="2">
        <f t="shared" si="6"/>
        <v>0.26634923722755643</v>
      </c>
      <c r="Q51" s="2">
        <f t="shared" si="3"/>
        <v>0.3921440816316894</v>
      </c>
    </row>
    <row r="52" spans="1:17" x14ac:dyDescent="0.2">
      <c r="A52">
        <v>453</v>
      </c>
      <c r="B52">
        <v>118.9881632</v>
      </c>
      <c r="C52">
        <v>56.432163160000002</v>
      </c>
      <c r="D52">
        <v>80</v>
      </c>
      <c r="E52">
        <v>100</v>
      </c>
      <c r="F52">
        <f t="shared" si="2"/>
        <v>4.4792483221476505E-2</v>
      </c>
      <c r="G52">
        <f t="shared" si="8"/>
        <v>1.3287522147651005</v>
      </c>
      <c r="K52">
        <v>476.72</v>
      </c>
      <c r="L52">
        <v>13665</v>
      </c>
      <c r="P52" s="2">
        <f t="shared" si="6"/>
        <v>0.26312584625978264</v>
      </c>
      <c r="Q52" s="2">
        <f t="shared" si="3"/>
        <v>0.3905896665395252</v>
      </c>
    </row>
    <row r="53" spans="1:17" x14ac:dyDescent="0.2">
      <c r="A53">
        <v>453</v>
      </c>
      <c r="B53">
        <v>120.1601895</v>
      </c>
      <c r="C53">
        <v>57.604189470000001</v>
      </c>
      <c r="D53">
        <v>80</v>
      </c>
      <c r="E53">
        <v>100</v>
      </c>
      <c r="F53">
        <f t="shared" si="2"/>
        <v>4.4115973154362415E-2</v>
      </c>
      <c r="G53">
        <f t="shared" si="8"/>
        <v>1.2657804026845638</v>
      </c>
      <c r="K53">
        <v>469.52</v>
      </c>
      <c r="L53">
        <v>13002</v>
      </c>
      <c r="M53">
        <v>3.7</v>
      </c>
      <c r="N53">
        <v>14.2</v>
      </c>
      <c r="P53" s="2">
        <f t="shared" si="6"/>
        <v>0.25915180260088333</v>
      </c>
      <c r="Q53" s="2">
        <f t="shared" si="3"/>
        <v>0.38785956441559671</v>
      </c>
    </row>
    <row r="54" spans="1:17" x14ac:dyDescent="0.2">
      <c r="A54">
        <v>453</v>
      </c>
      <c r="B54">
        <v>121.3322158</v>
      </c>
      <c r="C54">
        <v>58.776215790000002</v>
      </c>
      <c r="D54">
        <v>80</v>
      </c>
      <c r="E54">
        <v>100</v>
      </c>
      <c r="F54">
        <f t="shared" si="2"/>
        <v>4.3396241610738254E-2</v>
      </c>
      <c r="G54">
        <f t="shared" si="8"/>
        <v>1.137933154362416</v>
      </c>
      <c r="K54">
        <v>461.86</v>
      </c>
      <c r="L54">
        <v>11649</v>
      </c>
      <c r="M54">
        <v>0.63</v>
      </c>
      <c r="P54" s="2">
        <f t="shared" si="6"/>
        <v>0.25492386170822118</v>
      </c>
      <c r="Q54" s="2">
        <f t="shared" si="3"/>
        <v>0.3846748490628899</v>
      </c>
    </row>
    <row r="55" spans="1:17" x14ac:dyDescent="0.2">
      <c r="A55">
        <v>453</v>
      </c>
      <c r="B55">
        <v>122.5042421</v>
      </c>
      <c r="C55">
        <v>59.948242110000002</v>
      </c>
      <c r="D55">
        <v>80</v>
      </c>
      <c r="E55">
        <v>100</v>
      </c>
      <c r="F55">
        <f t="shared" si="2"/>
        <v>1.2518255033557045E-2</v>
      </c>
      <c r="G55">
        <f t="shared" si="8"/>
        <v>1.2518255033557045E-2</v>
      </c>
      <c r="K55">
        <v>133.22999999999999</v>
      </c>
      <c r="L55">
        <v>0</v>
      </c>
      <c r="P55" s="2">
        <f t="shared" si="6"/>
        <v>7.3536366204880924E-2</v>
      </c>
      <c r="Q55" s="2">
        <f t="shared" si="3"/>
        <v>0.11187898062012784</v>
      </c>
    </row>
    <row r="56" spans="1:17" x14ac:dyDescent="0.2">
      <c r="B56" s="1"/>
      <c r="C56" s="1"/>
      <c r="P56" s="2"/>
      <c r="Q56" s="2"/>
    </row>
    <row r="57" spans="1:17" x14ac:dyDescent="0.2">
      <c r="B57" s="1"/>
      <c r="C57" s="1"/>
      <c r="P57" s="2"/>
      <c r="Q57" s="2"/>
    </row>
    <row r="58" spans="1:17" x14ac:dyDescent="0.2">
      <c r="B58" s="1"/>
      <c r="C58" s="1"/>
      <c r="P58" s="2"/>
      <c r="Q58" s="2"/>
    </row>
    <row r="59" spans="1:17" x14ac:dyDescent="0.2">
      <c r="B59" s="1"/>
      <c r="C59" s="1"/>
      <c r="P59" s="2"/>
      <c r="Q59" s="2"/>
    </row>
    <row r="60" spans="1:17" x14ac:dyDescent="0.2">
      <c r="B60" s="1"/>
      <c r="C60" s="1"/>
      <c r="P60" s="2"/>
      <c r="Q60" s="2"/>
    </row>
    <row r="61" spans="1:17" x14ac:dyDescent="0.2">
      <c r="B61" s="1"/>
      <c r="C61" s="1"/>
      <c r="P61" s="2"/>
      <c r="Q61" s="2"/>
    </row>
    <row r="62" spans="1:17" x14ac:dyDescent="0.2">
      <c r="B62" s="1"/>
      <c r="C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MCHE data</vt:lpstr>
      <vt:lpstr>TOS dara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Fischer</dc:creator>
  <cp:lastModifiedBy>Ari Fischer</cp:lastModifiedBy>
  <dcterms:created xsi:type="dcterms:W3CDTF">2024-08-20T01:02:38Z</dcterms:created>
  <dcterms:modified xsi:type="dcterms:W3CDTF">2024-08-22T08:10:35Z</dcterms:modified>
</cp:coreProperties>
</file>