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fischer/Documents/misc/Monofunctional_toluene_hydrogenation/final version submit Jcatal/repository/kinetics_measurements/"/>
    </mc:Choice>
  </mc:AlternateContent>
  <xr:revisionPtr revIDLastSave="0" documentId="13_ncr:1_{5E65BF6D-2B49-044A-A7C9-0717D4DE5378}" xr6:coauthVersionLast="47" xr6:coauthVersionMax="47" xr10:uidLastSave="{00000000-0000-0000-0000-000000000000}"/>
  <bookViews>
    <workbookView xWindow="11440" yWindow="500" windowWidth="16980" windowHeight="16420" firstSheet="4" activeTab="5" xr2:uid="{39CAC21D-B4EC-344C-9C89-DB3D83ED4A23}"/>
  </bookViews>
  <sheets>
    <sheet name="Rate and MCHE data" sheetId="5" r:id="rId1"/>
    <sheet name="kinetic trends 493 K" sheetId="10" r:id="rId2"/>
    <sheet name="kinetic trends 513 K" sheetId="11" r:id="rId3"/>
    <sheet name="kinetic trends 533 K" sheetId="12" r:id="rId4"/>
    <sheet name="513 K TOS data exp1_day1" sheetId="7" r:id="rId5"/>
    <sheet name="533 K TOS data exp1_day2" sheetId="3" r:id="rId6"/>
    <sheet name="493 K TOS data exp1_day3" sheetId="8" r:id="rId7"/>
    <sheet name="493 K data exp2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11" l="1"/>
  <c r="K10" i="11"/>
  <c r="J10" i="11"/>
  <c r="I10" i="11"/>
  <c r="H10" i="11"/>
  <c r="L9" i="11"/>
  <c r="K9" i="11"/>
  <c r="J9" i="11"/>
  <c r="I9" i="11"/>
  <c r="H9" i="11"/>
  <c r="L8" i="11"/>
  <c r="K8" i="11"/>
  <c r="J8" i="11"/>
  <c r="I8" i="11"/>
  <c r="H8" i="11"/>
  <c r="L7" i="11"/>
  <c r="K7" i="11"/>
  <c r="J7" i="11"/>
  <c r="I7" i="11"/>
  <c r="H7" i="11"/>
  <c r="E31" i="12"/>
  <c r="D31" i="12"/>
  <c r="C31" i="12"/>
  <c r="B31" i="12"/>
  <c r="E28" i="12"/>
  <c r="D28" i="12"/>
  <c r="F28" i="12" s="1"/>
  <c r="C28" i="12"/>
  <c r="B28" i="12"/>
  <c r="E24" i="12"/>
  <c r="D24" i="12"/>
  <c r="F24" i="12" s="1"/>
  <c r="C24" i="12"/>
  <c r="B24" i="12"/>
  <c r="E20" i="12"/>
  <c r="D20" i="12"/>
  <c r="F20" i="12" s="1"/>
  <c r="C20" i="12"/>
  <c r="B20" i="12"/>
  <c r="E17" i="12"/>
  <c r="D17" i="12"/>
  <c r="F17" i="12" s="1"/>
  <c r="C17" i="12"/>
  <c r="B17" i="12"/>
  <c r="E14" i="12"/>
  <c r="D14" i="12"/>
  <c r="F14" i="12" s="1"/>
  <c r="C14" i="12"/>
  <c r="B14" i="12"/>
  <c r="E11" i="12"/>
  <c r="D11" i="12"/>
  <c r="F11" i="12" s="1"/>
  <c r="C11" i="12"/>
  <c r="B11" i="12"/>
  <c r="E8" i="12"/>
  <c r="D8" i="12"/>
  <c r="F8" i="12" s="1"/>
  <c r="C8" i="12"/>
  <c r="B8" i="12"/>
  <c r="E5" i="12"/>
  <c r="D5" i="12"/>
  <c r="F5" i="12" s="1"/>
  <c r="C5" i="12"/>
  <c r="B5" i="12"/>
  <c r="D2" i="12"/>
  <c r="E2" i="12"/>
  <c r="B2" i="12"/>
  <c r="C2" i="12"/>
  <c r="F13" i="11"/>
  <c r="F10" i="11"/>
  <c r="F7" i="11"/>
  <c r="F5" i="11"/>
  <c r="F2" i="11"/>
  <c r="E13" i="11"/>
  <c r="D13" i="11"/>
  <c r="C13" i="11"/>
  <c r="B13" i="11"/>
  <c r="E10" i="11"/>
  <c r="D10" i="11"/>
  <c r="C10" i="11"/>
  <c r="B10" i="11"/>
  <c r="E5" i="11"/>
  <c r="D5" i="11"/>
  <c r="C5" i="11"/>
  <c r="B5" i="11"/>
  <c r="E7" i="11"/>
  <c r="D7" i="11"/>
  <c r="C7" i="11"/>
  <c r="B7" i="11"/>
  <c r="C26" i="10"/>
  <c r="D26" i="10"/>
  <c r="E26" i="10"/>
  <c r="F26" i="10"/>
  <c r="B26" i="10"/>
  <c r="F27" i="10"/>
  <c r="F25" i="10"/>
  <c r="D2" i="11"/>
  <c r="E2" i="11"/>
  <c r="B2" i="11"/>
  <c r="C2" i="11"/>
  <c r="D30" i="10"/>
  <c r="F30" i="10" s="1"/>
  <c r="E30" i="10"/>
  <c r="C30" i="10"/>
  <c r="B30" i="10"/>
  <c r="D33" i="10"/>
  <c r="F33" i="10" s="1"/>
  <c r="B33" i="10"/>
  <c r="E33" i="10"/>
  <c r="C33" i="10"/>
  <c r="D38" i="10"/>
  <c r="F38" i="10" s="1"/>
  <c r="B38" i="10"/>
  <c r="E38" i="10"/>
  <c r="C38" i="10"/>
  <c r="E25" i="10"/>
  <c r="D25" i="10"/>
  <c r="C25" i="10"/>
  <c r="B25" i="10"/>
  <c r="E2" i="10"/>
  <c r="D2" i="10"/>
  <c r="F2" i="10" s="1"/>
  <c r="C2" i="10"/>
  <c r="B2" i="10"/>
  <c r="D27" i="10"/>
  <c r="E27" i="10"/>
  <c r="B27" i="10"/>
  <c r="C27" i="10"/>
  <c r="F8" i="10"/>
  <c r="F5" i="10"/>
  <c r="E22" i="10"/>
  <c r="E19" i="10"/>
  <c r="E17" i="10"/>
  <c r="E14" i="10"/>
  <c r="E11" i="10"/>
  <c r="E8" i="10"/>
  <c r="E5" i="10"/>
  <c r="D22" i="10"/>
  <c r="D19" i="10"/>
  <c r="F19" i="10" s="1"/>
  <c r="D17" i="10"/>
  <c r="D14" i="10"/>
  <c r="D11" i="10"/>
  <c r="D8" i="10"/>
  <c r="D5" i="10"/>
  <c r="C22" i="10"/>
  <c r="C19" i="10"/>
  <c r="C17" i="10"/>
  <c r="C14" i="10"/>
  <c r="C11" i="10"/>
  <c r="C8" i="10"/>
  <c r="C5" i="10"/>
  <c r="B22" i="10"/>
  <c r="B19" i="10"/>
  <c r="B17" i="10"/>
  <c r="B14" i="10"/>
  <c r="B11" i="10"/>
  <c r="B8" i="10"/>
  <c r="B5" i="10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5" i="9"/>
  <c r="H35" i="9"/>
  <c r="G36" i="9"/>
  <c r="H36" i="9"/>
  <c r="G37" i="9"/>
  <c r="H37" i="9"/>
  <c r="H19" i="9"/>
  <c r="G19" i="9"/>
  <c r="H12" i="9"/>
  <c r="G12" i="9"/>
  <c r="H11" i="9"/>
  <c r="G11" i="9"/>
  <c r="H10" i="9"/>
  <c r="G10" i="9"/>
  <c r="H9" i="9"/>
  <c r="G9" i="9"/>
  <c r="H8" i="9"/>
  <c r="G8" i="9"/>
  <c r="F38" i="9"/>
  <c r="F39" i="9"/>
  <c r="F40" i="9"/>
  <c r="F41" i="9"/>
  <c r="F42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Q14" i="9"/>
  <c r="Q11" i="9"/>
  <c r="N5" i="9"/>
  <c r="F5" i="9"/>
  <c r="N4" i="9"/>
  <c r="F4" i="9"/>
  <c r="N3" i="9"/>
  <c r="F3" i="9"/>
  <c r="N2" i="9"/>
  <c r="F2" i="9"/>
  <c r="F2" i="12" l="1"/>
  <c r="F31" i="12"/>
  <c r="F11" i="10"/>
  <c r="F22" i="10"/>
  <c r="F14" i="10"/>
  <c r="F17" i="10"/>
  <c r="E2" i="5"/>
  <c r="D2" i="5"/>
  <c r="C2" i="5"/>
  <c r="A3" i="5"/>
  <c r="A4" i="5"/>
  <c r="A2" i="5"/>
  <c r="C4" i="5"/>
  <c r="E4" i="5"/>
  <c r="D4" i="5"/>
  <c r="E3" i="5"/>
  <c r="D3" i="5"/>
  <c r="C3" i="5"/>
  <c r="G63" i="8"/>
  <c r="H63" i="8"/>
  <c r="G64" i="8"/>
  <c r="H64" i="8"/>
  <c r="G65" i="8"/>
  <c r="H65" i="8"/>
  <c r="G67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H53" i="8"/>
  <c r="G54" i="8"/>
  <c r="G55" i="8"/>
  <c r="H55" i="8"/>
  <c r="G56" i="8"/>
  <c r="H56" i="8"/>
  <c r="G59" i="8"/>
  <c r="G60" i="8"/>
  <c r="H62" i="8"/>
  <c r="H42" i="8"/>
  <c r="G42" i="8"/>
  <c r="H40" i="8"/>
  <c r="G40" i="8"/>
  <c r="G30" i="8"/>
  <c r="H30" i="8"/>
  <c r="G31" i="8"/>
  <c r="H31" i="8"/>
  <c r="G32" i="8"/>
  <c r="H32" i="8"/>
  <c r="G33" i="8"/>
  <c r="H33" i="8"/>
  <c r="G34" i="8"/>
  <c r="H34" i="8"/>
  <c r="H29" i="8"/>
  <c r="G29" i="8"/>
  <c r="K67" i="8"/>
  <c r="F62" i="8"/>
  <c r="F63" i="8"/>
  <c r="F64" i="8"/>
  <c r="F65" i="8"/>
  <c r="F66" i="8"/>
  <c r="F67" i="8"/>
  <c r="N62" i="8"/>
  <c r="N63" i="8"/>
  <c r="N64" i="8"/>
  <c r="N65" i="8"/>
  <c r="N66" i="8"/>
  <c r="N67" i="8"/>
  <c r="N15" i="8"/>
  <c r="N20" i="8"/>
  <c r="N19" i="8"/>
  <c r="N18" i="8"/>
  <c r="N17" i="8"/>
  <c r="N16" i="8"/>
  <c r="N14" i="8"/>
  <c r="N11" i="8"/>
  <c r="N12" i="8"/>
  <c r="N13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38" i="3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Q14" i="8"/>
  <c r="F14" i="8"/>
  <c r="F13" i="8"/>
  <c r="F12" i="8"/>
  <c r="Q11" i="8"/>
  <c r="F11" i="8"/>
  <c r="F10" i="8"/>
  <c r="F9" i="8"/>
  <c r="F8" i="8"/>
  <c r="F7" i="8"/>
  <c r="F6" i="8"/>
  <c r="F5" i="8"/>
  <c r="F4" i="8"/>
  <c r="F3" i="8"/>
  <c r="F2" i="8"/>
  <c r="G27" i="3"/>
  <c r="H27" i="3"/>
  <c r="G28" i="3"/>
  <c r="H28" i="3"/>
  <c r="G29" i="3"/>
  <c r="H29" i="3"/>
  <c r="H30" i="3"/>
  <c r="G31" i="3"/>
  <c r="H31" i="3"/>
  <c r="G32" i="3"/>
  <c r="H32" i="3"/>
  <c r="G33" i="3"/>
  <c r="H33" i="3"/>
  <c r="G34" i="3"/>
  <c r="H34" i="3"/>
  <c r="H35" i="3"/>
  <c r="G36" i="3"/>
  <c r="H36" i="3"/>
  <c r="G37" i="3"/>
  <c r="H37" i="3"/>
  <c r="G40" i="3"/>
  <c r="G41" i="3"/>
  <c r="G42" i="3"/>
  <c r="G43" i="3"/>
  <c r="G44" i="3"/>
  <c r="G26" i="3"/>
  <c r="G4" i="3"/>
  <c r="H4" i="3"/>
  <c r="G5" i="3"/>
  <c r="H5" i="3"/>
  <c r="G6" i="3"/>
  <c r="H6" i="3"/>
  <c r="G7" i="3"/>
  <c r="H7" i="3"/>
  <c r="G8" i="3"/>
  <c r="H8" i="3"/>
  <c r="G9" i="3"/>
  <c r="G10" i="3"/>
  <c r="G11" i="3"/>
  <c r="G12" i="3"/>
  <c r="G13" i="3"/>
  <c r="H13" i="3"/>
  <c r="G14" i="3"/>
  <c r="H14" i="3"/>
  <c r="G15" i="3"/>
  <c r="H15" i="3"/>
  <c r="G16" i="3"/>
  <c r="H16" i="3"/>
  <c r="G17" i="3"/>
  <c r="H17" i="3"/>
  <c r="H18" i="3"/>
  <c r="G19" i="3"/>
  <c r="H19" i="3"/>
  <c r="H3" i="3"/>
  <c r="G3" i="3"/>
  <c r="N5" i="3"/>
  <c r="H82" i="7"/>
  <c r="G82" i="7"/>
  <c r="F82" i="7"/>
  <c r="N81" i="7"/>
  <c r="H81" i="7"/>
  <c r="G81" i="7"/>
  <c r="F81" i="7"/>
  <c r="H80" i="7"/>
  <c r="G80" i="7"/>
  <c r="F80" i="7"/>
  <c r="N79" i="7"/>
  <c r="H79" i="7"/>
  <c r="G79" i="7"/>
  <c r="F79" i="7"/>
  <c r="H78" i="7"/>
  <c r="G78" i="7"/>
  <c r="F78" i="7"/>
  <c r="G77" i="7"/>
  <c r="F77" i="7"/>
  <c r="N76" i="7"/>
  <c r="G76" i="7"/>
  <c r="F76" i="7"/>
  <c r="H75" i="7"/>
  <c r="G75" i="7"/>
  <c r="F75" i="7"/>
  <c r="N74" i="7"/>
  <c r="H74" i="7"/>
  <c r="G74" i="7"/>
  <c r="F74" i="7"/>
  <c r="H73" i="7"/>
  <c r="G73" i="7"/>
  <c r="F73" i="7"/>
  <c r="H72" i="7"/>
  <c r="G72" i="7"/>
  <c r="F72" i="7"/>
  <c r="N71" i="7"/>
  <c r="H71" i="7"/>
  <c r="G71" i="7"/>
  <c r="F71" i="7"/>
  <c r="F70" i="7"/>
  <c r="N69" i="7"/>
  <c r="F69" i="7"/>
  <c r="F68" i="7"/>
  <c r="F67" i="7"/>
  <c r="N66" i="7"/>
  <c r="F66" i="7"/>
  <c r="F65" i="7"/>
  <c r="F64" i="7"/>
  <c r="N63" i="7"/>
  <c r="F63" i="7"/>
  <c r="F62" i="7"/>
  <c r="N61" i="7"/>
  <c r="F61" i="7"/>
  <c r="F60" i="7"/>
  <c r="F59" i="7"/>
  <c r="N58" i="7"/>
  <c r="F58" i="7"/>
  <c r="F57" i="7"/>
  <c r="F56" i="7"/>
  <c r="N55" i="7"/>
  <c r="F55" i="7"/>
  <c r="F54" i="7"/>
  <c r="N53" i="7"/>
  <c r="F53" i="7"/>
  <c r="F52" i="7"/>
  <c r="F51" i="7"/>
  <c r="N50" i="7"/>
  <c r="F50" i="7"/>
  <c r="F49" i="7"/>
  <c r="F48" i="7"/>
  <c r="N47" i="7"/>
  <c r="F47" i="7"/>
  <c r="F46" i="7"/>
  <c r="N45" i="7"/>
  <c r="F45" i="7"/>
  <c r="F44" i="7"/>
  <c r="F43" i="7"/>
  <c r="N42" i="7"/>
  <c r="F42" i="7"/>
  <c r="F41" i="7"/>
  <c r="F40" i="7"/>
  <c r="N39" i="7"/>
  <c r="F39" i="7"/>
  <c r="F38" i="7"/>
  <c r="N37" i="7"/>
  <c r="F37" i="7"/>
  <c r="F36" i="7"/>
  <c r="F35" i="7"/>
  <c r="N34" i="7"/>
  <c r="F34" i="7"/>
  <c r="F33" i="7"/>
  <c r="F32" i="7"/>
  <c r="N31" i="7"/>
  <c r="F31" i="7"/>
  <c r="F30" i="7"/>
  <c r="N29" i="7"/>
  <c r="F29" i="7"/>
  <c r="F28" i="7"/>
  <c r="F27" i="7"/>
  <c r="N26" i="7"/>
  <c r="F26" i="7"/>
  <c r="F25" i="7"/>
  <c r="F24" i="7"/>
  <c r="N23" i="7"/>
  <c r="F23" i="7"/>
  <c r="F22" i="7"/>
  <c r="N21" i="7"/>
  <c r="F21" i="7"/>
  <c r="F20" i="7"/>
  <c r="F19" i="7"/>
  <c r="N18" i="7"/>
  <c r="F18" i="7"/>
  <c r="F17" i="7"/>
  <c r="F16" i="7"/>
  <c r="N15" i="7"/>
  <c r="F15" i="7"/>
  <c r="Q14" i="7"/>
  <c r="N82" i="7" s="1"/>
  <c r="F14" i="7"/>
  <c r="N13" i="7"/>
  <c r="F13" i="7"/>
  <c r="F12" i="7"/>
  <c r="Q11" i="7"/>
  <c r="N25" i="7" s="1"/>
  <c r="N11" i="7"/>
  <c r="F11" i="7"/>
  <c r="F10" i="7"/>
  <c r="F9" i="7"/>
  <c r="N8" i="7"/>
  <c r="F8" i="7"/>
  <c r="F7" i="7"/>
  <c r="F6" i="7"/>
  <c r="N5" i="7"/>
  <c r="F5" i="7"/>
  <c r="F4" i="7"/>
  <c r="N3" i="7"/>
  <c r="F3" i="7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F2" i="7"/>
  <c r="N44" i="3"/>
  <c r="N45" i="3"/>
  <c r="N46" i="3"/>
  <c r="N47" i="3"/>
  <c r="N48" i="3"/>
  <c r="N49" i="3"/>
  <c r="N4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9" i="3"/>
  <c r="N40" i="3"/>
  <c r="N41" i="3"/>
  <c r="N42" i="3"/>
  <c r="N43" i="3"/>
  <c r="N2" i="3"/>
  <c r="F5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2" i="3"/>
  <c r="Q14" i="3"/>
  <c r="Q11" i="3"/>
  <c r="N16" i="7" l="1"/>
  <c r="N32" i="7"/>
  <c r="N64" i="7"/>
  <c r="N78" i="7"/>
  <c r="N56" i="7"/>
  <c r="N4" i="7"/>
  <c r="N22" i="7"/>
  <c r="N30" i="7"/>
  <c r="N38" i="7"/>
  <c r="N46" i="7"/>
  <c r="N54" i="7"/>
  <c r="N62" i="7"/>
  <c r="N70" i="7"/>
  <c r="N80" i="7"/>
  <c r="N35" i="7"/>
  <c r="N7" i="7"/>
  <c r="N12" i="7"/>
  <c r="N17" i="7"/>
  <c r="N75" i="7"/>
  <c r="N6" i="7"/>
  <c r="N24" i="7"/>
  <c r="N40" i="7"/>
  <c r="N48" i="7"/>
  <c r="N9" i="7"/>
  <c r="N14" i="7"/>
  <c r="N19" i="7"/>
  <c r="N27" i="7"/>
  <c r="N43" i="7"/>
  <c r="N51" i="7"/>
  <c r="N59" i="7"/>
  <c r="N67" i="7"/>
  <c r="N73" i="7"/>
  <c r="N33" i="7"/>
  <c r="N41" i="7"/>
  <c r="N49" i="7"/>
  <c r="N57" i="7"/>
  <c r="N65" i="7"/>
  <c r="N77" i="7"/>
  <c r="N2" i="7"/>
  <c r="N10" i="7"/>
  <c r="N20" i="7"/>
  <c r="N28" i="7"/>
  <c r="N36" i="7"/>
  <c r="N44" i="7"/>
  <c r="N52" i="7"/>
  <c r="N60" i="7"/>
  <c r="N68" i="7"/>
  <c r="N72" i="7"/>
  <c r="N3" i="3"/>
</calcChain>
</file>

<file path=xl/sharedStrings.xml><?xml version="1.0" encoding="utf-8"?>
<sst xmlns="http://schemas.openxmlformats.org/spreadsheetml/2006/main" count="91" uniqueCount="24">
  <si>
    <t>Wall time (ks)</t>
  </si>
  <si>
    <t>time on stream</t>
  </si>
  <si>
    <t>temperature</t>
  </si>
  <si>
    <t>MCHane area</t>
  </si>
  <si>
    <t>toluene area</t>
  </si>
  <si>
    <t>4MCHE area</t>
  </si>
  <si>
    <t>Temperature</t>
  </si>
  <si>
    <t>flowrate (sccm)</t>
  </si>
  <si>
    <t>H2 pressure (kPa)</t>
  </si>
  <si>
    <t>Area response for 1.4 kPa toluene</t>
  </si>
  <si>
    <t>turnover rate</t>
  </si>
  <si>
    <t>first order deactivation timeconstant</t>
  </si>
  <si>
    <t>mass PtSiO2</t>
  </si>
  <si>
    <t>mol Pt (from Pt dispersion and wt)</t>
  </si>
  <si>
    <t>area to TOR conversion factor (GC method 2)</t>
  </si>
  <si>
    <t>TOR</t>
  </si>
  <si>
    <t>4MCHE pressure (Pa)</t>
  </si>
  <si>
    <t>1MCHE area</t>
  </si>
  <si>
    <t>1MCHE pressure (Pa)</t>
  </si>
  <si>
    <t>average toluene pressure (kPa)</t>
  </si>
  <si>
    <t>toluene pressure (kPa)</t>
  </si>
  <si>
    <t>MCHE pressure (Pa)</t>
  </si>
  <si>
    <t>Psi (TOR/bar)</t>
  </si>
  <si>
    <t>Exp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</si>
</sst>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4991491448184362E-2"/>
                  <c:y val="-0.54315649068456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'kinetic trends 533 K'!$C$2:$C$13</c:f>
              <c:numCache>
                <c:formatCode>General</c:formatCode>
                <c:ptCount val="12"/>
                <c:pt idx="0">
                  <c:v>1.4142859194630872</c:v>
                </c:pt>
                <c:pt idx="3">
                  <c:v>0.69190634004474261</c:v>
                </c:pt>
                <c:pt idx="6">
                  <c:v>0.37048591498881428</c:v>
                </c:pt>
                <c:pt idx="9">
                  <c:v>2.1523911946308725</c:v>
                </c:pt>
              </c:numCache>
            </c:numRef>
          </c:xVal>
          <c:yVal>
            <c:numRef>
              <c:f>'kinetic trends 533 K'!$F$2:$F$13</c:f>
              <c:numCache>
                <c:formatCode>General</c:formatCode>
                <c:ptCount val="12"/>
                <c:pt idx="0">
                  <c:v>19902.759739060795</c:v>
                </c:pt>
                <c:pt idx="3">
                  <c:v>28031.005341032811</c:v>
                </c:pt>
                <c:pt idx="6">
                  <c:v>32953.206270014249</c:v>
                </c:pt>
                <c:pt idx="9">
                  <c:v>15110.208682024597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C-4E49-B1BC-3D9FB078F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47968"/>
        <c:axId val="587849696"/>
      </c:scatterChart>
      <c:valAx>
        <c:axId val="5878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49696"/>
        <c:crosses val="autoZero"/>
        <c:crossBetween val="midCat"/>
      </c:valAx>
      <c:valAx>
        <c:axId val="5878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4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44060</xdr:colOff>
      <xdr:row>4</xdr:row>
      <xdr:rowOff>2462</xdr:rowOff>
    </xdr:from>
    <xdr:to>
      <xdr:col>6</xdr:col>
      <xdr:colOff>209160</xdr:colOff>
      <xdr:row>21</xdr:row>
      <xdr:rowOff>38359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5C80E-0611-E7CD-F76E-61ECFF382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FC3CD-8E5B-8F4C-B51A-B35A6AB4085E}">
  <dimension ref="A1:E5"/>
  <sheetViews>
    <sheetView workbookViewId="0"/>
  </sheetViews>
  <sheetFormatPr baseColWidth="10" defaultRowHeight="16" x14ac:dyDescent="0.2"/>
  <sheetData>
    <row r="1" spans="1:5" x14ac:dyDescent="0.2">
      <c r="C1" t="s">
        <v>15</v>
      </c>
      <c r="D1" t="s">
        <v>16</v>
      </c>
      <c r="E1" t="s">
        <v>18</v>
      </c>
    </row>
    <row r="2" spans="1:5" x14ac:dyDescent="0.2">
      <c r="A2">
        <f>1/B2</f>
        <v>2.0283975659229209E-3</v>
      </c>
      <c r="B2">
        <v>493</v>
      </c>
      <c r="C2" s="2">
        <f>AVERAGE('493 K TOS data exp1_day3'!N29:N31)</f>
        <v>6.7738030952564615E-2</v>
      </c>
      <c r="D2">
        <f>AVERAGE('493 K TOS data exp1_day3'!G29:G31)</f>
        <v>0.23677852348993289</v>
      </c>
      <c r="E2">
        <f>AVERAGE('493 K TOS data exp1_day3'!H29:H31)</f>
        <v>0.73507829977628647</v>
      </c>
    </row>
    <row r="3" spans="1:5" x14ac:dyDescent="0.2">
      <c r="A3">
        <f t="shared" ref="A3:A4" si="0">1/B3</f>
        <v>1.9493177387914229E-3</v>
      </c>
      <c r="B3">
        <v>513</v>
      </c>
      <c r="C3" s="2">
        <f>AVERAGE('513 K TOS data exp1_day1'!N71:N72,'513 K TOS data exp1_day1'!N81:N82)</f>
        <v>4.1262392533359393E-2</v>
      </c>
      <c r="D3">
        <f>AVERAGE('513 K TOS data exp1_day1'!G71:G72,'513 K TOS data exp1_day1'!G81:G82)</f>
        <v>0.17147651006711412</v>
      </c>
      <c r="E3">
        <f>AVERAGE('513 K TOS data exp1_day1'!H71:H72,'513 K TOS data exp1_day1'!H81:H82)</f>
        <v>0.42751677852348996</v>
      </c>
    </row>
    <row r="4" spans="1:5" x14ac:dyDescent="0.2">
      <c r="A4">
        <f t="shared" si="0"/>
        <v>1.876172607879925E-3</v>
      </c>
      <c r="B4">
        <v>533</v>
      </c>
      <c r="C4" s="2">
        <f>AVERAGE('533 K TOS data exp1_day2'!N4:N7)</f>
        <v>1.9837244009826338E-2</v>
      </c>
      <c r="D4">
        <f>AVERAGE('533 K TOS data exp1_day2'!G4:G7)</f>
        <v>9.8187919463087248E-2</v>
      </c>
      <c r="E4">
        <f>AVERAGE('533 K TOS data exp1_day2'!H4:H7)</f>
        <v>0.20201342281879195</v>
      </c>
    </row>
    <row r="5" spans="1:5" x14ac:dyDescent="0.2">
      <c r="C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E9D35-85CE-4743-BE79-D3AA5DBCD58E}">
  <dimension ref="A1:F38"/>
  <sheetViews>
    <sheetView topLeftCell="O1" workbookViewId="0"/>
  </sheetViews>
  <sheetFormatPr baseColWidth="10" defaultRowHeight="16" x14ac:dyDescent="0.2"/>
  <sheetData>
    <row r="1" spans="2:6" x14ac:dyDescent="0.2">
      <c r="B1" t="s">
        <v>8</v>
      </c>
      <c r="C1" t="s">
        <v>20</v>
      </c>
      <c r="D1" t="s">
        <v>15</v>
      </c>
      <c r="E1" t="s">
        <v>21</v>
      </c>
      <c r="F1" t="s">
        <v>22</v>
      </c>
    </row>
    <row r="2" spans="2:6" x14ac:dyDescent="0.2">
      <c r="B2">
        <f>AVERAGE('493 K TOS data exp1_day3'!D40:D41)</f>
        <v>80</v>
      </c>
      <c r="C2">
        <f>AVERAGE('493 K TOS data exp1_day3'!F40:F41)</f>
        <v>1.4734920134228187</v>
      </c>
      <c r="D2" s="2">
        <f>AVERAGE('493 K TOS data exp1_day3'!N40:N41)</f>
        <v>6.5662506714044694E-2</v>
      </c>
      <c r="E2">
        <f>AVERAGE('493 K TOS data exp1_day3'!G40:G41)</f>
        <v>0.27248322147651005</v>
      </c>
      <c r="F2">
        <f>D2/(E2/100/1000)</f>
        <v>24097.816503430196</v>
      </c>
    </row>
    <row r="5" spans="2:6" x14ac:dyDescent="0.2">
      <c r="B5">
        <f>AVERAGE('493 K TOS data exp1_day3'!D42:D44)</f>
        <v>50</v>
      </c>
      <c r="C5">
        <f>AVERAGE('493 K TOS data exp1_day3'!F42:F44)</f>
        <v>1.4764256241610738</v>
      </c>
      <c r="D5">
        <f>AVERAGE('493 K TOS data exp1_day3'!N42:N44)</f>
        <v>2.3885486946523538E-2</v>
      </c>
      <c r="E5">
        <f>AVERAGE('493 K TOS data exp1_day3'!G42:G44)</f>
        <v>0.13686800894854587</v>
      </c>
      <c r="F5">
        <f>D5/(E5/100/1000)</f>
        <v>17451.47542513243</v>
      </c>
    </row>
    <row r="8" spans="2:6" x14ac:dyDescent="0.2">
      <c r="B8">
        <f>AVERAGE('493 K TOS data exp1_day3'!D45:D47)</f>
        <v>70</v>
      </c>
      <c r="C8">
        <f>AVERAGE('493 K TOS data exp1_day3'!F45:F47)</f>
        <v>1.3567371812080538</v>
      </c>
      <c r="D8">
        <f>AVERAGE('493 K TOS data exp1_day3'!N45:N47)</f>
        <v>4.5185333188311555E-2</v>
      </c>
      <c r="E8">
        <f>AVERAGE('493 K TOS data exp1_day3'!G45:G47)</f>
        <v>0.20201342281879195</v>
      </c>
      <c r="F8">
        <f>D8/(E8/100/1000)</f>
        <v>22367.490515144258</v>
      </c>
    </row>
    <row r="11" spans="2:6" x14ac:dyDescent="0.2">
      <c r="B11">
        <f>AVERAGE('493 K TOS data exp1_day3'!D48:D50)</f>
        <v>60</v>
      </c>
      <c r="C11">
        <f>AVERAGE('493 K TOS data exp1_day3'!F48:F50)</f>
        <v>1.4288333601789709</v>
      </c>
      <c r="D11">
        <f>AVERAGE('493 K TOS data exp1_day3'!N48:N50)</f>
        <v>3.2958068744470839E-2</v>
      </c>
      <c r="E11">
        <f>AVERAGE('493 K TOS data exp1_day3'!G48:G50)</f>
        <v>0.17225950782997765</v>
      </c>
      <c r="F11">
        <f>D11/(E11/100/1000)</f>
        <v>19132.800946465537</v>
      </c>
    </row>
    <row r="14" spans="2:6" x14ac:dyDescent="0.2">
      <c r="B14">
        <f>AVERAGE('493 K TOS data exp1_day3'!D51:D53)</f>
        <v>80</v>
      </c>
      <c r="C14">
        <f>AVERAGE('493 K TOS data exp1_day3'!F51:F53)</f>
        <v>1.4008591051454138</v>
      </c>
      <c r="D14">
        <f>AVERAGE('493 K TOS data exp1_day3'!N51:N53)</f>
        <v>5.8403596220426048E-2</v>
      </c>
      <c r="E14">
        <f>AVERAGE('493 K TOS data exp1_day3'!G51:G53)</f>
        <v>0.25369127516778522</v>
      </c>
      <c r="F14">
        <f>D14/(E14/100/1000)</f>
        <v>23021.523377892805</v>
      </c>
    </row>
    <row r="17" spans="1:6" x14ac:dyDescent="0.2">
      <c r="B17">
        <f>AVERAGE('493 K TOS data exp1_day3'!D54:D55)</f>
        <v>30</v>
      </c>
      <c r="C17">
        <f>AVERAGE('493 K TOS data exp1_day3'!F54:F55)</f>
        <v>1.4526354899328857</v>
      </c>
      <c r="D17">
        <f>AVERAGE('493 K TOS data exp1_day3'!N54:N55)</f>
        <v>6.5749867156546359E-3</v>
      </c>
      <c r="E17">
        <f>AVERAGE('493 K TOS data exp1_day3'!G54:G55)</f>
        <v>6.4362416107382553E-2</v>
      </c>
      <c r="F17">
        <f>D17/(E17/100/1000)</f>
        <v>10215.568515459237</v>
      </c>
    </row>
    <row r="19" spans="1:6" x14ac:dyDescent="0.2">
      <c r="B19">
        <f>AVERAGE('493 K TOS data exp1_day3'!D56:D58)</f>
        <v>40</v>
      </c>
      <c r="C19">
        <f>AVERAGE('493 K TOS data exp1_day3'!F56:F58)</f>
        <v>1.3079814451901566</v>
      </c>
      <c r="D19">
        <f>AVERAGE('493 K TOS data exp1_day3'!N56:N58)</f>
        <v>1.1440106888070824E-2</v>
      </c>
      <c r="E19">
        <f>AVERAGE('493 K TOS data exp1_day3'!G56:G58)</f>
        <v>9.6778523489932891E-2</v>
      </c>
      <c r="F19">
        <f>D19/(E19/100/1000)</f>
        <v>11820.914884345026</v>
      </c>
    </row>
    <row r="22" spans="1:6" x14ac:dyDescent="0.2">
      <c r="B22">
        <f>AVERAGE('493 K TOS data exp1_day3'!D59:D61)</f>
        <v>20</v>
      </c>
      <c r="C22">
        <f>AVERAGE('493 K TOS data exp1_day3'!F59:F61)</f>
        <v>1.4572590604026845</v>
      </c>
      <c r="D22">
        <f>AVERAGE('493 K TOS data exp1_day3'!N59:N61)</f>
        <v>2.1925758118064645E-3</v>
      </c>
      <c r="E22">
        <f>AVERAGE('493 K TOS data exp1_day3'!G59:G61)</f>
        <v>3.1006711409395975E-2</v>
      </c>
      <c r="F22">
        <f>D22/(E22/100/1000)</f>
        <v>7071.2942848303728</v>
      </c>
    </row>
    <row r="25" spans="1:6" x14ac:dyDescent="0.2">
      <c r="B25">
        <f>AVERAGE('493 K TOS data exp1_day3'!D62:D64)</f>
        <v>80</v>
      </c>
      <c r="C25">
        <f>AVERAGE('493 K TOS data exp1_day3'!F62:F64)</f>
        <v>1.4228910961968679</v>
      </c>
      <c r="D25">
        <f>AVERAGE('493 K TOS data exp1_day3'!N62:N64)</f>
        <v>5.8340788059150335E-2</v>
      </c>
      <c r="E25">
        <f>AVERAGE('493 K TOS data exp1_day3'!G62:G64)</f>
        <v>0.25838926174496646</v>
      </c>
      <c r="F25">
        <f>D25/(E25/100/1000)</f>
        <v>22578.642651463375</v>
      </c>
    </row>
    <row r="26" spans="1:6" x14ac:dyDescent="0.2">
      <c r="B26">
        <f>B2</f>
        <v>80</v>
      </c>
      <c r="C26">
        <f t="shared" ref="C26:F26" si="0">C2</f>
        <v>1.4734920134228187</v>
      </c>
      <c r="D26">
        <f t="shared" si="0"/>
        <v>6.5662506714044694E-2</v>
      </c>
      <c r="E26">
        <f t="shared" si="0"/>
        <v>0.27248322147651005</v>
      </c>
      <c r="F26">
        <f t="shared" si="0"/>
        <v>24097.816503430196</v>
      </c>
    </row>
    <row r="27" spans="1:6" x14ac:dyDescent="0.2">
      <c r="B27">
        <f>AVERAGE('493 K TOS data exp1_day3'!D32:D34)</f>
        <v>80</v>
      </c>
      <c r="C27">
        <f>AVERAGE('493 K TOS data exp1_day3'!F32:F34)</f>
        <v>2.0793313646532439</v>
      </c>
      <c r="D27" s="2">
        <f>AVERAGE('493 K TOS data exp1_day3'!N32:N34)</f>
        <v>7.4236962694747222E-2</v>
      </c>
      <c r="E27">
        <f>AVERAGE('493 K TOS data exp1_day3'!G32:G34)</f>
        <v>0.35015659955257278</v>
      </c>
      <c r="F27">
        <f>D27/(E27/100/1000)</f>
        <v>21201.074830406338</v>
      </c>
    </row>
    <row r="30" spans="1:6" x14ac:dyDescent="0.2">
      <c r="A30" t="s">
        <v>23</v>
      </c>
      <c r="B30">
        <f>AVERAGE('493 K data exp2'!D19:D21)</f>
        <v>80</v>
      </c>
      <c r="C30">
        <f>AVERAGE('493 K data exp2'!F19:F21)</f>
        <v>0.74440568232662185</v>
      </c>
      <c r="D30" s="2">
        <f>AVERAGE('493 K data exp2'!N19:N21)</f>
        <v>6.4550705482636847E-2</v>
      </c>
      <c r="E30">
        <f>AVERAGE('493 K data exp2'!G19:G21)</f>
        <v>0.14501118568232663</v>
      </c>
      <c r="F30">
        <f>D30/(E30/100/1000)</f>
        <v>44514.293969050712</v>
      </c>
    </row>
    <row r="32" spans="1:6" x14ac:dyDescent="0.2">
      <c r="E32" s="2"/>
    </row>
    <row r="33" spans="2:6" x14ac:dyDescent="0.2">
      <c r="B33">
        <f>AVERAGE('493 K data exp2'!D22:D24)</f>
        <v>80</v>
      </c>
      <c r="C33">
        <f>AVERAGE('493 K data exp2'!F22:F24)</f>
        <v>0.29338362416107383</v>
      </c>
      <c r="D33" s="2">
        <f>AVERAGE('493 K data exp2'!N22:N24)</f>
        <v>4.0358995361888632E-2</v>
      </c>
      <c r="E33">
        <f>AVERAGE('493 K data exp2'!G22:G24)</f>
        <v>6.5458612975391503E-2</v>
      </c>
      <c r="F33">
        <f>D33/(E33/100/1000)</f>
        <v>61655.744794136081</v>
      </c>
    </row>
    <row r="34" spans="2:6" x14ac:dyDescent="0.2">
      <c r="D34" s="2"/>
    </row>
    <row r="35" spans="2:6" x14ac:dyDescent="0.2">
      <c r="D35" s="2"/>
    </row>
    <row r="38" spans="2:6" x14ac:dyDescent="0.2">
      <c r="B38">
        <f>AVERAGE('493 K data exp2'!D25:D29)</f>
        <v>80</v>
      </c>
      <c r="C38">
        <f>AVERAGE('493 K data exp2'!F25:F29)</f>
        <v>1.4177916510067115</v>
      </c>
      <c r="D38" s="2">
        <f>AVERAGE('493 K data exp2'!N25:N29)</f>
        <v>7.7519783667325856E-2</v>
      </c>
      <c r="E38">
        <f>AVERAGE('493 K data exp2'!G25:G29)</f>
        <v>0.27812080536912753</v>
      </c>
      <c r="F38">
        <f>D38/(E38/100/1000)</f>
        <v>27872.70213907228</v>
      </c>
    </row>
  </sheetData>
  <sortState xmlns:xlrd2="http://schemas.microsoft.com/office/spreadsheetml/2017/richdata2" ref="H2:L38">
    <sortCondition ref="H2:H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7CC6-1549-9741-AE45-C0127A83DBC4}">
  <dimension ref="B1:L13"/>
  <sheetViews>
    <sheetView workbookViewId="0"/>
  </sheetViews>
  <sheetFormatPr baseColWidth="10" defaultRowHeight="16" x14ac:dyDescent="0.2"/>
  <sheetData>
    <row r="1" spans="2:12" x14ac:dyDescent="0.2">
      <c r="B1" t="s">
        <v>8</v>
      </c>
      <c r="C1" t="s">
        <v>20</v>
      </c>
      <c r="D1" t="s">
        <v>15</v>
      </c>
      <c r="E1" t="s">
        <v>21</v>
      </c>
      <c r="F1" t="s">
        <v>22</v>
      </c>
    </row>
    <row r="2" spans="2:12" x14ac:dyDescent="0.2">
      <c r="B2">
        <f>AVERAGE('513 K TOS data exp1_day1'!D70:D72)</f>
        <v>80</v>
      </c>
      <c r="C2">
        <f>AVERAGE('513 K TOS data exp1_day1'!F70:F72)</f>
        <v>1.3832961521252798</v>
      </c>
      <c r="D2" s="2">
        <f>AVERAGE('513 K TOS data exp1_day1'!N70:N72)</f>
        <v>4.1986684829525146E-2</v>
      </c>
      <c r="E2">
        <f>AVERAGE('513 K TOS data exp1_day1'!G70:G72)</f>
        <v>0.17852348993288591</v>
      </c>
      <c r="F2">
        <f>D2/(E2/100/1000)</f>
        <v>23518.85729172649</v>
      </c>
      <c r="H2">
        <v>80</v>
      </c>
      <c r="I2">
        <v>2.0682259507829976</v>
      </c>
      <c r="J2">
        <v>4.6420941015589995E-2</v>
      </c>
      <c r="K2">
        <v>0.24429530201342284</v>
      </c>
      <c r="L2">
        <v>19001.978602535462</v>
      </c>
    </row>
    <row r="3" spans="2:12" x14ac:dyDescent="0.2">
      <c r="H3">
        <v>80</v>
      </c>
      <c r="I3">
        <v>1.3801626733780763</v>
      </c>
      <c r="J3">
        <v>4.1210433054485851E-2</v>
      </c>
      <c r="K3">
        <v>0.17147651006711412</v>
      </c>
      <c r="L3">
        <v>24054.720504307199</v>
      </c>
    </row>
    <row r="4" spans="2:12" x14ac:dyDescent="0.2">
      <c r="H4">
        <v>80</v>
      </c>
      <c r="I4">
        <v>0.65203050335570467</v>
      </c>
      <c r="J4">
        <v>3.1010387663311191E-2</v>
      </c>
      <c r="K4">
        <v>8.315436241610738E-2</v>
      </c>
      <c r="L4">
        <v>37292.556592682551</v>
      </c>
    </row>
    <row r="5" spans="2:12" x14ac:dyDescent="0.2">
      <c r="B5">
        <f>AVERAGE('513 K TOS data exp1_day1'!D73:D74)</f>
        <v>80</v>
      </c>
      <c r="C5">
        <f>AVERAGE('513 K TOS data exp1_day1'!F73:F74)</f>
        <v>0.65203050335570467</v>
      </c>
      <c r="D5" s="2">
        <f>AVERAGE('513 K TOS data exp1_day1'!N73:N74)</f>
        <v>3.1010387663311191E-2</v>
      </c>
      <c r="E5">
        <f>AVERAGE('513 K TOS data exp1_day1'!G73:G74)</f>
        <v>8.315436241610738E-2</v>
      </c>
      <c r="F5">
        <f>D5/(E5/100/1000)</f>
        <v>37292.556592682551</v>
      </c>
      <c r="H5">
        <v>80</v>
      </c>
      <c r="I5">
        <v>0.33188769574944071</v>
      </c>
      <c r="J5">
        <v>2.1617427144529359E-2</v>
      </c>
      <c r="K5">
        <v>4.2281879194630868E-2</v>
      </c>
      <c r="L5">
        <v>51126.93086563293</v>
      </c>
    </row>
    <row r="6" spans="2:12" x14ac:dyDescent="0.2">
      <c r="D6" s="2"/>
    </row>
    <row r="7" spans="2:12" x14ac:dyDescent="0.2">
      <c r="B7">
        <f>AVERAGE('513 K TOS data exp1_day1'!D75:D77)</f>
        <v>80</v>
      </c>
      <c r="C7">
        <f>AVERAGE('513 K TOS data exp1_day1'!F75:F77)</f>
        <v>0.33188769574944071</v>
      </c>
      <c r="D7" s="2">
        <f>AVERAGE('513 K TOS data exp1_day1'!N75:N77)</f>
        <v>2.1617427144529359E-2</v>
      </c>
      <c r="E7">
        <f>AVERAGE('513 K TOS data exp1_day1'!G75:G77)</f>
        <v>4.2281879194630868E-2</v>
      </c>
      <c r="F7">
        <f>D7/(E7/100/1000)</f>
        <v>51126.93086563293</v>
      </c>
      <c r="H7">
        <f t="shared" ref="H7:I10" si="0">H2/100</f>
        <v>0.8</v>
      </c>
      <c r="I7">
        <f t="shared" si="0"/>
        <v>2.0682259507829977E-2</v>
      </c>
      <c r="J7">
        <f t="shared" ref="J7:L10" si="1">J2</f>
        <v>4.6420941015589995E-2</v>
      </c>
      <c r="K7">
        <f t="shared" si="1"/>
        <v>0.24429530201342284</v>
      </c>
      <c r="L7">
        <f t="shared" si="1"/>
        <v>19001.978602535462</v>
      </c>
    </row>
    <row r="8" spans="2:12" x14ac:dyDescent="0.2">
      <c r="H8">
        <f t="shared" si="0"/>
        <v>0.8</v>
      </c>
      <c r="I8">
        <f t="shared" si="0"/>
        <v>1.3801626733780763E-2</v>
      </c>
      <c r="J8">
        <f t="shared" si="1"/>
        <v>4.1210433054485851E-2</v>
      </c>
      <c r="K8">
        <f t="shared" si="1"/>
        <v>0.17147651006711412</v>
      </c>
      <c r="L8">
        <f t="shared" si="1"/>
        <v>24054.720504307199</v>
      </c>
    </row>
    <row r="9" spans="2:12" x14ac:dyDescent="0.2">
      <c r="H9">
        <f t="shared" si="0"/>
        <v>0.8</v>
      </c>
      <c r="I9">
        <f t="shared" si="0"/>
        <v>6.5203050335570466E-3</v>
      </c>
      <c r="J9">
        <f t="shared" si="1"/>
        <v>3.1010387663311191E-2</v>
      </c>
      <c r="K9">
        <f t="shared" si="1"/>
        <v>8.315436241610738E-2</v>
      </c>
      <c r="L9">
        <f t="shared" si="1"/>
        <v>37292.556592682551</v>
      </c>
    </row>
    <row r="10" spans="2:12" x14ac:dyDescent="0.2">
      <c r="B10">
        <f>AVERAGE('513 K TOS data exp1_day1'!D78:D80)</f>
        <v>80</v>
      </c>
      <c r="C10">
        <f>AVERAGE('513 K TOS data exp1_day1'!F78:F80)</f>
        <v>2.0682259507829976</v>
      </c>
      <c r="D10" s="2">
        <f>AVERAGE('513 K TOS data exp1_day1'!N78:N80)</f>
        <v>4.6420941015589995E-2</v>
      </c>
      <c r="E10">
        <f>AVERAGE('513 K TOS data exp1_day1'!G78:G80)</f>
        <v>0.24429530201342284</v>
      </c>
      <c r="F10">
        <f>D10/(E10/100/1000)</f>
        <v>19001.978602535462</v>
      </c>
      <c r="H10">
        <f t="shared" si="0"/>
        <v>0.8</v>
      </c>
      <c r="I10">
        <f t="shared" si="0"/>
        <v>3.3188769574944072E-3</v>
      </c>
      <c r="J10">
        <f t="shared" si="1"/>
        <v>2.1617427144529359E-2</v>
      </c>
      <c r="K10">
        <f t="shared" si="1"/>
        <v>4.2281879194630868E-2</v>
      </c>
      <c r="L10">
        <f t="shared" si="1"/>
        <v>51126.93086563293</v>
      </c>
    </row>
    <row r="13" spans="2:12" x14ac:dyDescent="0.2">
      <c r="B13">
        <f>AVERAGE('513 K TOS data exp1_day1'!D81:D83)</f>
        <v>80</v>
      </c>
      <c r="C13">
        <f>AVERAGE('513 K TOS data exp1_day1'!F81:F83)</f>
        <v>1.3770291946308726</v>
      </c>
      <c r="D13" s="2">
        <f>AVERAGE('513 K TOS data exp1_day1'!N81:N83)</f>
        <v>4.0434181279446563E-2</v>
      </c>
      <c r="E13">
        <f>AVERAGE('513 K TOS data exp1_day1'!G81:G83)</f>
        <v>0.16442953020134229</v>
      </c>
      <c r="F13">
        <f>D13/(E13/100/1000)</f>
        <v>24590.583716887908</v>
      </c>
    </row>
  </sheetData>
  <sortState xmlns:xlrd2="http://schemas.microsoft.com/office/spreadsheetml/2017/richdata2" ref="I2:L6">
    <sortCondition descending="1" ref="I2:I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8915B-B01F-A040-916E-668A58338DD7}">
  <dimension ref="B1:F35"/>
  <sheetViews>
    <sheetView workbookViewId="0"/>
  </sheetViews>
  <sheetFormatPr baseColWidth="10" defaultRowHeight="16" x14ac:dyDescent="0.2"/>
  <sheetData>
    <row r="1" spans="2:6" x14ac:dyDescent="0.2">
      <c r="B1" t="s">
        <v>8</v>
      </c>
      <c r="C1" t="s">
        <v>20</v>
      </c>
      <c r="D1" t="s">
        <v>15</v>
      </c>
      <c r="E1" t="s">
        <v>21</v>
      </c>
      <c r="F1" t="s">
        <v>22</v>
      </c>
    </row>
    <row r="2" spans="2:6" x14ac:dyDescent="0.2">
      <c r="B2">
        <f>AVERAGE('533 K TOS data exp1_day2'!D5:D7)</f>
        <v>80</v>
      </c>
      <c r="C2">
        <f>AVERAGE('533 K TOS data exp1_day2'!F5:F7)</f>
        <v>1.4142859194630872</v>
      </c>
      <c r="D2" s="2">
        <f>AVERAGE('533 K TOS data exp1_day2'!N5:N7)</f>
        <v>1.988494966323166E-2</v>
      </c>
      <c r="E2">
        <f>AVERAGE('533 K TOS data exp1_day2'!G5:G7)</f>
        <v>9.9910514541387038E-2</v>
      </c>
      <c r="F2">
        <f>D2/(E2/100/1000)</f>
        <v>19902.759739060795</v>
      </c>
    </row>
    <row r="5" spans="2:6" x14ac:dyDescent="0.2">
      <c r="B5">
        <f>AVERAGE('533 K TOS data exp1_day2'!D8:D10)</f>
        <v>80</v>
      </c>
      <c r="C5">
        <f>AVERAGE('533 K TOS data exp1_day2'!F8:F10)</f>
        <v>0.69190634004474261</v>
      </c>
      <c r="D5" s="2">
        <f>AVERAGE('533 K TOS data exp1_day2'!N8:N10)</f>
        <v>1.4398028694185981E-2</v>
      </c>
      <c r="E5">
        <f>AVERAGE('533 K TOS data exp1_day2'!G8:G10)</f>
        <v>5.1364653243847876E-2</v>
      </c>
      <c r="F5">
        <f>D5/(E5/100/1000)</f>
        <v>28031.005341032811</v>
      </c>
    </row>
    <row r="6" spans="2:6" x14ac:dyDescent="0.2">
      <c r="D6" s="2"/>
    </row>
    <row r="7" spans="2:6" x14ac:dyDescent="0.2">
      <c r="D7" s="2"/>
    </row>
    <row r="8" spans="2:6" x14ac:dyDescent="0.2">
      <c r="B8">
        <f>AVERAGE('533 K TOS data exp1_day2'!D11:D13)</f>
        <v>80</v>
      </c>
      <c r="C8">
        <f>AVERAGE('533 K TOS data exp1_day2'!F11:F13)</f>
        <v>0.37048591498881428</v>
      </c>
      <c r="D8" s="2">
        <f>AVERAGE('533 K TOS data exp1_day2'!N11:N13)</f>
        <v>1.0527333009749519E-2</v>
      </c>
      <c r="E8">
        <f>AVERAGE('533 K TOS data exp1_day2'!G11:G13)</f>
        <v>3.1946308724832215E-2</v>
      </c>
      <c r="F8">
        <f>D8/(E8/100/1000)</f>
        <v>32953.206270014249</v>
      </c>
    </row>
    <row r="10" spans="2:6" x14ac:dyDescent="0.2">
      <c r="D10" s="2"/>
    </row>
    <row r="11" spans="2:6" x14ac:dyDescent="0.2">
      <c r="B11">
        <f>AVERAGE('533 K TOS data exp1_day2'!D14:D16)</f>
        <v>80</v>
      </c>
      <c r="C11">
        <f>AVERAGE('533 K TOS data exp1_day2'!F14:F16)</f>
        <v>2.1523911946308725</v>
      </c>
      <c r="D11" s="2">
        <f>AVERAGE('533 K TOS data exp1_day2'!N14:N16)</f>
        <v>2.2242768037521662E-2</v>
      </c>
      <c r="E11">
        <f>AVERAGE('533 K TOS data exp1_day2'!G14:G16)</f>
        <v>0.1472035794183445</v>
      </c>
      <c r="F11">
        <f>D11/(E11/100/1000)</f>
        <v>15110.208682024597</v>
      </c>
    </row>
    <row r="13" spans="2:6" x14ac:dyDescent="0.2">
      <c r="D13" s="2"/>
    </row>
    <row r="14" spans="2:6" x14ac:dyDescent="0.2">
      <c r="B14">
        <f>AVERAGE('533 K TOS data exp1_day2'!D26:D28)</f>
        <v>50</v>
      </c>
      <c r="C14">
        <f>AVERAGE('533 K TOS data exp1_day2'!F26:F28)</f>
        <v>1.3760505413870245</v>
      </c>
      <c r="D14" s="2">
        <f>AVERAGE('533 K TOS data exp1_day2'!N26:N28)</f>
        <v>5.404699376102935E-3</v>
      </c>
      <c r="E14">
        <f>AVERAGE('533 K TOS data exp1_day2'!G26:G28)</f>
        <v>4.4474272930648769E-2</v>
      </c>
      <c r="F14">
        <f>D14/(E14/100/1000)</f>
        <v>12152.417611257606</v>
      </c>
    </row>
    <row r="17" spans="2:6" x14ac:dyDescent="0.2">
      <c r="B17">
        <f>AVERAGE('533 K TOS data exp1_day2'!D29:D31)</f>
        <v>70</v>
      </c>
      <c r="C17">
        <f>AVERAGE('533 K TOS data exp1_day2'!F29:F31)</f>
        <v>1.4415572930648768</v>
      </c>
      <c r="D17" s="2">
        <f>AVERAGE('533 K TOS data exp1_day2'!N29:N31)</f>
        <v>1.2203625735869679E-2</v>
      </c>
      <c r="E17">
        <f>AVERAGE('533 K TOS data exp1_day2'!G29:G31)</f>
        <v>7.5167785234899337E-2</v>
      </c>
      <c r="F17">
        <f>D17/(E17/100/1000)</f>
        <v>16235.180666469483</v>
      </c>
    </row>
    <row r="20" spans="2:6" x14ac:dyDescent="0.2">
      <c r="B20">
        <f>AVERAGE('533 K TOS data exp1_day2'!D32:D34)</f>
        <v>60</v>
      </c>
      <c r="C20">
        <f>AVERAGE('533 K TOS data exp1_day2'!F32:F34)</f>
        <v>1.35493096196868</v>
      </c>
      <c r="D20" s="2">
        <f>AVERAGE('533 K TOS data exp1_day2'!N32:N34)</f>
        <v>8.2233012608428913E-3</v>
      </c>
      <c r="E20">
        <f>AVERAGE('533 K TOS data exp1_day2'!G32:G34)</f>
        <v>5.7941834451901562E-2</v>
      </c>
      <c r="F20">
        <f>D20/(E20/100/1000)</f>
        <v>14192.33846948561</v>
      </c>
    </row>
    <row r="21" spans="2:6" x14ac:dyDescent="0.2">
      <c r="D21" s="2"/>
    </row>
    <row r="24" spans="2:6" x14ac:dyDescent="0.2">
      <c r="B24">
        <f>AVERAGE('533 K TOS data exp1_day2'!D36:D38)</f>
        <v>80</v>
      </c>
      <c r="C24">
        <f>AVERAGE('533 K TOS data exp1_day2'!F36:F38)</f>
        <v>1.4162926487695751</v>
      </c>
      <c r="D24" s="2">
        <f>AVERAGE('533 K TOS data exp1_day2'!N36:N38)</f>
        <v>1.6238878802848494E-2</v>
      </c>
      <c r="E24">
        <f>AVERAGE('533 K TOS data exp1_day2'!G36:G38)</f>
        <v>9.3489932885906041E-2</v>
      </c>
      <c r="F24">
        <f>D24/(E24/100/1000)</f>
        <v>17369.655000893221</v>
      </c>
    </row>
    <row r="27" spans="2:6" x14ac:dyDescent="0.2">
      <c r="D27" s="2"/>
    </row>
    <row r="28" spans="2:6" x14ac:dyDescent="0.2">
      <c r="B28">
        <f>AVERAGE('533 K TOS data exp1_day2'!D40:D42)</f>
        <v>30</v>
      </c>
      <c r="C28">
        <f>AVERAGE('533 K TOS data exp1_day2'!F40:F42)</f>
        <v>1.518213870246085</v>
      </c>
      <c r="D28" s="2">
        <f>AVERAGE('533 K TOS data exp1_day2'!N40:N42)</f>
        <v>1.4160385451250082E-3</v>
      </c>
      <c r="E28">
        <f>AVERAGE('533 K TOS data exp1_day2'!G40:G42)</f>
        <v>2.0357941834451901E-2</v>
      </c>
      <c r="F28">
        <f>D28/(E28/100/1000)</f>
        <v>6955.7058205591065</v>
      </c>
    </row>
    <row r="31" spans="2:6" x14ac:dyDescent="0.2">
      <c r="B31">
        <f>AVERAGE('533 K TOS data exp1_day2'!D43:D45)</f>
        <v>40</v>
      </c>
      <c r="C31">
        <f>AVERAGE('533 K TOS data exp1_day2'!F43:F45)</f>
        <v>1.5563604250559282</v>
      </c>
      <c r="D31" s="2">
        <f>AVERAGE('533 K TOS data exp1_day2'!N43:N45)</f>
        <v>2.7824015445137764E-3</v>
      </c>
      <c r="E31">
        <f>AVERAGE('533 K TOS data exp1_day2'!G43:G45)</f>
        <v>2.9597315436241611E-2</v>
      </c>
      <c r="F31">
        <f>D31/(E31/100/1000)</f>
        <v>9400.8578261349794</v>
      </c>
    </row>
    <row r="35" spans="4:4" x14ac:dyDescent="0.2">
      <c r="D35" s="2"/>
    </row>
  </sheetData>
  <sortState xmlns:xlrd2="http://schemas.microsoft.com/office/spreadsheetml/2017/richdata2" ref="I7:M11">
    <sortCondition ref="I7:I1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65EB-E411-AF46-BE77-A743250C0F67}">
  <dimension ref="A1:Q85"/>
  <sheetViews>
    <sheetView topLeftCell="A51" workbookViewId="0">
      <selection activeCell="F75" sqref="B75:F78"/>
    </sheetView>
  </sheetViews>
  <sheetFormatPr baseColWidth="10" defaultRowHeight="16" x14ac:dyDescent="0.2"/>
  <cols>
    <col min="1" max="1" width="13.6640625" bestFit="1" customWidth="1"/>
    <col min="2" max="2" width="20.1640625" bestFit="1" customWidth="1"/>
    <col min="5" max="5" width="14.1640625" bestFit="1" customWidth="1"/>
    <col min="14" max="14" width="12.1640625" bestFit="1" customWidth="1"/>
    <col min="15" max="15" width="12.1640625" customWidth="1"/>
    <col min="17" max="17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8</v>
      </c>
      <c r="E1" t="s">
        <v>7</v>
      </c>
      <c r="F1" t="s">
        <v>19</v>
      </c>
      <c r="G1" t="s">
        <v>16</v>
      </c>
      <c r="H1" t="s">
        <v>18</v>
      </c>
      <c r="I1" t="s">
        <v>3</v>
      </c>
      <c r="J1" t="s">
        <v>4</v>
      </c>
      <c r="K1" t="s">
        <v>5</v>
      </c>
      <c r="L1" t="s">
        <v>17</v>
      </c>
      <c r="N1" t="s">
        <v>10</v>
      </c>
      <c r="Q1" t="s">
        <v>9</v>
      </c>
    </row>
    <row r="2" spans="1:17" x14ac:dyDescent="0.2">
      <c r="A2">
        <v>60.137999999999998</v>
      </c>
      <c r="B2">
        <v>0</v>
      </c>
      <c r="C2">
        <v>513</v>
      </c>
      <c r="D2">
        <v>80</v>
      </c>
      <c r="E2">
        <v>100</v>
      </c>
      <c r="F2">
        <f>(J2+I2)/$Q$2*1.4</f>
        <v>0</v>
      </c>
      <c r="I2">
        <v>0</v>
      </c>
      <c r="J2">
        <v>0</v>
      </c>
      <c r="N2" s="2">
        <f>I2*$Q$14/$Q$11</f>
        <v>0</v>
      </c>
      <c r="Q2">
        <v>14900</v>
      </c>
    </row>
    <row r="3" spans="1:17" x14ac:dyDescent="0.2">
      <c r="A3">
        <v>61.042999999999999</v>
      </c>
      <c r="B3">
        <f>A3-A2+B2</f>
        <v>0.90500000000000114</v>
      </c>
      <c r="C3">
        <v>513</v>
      </c>
      <c r="D3">
        <v>80</v>
      </c>
      <c r="E3">
        <v>100</v>
      </c>
      <c r="F3">
        <f t="shared" ref="F3:F66" si="0">(J3+I3)/$Q$2*1.4</f>
        <v>2.5591812080536908E-3</v>
      </c>
      <c r="I3">
        <v>0</v>
      </c>
      <c r="J3">
        <v>27.236999999999998</v>
      </c>
      <c r="N3" s="2">
        <f t="shared" ref="N3:N66" si="1">I3*$Q$14/$Q$11</f>
        <v>0</v>
      </c>
      <c r="O3" s="2"/>
    </row>
    <row r="4" spans="1:17" x14ac:dyDescent="0.2">
      <c r="A4">
        <v>61.951000000000001</v>
      </c>
      <c r="B4">
        <f t="shared" ref="B4:B67" si="2">A4-A3+B3</f>
        <v>1.8130000000000024</v>
      </c>
      <c r="C4">
        <v>513</v>
      </c>
      <c r="D4">
        <v>80</v>
      </c>
      <c r="E4">
        <v>100</v>
      </c>
      <c r="F4">
        <f t="shared" si="0"/>
        <v>9.1718791946308713E-4</v>
      </c>
      <c r="I4">
        <v>0</v>
      </c>
      <c r="J4">
        <v>9.7614999999999998</v>
      </c>
      <c r="N4" s="2">
        <f t="shared" si="1"/>
        <v>0</v>
      </c>
      <c r="O4" s="2"/>
      <c r="Q4" t="s">
        <v>11</v>
      </c>
    </row>
    <row r="5" spans="1:17" x14ac:dyDescent="0.2">
      <c r="A5">
        <v>62.860999999999997</v>
      </c>
      <c r="B5">
        <f t="shared" si="2"/>
        <v>2.722999999999999</v>
      </c>
      <c r="C5">
        <v>513</v>
      </c>
      <c r="D5">
        <v>80</v>
      </c>
      <c r="E5">
        <v>100</v>
      </c>
      <c r="F5">
        <f>(J5+I5)/$Q$2*1.4</f>
        <v>5.6056375838926169E-4</v>
      </c>
      <c r="I5">
        <v>0</v>
      </c>
      <c r="J5">
        <v>5.9660000000000002</v>
      </c>
      <c r="N5" s="2">
        <f t="shared" si="1"/>
        <v>0</v>
      </c>
      <c r="O5" s="2"/>
      <c r="Q5">
        <v>0</v>
      </c>
    </row>
    <row r="6" spans="1:17" x14ac:dyDescent="0.2">
      <c r="A6">
        <v>63.764000000000003</v>
      </c>
      <c r="B6">
        <f t="shared" si="2"/>
        <v>3.6260000000000048</v>
      </c>
      <c r="C6">
        <v>513</v>
      </c>
      <c r="D6">
        <v>80</v>
      </c>
      <c r="E6">
        <v>100</v>
      </c>
      <c r="F6">
        <f t="shared" si="0"/>
        <v>1.3894661744966441</v>
      </c>
      <c r="I6">
        <v>337.89</v>
      </c>
      <c r="J6">
        <v>14450</v>
      </c>
      <c r="N6" s="2">
        <f t="shared" si="1"/>
        <v>0.11575772516426347</v>
      </c>
      <c r="O6" s="2"/>
    </row>
    <row r="7" spans="1:17" x14ac:dyDescent="0.2">
      <c r="A7">
        <v>64.668000000000006</v>
      </c>
      <c r="B7">
        <f t="shared" si="2"/>
        <v>4.5300000000000082</v>
      </c>
      <c r="C7">
        <v>513</v>
      </c>
      <c r="D7">
        <v>80</v>
      </c>
      <c r="E7">
        <v>100</v>
      </c>
      <c r="F7">
        <f t="shared" si="0"/>
        <v>1.4233442953020135</v>
      </c>
      <c r="I7">
        <v>301.45</v>
      </c>
      <c r="J7">
        <v>14847</v>
      </c>
      <c r="N7" s="2">
        <f t="shared" si="1"/>
        <v>0.10327374663579042</v>
      </c>
      <c r="O7" s="2"/>
      <c r="Q7" t="s">
        <v>12</v>
      </c>
    </row>
    <row r="8" spans="1:17" x14ac:dyDescent="0.2">
      <c r="A8">
        <v>65.572000000000003</v>
      </c>
      <c r="B8">
        <f t="shared" si="2"/>
        <v>5.4340000000000046</v>
      </c>
      <c r="C8">
        <v>513</v>
      </c>
      <c r="D8">
        <v>80</v>
      </c>
      <c r="E8">
        <v>100</v>
      </c>
      <c r="F8">
        <f t="shared" si="0"/>
        <v>1.4484071140939596</v>
      </c>
      <c r="I8">
        <v>288.19</v>
      </c>
      <c r="J8">
        <v>15127</v>
      </c>
      <c r="N8" s="2">
        <f t="shared" si="1"/>
        <v>9.8731003625703917E-2</v>
      </c>
      <c r="O8" s="2"/>
      <c r="Q8">
        <v>5.7999999999999996E-3</v>
      </c>
    </row>
    <row r="9" spans="1:17" x14ac:dyDescent="0.2">
      <c r="A9">
        <v>66.474999999999994</v>
      </c>
      <c r="B9">
        <f t="shared" si="2"/>
        <v>6.3369999999999962</v>
      </c>
      <c r="C9">
        <v>513</v>
      </c>
      <c r="D9">
        <v>80</v>
      </c>
      <c r="E9">
        <v>100</v>
      </c>
      <c r="F9">
        <f t="shared" si="0"/>
        <v>1.4304542281879193</v>
      </c>
      <c r="I9">
        <v>276.12</v>
      </c>
      <c r="J9">
        <v>14948</v>
      </c>
      <c r="N9" s="2">
        <f t="shared" si="1"/>
        <v>9.4595942680625156E-2</v>
      </c>
      <c r="O9" s="2"/>
    </row>
    <row r="10" spans="1:17" x14ac:dyDescent="0.2">
      <c r="A10">
        <v>67.375</v>
      </c>
      <c r="B10">
        <f t="shared" si="2"/>
        <v>7.2370000000000019</v>
      </c>
      <c r="C10">
        <v>513</v>
      </c>
      <c r="D10">
        <v>80</v>
      </c>
      <c r="E10">
        <v>100</v>
      </c>
      <c r="F10">
        <f t="shared" si="0"/>
        <v>1.4415424161073824</v>
      </c>
      <c r="I10">
        <v>268.13</v>
      </c>
      <c r="J10">
        <v>15074</v>
      </c>
      <c r="N10" s="2">
        <f t="shared" si="1"/>
        <v>9.1858648815573027E-2</v>
      </c>
      <c r="O10" s="2"/>
      <c r="Q10" t="s">
        <v>13</v>
      </c>
    </row>
    <row r="11" spans="1:17" x14ac:dyDescent="0.2">
      <c r="A11">
        <v>68.287000000000006</v>
      </c>
      <c r="B11">
        <f t="shared" si="2"/>
        <v>8.149000000000008</v>
      </c>
      <c r="C11">
        <v>513</v>
      </c>
      <c r="D11">
        <v>80</v>
      </c>
      <c r="E11">
        <v>100</v>
      </c>
      <c r="F11">
        <f t="shared" si="0"/>
        <v>1.4552051006711408</v>
      </c>
      <c r="I11">
        <v>261.54000000000002</v>
      </c>
      <c r="J11">
        <v>15226</v>
      </c>
      <c r="N11" s="2">
        <f t="shared" si="1"/>
        <v>8.9600980909353561E-2</v>
      </c>
      <c r="O11" s="2"/>
      <c r="Q11" s="2">
        <f>Q8*0.021/195*0.3</f>
        <v>1.8738461538461539E-7</v>
      </c>
    </row>
    <row r="12" spans="1:17" x14ac:dyDescent="0.2">
      <c r="A12">
        <v>69.19</v>
      </c>
      <c r="B12">
        <f t="shared" si="2"/>
        <v>9.0519999999999996</v>
      </c>
      <c r="C12">
        <v>513</v>
      </c>
      <c r="D12">
        <v>80</v>
      </c>
      <c r="E12">
        <v>100</v>
      </c>
      <c r="F12">
        <f t="shared" si="0"/>
        <v>1.38875677852349</v>
      </c>
      <c r="I12">
        <v>250.34</v>
      </c>
      <c r="J12">
        <v>14530</v>
      </c>
      <c r="N12" s="2">
        <f t="shared" si="1"/>
        <v>8.576397323869224E-2</v>
      </c>
      <c r="O12" s="2"/>
    </row>
    <row r="13" spans="1:17" x14ac:dyDescent="0.2">
      <c r="A13">
        <v>70.088999999999999</v>
      </c>
      <c r="B13">
        <f t="shared" si="2"/>
        <v>9.9510000000000005</v>
      </c>
      <c r="C13">
        <v>513</v>
      </c>
      <c r="D13">
        <v>80</v>
      </c>
      <c r="E13">
        <v>100</v>
      </c>
      <c r="F13">
        <f t="shared" si="0"/>
        <v>1.4720680536912751</v>
      </c>
      <c r="I13">
        <v>249.01</v>
      </c>
      <c r="J13">
        <v>15418</v>
      </c>
      <c r="N13" s="2">
        <f t="shared" si="1"/>
        <v>8.5308328577801212E-2</v>
      </c>
      <c r="O13" s="2"/>
      <c r="Q13" t="s">
        <v>14</v>
      </c>
    </row>
    <row r="14" spans="1:17" x14ac:dyDescent="0.2">
      <c r="A14">
        <v>71.180000000000007</v>
      </c>
      <c r="B14">
        <f t="shared" si="2"/>
        <v>11.042000000000009</v>
      </c>
      <c r="C14">
        <v>513</v>
      </c>
      <c r="D14">
        <v>80</v>
      </c>
      <c r="E14">
        <v>100</v>
      </c>
      <c r="F14">
        <f t="shared" si="0"/>
        <v>1.4854958389261745</v>
      </c>
      <c r="I14">
        <v>239.92</v>
      </c>
      <c r="J14">
        <v>15570</v>
      </c>
      <c r="N14" s="2">
        <f t="shared" si="1"/>
        <v>8.2194185745094822E-2</v>
      </c>
      <c r="O14" s="2"/>
      <c r="Q14">
        <f>0.36/92/3600*0.88/Q2</f>
        <v>6.4196089874525813E-11</v>
      </c>
    </row>
    <row r="15" spans="1:17" x14ac:dyDescent="0.2">
      <c r="A15">
        <v>72.236000000000004</v>
      </c>
      <c r="B15">
        <f t="shared" si="2"/>
        <v>12.098000000000006</v>
      </c>
      <c r="C15">
        <v>513</v>
      </c>
      <c r="D15">
        <v>80</v>
      </c>
      <c r="E15">
        <v>100</v>
      </c>
      <c r="F15">
        <f t="shared" si="0"/>
        <v>1.4593289932885904</v>
      </c>
      <c r="I15">
        <v>226.43</v>
      </c>
      <c r="J15">
        <v>15305</v>
      </c>
      <c r="N15" s="2">
        <f t="shared" si="1"/>
        <v>7.7572647041771525E-2</v>
      </c>
      <c r="O15" s="2"/>
    </row>
    <row r="16" spans="1:17" x14ac:dyDescent="0.2">
      <c r="A16">
        <v>73.284999999999997</v>
      </c>
      <c r="B16">
        <f t="shared" si="2"/>
        <v>13.146999999999998</v>
      </c>
      <c r="C16">
        <v>513</v>
      </c>
      <c r="D16">
        <v>80</v>
      </c>
      <c r="E16">
        <v>100</v>
      </c>
      <c r="F16">
        <f t="shared" si="0"/>
        <v>1.4256068456375841</v>
      </c>
      <c r="I16">
        <v>218.53</v>
      </c>
      <c r="J16">
        <v>14954</v>
      </c>
      <c r="N16" s="2">
        <f t="shared" si="1"/>
        <v>7.4866186274072918E-2</v>
      </c>
      <c r="O16" s="2"/>
    </row>
    <row r="17" spans="1:15" x14ac:dyDescent="0.2">
      <c r="A17">
        <v>74.334000000000003</v>
      </c>
      <c r="B17">
        <f t="shared" si="2"/>
        <v>14.196000000000005</v>
      </c>
      <c r="C17">
        <v>513</v>
      </c>
      <c r="D17">
        <v>80</v>
      </c>
      <c r="E17">
        <v>100</v>
      </c>
      <c r="F17">
        <f t="shared" si="0"/>
        <v>2.1564265771812079</v>
      </c>
      <c r="I17">
        <v>250.54</v>
      </c>
      <c r="J17">
        <v>22700</v>
      </c>
      <c r="N17" s="2">
        <f t="shared" si="1"/>
        <v>8.5832491232811198E-2</v>
      </c>
      <c r="O17" s="2"/>
    </row>
    <row r="18" spans="1:15" x14ac:dyDescent="0.2">
      <c r="A18">
        <v>75.411000000000001</v>
      </c>
      <c r="B18">
        <f t="shared" si="2"/>
        <v>15.273000000000003</v>
      </c>
      <c r="C18">
        <v>513</v>
      </c>
      <c r="D18">
        <v>80</v>
      </c>
      <c r="E18">
        <v>100</v>
      </c>
      <c r="F18">
        <f t="shared" si="0"/>
        <v>1.4504826845637584</v>
      </c>
      <c r="I18">
        <v>209.28</v>
      </c>
      <c r="J18">
        <v>15228</v>
      </c>
      <c r="N18" s="2">
        <f t="shared" si="1"/>
        <v>7.1697229046071398E-2</v>
      </c>
      <c r="O18" s="2"/>
    </row>
    <row r="19" spans="1:15" x14ac:dyDescent="0.2">
      <c r="A19">
        <v>76.475999999999999</v>
      </c>
      <c r="B19">
        <f t="shared" si="2"/>
        <v>16.338000000000001</v>
      </c>
      <c r="C19">
        <v>513</v>
      </c>
      <c r="D19">
        <v>80</v>
      </c>
      <c r="E19">
        <v>100</v>
      </c>
      <c r="F19">
        <f t="shared" si="0"/>
        <v>1.4620378523489932</v>
      </c>
      <c r="I19">
        <v>204.26</v>
      </c>
      <c r="J19">
        <v>15356</v>
      </c>
      <c r="N19" s="2">
        <f t="shared" si="1"/>
        <v>6.997742739368569E-2</v>
      </c>
      <c r="O19" s="2"/>
    </row>
    <row r="20" spans="1:15" x14ac:dyDescent="0.2">
      <c r="A20">
        <v>77.546000000000006</v>
      </c>
      <c r="B20">
        <f t="shared" si="2"/>
        <v>17.408000000000008</v>
      </c>
      <c r="C20">
        <v>513</v>
      </c>
      <c r="D20">
        <v>80</v>
      </c>
      <c r="E20">
        <v>100</v>
      </c>
      <c r="F20">
        <f t="shared" si="0"/>
        <v>1.3973672483221475</v>
      </c>
      <c r="I20">
        <v>197.98</v>
      </c>
      <c r="J20">
        <v>14674</v>
      </c>
      <c r="N20" s="2">
        <f t="shared" si="1"/>
        <v>6.782596237835059E-2</v>
      </c>
      <c r="O20" s="2"/>
    </row>
    <row r="21" spans="1:15" x14ac:dyDescent="0.2">
      <c r="A21">
        <v>78.628</v>
      </c>
      <c r="B21">
        <f t="shared" si="2"/>
        <v>18.490000000000002</v>
      </c>
      <c r="C21">
        <v>513</v>
      </c>
      <c r="D21">
        <v>80</v>
      </c>
      <c r="E21">
        <v>100</v>
      </c>
      <c r="F21">
        <f t="shared" si="0"/>
        <v>1.3913744966442951</v>
      </c>
      <c r="I21">
        <v>193.2</v>
      </c>
      <c r="J21">
        <v>14615</v>
      </c>
      <c r="N21" s="2">
        <f t="shared" si="1"/>
        <v>6.618838231890764E-2</v>
      </c>
      <c r="O21" s="2"/>
    </row>
    <row r="22" spans="1:15" x14ac:dyDescent="0.2">
      <c r="A22">
        <v>79.72</v>
      </c>
      <c r="B22">
        <f t="shared" si="2"/>
        <v>19.582000000000001</v>
      </c>
      <c r="C22">
        <v>513</v>
      </c>
      <c r="D22">
        <v>80</v>
      </c>
      <c r="E22">
        <v>100</v>
      </c>
      <c r="F22">
        <f t="shared" si="0"/>
        <v>1.4317433557046977</v>
      </c>
      <c r="I22">
        <v>189.84</v>
      </c>
      <c r="J22">
        <v>15048</v>
      </c>
      <c r="N22" s="2">
        <f t="shared" si="1"/>
        <v>6.5037280017709254E-2</v>
      </c>
      <c r="O22" s="2"/>
    </row>
    <row r="23" spans="1:15" x14ac:dyDescent="0.2">
      <c r="A23">
        <v>80.911000000000001</v>
      </c>
      <c r="B23">
        <f t="shared" si="2"/>
        <v>20.773000000000003</v>
      </c>
      <c r="C23">
        <v>513</v>
      </c>
      <c r="D23">
        <v>80</v>
      </c>
      <c r="E23">
        <v>100</v>
      </c>
      <c r="F23">
        <f t="shared" si="0"/>
        <v>1.4656759731543623</v>
      </c>
      <c r="I23">
        <v>187.98</v>
      </c>
      <c r="J23">
        <v>15411</v>
      </c>
      <c r="N23" s="2">
        <f t="shared" si="1"/>
        <v>6.4400062672403002E-2</v>
      </c>
      <c r="O23" s="2"/>
    </row>
    <row r="24" spans="1:15" x14ac:dyDescent="0.2">
      <c r="A24">
        <v>82.096000000000004</v>
      </c>
      <c r="B24">
        <f t="shared" si="2"/>
        <v>21.958000000000006</v>
      </c>
      <c r="C24">
        <v>513</v>
      </c>
      <c r="D24">
        <v>80</v>
      </c>
      <c r="E24">
        <v>100</v>
      </c>
      <c r="F24">
        <f t="shared" si="0"/>
        <v>1.4001879194630873</v>
      </c>
      <c r="I24">
        <v>183</v>
      </c>
      <c r="J24">
        <v>14719</v>
      </c>
      <c r="N24" s="2">
        <f t="shared" si="1"/>
        <v>6.2693964618841094E-2</v>
      </c>
      <c r="O24" s="2"/>
    </row>
    <row r="25" spans="1:15" x14ac:dyDescent="0.2">
      <c r="A25">
        <v>83.278000000000006</v>
      </c>
      <c r="B25">
        <f t="shared" si="2"/>
        <v>23.140000000000008</v>
      </c>
      <c r="C25">
        <v>513</v>
      </c>
      <c r="D25">
        <v>80</v>
      </c>
      <c r="E25">
        <v>100</v>
      </c>
      <c r="F25">
        <f t="shared" si="0"/>
        <v>1.515870201342282</v>
      </c>
      <c r="I25">
        <v>182.19</v>
      </c>
      <c r="J25">
        <v>15951</v>
      </c>
      <c r="N25" s="2">
        <f t="shared" si="1"/>
        <v>6.2416466742659334E-2</v>
      </c>
      <c r="O25" s="2"/>
    </row>
    <row r="26" spans="1:15" x14ac:dyDescent="0.2">
      <c r="A26">
        <v>84.450999999999993</v>
      </c>
      <c r="B26">
        <f t="shared" si="2"/>
        <v>24.312999999999995</v>
      </c>
      <c r="C26">
        <v>513</v>
      </c>
      <c r="D26">
        <v>80</v>
      </c>
      <c r="E26">
        <v>100</v>
      </c>
      <c r="F26">
        <f t="shared" si="0"/>
        <v>1.4040430872483221</v>
      </c>
      <c r="I26">
        <v>174.03</v>
      </c>
      <c r="J26">
        <v>14769</v>
      </c>
      <c r="N26" s="2">
        <f t="shared" si="1"/>
        <v>5.9620932582606097E-2</v>
      </c>
      <c r="O26" s="2"/>
    </row>
    <row r="27" spans="1:15" x14ac:dyDescent="0.2">
      <c r="A27">
        <v>85.613</v>
      </c>
      <c r="B27">
        <f t="shared" si="2"/>
        <v>25.475000000000001</v>
      </c>
      <c r="C27">
        <v>513</v>
      </c>
      <c r="D27">
        <v>80</v>
      </c>
      <c r="E27">
        <v>100</v>
      </c>
      <c r="F27">
        <f t="shared" si="0"/>
        <v>1.3983434899328859</v>
      </c>
      <c r="I27">
        <v>172.37</v>
      </c>
      <c r="J27">
        <v>14710</v>
      </c>
      <c r="N27" s="2">
        <f t="shared" si="1"/>
        <v>5.9052233231418796E-2</v>
      </c>
      <c r="O27" s="2"/>
    </row>
    <row r="28" spans="1:15" x14ac:dyDescent="0.2">
      <c r="A28">
        <v>86.77</v>
      </c>
      <c r="B28">
        <f t="shared" si="2"/>
        <v>26.631999999999998</v>
      </c>
      <c r="C28">
        <v>513</v>
      </c>
      <c r="D28">
        <v>80</v>
      </c>
      <c r="E28">
        <v>100</v>
      </c>
      <c r="F28">
        <f t="shared" si="0"/>
        <v>1.472471140939597</v>
      </c>
      <c r="I28">
        <v>170.3</v>
      </c>
      <c r="J28">
        <v>15501</v>
      </c>
      <c r="N28" s="2">
        <f t="shared" si="1"/>
        <v>5.8343071992287651E-2</v>
      </c>
      <c r="O28" s="2"/>
    </row>
    <row r="29" spans="1:15" x14ac:dyDescent="0.2">
      <c r="A29">
        <v>87.921999999999997</v>
      </c>
      <c r="B29">
        <f t="shared" si="2"/>
        <v>27.783999999999999</v>
      </c>
      <c r="C29">
        <v>513</v>
      </c>
      <c r="D29">
        <v>80</v>
      </c>
      <c r="E29">
        <v>100</v>
      </c>
      <c r="F29">
        <f t="shared" si="0"/>
        <v>1.4422922147651005</v>
      </c>
      <c r="I29">
        <v>168.11</v>
      </c>
      <c r="J29">
        <v>15182</v>
      </c>
      <c r="N29" s="2">
        <f t="shared" si="1"/>
        <v>5.7592799956685127E-2</v>
      </c>
      <c r="O29" s="2"/>
    </row>
    <row r="30" spans="1:15" x14ac:dyDescent="0.2">
      <c r="A30">
        <v>89.061000000000007</v>
      </c>
      <c r="B30">
        <f t="shared" si="2"/>
        <v>28.923000000000009</v>
      </c>
      <c r="C30">
        <v>513</v>
      </c>
      <c r="D30">
        <v>80</v>
      </c>
      <c r="E30">
        <v>100</v>
      </c>
      <c r="F30">
        <f t="shared" si="0"/>
        <v>1.4321379865771813</v>
      </c>
      <c r="I30">
        <v>165.04</v>
      </c>
      <c r="J30">
        <v>15077</v>
      </c>
      <c r="N30" s="2">
        <f t="shared" si="1"/>
        <v>5.6541048746959199E-2</v>
      </c>
      <c r="O30" s="2"/>
    </row>
    <row r="31" spans="1:15" x14ac:dyDescent="0.2">
      <c r="A31">
        <v>90.215500000000006</v>
      </c>
      <c r="B31">
        <f t="shared" si="2"/>
        <v>30.077500000000008</v>
      </c>
      <c r="C31">
        <v>513</v>
      </c>
      <c r="D31">
        <v>80</v>
      </c>
      <c r="E31">
        <v>100</v>
      </c>
      <c r="F31">
        <f t="shared" si="0"/>
        <v>1.3666856375838927</v>
      </c>
      <c r="I31">
        <v>161.44</v>
      </c>
      <c r="J31">
        <v>14384</v>
      </c>
      <c r="N31" s="2">
        <f t="shared" si="1"/>
        <v>5.5307724852818062E-2</v>
      </c>
      <c r="O31" s="2"/>
    </row>
    <row r="32" spans="1:15" x14ac:dyDescent="0.2">
      <c r="A32">
        <v>91.365099999999998</v>
      </c>
      <c r="B32">
        <f t="shared" si="2"/>
        <v>31.2271</v>
      </c>
      <c r="C32">
        <v>513</v>
      </c>
      <c r="D32">
        <v>80</v>
      </c>
      <c r="E32">
        <v>100</v>
      </c>
      <c r="F32">
        <f t="shared" si="0"/>
        <v>1.4215289932885904</v>
      </c>
      <c r="I32">
        <v>160.13</v>
      </c>
      <c r="J32">
        <v>14969</v>
      </c>
      <c r="N32" s="2">
        <f t="shared" si="1"/>
        <v>5.4858931991338927E-2</v>
      </c>
      <c r="O32" s="2"/>
    </row>
    <row r="33" spans="1:15" x14ac:dyDescent="0.2">
      <c r="A33">
        <v>92.514700000000005</v>
      </c>
      <c r="B33">
        <f t="shared" si="2"/>
        <v>32.376700000000007</v>
      </c>
      <c r="C33">
        <v>513</v>
      </c>
      <c r="D33">
        <v>80</v>
      </c>
      <c r="E33">
        <v>100</v>
      </c>
      <c r="F33">
        <f t="shared" si="0"/>
        <v>1.4457405369127516</v>
      </c>
      <c r="I33">
        <v>158.81</v>
      </c>
      <c r="J33">
        <v>15228</v>
      </c>
      <c r="N33" s="2">
        <f t="shared" si="1"/>
        <v>5.440671323015385E-2</v>
      </c>
      <c r="O33" s="2"/>
    </row>
    <row r="34" spans="1:15" x14ac:dyDescent="0.2">
      <c r="A34" s="1">
        <v>93.664299999999997</v>
      </c>
      <c r="B34">
        <f t="shared" si="2"/>
        <v>33.526299999999999</v>
      </c>
      <c r="C34">
        <v>513</v>
      </c>
      <c r="D34">
        <v>80</v>
      </c>
      <c r="E34">
        <v>100</v>
      </c>
      <c r="F34">
        <f t="shared" si="0"/>
        <v>1.4139408053691276</v>
      </c>
      <c r="I34">
        <v>155.37</v>
      </c>
      <c r="J34">
        <v>14893</v>
      </c>
      <c r="N34" s="2">
        <f t="shared" si="1"/>
        <v>5.3228203731307877E-2</v>
      </c>
      <c r="O34" s="2"/>
    </row>
    <row r="35" spans="1:15" x14ac:dyDescent="0.2">
      <c r="A35" s="1">
        <v>94.813900000000004</v>
      </c>
      <c r="B35">
        <f t="shared" si="2"/>
        <v>34.675900000000006</v>
      </c>
      <c r="C35">
        <v>513</v>
      </c>
      <c r="D35">
        <v>80</v>
      </c>
      <c r="E35">
        <v>100</v>
      </c>
      <c r="F35">
        <f t="shared" si="0"/>
        <v>1.3622638926174495</v>
      </c>
      <c r="I35">
        <v>151.38</v>
      </c>
      <c r="J35">
        <v>14347</v>
      </c>
      <c r="N35" s="2">
        <f t="shared" si="1"/>
        <v>5.1861269748634781E-2</v>
      </c>
      <c r="O35" s="2"/>
    </row>
    <row r="36" spans="1:15" x14ac:dyDescent="0.2">
      <c r="A36" s="1">
        <v>95.963499999999996</v>
      </c>
      <c r="B36">
        <f t="shared" si="2"/>
        <v>35.825499999999998</v>
      </c>
      <c r="C36">
        <v>513</v>
      </c>
      <c r="D36">
        <v>80</v>
      </c>
      <c r="E36">
        <v>100</v>
      </c>
      <c r="F36">
        <f t="shared" si="0"/>
        <v>1.4443433557046979</v>
      </c>
      <c r="I36">
        <v>151.94</v>
      </c>
      <c r="J36">
        <v>15220</v>
      </c>
      <c r="N36" s="2">
        <f t="shared" si="1"/>
        <v>5.2053120132167847E-2</v>
      </c>
      <c r="O36" s="2"/>
    </row>
    <row r="37" spans="1:15" x14ac:dyDescent="0.2">
      <c r="A37" s="1">
        <v>97.113100000000003</v>
      </c>
      <c r="B37">
        <f t="shared" si="2"/>
        <v>36.975100000000005</v>
      </c>
      <c r="C37">
        <v>513</v>
      </c>
      <c r="D37">
        <v>80</v>
      </c>
      <c r="E37">
        <v>100</v>
      </c>
      <c r="F37">
        <f t="shared" si="0"/>
        <v>1.3935055033557047</v>
      </c>
      <c r="I37">
        <v>147.88</v>
      </c>
      <c r="J37">
        <v>14683</v>
      </c>
      <c r="N37" s="2">
        <f t="shared" si="1"/>
        <v>5.0662204851553122E-2</v>
      </c>
      <c r="O37" s="2"/>
    </row>
    <row r="38" spans="1:15" x14ac:dyDescent="0.2">
      <c r="A38" s="1">
        <v>98.262699999999995</v>
      </c>
      <c r="B38">
        <f t="shared" si="2"/>
        <v>38.124699999999997</v>
      </c>
      <c r="C38">
        <v>513</v>
      </c>
      <c r="D38">
        <v>80</v>
      </c>
      <c r="E38">
        <v>100</v>
      </c>
      <c r="F38">
        <f t="shared" si="0"/>
        <v>1.3712774496644293</v>
      </c>
      <c r="I38">
        <v>146.31</v>
      </c>
      <c r="J38">
        <v>14448</v>
      </c>
      <c r="N38" s="2">
        <f t="shared" si="1"/>
        <v>5.0124338597719351E-2</v>
      </c>
      <c r="O38" s="2"/>
    </row>
    <row r="39" spans="1:15" x14ac:dyDescent="0.2">
      <c r="A39" s="1">
        <v>99.412300000000002</v>
      </c>
      <c r="B39">
        <f t="shared" si="2"/>
        <v>39.274300000000004</v>
      </c>
      <c r="C39">
        <v>513</v>
      </c>
      <c r="D39">
        <v>80</v>
      </c>
      <c r="E39">
        <v>100</v>
      </c>
      <c r="F39">
        <f t="shared" si="0"/>
        <v>1.3853516778523489</v>
      </c>
      <c r="I39">
        <v>146.1</v>
      </c>
      <c r="J39">
        <v>14598</v>
      </c>
      <c r="N39" s="2">
        <f t="shared" si="1"/>
        <v>5.0052394703894443E-2</v>
      </c>
      <c r="O39" s="2"/>
    </row>
    <row r="40" spans="1:15" x14ac:dyDescent="0.2">
      <c r="A40" s="1">
        <v>100.56189999999999</v>
      </c>
      <c r="B40">
        <f t="shared" si="2"/>
        <v>40.423899999999996</v>
      </c>
      <c r="C40">
        <v>513</v>
      </c>
      <c r="D40">
        <v>80</v>
      </c>
      <c r="E40">
        <v>100</v>
      </c>
      <c r="F40">
        <f t="shared" si="0"/>
        <v>1.4597715436241609</v>
      </c>
      <c r="I40">
        <v>146.13999999999999</v>
      </c>
      <c r="J40">
        <v>15390</v>
      </c>
      <c r="N40" s="2">
        <f t="shared" si="1"/>
        <v>5.0066098302718229E-2</v>
      </c>
      <c r="O40" s="2"/>
    </row>
    <row r="41" spans="1:15" x14ac:dyDescent="0.2">
      <c r="A41" s="1">
        <v>101.7115</v>
      </c>
      <c r="B41">
        <f t="shared" si="2"/>
        <v>41.573500000000003</v>
      </c>
      <c r="C41">
        <v>513</v>
      </c>
      <c r="D41">
        <v>80</v>
      </c>
      <c r="E41">
        <v>100</v>
      </c>
      <c r="F41">
        <f t="shared" si="0"/>
        <v>1.440703355704698</v>
      </c>
      <c r="I41">
        <v>144.19999999999999</v>
      </c>
      <c r="J41">
        <v>15189</v>
      </c>
      <c r="N41" s="2">
        <f t="shared" si="1"/>
        <v>4.9401473759764399E-2</v>
      </c>
      <c r="O41" s="2"/>
    </row>
    <row r="42" spans="1:15" x14ac:dyDescent="0.2">
      <c r="A42" s="1">
        <v>102.86109999999999</v>
      </c>
      <c r="B42">
        <f t="shared" si="2"/>
        <v>42.723099999999995</v>
      </c>
      <c r="C42">
        <v>513</v>
      </c>
      <c r="D42">
        <v>80</v>
      </c>
      <c r="E42">
        <v>100</v>
      </c>
      <c r="F42">
        <f t="shared" si="0"/>
        <v>1.4220157046979864</v>
      </c>
      <c r="I42">
        <v>142.31</v>
      </c>
      <c r="J42">
        <v>14992</v>
      </c>
      <c r="N42" s="2">
        <f t="shared" si="1"/>
        <v>4.8753978715340304E-2</v>
      </c>
      <c r="O42" s="2"/>
    </row>
    <row r="43" spans="1:15" x14ac:dyDescent="0.2">
      <c r="A43" s="1">
        <v>104.0107</v>
      </c>
      <c r="B43">
        <f t="shared" si="2"/>
        <v>43.872700000000002</v>
      </c>
      <c r="C43">
        <v>513</v>
      </c>
      <c r="D43">
        <v>80</v>
      </c>
      <c r="E43">
        <v>100</v>
      </c>
      <c r="F43">
        <f t="shared" si="0"/>
        <v>1.3603029530201343</v>
      </c>
      <c r="I43">
        <v>139.51</v>
      </c>
      <c r="J43">
        <v>14338</v>
      </c>
      <c r="N43" s="2">
        <f t="shared" si="1"/>
        <v>4.7794726797674977E-2</v>
      </c>
      <c r="O43" s="2"/>
    </row>
    <row r="44" spans="1:15" x14ac:dyDescent="0.2">
      <c r="A44" s="1">
        <v>105.16030000000001</v>
      </c>
      <c r="B44">
        <f t="shared" si="2"/>
        <v>45.022300000000008</v>
      </c>
      <c r="C44">
        <v>513</v>
      </c>
      <c r="D44">
        <v>80</v>
      </c>
      <c r="E44">
        <v>100</v>
      </c>
      <c r="F44">
        <f t="shared" si="0"/>
        <v>1.3700973154362415</v>
      </c>
      <c r="I44">
        <v>138.75</v>
      </c>
      <c r="J44">
        <v>14443</v>
      </c>
      <c r="N44" s="2">
        <f t="shared" si="1"/>
        <v>4.753435842002296E-2</v>
      </c>
      <c r="O44" s="2"/>
    </row>
    <row r="45" spans="1:15" x14ac:dyDescent="0.2">
      <c r="A45" s="1">
        <v>106.3099</v>
      </c>
      <c r="B45">
        <f t="shared" si="2"/>
        <v>46.171900000000001</v>
      </c>
      <c r="C45">
        <v>513</v>
      </c>
      <c r="D45">
        <v>80</v>
      </c>
      <c r="E45">
        <v>100</v>
      </c>
      <c r="F45">
        <f t="shared" si="0"/>
        <v>1.4608624161073824</v>
      </c>
      <c r="I45">
        <v>137.75</v>
      </c>
      <c r="J45">
        <v>15410</v>
      </c>
      <c r="N45" s="2">
        <f t="shared" si="1"/>
        <v>4.7191768449428205E-2</v>
      </c>
      <c r="O45" s="2"/>
    </row>
    <row r="46" spans="1:15" x14ac:dyDescent="0.2">
      <c r="A46" s="1">
        <v>107.45950000000001</v>
      </c>
      <c r="B46">
        <f t="shared" si="2"/>
        <v>47.321500000000007</v>
      </c>
      <c r="C46">
        <v>513</v>
      </c>
      <c r="D46">
        <v>80</v>
      </c>
      <c r="E46">
        <v>100</v>
      </c>
      <c r="F46">
        <f t="shared" si="0"/>
        <v>1.451485234899329</v>
      </c>
      <c r="I46">
        <v>137.94999999999999</v>
      </c>
      <c r="J46">
        <v>15310</v>
      </c>
      <c r="N46" s="2">
        <f t="shared" si="1"/>
        <v>4.7260286443547149E-2</v>
      </c>
      <c r="O46" s="2"/>
    </row>
    <row r="47" spans="1:15" x14ac:dyDescent="0.2">
      <c r="A47" s="1">
        <v>108.6091</v>
      </c>
      <c r="B47">
        <f t="shared" si="2"/>
        <v>48.4711</v>
      </c>
      <c r="C47">
        <v>513</v>
      </c>
      <c r="D47">
        <v>80</v>
      </c>
      <c r="E47">
        <v>100</v>
      </c>
      <c r="F47">
        <f t="shared" si="0"/>
        <v>1.4482755704697987</v>
      </c>
      <c r="I47">
        <v>135.79</v>
      </c>
      <c r="J47">
        <v>15278</v>
      </c>
      <c r="N47" s="2">
        <f t="shared" si="1"/>
        <v>4.6520292107062468E-2</v>
      </c>
      <c r="O47" s="2"/>
    </row>
    <row r="48" spans="1:15" x14ac:dyDescent="0.2">
      <c r="A48" s="1">
        <v>109.7587</v>
      </c>
      <c r="B48">
        <f t="shared" si="2"/>
        <v>49.620700000000006</v>
      </c>
      <c r="C48">
        <v>513</v>
      </c>
      <c r="D48">
        <v>80</v>
      </c>
      <c r="E48">
        <v>100</v>
      </c>
      <c r="F48">
        <f t="shared" si="0"/>
        <v>1.3231766442953019</v>
      </c>
      <c r="I48">
        <v>131.38</v>
      </c>
      <c r="J48">
        <v>13951</v>
      </c>
      <c r="N48" s="2">
        <f t="shared" si="1"/>
        <v>4.5009470336739577E-2</v>
      </c>
      <c r="O48" s="2"/>
    </row>
    <row r="49" spans="1:15" x14ac:dyDescent="0.2">
      <c r="A49" s="1">
        <v>110.9083</v>
      </c>
      <c r="B49">
        <f t="shared" si="2"/>
        <v>50.770299999999999</v>
      </c>
      <c r="C49">
        <v>513</v>
      </c>
      <c r="D49">
        <v>80</v>
      </c>
      <c r="E49">
        <v>100</v>
      </c>
      <c r="F49">
        <f t="shared" si="0"/>
        <v>0.85527973154362402</v>
      </c>
      <c r="I49">
        <v>107.32</v>
      </c>
      <c r="J49">
        <v>8995.2999999999993</v>
      </c>
      <c r="N49" s="2">
        <f t="shared" si="1"/>
        <v>3.6766755644229654E-2</v>
      </c>
      <c r="O49" s="2"/>
    </row>
    <row r="50" spans="1:15" x14ac:dyDescent="0.2">
      <c r="A50" s="1">
        <v>112.0579</v>
      </c>
      <c r="B50">
        <f t="shared" si="2"/>
        <v>51.919900000000005</v>
      </c>
      <c r="C50">
        <v>513</v>
      </c>
      <c r="D50">
        <v>80</v>
      </c>
      <c r="E50">
        <v>100</v>
      </c>
      <c r="F50">
        <f t="shared" si="0"/>
        <v>1.4056892617449663</v>
      </c>
      <c r="I50">
        <v>130.55000000000001</v>
      </c>
      <c r="J50">
        <v>14830</v>
      </c>
      <c r="N50" s="2">
        <f t="shared" si="1"/>
        <v>4.472512066114593E-2</v>
      </c>
      <c r="O50" s="2"/>
    </row>
    <row r="51" spans="1:15" x14ac:dyDescent="0.2">
      <c r="A51" s="1">
        <v>113.2075</v>
      </c>
      <c r="B51">
        <f t="shared" si="2"/>
        <v>53.069499999999998</v>
      </c>
      <c r="C51">
        <v>513</v>
      </c>
      <c r="D51">
        <v>80</v>
      </c>
      <c r="E51">
        <v>100</v>
      </c>
      <c r="F51">
        <f t="shared" si="0"/>
        <v>1.4440708724832214</v>
      </c>
      <c r="I51">
        <v>132.04</v>
      </c>
      <c r="J51">
        <v>15237</v>
      </c>
      <c r="N51" s="2">
        <f t="shared" si="1"/>
        <v>4.5235579717332115E-2</v>
      </c>
      <c r="O51" s="2"/>
    </row>
    <row r="52" spans="1:15" x14ac:dyDescent="0.2">
      <c r="A52" s="1">
        <v>114.3571</v>
      </c>
      <c r="B52">
        <f t="shared" si="2"/>
        <v>54.219100000000005</v>
      </c>
      <c r="C52">
        <v>513</v>
      </c>
      <c r="D52">
        <v>80</v>
      </c>
      <c r="E52">
        <v>100</v>
      </c>
      <c r="F52">
        <f t="shared" si="0"/>
        <v>1.433143355704698</v>
      </c>
      <c r="I52">
        <v>130.74</v>
      </c>
      <c r="J52">
        <v>15122</v>
      </c>
      <c r="N52" s="2">
        <f t="shared" si="1"/>
        <v>4.4790212755558938E-2</v>
      </c>
      <c r="O52" s="2"/>
    </row>
    <row r="53" spans="1:15" x14ac:dyDescent="0.2">
      <c r="A53" s="1">
        <v>115.5067</v>
      </c>
      <c r="B53">
        <f t="shared" si="2"/>
        <v>55.368699999999997</v>
      </c>
      <c r="C53">
        <v>513</v>
      </c>
      <c r="D53">
        <v>80</v>
      </c>
      <c r="E53">
        <v>100</v>
      </c>
      <c r="F53">
        <f t="shared" si="0"/>
        <v>1.3673377181208053</v>
      </c>
      <c r="I53">
        <v>128.38</v>
      </c>
      <c r="J53">
        <v>14424</v>
      </c>
      <c r="N53" s="2">
        <f t="shared" si="1"/>
        <v>4.3981700424955299E-2</v>
      </c>
      <c r="O53" s="2"/>
    </row>
    <row r="54" spans="1:15" x14ac:dyDescent="0.2">
      <c r="A54" s="1">
        <v>116.6563</v>
      </c>
      <c r="B54">
        <f t="shared" si="2"/>
        <v>56.518300000000004</v>
      </c>
      <c r="C54">
        <v>513</v>
      </c>
      <c r="D54">
        <v>80</v>
      </c>
      <c r="E54">
        <v>100</v>
      </c>
      <c r="F54">
        <f t="shared" si="0"/>
        <v>1.367996375838926</v>
      </c>
      <c r="I54">
        <v>126.39</v>
      </c>
      <c r="J54">
        <v>14433</v>
      </c>
      <c r="N54" s="2">
        <f t="shared" si="1"/>
        <v>4.3299946383471732E-2</v>
      </c>
      <c r="O54" s="2"/>
    </row>
    <row r="55" spans="1:15" x14ac:dyDescent="0.2">
      <c r="A55" s="1">
        <v>117.80589999999999</v>
      </c>
      <c r="B55">
        <f t="shared" si="2"/>
        <v>57.667899999999996</v>
      </c>
      <c r="C55">
        <v>513</v>
      </c>
      <c r="D55">
        <v>80</v>
      </c>
      <c r="E55">
        <v>100</v>
      </c>
      <c r="F55">
        <f t="shared" si="0"/>
        <v>1.496866845637584</v>
      </c>
      <c r="I55">
        <v>128.94</v>
      </c>
      <c r="J55">
        <v>15802</v>
      </c>
      <c r="N55" s="2">
        <f t="shared" si="1"/>
        <v>4.4173550808488365E-2</v>
      </c>
      <c r="O55" s="2"/>
    </row>
    <row r="56" spans="1:15" x14ac:dyDescent="0.2">
      <c r="A56" s="1">
        <v>118.9555</v>
      </c>
      <c r="B56">
        <f t="shared" si="2"/>
        <v>58.817500000000003</v>
      </c>
      <c r="C56">
        <v>513</v>
      </c>
      <c r="D56">
        <v>80</v>
      </c>
      <c r="E56">
        <v>100</v>
      </c>
      <c r="F56">
        <f t="shared" si="0"/>
        <v>1.4276260402684564</v>
      </c>
      <c r="I56">
        <v>127.02</v>
      </c>
      <c r="J56">
        <v>15067</v>
      </c>
      <c r="N56" s="2">
        <f t="shared" si="1"/>
        <v>4.3515778064946421E-2</v>
      </c>
      <c r="O56" s="2"/>
    </row>
    <row r="57" spans="1:15" x14ac:dyDescent="0.2">
      <c r="A57" s="1">
        <v>120.10509999999999</v>
      </c>
      <c r="B57">
        <f t="shared" si="2"/>
        <v>59.967099999999995</v>
      </c>
      <c r="C57">
        <v>513</v>
      </c>
      <c r="D57">
        <v>80</v>
      </c>
      <c r="E57">
        <v>100</v>
      </c>
      <c r="F57">
        <f t="shared" si="0"/>
        <v>1.4455610738255031</v>
      </c>
      <c r="I57">
        <v>125.9</v>
      </c>
      <c r="J57">
        <v>15259</v>
      </c>
      <c r="N57" s="2">
        <f t="shared" si="1"/>
        <v>4.3132077297880295E-2</v>
      </c>
      <c r="O57" s="2"/>
    </row>
    <row r="58" spans="1:15" x14ac:dyDescent="0.2">
      <c r="A58" s="1">
        <v>121.2547</v>
      </c>
      <c r="B58">
        <f t="shared" si="2"/>
        <v>61.116700000000002</v>
      </c>
      <c r="C58">
        <v>513</v>
      </c>
      <c r="D58">
        <v>80</v>
      </c>
      <c r="E58">
        <v>100</v>
      </c>
      <c r="F58">
        <f t="shared" si="0"/>
        <v>1.3991336912751677</v>
      </c>
      <c r="I58">
        <v>123.78</v>
      </c>
      <c r="J58">
        <v>14767</v>
      </c>
      <c r="N58" s="2">
        <f t="shared" si="1"/>
        <v>4.24057865602194E-2</v>
      </c>
      <c r="O58" s="2"/>
    </row>
    <row r="59" spans="1:15" x14ac:dyDescent="0.2">
      <c r="A59" s="1">
        <v>122.40430000000001</v>
      </c>
      <c r="B59">
        <f t="shared" si="2"/>
        <v>62.266300000000008</v>
      </c>
      <c r="C59">
        <v>513</v>
      </c>
      <c r="D59">
        <v>80</v>
      </c>
      <c r="E59">
        <v>100</v>
      </c>
      <c r="F59">
        <f t="shared" si="0"/>
        <v>1.3357080536912751</v>
      </c>
      <c r="I59">
        <v>120.75</v>
      </c>
      <c r="J59">
        <v>14095</v>
      </c>
      <c r="N59" s="2">
        <f t="shared" si="1"/>
        <v>4.1367738949317279E-2</v>
      </c>
      <c r="O59" s="2"/>
    </row>
    <row r="60" spans="1:15" x14ac:dyDescent="0.2">
      <c r="A60" s="1">
        <v>123.5539</v>
      </c>
      <c r="B60">
        <f t="shared" si="2"/>
        <v>63.415900000000001</v>
      </c>
      <c r="C60">
        <v>513</v>
      </c>
      <c r="D60">
        <v>80</v>
      </c>
      <c r="E60">
        <v>100</v>
      </c>
      <c r="F60">
        <f t="shared" si="0"/>
        <v>2.0538657718120804E-2</v>
      </c>
      <c r="I60">
        <v>12.54</v>
      </c>
      <c r="J60">
        <v>206.05</v>
      </c>
      <c r="N60" s="2">
        <f t="shared" si="1"/>
        <v>4.2960782312582912E-3</v>
      </c>
      <c r="O60" s="2"/>
    </row>
    <row r="61" spans="1:15" x14ac:dyDescent="0.2">
      <c r="A61" s="1">
        <v>124.70350000000001</v>
      </c>
      <c r="B61">
        <f>A61-A60+B60</f>
        <v>64.565500000000014</v>
      </c>
      <c r="C61">
        <v>513</v>
      </c>
      <c r="D61">
        <v>80</v>
      </c>
      <c r="E61">
        <v>100</v>
      </c>
      <c r="F61">
        <f t="shared" si="0"/>
        <v>8.7216241610738252E-3</v>
      </c>
      <c r="I61">
        <v>0</v>
      </c>
      <c r="J61">
        <v>92.822999999999993</v>
      </c>
      <c r="N61" s="2">
        <f t="shared" si="1"/>
        <v>0</v>
      </c>
      <c r="O61" s="2"/>
    </row>
    <row r="62" spans="1:15" x14ac:dyDescent="0.2">
      <c r="A62" s="1">
        <v>125.8531</v>
      </c>
      <c r="B62">
        <f t="shared" si="2"/>
        <v>65.715100000000007</v>
      </c>
      <c r="C62">
        <v>513</v>
      </c>
      <c r="D62">
        <v>80</v>
      </c>
      <c r="E62">
        <v>100</v>
      </c>
      <c r="F62">
        <f t="shared" si="0"/>
        <v>6.5015436241610729E-3</v>
      </c>
      <c r="I62">
        <v>0</v>
      </c>
      <c r="J62">
        <v>69.194999999999993</v>
      </c>
      <c r="N62" s="2">
        <f t="shared" si="1"/>
        <v>0</v>
      </c>
      <c r="O62" s="2"/>
    </row>
    <row r="63" spans="1:15" x14ac:dyDescent="0.2">
      <c r="A63" s="1">
        <v>127.0027</v>
      </c>
      <c r="B63">
        <f t="shared" si="2"/>
        <v>66.864700000000013</v>
      </c>
      <c r="C63">
        <v>513</v>
      </c>
      <c r="D63">
        <v>80</v>
      </c>
      <c r="E63">
        <v>100</v>
      </c>
      <c r="F63">
        <f t="shared" si="0"/>
        <v>5.0477986577181205E-3</v>
      </c>
      <c r="I63">
        <v>0</v>
      </c>
      <c r="J63">
        <v>53.722999999999999</v>
      </c>
      <c r="N63" s="2">
        <f t="shared" si="1"/>
        <v>0</v>
      </c>
      <c r="O63" s="2"/>
    </row>
    <row r="64" spans="1:15" x14ac:dyDescent="0.2">
      <c r="A64" s="1">
        <v>128.1523</v>
      </c>
      <c r="B64">
        <f t="shared" si="2"/>
        <v>68.014300000000006</v>
      </c>
      <c r="C64">
        <v>513</v>
      </c>
      <c r="D64">
        <v>80</v>
      </c>
      <c r="E64">
        <v>100</v>
      </c>
      <c r="F64">
        <f t="shared" si="0"/>
        <v>1.2566024161073825</v>
      </c>
      <c r="I64">
        <v>125.84</v>
      </c>
      <c r="J64">
        <v>13248</v>
      </c>
      <c r="N64" s="2">
        <f t="shared" si="1"/>
        <v>4.3111521899644609E-2</v>
      </c>
      <c r="O64" s="2"/>
    </row>
    <row r="65" spans="1:15" x14ac:dyDescent="0.2">
      <c r="A65" s="1">
        <v>129.30189999999999</v>
      </c>
      <c r="B65">
        <f t="shared" si="2"/>
        <v>69.163899999999998</v>
      </c>
      <c r="C65">
        <v>513</v>
      </c>
      <c r="D65">
        <v>80</v>
      </c>
      <c r="E65">
        <v>100</v>
      </c>
      <c r="F65">
        <f t="shared" si="0"/>
        <v>1.3079091275167782</v>
      </c>
      <c r="I65">
        <v>121.89</v>
      </c>
      <c r="J65">
        <v>13798</v>
      </c>
      <c r="N65" s="2">
        <f t="shared" si="1"/>
        <v>4.1758291515795312E-2</v>
      </c>
      <c r="O65" s="2"/>
    </row>
    <row r="66" spans="1:15" x14ac:dyDescent="0.2">
      <c r="A66" s="1">
        <v>130.45150000000001</v>
      </c>
      <c r="B66">
        <f t="shared" si="2"/>
        <v>70.313500000000019</v>
      </c>
      <c r="C66">
        <v>513</v>
      </c>
      <c r="D66">
        <v>80</v>
      </c>
      <c r="E66">
        <v>100</v>
      </c>
      <c r="F66">
        <f t="shared" si="0"/>
        <v>1.4365728859060403</v>
      </c>
      <c r="I66">
        <v>126.24</v>
      </c>
      <c r="J66">
        <v>15163</v>
      </c>
      <c r="N66" s="2">
        <f t="shared" si="1"/>
        <v>4.3248557887882511E-2</v>
      </c>
      <c r="O66" s="2"/>
    </row>
    <row r="67" spans="1:15" x14ac:dyDescent="0.2">
      <c r="A67" s="1">
        <v>131.6011</v>
      </c>
      <c r="B67">
        <f t="shared" si="2"/>
        <v>71.463100000000011</v>
      </c>
      <c r="C67">
        <v>513</v>
      </c>
      <c r="D67">
        <v>80</v>
      </c>
      <c r="E67">
        <v>100</v>
      </c>
      <c r="F67">
        <f t="shared" ref="F67:F82" si="3">(J67+I67)/$Q$2*1.4</f>
        <v>1.3248106040268455</v>
      </c>
      <c r="I67">
        <v>121.77</v>
      </c>
      <c r="J67">
        <v>13978</v>
      </c>
      <c r="N67" s="2">
        <f t="shared" ref="N67:N82" si="4">I67*$Q$14/$Q$11</f>
        <v>4.171718071932394E-2</v>
      </c>
      <c r="O67" s="2"/>
    </row>
    <row r="68" spans="1:15" x14ac:dyDescent="0.2">
      <c r="A68" s="1">
        <v>132.75069999999999</v>
      </c>
      <c r="B68">
        <f t="shared" ref="B68:B82" si="5">A68-A67+B67</f>
        <v>72.612700000000004</v>
      </c>
      <c r="C68">
        <v>513</v>
      </c>
      <c r="D68">
        <v>80</v>
      </c>
      <c r="E68">
        <v>100</v>
      </c>
      <c r="F68">
        <f t="shared" si="3"/>
        <v>1.3465961073825501</v>
      </c>
      <c r="I68">
        <v>121.63</v>
      </c>
      <c r="J68">
        <v>14210</v>
      </c>
      <c r="N68" s="2">
        <f t="shared" si="4"/>
        <v>4.1669218123440661E-2</v>
      </c>
      <c r="O68" s="2"/>
    </row>
    <row r="69" spans="1:15" x14ac:dyDescent="0.2">
      <c r="A69" s="1">
        <v>133.90029999999999</v>
      </c>
      <c r="B69">
        <f t="shared" si="5"/>
        <v>73.762299999999996</v>
      </c>
      <c r="C69">
        <v>513</v>
      </c>
      <c r="D69">
        <v>80</v>
      </c>
      <c r="E69">
        <v>100</v>
      </c>
      <c r="F69">
        <f t="shared" si="3"/>
        <v>1.3249026845637584</v>
      </c>
      <c r="I69">
        <v>121.75</v>
      </c>
      <c r="J69">
        <v>13979</v>
      </c>
      <c r="N69" s="2">
        <f t="shared" si="4"/>
        <v>4.1710328919912047E-2</v>
      </c>
      <c r="O69" s="2"/>
    </row>
    <row r="70" spans="1:15" x14ac:dyDescent="0.2">
      <c r="A70" s="1">
        <v>135.04990000000001</v>
      </c>
      <c r="B70">
        <f t="shared" si="5"/>
        <v>74.911900000000017</v>
      </c>
      <c r="C70">
        <v>513</v>
      </c>
      <c r="D70">
        <v>80</v>
      </c>
      <c r="E70">
        <v>100</v>
      </c>
      <c r="F70">
        <f t="shared" si="3"/>
        <v>1.3358208053691274</v>
      </c>
      <c r="I70">
        <v>121.95</v>
      </c>
      <c r="J70">
        <v>14095</v>
      </c>
      <c r="N70" s="2">
        <f t="shared" si="4"/>
        <v>4.1778846914030991E-2</v>
      </c>
      <c r="O70" s="2"/>
    </row>
    <row r="71" spans="1:15" x14ac:dyDescent="0.2">
      <c r="A71" s="1">
        <v>136.1995</v>
      </c>
      <c r="B71">
        <f t="shared" si="5"/>
        <v>76.061500000000009</v>
      </c>
      <c r="C71">
        <v>513</v>
      </c>
      <c r="D71">
        <v>80</v>
      </c>
      <c r="E71">
        <v>100</v>
      </c>
      <c r="F71">
        <f t="shared" si="3"/>
        <v>1.3780604026845638</v>
      </c>
      <c r="G71">
        <f>K71*1400/$Q$2</f>
        <v>0.17852348993288591</v>
      </c>
      <c r="H71">
        <f>L71*1400/$Q$2</f>
        <v>0.42281879194630873</v>
      </c>
      <c r="I71">
        <v>122.5</v>
      </c>
      <c r="J71">
        <v>14544</v>
      </c>
      <c r="K71">
        <v>1.9</v>
      </c>
      <c r="L71">
        <v>4.5</v>
      </c>
      <c r="N71" s="2">
        <f t="shared" si="4"/>
        <v>4.1967271397858108E-2</v>
      </c>
      <c r="O71" s="2"/>
    </row>
    <row r="72" spans="1:15" x14ac:dyDescent="0.2">
      <c r="A72" s="1">
        <v>137.34909999999999</v>
      </c>
      <c r="B72">
        <f t="shared" si="5"/>
        <v>77.211100000000002</v>
      </c>
      <c r="C72">
        <v>513</v>
      </c>
      <c r="D72">
        <v>80</v>
      </c>
      <c r="E72">
        <v>100</v>
      </c>
      <c r="F72">
        <f t="shared" si="3"/>
        <v>1.4360072483221475</v>
      </c>
      <c r="G72">
        <f t="shared" ref="G72:H82" si="6">K72*1400/$Q$2</f>
        <v>0.17852348993288591</v>
      </c>
      <c r="H72">
        <f t="shared" si="6"/>
        <v>0.45100671140939597</v>
      </c>
      <c r="I72">
        <v>123.22</v>
      </c>
      <c r="J72">
        <v>15160</v>
      </c>
      <c r="K72">
        <v>1.9</v>
      </c>
      <c r="L72">
        <v>4.8</v>
      </c>
      <c r="N72" s="2">
        <f t="shared" si="4"/>
        <v>4.221393617668634E-2</v>
      </c>
      <c r="O72" s="2"/>
    </row>
    <row r="73" spans="1:15" x14ac:dyDescent="0.2">
      <c r="A73" s="1">
        <v>138.49870000000001</v>
      </c>
      <c r="B73">
        <f t="shared" si="5"/>
        <v>78.360700000000023</v>
      </c>
      <c r="C73">
        <v>513</v>
      </c>
      <c r="D73">
        <v>80</v>
      </c>
      <c r="E73">
        <v>100</v>
      </c>
      <c r="F73">
        <f t="shared" si="3"/>
        <v>0.65843973154362412</v>
      </c>
      <c r="G73">
        <f t="shared" si="6"/>
        <v>8.5503355704697984E-2</v>
      </c>
      <c r="H73">
        <f t="shared" si="6"/>
        <v>0.18791946308724833</v>
      </c>
      <c r="I73">
        <v>91.78</v>
      </c>
      <c r="J73">
        <v>6915.9</v>
      </c>
      <c r="K73">
        <v>0.91</v>
      </c>
      <c r="L73">
        <v>2</v>
      </c>
      <c r="N73" s="2">
        <f t="shared" si="4"/>
        <v>3.1442907501187077E-2</v>
      </c>
      <c r="O73" s="2"/>
    </row>
    <row r="74" spans="1:15" x14ac:dyDescent="0.2">
      <c r="A74" s="1">
        <v>139.64830000000001</v>
      </c>
      <c r="B74">
        <f t="shared" si="5"/>
        <v>79.510300000000015</v>
      </c>
      <c r="C74">
        <v>513</v>
      </c>
      <c r="D74">
        <v>80</v>
      </c>
      <c r="E74">
        <v>100</v>
      </c>
      <c r="F74">
        <f t="shared" si="3"/>
        <v>0.64562127516778522</v>
      </c>
      <c r="G74">
        <f t="shared" si="6"/>
        <v>8.0805369127516777E-2</v>
      </c>
      <c r="H74">
        <f t="shared" si="6"/>
        <v>0.19731543624161074</v>
      </c>
      <c r="I74">
        <v>89.254999999999995</v>
      </c>
      <c r="J74">
        <v>6782</v>
      </c>
      <c r="K74">
        <v>0.86</v>
      </c>
      <c r="L74">
        <v>2.1</v>
      </c>
      <c r="N74" s="2">
        <f t="shared" si="4"/>
        <v>3.0577867825435309E-2</v>
      </c>
      <c r="O74" s="2"/>
    </row>
    <row r="75" spans="1:15" x14ac:dyDescent="0.2">
      <c r="A75" s="1">
        <v>140.7979</v>
      </c>
      <c r="B75">
        <f t="shared" si="5"/>
        <v>80.659900000000007</v>
      </c>
      <c r="C75">
        <v>513</v>
      </c>
      <c r="D75">
        <v>80</v>
      </c>
      <c r="E75">
        <v>100</v>
      </c>
      <c r="F75">
        <f t="shared" si="3"/>
        <v>0.33812085906040268</v>
      </c>
      <c r="G75">
        <f t="shared" si="6"/>
        <v>4.4161073825503355E-2</v>
      </c>
      <c r="H75">
        <f t="shared" si="6"/>
        <v>0.10335570469798659</v>
      </c>
      <c r="I75">
        <v>64.671999999999997</v>
      </c>
      <c r="J75">
        <v>3533.9</v>
      </c>
      <c r="K75">
        <v>0.47</v>
      </c>
      <c r="L75">
        <v>1.1000000000000001</v>
      </c>
      <c r="N75" s="2">
        <f t="shared" si="4"/>
        <v>2.2155978578304321E-2</v>
      </c>
      <c r="O75" s="2"/>
    </row>
    <row r="76" spans="1:15" x14ac:dyDescent="0.2">
      <c r="A76" s="1">
        <v>141.94749999999999</v>
      </c>
      <c r="B76">
        <f t="shared" si="5"/>
        <v>81.8095</v>
      </c>
      <c r="C76">
        <v>513</v>
      </c>
      <c r="D76">
        <v>80</v>
      </c>
      <c r="E76">
        <v>100</v>
      </c>
      <c r="F76">
        <f t="shared" si="3"/>
        <v>0.18949497986577182</v>
      </c>
      <c r="G76">
        <f t="shared" si="6"/>
        <v>2.7248322147651008E-2</v>
      </c>
      <c r="I76">
        <v>46.968000000000004</v>
      </c>
      <c r="J76">
        <v>1969.8</v>
      </c>
      <c r="K76">
        <v>0.28999999999999998</v>
      </c>
      <c r="N76" s="2">
        <f t="shared" si="4"/>
        <v>1.6090765738894692E-2</v>
      </c>
      <c r="O76" s="2"/>
    </row>
    <row r="77" spans="1:15" x14ac:dyDescent="0.2">
      <c r="A77" s="1">
        <v>143.09710000000001</v>
      </c>
      <c r="B77">
        <f t="shared" si="5"/>
        <v>82.959100000000021</v>
      </c>
      <c r="C77">
        <v>513</v>
      </c>
      <c r="D77">
        <v>80</v>
      </c>
      <c r="E77">
        <v>100</v>
      </c>
      <c r="F77">
        <f t="shared" si="3"/>
        <v>0.46804724832214761</v>
      </c>
      <c r="G77">
        <f t="shared" si="6"/>
        <v>5.5436241610738256E-2</v>
      </c>
      <c r="I77">
        <v>77.66</v>
      </c>
      <c r="J77">
        <v>4903.7</v>
      </c>
      <c r="K77">
        <v>0.59</v>
      </c>
      <c r="N77" s="2">
        <f t="shared" si="4"/>
        <v>2.6605537116389067E-2</v>
      </c>
      <c r="O77" s="2"/>
    </row>
    <row r="78" spans="1:15" x14ac:dyDescent="0.2">
      <c r="A78" s="1">
        <v>144.2467</v>
      </c>
      <c r="B78">
        <f t="shared" si="5"/>
        <v>84.108700000000013</v>
      </c>
      <c r="C78">
        <v>513</v>
      </c>
      <c r="D78">
        <v>80</v>
      </c>
      <c r="E78">
        <v>100</v>
      </c>
      <c r="F78">
        <f t="shared" si="3"/>
        <v>2.1064155704697982</v>
      </c>
      <c r="G78">
        <f t="shared" si="6"/>
        <v>0.25369127516778528</v>
      </c>
      <c r="H78">
        <f t="shared" si="6"/>
        <v>0.65771812080536918</v>
      </c>
      <c r="I78">
        <v>135.28</v>
      </c>
      <c r="J78">
        <v>22283</v>
      </c>
      <c r="K78">
        <v>2.7</v>
      </c>
      <c r="L78">
        <v>7</v>
      </c>
      <c r="N78" s="2">
        <f t="shared" si="4"/>
        <v>4.6345571222059151E-2</v>
      </c>
      <c r="O78" s="2"/>
    </row>
    <row r="79" spans="1:15" x14ac:dyDescent="0.2">
      <c r="A79" s="1">
        <v>145.3963</v>
      </c>
      <c r="B79">
        <f t="shared" si="5"/>
        <v>85.258300000000006</v>
      </c>
      <c r="C79">
        <v>513</v>
      </c>
      <c r="D79">
        <v>80</v>
      </c>
      <c r="E79">
        <v>100</v>
      </c>
      <c r="F79">
        <f t="shared" si="3"/>
        <v>2.0197424161073827</v>
      </c>
      <c r="G79">
        <f t="shared" si="6"/>
        <v>0.2348993288590604</v>
      </c>
      <c r="H79">
        <f t="shared" si="6"/>
        <v>0.62953020134228188</v>
      </c>
      <c r="I79">
        <v>135.83000000000001</v>
      </c>
      <c r="J79">
        <v>21360</v>
      </c>
      <c r="K79">
        <v>2.5</v>
      </c>
      <c r="L79">
        <v>6.7</v>
      </c>
      <c r="N79" s="2">
        <f t="shared" si="4"/>
        <v>4.6533995705886268E-2</v>
      </c>
      <c r="O79" s="2"/>
    </row>
    <row r="80" spans="1:15" x14ac:dyDescent="0.2">
      <c r="A80" s="1">
        <v>146.54589999999999</v>
      </c>
      <c r="B80">
        <f t="shared" si="5"/>
        <v>86.407899999999998</v>
      </c>
      <c r="C80">
        <v>513</v>
      </c>
      <c r="D80">
        <v>80</v>
      </c>
      <c r="E80">
        <v>100</v>
      </c>
      <c r="F80">
        <f t="shared" si="3"/>
        <v>2.078519865771812</v>
      </c>
      <c r="G80">
        <f t="shared" si="6"/>
        <v>0.24429530201342281</v>
      </c>
      <c r="H80">
        <f t="shared" si="6"/>
        <v>0.63892617449664435</v>
      </c>
      <c r="I80">
        <v>135.38999999999999</v>
      </c>
      <c r="J80">
        <v>21986</v>
      </c>
      <c r="K80">
        <v>2.6</v>
      </c>
      <c r="L80">
        <v>6.8</v>
      </c>
      <c r="N80" s="2">
        <f t="shared" si="4"/>
        <v>4.6383256118824566E-2</v>
      </c>
      <c r="O80" s="2"/>
    </row>
    <row r="81" spans="1:15" x14ac:dyDescent="0.2">
      <c r="A81" s="1">
        <v>147.69550000000001</v>
      </c>
      <c r="B81">
        <f t="shared" si="5"/>
        <v>87.557500000000019</v>
      </c>
      <c r="C81">
        <v>513</v>
      </c>
      <c r="D81">
        <v>80</v>
      </c>
      <c r="E81">
        <v>100</v>
      </c>
      <c r="F81">
        <f t="shared" si="3"/>
        <v>1.3636685906040269</v>
      </c>
      <c r="G81">
        <f t="shared" si="6"/>
        <v>0.15973154362416109</v>
      </c>
      <c r="H81">
        <f t="shared" si="6"/>
        <v>0.41342281879194637</v>
      </c>
      <c r="I81">
        <v>118.33</v>
      </c>
      <c r="J81">
        <v>14395</v>
      </c>
      <c r="K81">
        <v>1.7</v>
      </c>
      <c r="L81">
        <v>4.4000000000000004</v>
      </c>
      <c r="N81" s="2">
        <f t="shared" si="4"/>
        <v>4.0538671220477961E-2</v>
      </c>
      <c r="O81" s="2"/>
    </row>
    <row r="82" spans="1:15" x14ac:dyDescent="0.2">
      <c r="A82" s="1">
        <v>148.8451</v>
      </c>
      <c r="B82">
        <f t="shared" si="5"/>
        <v>88.707100000000011</v>
      </c>
      <c r="C82">
        <v>513</v>
      </c>
      <c r="D82">
        <v>80</v>
      </c>
      <c r="E82">
        <v>100</v>
      </c>
      <c r="F82">
        <f t="shared" si="3"/>
        <v>1.3903897986577181</v>
      </c>
      <c r="G82">
        <f t="shared" si="6"/>
        <v>0.1691275167785235</v>
      </c>
      <c r="H82">
        <f t="shared" si="6"/>
        <v>0.42281879194630873</v>
      </c>
      <c r="I82">
        <v>117.72</v>
      </c>
      <c r="J82">
        <v>14680</v>
      </c>
      <c r="K82">
        <v>1.8</v>
      </c>
      <c r="L82">
        <v>4.5</v>
      </c>
      <c r="N82" s="2">
        <f t="shared" si="4"/>
        <v>4.0329691338415158E-2</v>
      </c>
      <c r="O82" s="2"/>
    </row>
    <row r="83" spans="1:15" x14ac:dyDescent="0.2">
      <c r="A83" s="1"/>
      <c r="N83" s="2"/>
      <c r="O83" s="2"/>
    </row>
    <row r="84" spans="1:15" x14ac:dyDescent="0.2">
      <c r="A84" s="1"/>
    </row>
    <row r="85" spans="1:15" x14ac:dyDescent="0.2">
      <c r="A8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54B1-2841-B44E-BAE7-78C16C88A72F}">
  <dimension ref="A1:Q85"/>
  <sheetViews>
    <sheetView tabSelected="1" topLeftCell="B11" workbookViewId="0">
      <selection activeCell="D37" sqref="D37:J37"/>
    </sheetView>
  </sheetViews>
  <sheetFormatPr baseColWidth="10" defaultRowHeight="16" x14ac:dyDescent="0.2"/>
  <cols>
    <col min="1" max="1" width="13.6640625" bestFit="1" customWidth="1"/>
    <col min="2" max="2" width="20.1640625" bestFit="1" customWidth="1"/>
    <col min="5" max="5" width="14.1640625" bestFit="1" customWidth="1"/>
    <col min="14" max="14" width="12.1640625" bestFit="1" customWidth="1"/>
    <col min="15" max="15" width="12.1640625" customWidth="1"/>
    <col min="17" max="17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8</v>
      </c>
      <c r="E1" t="s">
        <v>7</v>
      </c>
      <c r="F1" t="s">
        <v>19</v>
      </c>
      <c r="G1" t="s">
        <v>16</v>
      </c>
      <c r="H1" t="s">
        <v>18</v>
      </c>
      <c r="I1" t="s">
        <v>3</v>
      </c>
      <c r="J1" t="s">
        <v>4</v>
      </c>
      <c r="K1" t="s">
        <v>5</v>
      </c>
      <c r="L1" t="s">
        <v>17</v>
      </c>
      <c r="N1" t="s">
        <v>10</v>
      </c>
      <c r="Q1" t="s">
        <v>9</v>
      </c>
    </row>
    <row r="2" spans="1:17" x14ac:dyDescent="0.2">
      <c r="A2">
        <v>60.494999999999997</v>
      </c>
      <c r="B2">
        <v>0</v>
      </c>
      <c r="C2">
        <v>533</v>
      </c>
      <c r="D2">
        <v>80</v>
      </c>
      <c r="E2">
        <v>100</v>
      </c>
      <c r="F2">
        <f>(J2+I2)/$Q$2*1.4</f>
        <v>1.3861656510067113</v>
      </c>
      <c r="I2">
        <v>53.762999999999998</v>
      </c>
      <c r="J2">
        <v>14699</v>
      </c>
      <c r="N2" s="2">
        <f>I2*$Q$14/$Q$11</f>
        <v>1.8418664589086087E-2</v>
      </c>
      <c r="Q2">
        <v>14900</v>
      </c>
    </row>
    <row r="3" spans="1:17" x14ac:dyDescent="0.2">
      <c r="A3">
        <v>61.642000000000003</v>
      </c>
      <c r="B3">
        <v>1.147</v>
      </c>
      <c r="C3">
        <v>533</v>
      </c>
      <c r="D3">
        <v>80</v>
      </c>
      <c r="E3">
        <v>100</v>
      </c>
      <c r="F3">
        <f t="shared" ref="F3:F61" si="0">(J3+I3)/$Q$2*1.4</f>
        <v>1.3816877181208052</v>
      </c>
      <c r="G3">
        <f>K3*1400/$Q$2</f>
        <v>0.10335570469798659</v>
      </c>
      <c r="H3">
        <f>L3*1400/$Q$2</f>
        <v>0.18791946308724833</v>
      </c>
      <c r="I3">
        <v>57.104999999999997</v>
      </c>
      <c r="J3">
        <v>14648</v>
      </c>
      <c r="K3">
        <v>1.1000000000000001</v>
      </c>
      <c r="L3">
        <v>2</v>
      </c>
      <c r="N3" s="2">
        <f t="shared" ref="N3:N49" si="1">I3*$Q$14/$Q$11</f>
        <v>1.9563600270813775E-2</v>
      </c>
      <c r="O3" s="2"/>
    </row>
    <row r="4" spans="1:17" x14ac:dyDescent="0.2">
      <c r="A4">
        <v>62.765000000000001</v>
      </c>
      <c r="B4">
        <v>2.27</v>
      </c>
      <c r="C4">
        <v>533</v>
      </c>
      <c r="D4">
        <v>80</v>
      </c>
      <c r="E4">
        <v>100</v>
      </c>
      <c r="F4">
        <f t="shared" si="0"/>
        <v>1.3709181476510066</v>
      </c>
      <c r="G4">
        <f t="shared" ref="G4:G19" si="2">K4*1400/$Q$2</f>
        <v>9.3020134228187917E-2</v>
      </c>
      <c r="H4">
        <f t="shared" ref="H4:H19" si="3">L4*1400/$Q$2</f>
        <v>0.18791946308724833</v>
      </c>
      <c r="I4">
        <v>57.485999999999997</v>
      </c>
      <c r="J4">
        <v>14533</v>
      </c>
      <c r="K4">
        <v>0.99</v>
      </c>
      <c r="L4">
        <v>2</v>
      </c>
      <c r="N4" s="2">
        <f t="shared" si="1"/>
        <v>1.9694127049610377E-2</v>
      </c>
      <c r="O4" s="2"/>
      <c r="Q4" t="s">
        <v>11</v>
      </c>
    </row>
    <row r="5" spans="1:17" x14ac:dyDescent="0.2">
      <c r="A5">
        <v>63.877000000000002</v>
      </c>
      <c r="B5">
        <v>3.3820000000000001</v>
      </c>
      <c r="C5">
        <v>533</v>
      </c>
      <c r="D5">
        <v>80</v>
      </c>
      <c r="E5">
        <v>100</v>
      </c>
      <c r="F5">
        <f>(J5+I5)/$Q$2*1.4</f>
        <v>1.4658555302013421</v>
      </c>
      <c r="G5">
        <f t="shared" si="2"/>
        <v>0.1014765100671141</v>
      </c>
      <c r="H5">
        <f t="shared" si="3"/>
        <v>0.24429530201342281</v>
      </c>
      <c r="I5">
        <v>58.890999999999998</v>
      </c>
      <c r="J5">
        <v>15542</v>
      </c>
      <c r="K5">
        <v>1.08</v>
      </c>
      <c r="L5">
        <v>2.6</v>
      </c>
      <c r="N5" s="2">
        <f>I5*$Q$14/$Q$11</f>
        <v>2.0175465958296016E-2</v>
      </c>
      <c r="O5" s="2"/>
      <c r="Q5">
        <v>0</v>
      </c>
    </row>
    <row r="6" spans="1:17" x14ac:dyDescent="0.2">
      <c r="A6">
        <v>64.981999999999999</v>
      </c>
      <c r="B6">
        <v>4.4870000000000001</v>
      </c>
      <c r="C6">
        <v>533</v>
      </c>
      <c r="D6">
        <v>80</v>
      </c>
      <c r="E6">
        <v>100</v>
      </c>
      <c r="F6">
        <f t="shared" si="0"/>
        <v>1.3811867248322145</v>
      </c>
      <c r="G6">
        <f t="shared" si="2"/>
        <v>9.9597315436241604E-2</v>
      </c>
      <c r="H6">
        <f t="shared" si="3"/>
        <v>0.17852348993288591</v>
      </c>
      <c r="I6">
        <v>57.773000000000003</v>
      </c>
      <c r="J6">
        <v>14642</v>
      </c>
      <c r="K6">
        <v>1.06</v>
      </c>
      <c r="L6">
        <v>1.9</v>
      </c>
      <c r="N6" s="2">
        <f t="shared" si="1"/>
        <v>1.9792450371171076E-2</v>
      </c>
      <c r="O6" s="2"/>
    </row>
    <row r="7" spans="1:17" x14ac:dyDescent="0.2">
      <c r="A7">
        <v>66.078999999999994</v>
      </c>
      <c r="B7">
        <v>5.5839999999999996</v>
      </c>
      <c r="C7">
        <v>533</v>
      </c>
      <c r="D7">
        <v>80</v>
      </c>
      <c r="E7">
        <v>100</v>
      </c>
      <c r="F7">
        <f t="shared" si="0"/>
        <v>1.3958155033557047</v>
      </c>
      <c r="G7">
        <f t="shared" si="2"/>
        <v>9.8657718120805371E-2</v>
      </c>
      <c r="H7">
        <f t="shared" si="3"/>
        <v>0.19731543624161074</v>
      </c>
      <c r="I7">
        <v>57.465000000000003</v>
      </c>
      <c r="J7">
        <v>14798</v>
      </c>
      <c r="K7">
        <v>1.05</v>
      </c>
      <c r="L7">
        <v>2.1</v>
      </c>
      <c r="N7" s="2">
        <f t="shared" si="1"/>
        <v>1.968693266022789E-2</v>
      </c>
      <c r="O7" s="2"/>
      <c r="Q7" t="s">
        <v>12</v>
      </c>
    </row>
    <row r="8" spans="1:17" x14ac:dyDescent="0.2">
      <c r="A8">
        <v>67.173000000000002</v>
      </c>
      <c r="B8">
        <v>6.6779999999999999</v>
      </c>
      <c r="C8">
        <v>533</v>
      </c>
      <c r="D8">
        <v>80</v>
      </c>
      <c r="E8">
        <v>100</v>
      </c>
      <c r="F8">
        <f t="shared" si="0"/>
        <v>0.71388790604026831</v>
      </c>
      <c r="G8">
        <f t="shared" si="2"/>
        <v>5.4496644295302016E-2</v>
      </c>
      <c r="H8">
        <f t="shared" si="3"/>
        <v>0.10241610738255033</v>
      </c>
      <c r="I8">
        <v>42.906999999999996</v>
      </c>
      <c r="J8">
        <v>7554.9</v>
      </c>
      <c r="K8">
        <v>0.57999999999999996</v>
      </c>
      <c r="L8">
        <v>1.0900000000000001</v>
      </c>
      <c r="N8" s="2">
        <f t="shared" si="1"/>
        <v>1.4699507868309369E-2</v>
      </c>
      <c r="O8" s="2"/>
      <c r="Q8">
        <v>5.7999999999999996E-3</v>
      </c>
    </row>
    <row r="9" spans="1:17" x14ac:dyDescent="0.2">
      <c r="A9">
        <v>68.257999999999996</v>
      </c>
      <c r="B9">
        <v>7.7629999999999999</v>
      </c>
      <c r="C9">
        <v>533</v>
      </c>
      <c r="D9">
        <v>80</v>
      </c>
      <c r="E9">
        <v>100</v>
      </c>
      <c r="F9">
        <f t="shared" si="0"/>
        <v>0.68001852348993286</v>
      </c>
      <c r="G9">
        <f t="shared" si="2"/>
        <v>5.3557046979865762E-2</v>
      </c>
      <c r="I9">
        <v>41.54</v>
      </c>
      <c r="J9">
        <v>7195.8</v>
      </c>
      <c r="K9">
        <v>0.56999999999999995</v>
      </c>
      <c r="N9" s="2">
        <f t="shared" si="1"/>
        <v>1.4231187378506333E-2</v>
      </c>
      <c r="O9" s="2"/>
    </row>
    <row r="10" spans="1:17" x14ac:dyDescent="0.2">
      <c r="A10">
        <v>69.344999999999999</v>
      </c>
      <c r="B10">
        <v>8.85</v>
      </c>
      <c r="C10">
        <v>533</v>
      </c>
      <c r="D10">
        <v>80</v>
      </c>
      <c r="E10">
        <v>100</v>
      </c>
      <c r="F10">
        <f t="shared" si="0"/>
        <v>0.68181259060402677</v>
      </c>
      <c r="G10">
        <f t="shared" si="2"/>
        <v>4.6040268456375842E-2</v>
      </c>
      <c r="I10">
        <v>41.634</v>
      </c>
      <c r="J10">
        <v>7214.8</v>
      </c>
      <c r="K10">
        <v>0.49</v>
      </c>
      <c r="N10" s="2">
        <f t="shared" si="1"/>
        <v>1.4263390835742242E-2</v>
      </c>
      <c r="O10" s="2"/>
      <c r="Q10" t="s">
        <v>13</v>
      </c>
    </row>
    <row r="11" spans="1:17" x14ac:dyDescent="0.2">
      <c r="A11">
        <v>70.438000000000002</v>
      </c>
      <c r="B11">
        <v>9.9429999999999996</v>
      </c>
      <c r="C11">
        <v>533</v>
      </c>
      <c r="D11">
        <v>80</v>
      </c>
      <c r="E11">
        <v>100</v>
      </c>
      <c r="F11">
        <f t="shared" si="0"/>
        <v>0.31972664429530201</v>
      </c>
      <c r="G11">
        <f t="shared" si="2"/>
        <v>2.7248322147651008E-2</v>
      </c>
      <c r="I11">
        <v>27.905000000000001</v>
      </c>
      <c r="J11">
        <v>3374.9</v>
      </c>
      <c r="K11">
        <v>0.28999999999999998</v>
      </c>
      <c r="N11" s="2">
        <f t="shared" si="1"/>
        <v>9.5599731294467808E-3</v>
      </c>
      <c r="O11" s="2"/>
      <c r="Q11" s="2">
        <f>Q8*0.021/195*0.3</f>
        <v>1.8738461538461539E-7</v>
      </c>
    </row>
    <row r="12" spans="1:17" x14ac:dyDescent="0.2">
      <c r="A12">
        <v>71.539000000000001</v>
      </c>
      <c r="B12">
        <v>11.044</v>
      </c>
      <c r="C12">
        <v>533</v>
      </c>
      <c r="D12">
        <v>80</v>
      </c>
      <c r="E12">
        <v>100</v>
      </c>
      <c r="F12">
        <f t="shared" si="0"/>
        <v>0.4055261610738255</v>
      </c>
      <c r="G12">
        <f t="shared" si="2"/>
        <v>3.3825503355704695E-2</v>
      </c>
      <c r="I12">
        <v>32.656999999999996</v>
      </c>
      <c r="J12">
        <v>4283.3</v>
      </c>
      <c r="K12">
        <v>0.36</v>
      </c>
      <c r="N12" s="2">
        <f t="shared" si="1"/>
        <v>1.1187960669713079E-2</v>
      </c>
      <c r="O12" s="2"/>
    </row>
    <row r="13" spans="1:17" x14ac:dyDescent="0.2">
      <c r="A13">
        <v>72.63</v>
      </c>
      <c r="B13">
        <v>12.135</v>
      </c>
      <c r="C13">
        <v>533</v>
      </c>
      <c r="D13">
        <v>80</v>
      </c>
      <c r="E13">
        <v>100</v>
      </c>
      <c r="F13">
        <f t="shared" si="0"/>
        <v>0.38620493959731539</v>
      </c>
      <c r="G13">
        <f t="shared" si="2"/>
        <v>3.4765100671140942E-2</v>
      </c>
      <c r="H13">
        <f t="shared" si="3"/>
        <v>4.2281879194630875E-2</v>
      </c>
      <c r="I13">
        <v>31.623999999999999</v>
      </c>
      <c r="J13">
        <v>4078.7</v>
      </c>
      <c r="K13">
        <v>0.37</v>
      </c>
      <c r="L13">
        <v>0.45</v>
      </c>
      <c r="N13" s="2">
        <f t="shared" si="1"/>
        <v>1.0834065230088693E-2</v>
      </c>
      <c r="O13" s="2"/>
      <c r="Q13" t="s">
        <v>14</v>
      </c>
    </row>
    <row r="14" spans="1:17" x14ac:dyDescent="0.2">
      <c r="A14">
        <v>73.718999999999994</v>
      </c>
      <c r="B14">
        <v>13.224</v>
      </c>
      <c r="C14">
        <v>533</v>
      </c>
      <c r="D14">
        <v>80</v>
      </c>
      <c r="E14">
        <v>100</v>
      </c>
      <c r="F14">
        <f t="shared" si="0"/>
        <v>2.0986681208053688</v>
      </c>
      <c r="G14">
        <f t="shared" si="2"/>
        <v>0.15033557046979865</v>
      </c>
      <c r="H14">
        <f t="shared" si="3"/>
        <v>0.34765100671140942</v>
      </c>
      <c r="I14">
        <v>64.825000000000003</v>
      </c>
      <c r="J14">
        <v>22271</v>
      </c>
      <c r="K14">
        <v>1.6</v>
      </c>
      <c r="L14">
        <v>3.7</v>
      </c>
      <c r="N14" s="2">
        <f t="shared" si="1"/>
        <v>2.2208394843805324E-2</v>
      </c>
      <c r="O14" s="2"/>
      <c r="Q14">
        <f>0.36/92/3600*0.88/Q2</f>
        <v>6.4196089874525813E-11</v>
      </c>
    </row>
    <row r="15" spans="1:17" x14ac:dyDescent="0.2">
      <c r="A15">
        <v>74.802000000000007</v>
      </c>
      <c r="B15">
        <v>14.307</v>
      </c>
      <c r="C15">
        <v>533</v>
      </c>
      <c r="D15">
        <v>80</v>
      </c>
      <c r="E15">
        <v>100</v>
      </c>
      <c r="F15">
        <f t="shared" si="0"/>
        <v>2.2160851812080535</v>
      </c>
      <c r="G15">
        <f t="shared" si="2"/>
        <v>0.15033557046979865</v>
      </c>
      <c r="H15">
        <f t="shared" si="3"/>
        <v>0.37583892617449666</v>
      </c>
      <c r="I15">
        <v>65.477999999999994</v>
      </c>
      <c r="J15">
        <v>23520</v>
      </c>
      <c r="K15">
        <v>1.6</v>
      </c>
      <c r="L15">
        <v>4</v>
      </c>
      <c r="N15" s="2">
        <f t="shared" si="1"/>
        <v>2.2432106094603697E-2</v>
      </c>
      <c r="O15" s="2"/>
    </row>
    <row r="16" spans="1:17" x14ac:dyDescent="0.2">
      <c r="A16">
        <v>75.882000000000005</v>
      </c>
      <c r="B16">
        <v>15.387</v>
      </c>
      <c r="C16">
        <v>533</v>
      </c>
      <c r="D16">
        <v>80</v>
      </c>
      <c r="E16">
        <v>100</v>
      </c>
      <c r="F16">
        <f t="shared" si="0"/>
        <v>2.1424202818791946</v>
      </c>
      <c r="G16">
        <f t="shared" si="2"/>
        <v>0.14093959731543623</v>
      </c>
      <c r="H16">
        <f t="shared" si="3"/>
        <v>0.35704697986577183</v>
      </c>
      <c r="I16">
        <v>64.472999999999999</v>
      </c>
      <c r="J16">
        <v>22737</v>
      </c>
      <c r="K16">
        <v>1.5</v>
      </c>
      <c r="L16">
        <v>3.8</v>
      </c>
      <c r="N16" s="2">
        <f t="shared" si="1"/>
        <v>2.2087803174155967E-2</v>
      </c>
      <c r="O16" s="2"/>
    </row>
    <row r="17" spans="1:15" x14ac:dyDescent="0.2">
      <c r="A17">
        <v>76.966999999999999</v>
      </c>
      <c r="B17">
        <v>16.472000000000001</v>
      </c>
      <c r="C17">
        <v>533</v>
      </c>
      <c r="D17">
        <v>80</v>
      </c>
      <c r="E17">
        <v>100</v>
      </c>
      <c r="F17">
        <f t="shared" si="0"/>
        <v>1.9805409127516778</v>
      </c>
      <c r="G17">
        <f t="shared" si="2"/>
        <v>0.13812080536912752</v>
      </c>
      <c r="H17">
        <f t="shared" si="3"/>
        <v>0.31946308724832218</v>
      </c>
      <c r="I17">
        <v>61.613999999999997</v>
      </c>
      <c r="J17">
        <v>21017</v>
      </c>
      <c r="K17">
        <v>1.47</v>
      </c>
      <c r="L17">
        <v>3.4</v>
      </c>
      <c r="N17" s="2">
        <f t="shared" si="1"/>
        <v>2.1108338448225548E-2</v>
      </c>
      <c r="O17" s="2"/>
    </row>
    <row r="18" spans="1:15" x14ac:dyDescent="0.2">
      <c r="A18">
        <v>78.036000000000001</v>
      </c>
      <c r="B18">
        <v>17.541</v>
      </c>
      <c r="C18">
        <v>533</v>
      </c>
      <c r="D18">
        <v>80</v>
      </c>
      <c r="E18">
        <v>100</v>
      </c>
      <c r="F18">
        <f t="shared" si="0"/>
        <v>1.4828866711409394</v>
      </c>
      <c r="H18">
        <f t="shared" si="3"/>
        <v>0.2348993288590604</v>
      </c>
      <c r="I18">
        <v>55.151000000000003</v>
      </c>
      <c r="J18">
        <v>15727</v>
      </c>
      <c r="L18">
        <v>2.5</v>
      </c>
      <c r="N18" s="2">
        <f t="shared" si="1"/>
        <v>1.8894179468271613E-2</v>
      </c>
      <c r="O18" s="2"/>
    </row>
    <row r="19" spans="1:15" x14ac:dyDescent="0.2">
      <c r="A19">
        <v>79.103999999999999</v>
      </c>
      <c r="B19">
        <v>18.609000000000002</v>
      </c>
      <c r="C19">
        <v>533</v>
      </c>
      <c r="D19">
        <v>80</v>
      </c>
      <c r="E19">
        <v>100</v>
      </c>
      <c r="F19">
        <f t="shared" si="0"/>
        <v>1.4645019463087248</v>
      </c>
      <c r="G19">
        <f t="shared" si="2"/>
        <v>9.7718120805369124E-2</v>
      </c>
      <c r="H19">
        <f t="shared" si="3"/>
        <v>0.21610738255033554</v>
      </c>
      <c r="I19">
        <v>54.484999999999999</v>
      </c>
      <c r="J19">
        <v>15532</v>
      </c>
      <c r="K19">
        <v>1.04</v>
      </c>
      <c r="L19">
        <v>2.2999999999999998</v>
      </c>
      <c r="N19" s="2">
        <f t="shared" si="1"/>
        <v>1.8666014547855502E-2</v>
      </c>
      <c r="O19" s="2"/>
    </row>
    <row r="20" spans="1:15" x14ac:dyDescent="0.2">
      <c r="A20">
        <v>80.162999999999997</v>
      </c>
      <c r="B20">
        <v>19.667999999999999</v>
      </c>
      <c r="C20">
        <v>533</v>
      </c>
      <c r="D20">
        <v>80</v>
      </c>
      <c r="E20">
        <v>50</v>
      </c>
      <c r="F20">
        <f t="shared" si="0"/>
        <v>2.7435142281879195</v>
      </c>
      <c r="I20">
        <v>197.83</v>
      </c>
      <c r="J20">
        <v>29001</v>
      </c>
      <c r="N20" s="2">
        <f t="shared" si="1"/>
        <v>6.7774573882761396E-2</v>
      </c>
      <c r="O20" s="2"/>
    </row>
    <row r="21" spans="1:15" x14ac:dyDescent="0.2">
      <c r="A21">
        <v>81.224000000000004</v>
      </c>
      <c r="B21">
        <v>20.728999999999999</v>
      </c>
      <c r="C21">
        <v>533</v>
      </c>
      <c r="D21">
        <v>80</v>
      </c>
      <c r="E21">
        <v>50</v>
      </c>
      <c r="F21">
        <f t="shared" si="0"/>
        <v>2.6252010738255032</v>
      </c>
      <c r="I21">
        <v>206.64</v>
      </c>
      <c r="J21">
        <v>27733</v>
      </c>
      <c r="N21" s="2">
        <f t="shared" si="1"/>
        <v>7.0792791523701229E-2</v>
      </c>
      <c r="O21" s="2"/>
    </row>
    <row r="22" spans="1:15" x14ac:dyDescent="0.2">
      <c r="A22">
        <v>82.281999999999996</v>
      </c>
      <c r="B22">
        <v>21.786999999999999</v>
      </c>
      <c r="C22">
        <v>533</v>
      </c>
      <c r="D22">
        <v>80</v>
      </c>
      <c r="E22">
        <v>50</v>
      </c>
      <c r="F22">
        <f t="shared" si="0"/>
        <v>2.6573437583892616</v>
      </c>
      <c r="I22">
        <v>147.72999999999999</v>
      </c>
      <c r="J22">
        <v>28134</v>
      </c>
      <c r="N22" s="2">
        <f t="shared" si="1"/>
        <v>5.0610816355963907E-2</v>
      </c>
      <c r="O22" s="2"/>
    </row>
    <row r="23" spans="1:15" x14ac:dyDescent="0.2">
      <c r="A23">
        <v>83.332999999999998</v>
      </c>
      <c r="B23">
        <v>22.838000000000001</v>
      </c>
      <c r="C23">
        <v>533</v>
      </c>
      <c r="D23">
        <v>80</v>
      </c>
      <c r="E23">
        <v>50</v>
      </c>
      <c r="F23">
        <f t="shared" si="0"/>
        <v>2.8121480536912755</v>
      </c>
      <c r="I23">
        <v>145.29</v>
      </c>
      <c r="J23">
        <v>29784</v>
      </c>
      <c r="N23" s="2">
        <f t="shared" si="1"/>
        <v>4.9774896827712689E-2</v>
      </c>
      <c r="O23" s="2"/>
    </row>
    <row r="24" spans="1:15" x14ac:dyDescent="0.2">
      <c r="A24">
        <v>84.38</v>
      </c>
      <c r="B24">
        <v>23.885000000000002</v>
      </c>
      <c r="C24">
        <v>533</v>
      </c>
      <c r="D24">
        <v>80</v>
      </c>
      <c r="E24">
        <v>100</v>
      </c>
      <c r="F24">
        <f t="shared" si="0"/>
        <v>1.7335241610738255</v>
      </c>
      <c r="I24">
        <v>114.65</v>
      </c>
      <c r="J24">
        <v>18335</v>
      </c>
      <c r="N24" s="2">
        <f t="shared" si="1"/>
        <v>3.9277940128689244E-2</v>
      </c>
      <c r="O24" s="2"/>
    </row>
    <row r="25" spans="1:15" x14ac:dyDescent="0.2">
      <c r="A25">
        <v>85.424000000000007</v>
      </c>
      <c r="B25">
        <v>24.928999999999998</v>
      </c>
      <c r="C25">
        <v>533</v>
      </c>
      <c r="D25">
        <v>80</v>
      </c>
      <c r="E25">
        <v>100</v>
      </c>
      <c r="F25">
        <f t="shared" si="0"/>
        <v>1.3728069261744966</v>
      </c>
      <c r="I25">
        <v>29.588000000000001</v>
      </c>
      <c r="J25">
        <v>14581</v>
      </c>
      <c r="N25" s="2">
        <f t="shared" si="1"/>
        <v>1.0136552049957762E-2</v>
      </c>
      <c r="O25" s="2"/>
    </row>
    <row r="26" spans="1:15" x14ac:dyDescent="0.2">
      <c r="A26">
        <v>86.463999999999999</v>
      </c>
      <c r="B26">
        <v>25.969000000000001</v>
      </c>
      <c r="C26">
        <v>533</v>
      </c>
      <c r="D26">
        <v>50</v>
      </c>
      <c r="E26">
        <v>100</v>
      </c>
      <c r="F26">
        <f t="shared" si="0"/>
        <v>1.3520956644295301</v>
      </c>
      <c r="G26">
        <f t="shared" ref="G26" si="4">K26*1400/$Q$2</f>
        <v>4.4161073825503355E-2</v>
      </c>
      <c r="I26">
        <v>16.161000000000001</v>
      </c>
      <c r="J26">
        <v>14374</v>
      </c>
      <c r="K26">
        <v>0.47</v>
      </c>
      <c r="N26" s="2">
        <f t="shared" si="1"/>
        <v>5.536596514781918E-3</v>
      </c>
      <c r="O26" s="2"/>
    </row>
    <row r="27" spans="1:15" x14ac:dyDescent="0.2">
      <c r="A27">
        <v>87.504000000000005</v>
      </c>
      <c r="B27">
        <v>27.009</v>
      </c>
      <c r="C27">
        <v>533</v>
      </c>
      <c r="D27">
        <v>50</v>
      </c>
      <c r="E27">
        <v>100</v>
      </c>
      <c r="F27">
        <f t="shared" si="0"/>
        <v>1.3390682416107382</v>
      </c>
      <c r="G27">
        <f t="shared" ref="G27:G44" si="5">K27*1400/$Q$2</f>
        <v>4.3221476510067115E-2</v>
      </c>
      <c r="H27">
        <f t="shared" ref="H27:H37" si="6">L27*1400/$Q$2</f>
        <v>0.10335570469798659</v>
      </c>
      <c r="I27">
        <v>15.512</v>
      </c>
      <c r="J27">
        <v>14236</v>
      </c>
      <c r="K27">
        <v>0.46</v>
      </c>
      <c r="L27">
        <v>1.1000000000000001</v>
      </c>
      <c r="N27" s="2">
        <f t="shared" si="1"/>
        <v>5.3142556238659194E-3</v>
      </c>
      <c r="O27" s="2"/>
    </row>
    <row r="28" spans="1:15" x14ac:dyDescent="0.2">
      <c r="A28">
        <v>88.536000000000001</v>
      </c>
      <c r="B28">
        <v>28.041</v>
      </c>
      <c r="C28">
        <v>533</v>
      </c>
      <c r="D28">
        <v>50</v>
      </c>
      <c r="E28">
        <v>100</v>
      </c>
      <c r="F28">
        <f t="shared" si="0"/>
        <v>1.4369877181208053</v>
      </c>
      <c r="G28">
        <f t="shared" si="5"/>
        <v>4.6040268456375842E-2</v>
      </c>
      <c r="H28">
        <f t="shared" si="6"/>
        <v>0.11275167785234899</v>
      </c>
      <c r="I28">
        <v>15.654999999999999</v>
      </c>
      <c r="J28">
        <v>15278</v>
      </c>
      <c r="K28">
        <v>0.49</v>
      </c>
      <c r="L28">
        <v>1.2</v>
      </c>
      <c r="N28" s="2">
        <f t="shared" si="1"/>
        <v>5.3632459896609686E-3</v>
      </c>
      <c r="O28" s="2"/>
    </row>
    <row r="29" spans="1:15" x14ac:dyDescent="0.2">
      <c r="A29">
        <v>89.570999999999998</v>
      </c>
      <c r="B29">
        <v>29.076000000000001</v>
      </c>
      <c r="C29">
        <v>533</v>
      </c>
      <c r="D29">
        <v>70</v>
      </c>
      <c r="E29">
        <v>100</v>
      </c>
      <c r="F29">
        <f t="shared" si="0"/>
        <v>1.4421184832214764</v>
      </c>
      <c r="G29">
        <f t="shared" si="5"/>
        <v>7.234899328859061E-2</v>
      </c>
      <c r="H29">
        <f t="shared" si="6"/>
        <v>0.17852348993288591</v>
      </c>
      <c r="I29">
        <v>35.261000000000003</v>
      </c>
      <c r="J29">
        <v>15313</v>
      </c>
      <c r="K29">
        <v>0.77</v>
      </c>
      <c r="L29">
        <v>1.9</v>
      </c>
      <c r="N29" s="2">
        <f t="shared" si="1"/>
        <v>1.2080064953141836E-2</v>
      </c>
      <c r="O29" s="2"/>
    </row>
    <row r="30" spans="1:15" x14ac:dyDescent="0.2">
      <c r="A30">
        <v>90.6096</v>
      </c>
      <c r="B30">
        <v>30.114599999999999</v>
      </c>
      <c r="C30">
        <v>533</v>
      </c>
      <c r="D30">
        <v>70</v>
      </c>
      <c r="E30">
        <v>100</v>
      </c>
      <c r="F30">
        <f t="shared" si="0"/>
        <v>1.4334130201342281</v>
      </c>
      <c r="H30">
        <f t="shared" si="6"/>
        <v>0.1691275167785235</v>
      </c>
      <c r="I30">
        <v>35.61</v>
      </c>
      <c r="J30">
        <v>15220</v>
      </c>
      <c r="L30">
        <v>1.8</v>
      </c>
      <c r="N30" s="2">
        <f t="shared" si="1"/>
        <v>1.2199628852879407E-2</v>
      </c>
      <c r="O30" s="2"/>
    </row>
    <row r="31" spans="1:15" x14ac:dyDescent="0.2">
      <c r="A31">
        <v>91.646199999999993</v>
      </c>
      <c r="B31">
        <v>31.151199999999999</v>
      </c>
      <c r="C31">
        <v>533</v>
      </c>
      <c r="D31">
        <v>70</v>
      </c>
      <c r="E31">
        <v>100</v>
      </c>
      <c r="F31">
        <f t="shared" si="0"/>
        <v>1.4491403758389263</v>
      </c>
      <c r="G31">
        <f t="shared" si="5"/>
        <v>7.798657718120805E-2</v>
      </c>
      <c r="H31">
        <f t="shared" si="6"/>
        <v>0.18791946308724833</v>
      </c>
      <c r="I31">
        <v>35.994</v>
      </c>
      <c r="J31">
        <v>15387</v>
      </c>
      <c r="K31">
        <v>0.83</v>
      </c>
      <c r="L31">
        <v>2</v>
      </c>
      <c r="N31" s="2">
        <f t="shared" si="1"/>
        <v>1.2331183401587795E-2</v>
      </c>
      <c r="O31" s="2"/>
    </row>
    <row r="32" spans="1:15" x14ac:dyDescent="0.2">
      <c r="A32">
        <v>92.6828</v>
      </c>
      <c r="B32">
        <v>32.187800000000003</v>
      </c>
      <c r="C32">
        <v>533</v>
      </c>
      <c r="D32">
        <v>60</v>
      </c>
      <c r="E32">
        <v>100</v>
      </c>
      <c r="F32">
        <f t="shared" si="0"/>
        <v>1.301489610738255</v>
      </c>
      <c r="G32">
        <f t="shared" si="5"/>
        <v>5.7315436241610736E-2</v>
      </c>
      <c r="H32">
        <f t="shared" si="6"/>
        <v>0.13154362416107382</v>
      </c>
      <c r="I32">
        <v>24.568000000000001</v>
      </c>
      <c r="J32">
        <v>13827</v>
      </c>
      <c r="K32">
        <v>0.61</v>
      </c>
      <c r="L32">
        <v>1.4</v>
      </c>
      <c r="N32" s="2">
        <f t="shared" si="1"/>
        <v>8.4167503975720662E-3</v>
      </c>
      <c r="O32" s="2"/>
    </row>
    <row r="33" spans="1:15" x14ac:dyDescent="0.2">
      <c r="A33">
        <v>93.719399999999993</v>
      </c>
      <c r="B33">
        <v>33.224400000000003</v>
      </c>
      <c r="C33">
        <v>533</v>
      </c>
      <c r="D33">
        <v>60</v>
      </c>
      <c r="E33">
        <v>100</v>
      </c>
      <c r="F33">
        <f t="shared" si="0"/>
        <v>1.3674622147651005</v>
      </c>
      <c r="G33">
        <f t="shared" si="5"/>
        <v>6.0134228187919463E-2</v>
      </c>
      <c r="H33">
        <f t="shared" si="6"/>
        <v>0.14093959731543623</v>
      </c>
      <c r="I33">
        <v>23.704999999999998</v>
      </c>
      <c r="J33">
        <v>14530</v>
      </c>
      <c r="K33">
        <v>0.64</v>
      </c>
      <c r="L33">
        <v>1.5</v>
      </c>
      <c r="N33" s="2">
        <f t="shared" si="1"/>
        <v>8.121095252948787E-3</v>
      </c>
      <c r="O33" s="2"/>
    </row>
    <row r="34" spans="1:15" x14ac:dyDescent="0.2">
      <c r="A34">
        <v>94.756</v>
      </c>
      <c r="B34">
        <v>34.261000000000003</v>
      </c>
      <c r="C34">
        <v>533</v>
      </c>
      <c r="D34">
        <v>60</v>
      </c>
      <c r="E34">
        <v>100</v>
      </c>
      <c r="F34">
        <f t="shared" si="0"/>
        <v>1.3958410604026845</v>
      </c>
      <c r="G34">
        <f t="shared" si="5"/>
        <v>5.6375838926174496E-2</v>
      </c>
      <c r="H34">
        <f t="shared" si="6"/>
        <v>0.13154362416107382</v>
      </c>
      <c r="I34">
        <v>23.736999999999998</v>
      </c>
      <c r="J34">
        <v>14832</v>
      </c>
      <c r="K34">
        <v>0.6</v>
      </c>
      <c r="L34">
        <v>1.4</v>
      </c>
      <c r="N34" s="2">
        <f t="shared" si="1"/>
        <v>8.1320581320078189E-3</v>
      </c>
      <c r="O34" s="2"/>
    </row>
    <row r="35" spans="1:15" x14ac:dyDescent="0.2">
      <c r="A35">
        <v>95.792599999999993</v>
      </c>
      <c r="B35">
        <v>35.297600000000003</v>
      </c>
      <c r="C35">
        <v>533</v>
      </c>
      <c r="D35">
        <v>60</v>
      </c>
      <c r="E35">
        <v>100</v>
      </c>
      <c r="F35">
        <f t="shared" si="0"/>
        <v>1.247233033557047</v>
      </c>
      <c r="H35">
        <f t="shared" si="6"/>
        <v>0.15973154362416109</v>
      </c>
      <c r="I35">
        <v>22.123000000000001</v>
      </c>
      <c r="J35">
        <v>13252</v>
      </c>
      <c r="L35">
        <v>1.7</v>
      </c>
      <c r="N35" s="2">
        <f t="shared" si="1"/>
        <v>7.5791179194678784E-3</v>
      </c>
      <c r="O35" s="2"/>
    </row>
    <row r="36" spans="1:15" x14ac:dyDescent="0.2">
      <c r="A36">
        <v>96.8292</v>
      </c>
      <c r="B36">
        <v>36.334200000000003</v>
      </c>
      <c r="C36">
        <v>533</v>
      </c>
      <c r="D36">
        <v>80</v>
      </c>
      <c r="E36">
        <v>100</v>
      </c>
      <c r="F36">
        <f t="shared" si="0"/>
        <v>1.4524690872483219</v>
      </c>
      <c r="G36">
        <f t="shared" si="5"/>
        <v>9.3959731543624164E-2</v>
      </c>
      <c r="H36">
        <f t="shared" si="6"/>
        <v>0.28187919463087246</v>
      </c>
      <c r="I36">
        <v>47.420999999999999</v>
      </c>
      <c r="J36">
        <v>15411</v>
      </c>
      <c r="K36">
        <v>1</v>
      </c>
      <c r="L36">
        <v>3</v>
      </c>
      <c r="N36" s="2">
        <f t="shared" si="1"/>
        <v>1.6245958995574118E-2</v>
      </c>
      <c r="O36" s="2"/>
    </row>
    <row r="37" spans="1:15" x14ac:dyDescent="0.2">
      <c r="A37">
        <v>97.865799999999993</v>
      </c>
      <c r="B37">
        <v>37.370800000000003</v>
      </c>
      <c r="C37">
        <v>533</v>
      </c>
      <c r="D37">
        <v>80</v>
      </c>
      <c r="E37">
        <v>100</v>
      </c>
      <c r="F37">
        <f t="shared" si="0"/>
        <v>1.4338197718120806</v>
      </c>
      <c r="G37">
        <f t="shared" si="5"/>
        <v>9.3020134228187917E-2</v>
      </c>
      <c r="H37">
        <f t="shared" si="6"/>
        <v>0.25369127516778528</v>
      </c>
      <c r="I37">
        <v>47.939</v>
      </c>
      <c r="J37">
        <v>15212</v>
      </c>
      <c r="K37">
        <v>0.99</v>
      </c>
      <c r="L37">
        <v>2.7</v>
      </c>
      <c r="N37" s="2">
        <f t="shared" si="1"/>
        <v>1.6423420600342204E-2</v>
      </c>
      <c r="O37" s="2"/>
    </row>
    <row r="38" spans="1:15" x14ac:dyDescent="0.2">
      <c r="A38">
        <v>98.9024</v>
      </c>
      <c r="B38">
        <v>38.407400000000003</v>
      </c>
      <c r="C38">
        <v>533</v>
      </c>
      <c r="D38">
        <v>80</v>
      </c>
      <c r="E38">
        <v>100</v>
      </c>
      <c r="F38">
        <f t="shared" si="0"/>
        <v>1.3625890872483222</v>
      </c>
      <c r="I38">
        <v>46.841000000000001</v>
      </c>
      <c r="J38">
        <v>14455</v>
      </c>
      <c r="N38" s="2">
        <f>I38*$Q$14/$Q$11</f>
        <v>1.6047256812629158E-2</v>
      </c>
      <c r="O38" s="2"/>
    </row>
    <row r="39" spans="1:15" x14ac:dyDescent="0.2">
      <c r="A39">
        <v>99.938999999999993</v>
      </c>
      <c r="B39">
        <v>39.444000000000003</v>
      </c>
      <c r="C39">
        <v>533</v>
      </c>
      <c r="D39">
        <v>80</v>
      </c>
      <c r="E39">
        <v>100</v>
      </c>
      <c r="F39">
        <f t="shared" si="0"/>
        <v>1.3029351812080536</v>
      </c>
      <c r="I39">
        <v>45.953000000000003</v>
      </c>
      <c r="J39">
        <v>13821</v>
      </c>
      <c r="N39" s="2">
        <f t="shared" si="1"/>
        <v>1.5743036918741012E-2</v>
      </c>
      <c r="O39" s="2"/>
    </row>
    <row r="40" spans="1:15" x14ac:dyDescent="0.2">
      <c r="A40">
        <v>100.9756</v>
      </c>
      <c r="B40">
        <v>40.480600000000003</v>
      </c>
      <c r="C40">
        <v>533</v>
      </c>
      <c r="D40">
        <v>30</v>
      </c>
      <c r="E40">
        <v>100</v>
      </c>
      <c r="F40">
        <f t="shared" si="0"/>
        <v>1.6399261744966442</v>
      </c>
      <c r="G40">
        <f t="shared" si="5"/>
        <v>2.1610738255033558E-2</v>
      </c>
      <c r="I40">
        <v>4.5</v>
      </c>
      <c r="J40">
        <v>17449</v>
      </c>
      <c r="K40">
        <v>0.23</v>
      </c>
      <c r="N40" s="2">
        <f t="shared" si="1"/>
        <v>1.5416548676764202E-3</v>
      </c>
      <c r="O40" s="2"/>
    </row>
    <row r="41" spans="1:15" x14ac:dyDescent="0.2">
      <c r="A41">
        <v>102.01220000000001</v>
      </c>
      <c r="B41">
        <v>41.517200000000003</v>
      </c>
      <c r="C41">
        <v>533</v>
      </c>
      <c r="D41">
        <v>30</v>
      </c>
      <c r="E41">
        <v>100</v>
      </c>
      <c r="F41">
        <f t="shared" si="0"/>
        <v>1.4513959731543622</v>
      </c>
      <c r="G41">
        <f t="shared" si="5"/>
        <v>1.9731543624161074E-2</v>
      </c>
      <c r="I41">
        <v>4</v>
      </c>
      <c r="J41">
        <v>15443</v>
      </c>
      <c r="K41">
        <v>0.21</v>
      </c>
      <c r="N41" s="2">
        <f t="shared" si="1"/>
        <v>1.3703598823790403E-3</v>
      </c>
      <c r="O41" s="2"/>
    </row>
    <row r="42" spans="1:15" x14ac:dyDescent="0.2">
      <c r="A42">
        <v>103.0488</v>
      </c>
      <c r="B42">
        <v>42.553800000000003</v>
      </c>
      <c r="C42">
        <v>533</v>
      </c>
      <c r="D42">
        <v>30</v>
      </c>
      <c r="E42">
        <v>100</v>
      </c>
      <c r="F42">
        <f t="shared" si="0"/>
        <v>1.4633194630872484</v>
      </c>
      <c r="G42">
        <f t="shared" si="5"/>
        <v>1.9731543624161074E-2</v>
      </c>
      <c r="I42">
        <v>3.9</v>
      </c>
      <c r="J42">
        <v>15570</v>
      </c>
      <c r="K42">
        <v>0.21</v>
      </c>
      <c r="N42" s="2">
        <f t="shared" si="1"/>
        <v>1.3361008853195642E-3</v>
      </c>
      <c r="O42" s="2"/>
    </row>
    <row r="43" spans="1:15" x14ac:dyDescent="0.2">
      <c r="A43">
        <v>104.08540000000001</v>
      </c>
      <c r="B43">
        <v>43.590400000000002</v>
      </c>
      <c r="C43">
        <v>533</v>
      </c>
      <c r="D43">
        <v>40</v>
      </c>
      <c r="E43">
        <v>100</v>
      </c>
      <c r="F43">
        <f t="shared" si="0"/>
        <v>1.5081424926174496</v>
      </c>
      <c r="G43">
        <f t="shared" si="5"/>
        <v>2.9127516778523491E-2</v>
      </c>
      <c r="I43">
        <v>7.9451000000000001</v>
      </c>
      <c r="J43">
        <v>16043</v>
      </c>
      <c r="K43">
        <v>0.31</v>
      </c>
      <c r="N43" s="2">
        <f t="shared" si="1"/>
        <v>2.7219115753724281E-3</v>
      </c>
      <c r="O43" s="2"/>
    </row>
    <row r="44" spans="1:15" x14ac:dyDescent="0.2">
      <c r="A44">
        <v>105.122</v>
      </c>
      <c r="B44">
        <v>44.627000000000002</v>
      </c>
      <c r="C44">
        <v>533</v>
      </c>
      <c r="D44">
        <v>40</v>
      </c>
      <c r="E44">
        <v>100</v>
      </c>
      <c r="F44">
        <f t="shared" si="0"/>
        <v>1.4032703999999998</v>
      </c>
      <c r="G44">
        <f t="shared" si="5"/>
        <v>3.0067114093959731E-2</v>
      </c>
      <c r="I44">
        <v>7.8064</v>
      </c>
      <c r="J44">
        <v>14927</v>
      </c>
      <c r="K44">
        <v>0.32</v>
      </c>
      <c r="N44" s="2">
        <f t="shared" si="1"/>
        <v>2.6743943464509349E-3</v>
      </c>
      <c r="O44" s="2"/>
    </row>
    <row r="45" spans="1:15" x14ac:dyDescent="0.2">
      <c r="A45">
        <v>106.15860000000001</v>
      </c>
      <c r="B45">
        <v>45.663600000000002</v>
      </c>
      <c r="C45">
        <v>533</v>
      </c>
      <c r="D45">
        <v>40</v>
      </c>
      <c r="E45">
        <v>100</v>
      </c>
      <c r="F45">
        <f t="shared" si="0"/>
        <v>1.7576683825503354</v>
      </c>
      <c r="I45">
        <v>8.6135000000000002</v>
      </c>
      <c r="J45">
        <v>18698</v>
      </c>
      <c r="N45" s="2">
        <f t="shared" si="1"/>
        <v>2.9508987117179658E-3</v>
      </c>
      <c r="O45" s="2"/>
    </row>
    <row r="46" spans="1:15" x14ac:dyDescent="0.2">
      <c r="A46">
        <v>107.1952</v>
      </c>
      <c r="B46">
        <v>46.700200000000002</v>
      </c>
      <c r="C46">
        <v>533</v>
      </c>
      <c r="D46">
        <v>40</v>
      </c>
      <c r="E46">
        <v>100</v>
      </c>
      <c r="F46">
        <f t="shared" si="0"/>
        <v>1.3719678375838926</v>
      </c>
      <c r="I46">
        <v>7.6577000000000002</v>
      </c>
      <c r="J46">
        <v>14594</v>
      </c>
      <c r="N46" s="2">
        <f t="shared" si="1"/>
        <v>2.6234512178234947E-3</v>
      </c>
      <c r="O46" s="2"/>
    </row>
    <row r="47" spans="1:15" x14ac:dyDescent="0.2">
      <c r="A47">
        <v>108.23180000000001</v>
      </c>
      <c r="B47">
        <v>47.736800000000002</v>
      </c>
      <c r="C47">
        <v>533</v>
      </c>
      <c r="D47">
        <v>20</v>
      </c>
      <c r="E47">
        <v>100</v>
      </c>
      <c r="F47">
        <f t="shared" si="0"/>
        <v>1.3944845637583891</v>
      </c>
      <c r="I47">
        <v>1.3</v>
      </c>
      <c r="J47">
        <v>14840</v>
      </c>
      <c r="N47" s="2">
        <f t="shared" si="1"/>
        <v>4.453669617731881E-4</v>
      </c>
      <c r="O47" s="2"/>
    </row>
    <row r="48" spans="1:15" x14ac:dyDescent="0.2">
      <c r="A48">
        <v>109.2684</v>
      </c>
      <c r="B48">
        <v>48.773400000000002</v>
      </c>
      <c r="C48">
        <v>533</v>
      </c>
      <c r="D48">
        <v>20</v>
      </c>
      <c r="E48">
        <v>100</v>
      </c>
      <c r="F48">
        <f t="shared" si="0"/>
        <v>1.4278374496644293</v>
      </c>
      <c r="I48">
        <v>1.27</v>
      </c>
      <c r="J48">
        <v>15195</v>
      </c>
      <c r="N48" s="2">
        <f t="shared" si="1"/>
        <v>4.3508926265534528E-4</v>
      </c>
      <c r="O48" s="2"/>
    </row>
    <row r="49" spans="1:15" x14ac:dyDescent="0.2">
      <c r="A49">
        <v>110.30500000000001</v>
      </c>
      <c r="B49">
        <v>49.81</v>
      </c>
      <c r="C49">
        <v>533</v>
      </c>
      <c r="D49">
        <v>20</v>
      </c>
      <c r="E49">
        <v>100</v>
      </c>
      <c r="F49">
        <f t="shared" si="0"/>
        <v>1.1077063087248322</v>
      </c>
      <c r="I49">
        <v>1.1599999999999999</v>
      </c>
      <c r="J49">
        <v>11788</v>
      </c>
      <c r="N49" s="2">
        <f t="shared" si="1"/>
        <v>3.9740436588992162E-4</v>
      </c>
      <c r="O49" s="2"/>
    </row>
    <row r="50" spans="1:15" x14ac:dyDescent="0.2">
      <c r="A50">
        <v>111.3416</v>
      </c>
      <c r="B50">
        <v>50.846600000000002</v>
      </c>
      <c r="C50">
        <v>533</v>
      </c>
      <c r="E50">
        <v>100</v>
      </c>
      <c r="F50">
        <f t="shared" si="0"/>
        <v>3.10593288590604E-2</v>
      </c>
      <c r="I50">
        <v>0</v>
      </c>
      <c r="J50">
        <v>330.56</v>
      </c>
      <c r="N50" s="2"/>
      <c r="O50" s="2"/>
    </row>
    <row r="51" spans="1:15" x14ac:dyDescent="0.2">
      <c r="A51">
        <v>112.37820000000001</v>
      </c>
      <c r="B51">
        <v>51.883200000000002</v>
      </c>
      <c r="C51">
        <v>533</v>
      </c>
      <c r="E51">
        <v>100</v>
      </c>
      <c r="F51">
        <f t="shared" si="0"/>
        <v>1.000765100671141E-2</v>
      </c>
      <c r="I51">
        <v>0</v>
      </c>
      <c r="J51">
        <v>106.51</v>
      </c>
      <c r="N51" s="2"/>
      <c r="O51" s="2"/>
    </row>
    <row r="52" spans="1:15" x14ac:dyDescent="0.2">
      <c r="A52">
        <v>113.4148</v>
      </c>
      <c r="B52">
        <v>52.919800000000002</v>
      </c>
      <c r="C52">
        <v>533</v>
      </c>
      <c r="E52">
        <v>100</v>
      </c>
      <c r="F52">
        <f t="shared" si="0"/>
        <v>7.0422818791946312E-3</v>
      </c>
      <c r="I52">
        <v>0</v>
      </c>
      <c r="J52">
        <v>74.95</v>
      </c>
      <c r="N52" s="2"/>
      <c r="O52" s="2"/>
    </row>
    <row r="53" spans="1:15" x14ac:dyDescent="0.2">
      <c r="A53">
        <v>114.45140000000001</v>
      </c>
      <c r="B53">
        <v>53.956400000000002</v>
      </c>
      <c r="C53">
        <v>533</v>
      </c>
      <c r="E53">
        <v>100</v>
      </c>
      <c r="F53">
        <f t="shared" si="0"/>
        <v>5.6410604026845626E-3</v>
      </c>
      <c r="I53">
        <v>0</v>
      </c>
      <c r="J53">
        <v>60.036999999999999</v>
      </c>
      <c r="N53" s="2"/>
      <c r="O53" s="2"/>
    </row>
    <row r="54" spans="1:15" x14ac:dyDescent="0.2">
      <c r="A54">
        <v>115.488</v>
      </c>
      <c r="B54">
        <v>54.993000000000002</v>
      </c>
      <c r="C54">
        <v>533</v>
      </c>
      <c r="E54">
        <v>100</v>
      </c>
      <c r="F54">
        <f t="shared" si="0"/>
        <v>4.8450335570469792E-3</v>
      </c>
      <c r="I54">
        <v>0</v>
      </c>
      <c r="J54">
        <v>51.564999999999998</v>
      </c>
      <c r="N54" s="2"/>
      <c r="O54" s="2"/>
    </row>
    <row r="55" spans="1:15" x14ac:dyDescent="0.2">
      <c r="A55">
        <v>116.52460000000001</v>
      </c>
      <c r="B55">
        <v>56.029600000000002</v>
      </c>
      <c r="C55">
        <v>533</v>
      </c>
      <c r="E55">
        <v>100</v>
      </c>
      <c r="F55">
        <f t="shared" si="0"/>
        <v>4.1938926174496637E-3</v>
      </c>
      <c r="I55">
        <v>0</v>
      </c>
      <c r="J55">
        <v>44.634999999999998</v>
      </c>
      <c r="N55" s="2"/>
      <c r="O55" s="2"/>
    </row>
    <row r="56" spans="1:15" x14ac:dyDescent="0.2">
      <c r="A56">
        <v>117.5612</v>
      </c>
      <c r="B56">
        <v>57.066200000000002</v>
      </c>
      <c r="C56">
        <v>533</v>
      </c>
      <c r="E56">
        <v>100</v>
      </c>
      <c r="F56">
        <f t="shared" si="0"/>
        <v>3.6967516778523488E-3</v>
      </c>
      <c r="I56">
        <v>0</v>
      </c>
      <c r="J56">
        <v>39.344000000000001</v>
      </c>
      <c r="N56" s="2"/>
      <c r="O56" s="2"/>
    </row>
    <row r="57" spans="1:15" x14ac:dyDescent="0.2">
      <c r="A57">
        <v>118.59780000000001</v>
      </c>
      <c r="B57">
        <v>58.102800000000002</v>
      </c>
      <c r="C57">
        <v>533</v>
      </c>
      <c r="E57">
        <v>100</v>
      </c>
      <c r="F57">
        <f t="shared" si="0"/>
        <v>3.1989530201342277E-3</v>
      </c>
      <c r="I57">
        <v>0</v>
      </c>
      <c r="J57">
        <v>34.045999999999999</v>
      </c>
      <c r="N57" s="2"/>
      <c r="O57" s="2"/>
    </row>
    <row r="58" spans="1:15" x14ac:dyDescent="0.2">
      <c r="A58">
        <v>119.6344</v>
      </c>
      <c r="B58">
        <v>59.139400000000002</v>
      </c>
      <c r="C58">
        <v>533</v>
      </c>
      <c r="E58">
        <v>100</v>
      </c>
      <c r="F58">
        <f t="shared" si="0"/>
        <v>2.52544966442953E-3</v>
      </c>
      <c r="I58">
        <v>0</v>
      </c>
      <c r="J58">
        <v>26.878</v>
      </c>
      <c r="N58" s="2"/>
      <c r="O58" s="2"/>
    </row>
    <row r="59" spans="1:15" x14ac:dyDescent="0.2">
      <c r="A59">
        <v>120.67100000000001</v>
      </c>
      <c r="B59">
        <v>60.176000000000002</v>
      </c>
      <c r="C59">
        <v>533</v>
      </c>
      <c r="E59">
        <v>100</v>
      </c>
      <c r="F59">
        <f t="shared" si="0"/>
        <v>2.1367382550335568E-3</v>
      </c>
      <c r="I59">
        <v>0</v>
      </c>
      <c r="J59">
        <v>22.741</v>
      </c>
      <c r="N59" s="2"/>
      <c r="O59" s="2"/>
    </row>
    <row r="60" spans="1:15" x14ac:dyDescent="0.2">
      <c r="A60">
        <v>121.7076</v>
      </c>
      <c r="B60">
        <v>61.212600000000002</v>
      </c>
      <c r="C60">
        <v>533</v>
      </c>
      <c r="E60">
        <v>100</v>
      </c>
      <c r="F60">
        <f t="shared" si="0"/>
        <v>1.7958523489932886E-3</v>
      </c>
      <c r="I60">
        <v>0</v>
      </c>
      <c r="J60">
        <v>19.113</v>
      </c>
      <c r="N60" s="2"/>
      <c r="O60" s="2"/>
    </row>
    <row r="61" spans="1:15" x14ac:dyDescent="0.2">
      <c r="A61">
        <v>122.74420000000001</v>
      </c>
      <c r="B61">
        <v>62.249200000000002</v>
      </c>
      <c r="C61">
        <v>533</v>
      </c>
      <c r="E61">
        <v>100</v>
      </c>
      <c r="F61">
        <f t="shared" si="0"/>
        <v>1.5829395973154363E-3</v>
      </c>
      <c r="I61">
        <v>0</v>
      </c>
      <c r="J61">
        <v>16.847000000000001</v>
      </c>
      <c r="N61" s="2"/>
      <c r="O61" s="2"/>
    </row>
    <row r="62" spans="1:15" x14ac:dyDescent="0.2">
      <c r="A62" s="1"/>
      <c r="N62" s="2"/>
      <c r="O62" s="2"/>
    </row>
    <row r="63" spans="1:15" x14ac:dyDescent="0.2">
      <c r="A63" s="1"/>
      <c r="N63" s="2"/>
      <c r="O63" s="2"/>
    </row>
    <row r="64" spans="1:15" x14ac:dyDescent="0.2">
      <c r="A64" s="1"/>
      <c r="N64" s="2"/>
      <c r="O64" s="2"/>
    </row>
    <row r="65" spans="1:15" x14ac:dyDescent="0.2">
      <c r="A65" s="1"/>
      <c r="N65" s="2"/>
      <c r="O65" s="2"/>
    </row>
    <row r="66" spans="1:15" x14ac:dyDescent="0.2">
      <c r="A66" s="1"/>
      <c r="N66" s="2"/>
      <c r="O66" s="2"/>
    </row>
    <row r="67" spans="1:15" x14ac:dyDescent="0.2">
      <c r="A67" s="1"/>
      <c r="N67" s="2"/>
      <c r="O67" s="2"/>
    </row>
    <row r="68" spans="1:15" x14ac:dyDescent="0.2">
      <c r="A68" s="1"/>
      <c r="N68" s="2"/>
      <c r="O68" s="2"/>
    </row>
    <row r="69" spans="1:15" x14ac:dyDescent="0.2">
      <c r="A69" s="1"/>
      <c r="N69" s="2"/>
      <c r="O69" s="2"/>
    </row>
    <row r="70" spans="1:15" x14ac:dyDescent="0.2">
      <c r="A70" s="1"/>
      <c r="N70" s="2"/>
      <c r="O70" s="2"/>
    </row>
    <row r="71" spans="1:15" x14ac:dyDescent="0.2">
      <c r="A71" s="1"/>
      <c r="N71" s="2"/>
      <c r="O71" s="2"/>
    </row>
    <row r="72" spans="1:15" x14ac:dyDescent="0.2">
      <c r="A72" s="1"/>
      <c r="N72" s="2"/>
      <c r="O72" s="2"/>
    </row>
    <row r="73" spans="1:15" x14ac:dyDescent="0.2">
      <c r="A73" s="1"/>
      <c r="N73" s="2"/>
      <c r="O73" s="2"/>
    </row>
    <row r="74" spans="1:15" x14ac:dyDescent="0.2">
      <c r="A74" s="1"/>
      <c r="N74" s="2"/>
      <c r="O74" s="2"/>
    </row>
    <row r="75" spans="1:15" x14ac:dyDescent="0.2">
      <c r="A75" s="1"/>
      <c r="N75" s="2"/>
      <c r="O75" s="2"/>
    </row>
    <row r="76" spans="1:15" x14ac:dyDescent="0.2">
      <c r="A76" s="1"/>
      <c r="N76" s="2"/>
      <c r="O76" s="2"/>
    </row>
    <row r="77" spans="1:15" x14ac:dyDescent="0.2">
      <c r="A77" s="1"/>
      <c r="N77" s="2"/>
      <c r="O77" s="2"/>
    </row>
    <row r="78" spans="1:15" x14ac:dyDescent="0.2">
      <c r="A78" s="1"/>
      <c r="N78" s="2"/>
      <c r="O78" s="2"/>
    </row>
    <row r="79" spans="1:15" x14ac:dyDescent="0.2">
      <c r="A79" s="1"/>
      <c r="N79" s="2"/>
      <c r="O79" s="2"/>
    </row>
    <row r="80" spans="1:15" x14ac:dyDescent="0.2">
      <c r="A80" s="1"/>
      <c r="N80" s="2"/>
      <c r="O80" s="2"/>
    </row>
    <row r="81" spans="1:15" x14ac:dyDescent="0.2">
      <c r="A81" s="1"/>
      <c r="N81" s="2"/>
      <c r="O81" s="2"/>
    </row>
    <row r="82" spans="1:15" x14ac:dyDescent="0.2">
      <c r="A82" s="1"/>
      <c r="N82" s="2"/>
      <c r="O82" s="2"/>
    </row>
    <row r="83" spans="1:15" x14ac:dyDescent="0.2">
      <c r="A83" s="1"/>
      <c r="N83" s="2"/>
      <c r="O83" s="2"/>
    </row>
    <row r="84" spans="1:15" x14ac:dyDescent="0.2">
      <c r="A84" s="1"/>
    </row>
    <row r="85" spans="1:15" x14ac:dyDescent="0.2">
      <c r="A8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149E-B28B-3442-BDB2-31115F62E0FE}">
  <dimension ref="A1:Q85"/>
  <sheetViews>
    <sheetView topLeftCell="A34" zoomScale="91" workbookViewId="0">
      <selection activeCell="C40" sqref="C40"/>
    </sheetView>
  </sheetViews>
  <sheetFormatPr baseColWidth="10" defaultRowHeight="16" x14ac:dyDescent="0.2"/>
  <cols>
    <col min="1" max="1" width="13.6640625" bestFit="1" customWidth="1"/>
    <col min="2" max="2" width="20.1640625" bestFit="1" customWidth="1"/>
    <col min="5" max="5" width="14.1640625" bestFit="1" customWidth="1"/>
    <col min="14" max="15" width="12.1640625" customWidth="1"/>
    <col min="17" max="17" width="12.1640625" bestFit="1" customWidth="1"/>
  </cols>
  <sheetData>
    <row r="1" spans="1:17" x14ac:dyDescent="0.2">
      <c r="A1" t="s">
        <v>0</v>
      </c>
      <c r="B1" t="s">
        <v>1</v>
      </c>
      <c r="C1" t="s">
        <v>6</v>
      </c>
      <c r="D1" t="s">
        <v>8</v>
      </c>
      <c r="E1" t="s">
        <v>7</v>
      </c>
      <c r="F1" t="s">
        <v>19</v>
      </c>
      <c r="G1" t="s">
        <v>16</v>
      </c>
      <c r="H1" t="s">
        <v>18</v>
      </c>
      <c r="I1" t="s">
        <v>3</v>
      </c>
      <c r="J1" t="s">
        <v>4</v>
      </c>
      <c r="K1" t="s">
        <v>5</v>
      </c>
      <c r="L1" t="s">
        <v>17</v>
      </c>
      <c r="N1" t="s">
        <v>10</v>
      </c>
      <c r="Q1" t="s">
        <v>9</v>
      </c>
    </row>
    <row r="2" spans="1:17" x14ac:dyDescent="0.2">
      <c r="A2">
        <v>36.722999999999999</v>
      </c>
      <c r="B2">
        <v>0</v>
      </c>
      <c r="C2">
        <v>533</v>
      </c>
      <c r="D2">
        <v>80</v>
      </c>
      <c r="E2">
        <v>100</v>
      </c>
      <c r="F2">
        <f>(J2+I2)/$Q$2*1.4</f>
        <v>1.3315033557046978E-3</v>
      </c>
      <c r="I2">
        <v>0</v>
      </c>
      <c r="J2">
        <v>14.170999999999999</v>
      </c>
      <c r="N2" s="2"/>
      <c r="Q2">
        <v>14900</v>
      </c>
    </row>
    <row r="3" spans="1:17" x14ac:dyDescent="0.2">
      <c r="A3">
        <v>37.689</v>
      </c>
      <c r="B3">
        <v>0.96599999999999997</v>
      </c>
      <c r="C3">
        <v>533</v>
      </c>
      <c r="D3">
        <v>80</v>
      </c>
      <c r="E3">
        <v>100</v>
      </c>
      <c r="F3">
        <f t="shared" ref="F3:F61" si="0">(J3+I3)/$Q$2*1.4</f>
        <v>1.2585906040268454E-3</v>
      </c>
      <c r="I3">
        <v>0</v>
      </c>
      <c r="J3">
        <v>13.395</v>
      </c>
      <c r="N3" s="2"/>
      <c r="O3" s="2"/>
    </row>
    <row r="4" spans="1:17" x14ac:dyDescent="0.2">
      <c r="A4">
        <v>38.662999999999997</v>
      </c>
      <c r="B4">
        <v>1.94</v>
      </c>
      <c r="C4">
        <v>533</v>
      </c>
      <c r="D4">
        <v>80</v>
      </c>
      <c r="E4">
        <v>100</v>
      </c>
      <c r="F4">
        <f t="shared" si="0"/>
        <v>1.1597449664429529E-3</v>
      </c>
      <c r="I4">
        <v>0</v>
      </c>
      <c r="J4">
        <v>12.343</v>
      </c>
      <c r="N4" s="2"/>
      <c r="O4" s="2"/>
      <c r="Q4" t="s">
        <v>11</v>
      </c>
    </row>
    <row r="5" spans="1:17" x14ac:dyDescent="0.2">
      <c r="A5">
        <v>39.625</v>
      </c>
      <c r="B5">
        <v>2.9020000000000001</v>
      </c>
      <c r="C5">
        <v>533</v>
      </c>
      <c r="D5">
        <v>80</v>
      </c>
      <c r="E5">
        <v>100</v>
      </c>
      <c r="F5">
        <f>(J5+I5)/$Q$2*1.4</f>
        <v>1.1134228187919461E-3</v>
      </c>
      <c r="I5">
        <v>0</v>
      </c>
      <c r="J5">
        <v>11.85</v>
      </c>
      <c r="N5" s="2"/>
      <c r="O5" s="2"/>
      <c r="Q5">
        <v>0</v>
      </c>
    </row>
    <row r="6" spans="1:17" x14ac:dyDescent="0.2">
      <c r="A6">
        <v>40.593000000000004</v>
      </c>
      <c r="B6">
        <v>3.87</v>
      </c>
      <c r="C6">
        <v>533</v>
      </c>
      <c r="D6">
        <v>80</v>
      </c>
      <c r="E6">
        <v>100</v>
      </c>
      <c r="F6">
        <f t="shared" si="0"/>
        <v>1.0578926174496645E-3</v>
      </c>
      <c r="I6">
        <v>0</v>
      </c>
      <c r="J6">
        <v>11.259</v>
      </c>
      <c r="N6" s="2"/>
      <c r="O6" s="2"/>
    </row>
    <row r="7" spans="1:17" x14ac:dyDescent="0.2">
      <c r="A7">
        <v>41.561999999999998</v>
      </c>
      <c r="B7">
        <v>4.8390000000000004</v>
      </c>
      <c r="C7">
        <v>533</v>
      </c>
      <c r="D7">
        <v>80</v>
      </c>
      <c r="E7">
        <v>100</v>
      </c>
      <c r="F7">
        <f t="shared" si="0"/>
        <v>9.0842147651006705E-4</v>
      </c>
      <c r="I7">
        <v>0</v>
      </c>
      <c r="J7">
        <v>9.6682000000000006</v>
      </c>
      <c r="N7" s="2"/>
      <c r="O7" s="2"/>
      <c r="Q7" t="s">
        <v>12</v>
      </c>
    </row>
    <row r="8" spans="1:17" x14ac:dyDescent="0.2">
      <c r="A8">
        <v>42.521000000000001</v>
      </c>
      <c r="B8">
        <v>5.798</v>
      </c>
      <c r="C8">
        <v>533</v>
      </c>
      <c r="D8">
        <v>80</v>
      </c>
      <c r="E8">
        <v>100</v>
      </c>
      <c r="F8">
        <f t="shared" si="0"/>
        <v>8.2064429530201335E-4</v>
      </c>
      <c r="I8">
        <v>0</v>
      </c>
      <c r="J8">
        <v>8.734</v>
      </c>
      <c r="N8" s="2"/>
      <c r="O8" s="2"/>
      <c r="Q8">
        <v>5.7999999999999996E-3</v>
      </c>
    </row>
    <row r="9" spans="1:17" x14ac:dyDescent="0.2">
      <c r="A9">
        <v>43.478999999999999</v>
      </c>
      <c r="B9">
        <v>6.7560000000000002</v>
      </c>
      <c r="C9">
        <v>533</v>
      </c>
      <c r="D9">
        <v>80</v>
      </c>
      <c r="E9">
        <v>100</v>
      </c>
      <c r="F9">
        <f t="shared" si="0"/>
        <v>3.850187919463087E-2</v>
      </c>
      <c r="I9">
        <v>0</v>
      </c>
      <c r="J9">
        <v>409.77</v>
      </c>
      <c r="N9" s="2"/>
      <c r="O9" s="2"/>
    </row>
    <row r="10" spans="1:17" x14ac:dyDescent="0.2">
      <c r="A10">
        <v>44.445</v>
      </c>
      <c r="B10">
        <v>7.7220000000000004</v>
      </c>
      <c r="C10">
        <v>533</v>
      </c>
      <c r="D10">
        <v>80</v>
      </c>
      <c r="E10">
        <v>100</v>
      </c>
      <c r="F10">
        <f t="shared" si="0"/>
        <v>2.9471409395973154E-2</v>
      </c>
      <c r="I10">
        <v>0</v>
      </c>
      <c r="J10">
        <v>313.66000000000003</v>
      </c>
      <c r="N10" s="2"/>
      <c r="O10" s="2"/>
      <c r="Q10" t="s">
        <v>13</v>
      </c>
    </row>
    <row r="11" spans="1:17" x14ac:dyDescent="0.2">
      <c r="A11">
        <v>45.41</v>
      </c>
      <c r="B11">
        <v>8.6869999999999994</v>
      </c>
      <c r="C11">
        <v>533</v>
      </c>
      <c r="D11">
        <v>80</v>
      </c>
      <c r="E11">
        <v>100</v>
      </c>
      <c r="F11">
        <f t="shared" si="0"/>
        <v>6.8516751677852331E-2</v>
      </c>
      <c r="I11">
        <v>28.904</v>
      </c>
      <c r="J11">
        <v>700.31</v>
      </c>
      <c r="N11" s="2">
        <f t="shared" ref="N11:N66" si="1">I11*$Q$14/$Q$11*E11/100</f>
        <v>9.9022205100709453E-3</v>
      </c>
      <c r="O11" s="2"/>
      <c r="Q11" s="2">
        <f>Q8*0.021/195*0.3</f>
        <v>1.8738461538461539E-7</v>
      </c>
    </row>
    <row r="12" spans="1:17" x14ac:dyDescent="0.2">
      <c r="A12">
        <v>46.360999999999997</v>
      </c>
      <c r="B12">
        <v>9.6379999999999999</v>
      </c>
      <c r="C12">
        <v>533</v>
      </c>
      <c r="D12">
        <v>80</v>
      </c>
      <c r="E12">
        <v>100</v>
      </c>
      <c r="F12">
        <f t="shared" si="0"/>
        <v>1.4560708456375839</v>
      </c>
      <c r="I12">
        <v>52.753999999999998</v>
      </c>
      <c r="J12">
        <v>15444</v>
      </c>
      <c r="N12" s="2">
        <f t="shared" si="1"/>
        <v>1.8072991308755972E-2</v>
      </c>
      <c r="O12" s="2"/>
    </row>
    <row r="13" spans="1:17" x14ac:dyDescent="0.2">
      <c r="A13">
        <v>47.313000000000002</v>
      </c>
      <c r="B13">
        <v>10.59</v>
      </c>
      <c r="C13">
        <v>533</v>
      </c>
      <c r="D13">
        <v>80</v>
      </c>
      <c r="E13">
        <v>100</v>
      </c>
      <c r="F13">
        <f t="shared" si="0"/>
        <v>1.3932317986577181</v>
      </c>
      <c r="I13">
        <v>49.966999999999999</v>
      </c>
      <c r="J13">
        <v>14778</v>
      </c>
      <c r="N13" s="2">
        <f t="shared" si="1"/>
        <v>1.7118193060708376E-2</v>
      </c>
      <c r="O13" s="2"/>
      <c r="Q13" t="s">
        <v>14</v>
      </c>
    </row>
    <row r="14" spans="1:17" x14ac:dyDescent="0.2">
      <c r="A14">
        <v>48.264000000000003</v>
      </c>
      <c r="B14">
        <v>11.541</v>
      </c>
      <c r="C14">
        <v>533</v>
      </c>
      <c r="D14">
        <v>80</v>
      </c>
      <c r="E14">
        <v>100</v>
      </c>
      <c r="F14">
        <f t="shared" si="0"/>
        <v>1.4019583087248322</v>
      </c>
      <c r="I14">
        <v>48.841999999999999</v>
      </c>
      <c r="J14">
        <v>14872</v>
      </c>
      <c r="N14" s="2">
        <f t="shared" ref="N14:N20" si="2">I14*$Q$14/$Q$11*E14/100</f>
        <v>1.6732779343789271E-2</v>
      </c>
      <c r="O14" s="2"/>
      <c r="Q14">
        <f>0.36/92/3600*0.88/Q2</f>
        <v>6.4196089874525813E-11</v>
      </c>
    </row>
    <row r="15" spans="1:17" x14ac:dyDescent="0.2">
      <c r="A15">
        <v>49.22</v>
      </c>
      <c r="B15">
        <v>12.497</v>
      </c>
      <c r="C15">
        <v>533</v>
      </c>
      <c r="D15">
        <v>80</v>
      </c>
      <c r="E15">
        <v>100</v>
      </c>
      <c r="F15">
        <f t="shared" si="0"/>
        <v>1.4040818926174494</v>
      </c>
      <c r="I15">
        <v>48.442999999999998</v>
      </c>
      <c r="J15">
        <v>14895</v>
      </c>
      <c r="N15" s="2">
        <f t="shared" si="2"/>
        <v>1.6596085945521963E-2</v>
      </c>
      <c r="O15" s="2"/>
    </row>
    <row r="16" spans="1:17" x14ac:dyDescent="0.2">
      <c r="A16">
        <v>50.167000000000002</v>
      </c>
      <c r="B16">
        <v>13.444000000000001</v>
      </c>
      <c r="C16">
        <v>533</v>
      </c>
      <c r="D16">
        <v>80</v>
      </c>
      <c r="E16">
        <v>200</v>
      </c>
      <c r="F16">
        <f t="shared" si="0"/>
        <v>1.3298197852348992</v>
      </c>
      <c r="I16">
        <v>26.082000000000001</v>
      </c>
      <c r="J16">
        <v>14127</v>
      </c>
      <c r="N16" s="2">
        <f t="shared" si="2"/>
        <v>1.7870863226105066E-2</v>
      </c>
      <c r="O16" s="2"/>
    </row>
    <row r="17" spans="1:15" x14ac:dyDescent="0.2">
      <c r="A17">
        <v>51.121000000000002</v>
      </c>
      <c r="B17">
        <v>14.398</v>
      </c>
      <c r="C17">
        <v>533</v>
      </c>
      <c r="D17">
        <v>80</v>
      </c>
      <c r="E17">
        <v>200</v>
      </c>
      <c r="F17">
        <f t="shared" si="0"/>
        <v>1.3565942684563759</v>
      </c>
      <c r="I17">
        <v>25.039000000000001</v>
      </c>
      <c r="J17">
        <v>14413</v>
      </c>
      <c r="N17" s="2">
        <f t="shared" si="2"/>
        <v>1.7156220547444395E-2</v>
      </c>
      <c r="O17" s="2"/>
    </row>
    <row r="18" spans="1:15" x14ac:dyDescent="0.2">
      <c r="A18">
        <v>52.073</v>
      </c>
      <c r="B18">
        <v>15.35</v>
      </c>
      <c r="C18">
        <v>533</v>
      </c>
      <c r="D18">
        <v>80</v>
      </c>
      <c r="E18">
        <v>200</v>
      </c>
      <c r="F18">
        <f t="shared" si="0"/>
        <v>1.5151888993288589</v>
      </c>
      <c r="I18">
        <v>25.939</v>
      </c>
      <c r="J18">
        <v>16100</v>
      </c>
      <c r="N18" s="2">
        <f t="shared" si="2"/>
        <v>1.7772882494514964E-2</v>
      </c>
      <c r="O18" s="2"/>
    </row>
    <row r="19" spans="1:15" x14ac:dyDescent="0.2">
      <c r="A19">
        <v>53.021000000000001</v>
      </c>
      <c r="B19">
        <v>16.297999999999998</v>
      </c>
      <c r="C19">
        <v>533</v>
      </c>
      <c r="D19">
        <v>80</v>
      </c>
      <c r="E19">
        <v>50</v>
      </c>
      <c r="F19">
        <f t="shared" si="0"/>
        <v>1.1398040805369127</v>
      </c>
      <c r="I19">
        <v>80.772000000000006</v>
      </c>
      <c r="J19">
        <v>12050</v>
      </c>
      <c r="N19" s="2">
        <f t="shared" si="2"/>
        <v>1.3835838552439982E-2</v>
      </c>
      <c r="O19" s="2"/>
    </row>
    <row r="20" spans="1:15" x14ac:dyDescent="0.2">
      <c r="A20">
        <v>53.968000000000004</v>
      </c>
      <c r="B20">
        <v>17.245000000000001</v>
      </c>
      <c r="C20">
        <v>533</v>
      </c>
      <c r="D20">
        <v>80</v>
      </c>
      <c r="E20">
        <v>50</v>
      </c>
      <c r="F20">
        <f t="shared" si="0"/>
        <v>1.2745071006711408</v>
      </c>
      <c r="I20">
        <v>89.397000000000006</v>
      </c>
      <c r="J20">
        <v>13475</v>
      </c>
      <c r="N20" s="2">
        <f t="shared" si="2"/>
        <v>1.5313257800629886E-2</v>
      </c>
      <c r="O20" s="2"/>
    </row>
    <row r="21" spans="1:15" x14ac:dyDescent="0.2">
      <c r="A21">
        <v>54.915999999999997</v>
      </c>
      <c r="B21">
        <v>18.193000000000001</v>
      </c>
      <c r="C21">
        <v>533</v>
      </c>
      <c r="D21">
        <v>80</v>
      </c>
      <c r="E21">
        <v>50</v>
      </c>
      <c r="F21">
        <f t="shared" si="0"/>
        <v>1.077036255033557</v>
      </c>
      <c r="I21">
        <v>82.742999999999995</v>
      </c>
      <c r="J21">
        <v>11380</v>
      </c>
      <c r="N21" s="2">
        <f t="shared" si="1"/>
        <v>1.4173460968461116E-2</v>
      </c>
      <c r="O21" s="2"/>
    </row>
    <row r="22" spans="1:15" x14ac:dyDescent="0.2">
      <c r="A22">
        <v>55.86</v>
      </c>
      <c r="B22">
        <v>19.137</v>
      </c>
      <c r="D22">
        <v>80</v>
      </c>
      <c r="E22">
        <v>100</v>
      </c>
      <c r="F22">
        <f t="shared" si="0"/>
        <v>0</v>
      </c>
      <c r="J22">
        <v>0</v>
      </c>
      <c r="N22" s="2">
        <f t="shared" si="1"/>
        <v>0</v>
      </c>
      <c r="O22" s="2"/>
    </row>
    <row r="23" spans="1:15" x14ac:dyDescent="0.2">
      <c r="A23">
        <v>56.801000000000002</v>
      </c>
      <c r="B23">
        <v>20.077999999999999</v>
      </c>
      <c r="D23">
        <v>80</v>
      </c>
      <c r="E23">
        <v>100</v>
      </c>
      <c r="F23">
        <f t="shared" si="0"/>
        <v>1.2555838926174496</v>
      </c>
      <c r="J23">
        <v>13363</v>
      </c>
      <c r="N23" s="2">
        <f t="shared" si="1"/>
        <v>0</v>
      </c>
      <c r="O23" s="2"/>
    </row>
    <row r="24" spans="1:15" x14ac:dyDescent="0.2">
      <c r="A24">
        <v>57.746000000000002</v>
      </c>
      <c r="B24">
        <v>21.023</v>
      </c>
      <c r="C24">
        <v>493</v>
      </c>
      <c r="D24">
        <v>80</v>
      </c>
      <c r="E24">
        <v>100</v>
      </c>
      <c r="F24">
        <f t="shared" si="0"/>
        <v>1.323234899328859</v>
      </c>
      <c r="J24">
        <v>14083</v>
      </c>
      <c r="N24" s="2">
        <f t="shared" si="1"/>
        <v>0</v>
      </c>
      <c r="O24" s="2"/>
    </row>
    <row r="25" spans="1:15" x14ac:dyDescent="0.2">
      <c r="A25">
        <v>58.695</v>
      </c>
      <c r="B25">
        <v>21.972000000000001</v>
      </c>
      <c r="C25">
        <v>493</v>
      </c>
      <c r="D25">
        <v>80</v>
      </c>
      <c r="E25">
        <v>100</v>
      </c>
      <c r="F25">
        <f t="shared" si="0"/>
        <v>1.2886652348993288</v>
      </c>
      <c r="I25">
        <v>195.08</v>
      </c>
      <c r="J25">
        <v>13520</v>
      </c>
      <c r="N25" s="2">
        <f t="shared" si="1"/>
        <v>6.6832451463625805E-2</v>
      </c>
      <c r="O25" s="2"/>
    </row>
    <row r="26" spans="1:15" x14ac:dyDescent="0.2">
      <c r="A26">
        <v>59.628999999999998</v>
      </c>
      <c r="B26">
        <v>22.905999999999999</v>
      </c>
      <c r="C26">
        <v>493</v>
      </c>
      <c r="D26">
        <v>80</v>
      </c>
      <c r="E26">
        <v>100</v>
      </c>
      <c r="F26">
        <f t="shared" si="0"/>
        <v>1.3963712751677853</v>
      </c>
      <c r="I26">
        <v>195.38</v>
      </c>
      <c r="J26">
        <v>14666</v>
      </c>
      <c r="N26" s="2">
        <f t="shared" si="1"/>
        <v>6.6935228454804221E-2</v>
      </c>
      <c r="O26" s="2"/>
    </row>
    <row r="27" spans="1:15" x14ac:dyDescent="0.2">
      <c r="A27">
        <v>60.57</v>
      </c>
      <c r="B27">
        <v>23.847000000000001</v>
      </c>
      <c r="C27">
        <v>493</v>
      </c>
      <c r="D27">
        <v>80</v>
      </c>
      <c r="E27">
        <v>100</v>
      </c>
      <c r="F27">
        <f t="shared" si="0"/>
        <v>1.4255805369127517</v>
      </c>
      <c r="I27">
        <v>198.25</v>
      </c>
      <c r="J27">
        <v>14974</v>
      </c>
      <c r="N27" s="2">
        <f t="shared" si="1"/>
        <v>6.7918461670411184E-2</v>
      </c>
      <c r="O27" s="2"/>
    </row>
    <row r="28" spans="1:15" x14ac:dyDescent="0.2">
      <c r="A28">
        <v>61.517000000000003</v>
      </c>
      <c r="B28">
        <v>24.794</v>
      </c>
      <c r="C28">
        <v>493</v>
      </c>
      <c r="D28">
        <v>80</v>
      </c>
      <c r="E28">
        <v>100</v>
      </c>
      <c r="F28">
        <f t="shared" si="0"/>
        <v>1.4513405369127517</v>
      </c>
      <c r="I28">
        <v>199.41</v>
      </c>
      <c r="J28">
        <v>15247</v>
      </c>
      <c r="N28" s="2">
        <f t="shared" si="1"/>
        <v>6.8315866036301104E-2</v>
      </c>
      <c r="O28" s="2"/>
    </row>
    <row r="29" spans="1:15" x14ac:dyDescent="0.2">
      <c r="A29">
        <v>62.451000000000001</v>
      </c>
      <c r="B29">
        <v>25.728000000000002</v>
      </c>
      <c r="C29">
        <v>493</v>
      </c>
      <c r="D29">
        <v>80</v>
      </c>
      <c r="E29">
        <v>100</v>
      </c>
      <c r="F29">
        <f t="shared" si="0"/>
        <v>1.4100612080536912</v>
      </c>
      <c r="G29">
        <f>K29*1400/$Q$2</f>
        <v>0.2348993288590604</v>
      </c>
      <c r="H29">
        <f>L29*1400/$Q$2</f>
        <v>0.74040268456375835</v>
      </c>
      <c r="I29">
        <v>197.08</v>
      </c>
      <c r="J29">
        <v>14810</v>
      </c>
      <c r="K29">
        <v>2.5</v>
      </c>
      <c r="L29">
        <v>7.88</v>
      </c>
      <c r="N29" s="2">
        <f t="shared" si="1"/>
        <v>6.7517631404815315E-2</v>
      </c>
      <c r="O29" s="2"/>
    </row>
    <row r="30" spans="1:15" x14ac:dyDescent="0.2">
      <c r="A30">
        <v>63.395000000000003</v>
      </c>
      <c r="B30">
        <v>26.672000000000001</v>
      </c>
      <c r="C30">
        <v>493</v>
      </c>
      <c r="D30">
        <v>80</v>
      </c>
      <c r="E30">
        <v>100</v>
      </c>
      <c r="F30">
        <f t="shared" si="0"/>
        <v>1.4520010738255034</v>
      </c>
      <c r="G30">
        <f t="shared" ref="G30:G34" si="3">K30*1400/$Q$2</f>
        <v>0.2414765100671141</v>
      </c>
      <c r="H30">
        <f t="shared" ref="H30:H34" si="4">L30*1400/$Q$2</f>
        <v>0.73194630872483224</v>
      </c>
      <c r="I30">
        <v>199.44</v>
      </c>
      <c r="J30">
        <v>15254</v>
      </c>
      <c r="K30">
        <v>2.57</v>
      </c>
      <c r="L30">
        <v>7.79</v>
      </c>
      <c r="N30" s="2">
        <f t="shared" si="1"/>
        <v>6.8326143735418954E-2</v>
      </c>
      <c r="O30" s="2"/>
    </row>
    <row r="31" spans="1:15" x14ac:dyDescent="0.2">
      <c r="A31">
        <v>64.335999999999999</v>
      </c>
      <c r="B31">
        <v>27.613</v>
      </c>
      <c r="C31">
        <v>493</v>
      </c>
      <c r="D31">
        <v>80</v>
      </c>
      <c r="E31">
        <v>100</v>
      </c>
      <c r="F31">
        <f t="shared" si="0"/>
        <v>1.4055107382550334</v>
      </c>
      <c r="G31">
        <f t="shared" si="3"/>
        <v>0.23395973154362421</v>
      </c>
      <c r="H31">
        <f t="shared" si="4"/>
        <v>0.73288590604026849</v>
      </c>
      <c r="I31">
        <v>196.65</v>
      </c>
      <c r="J31">
        <v>14762</v>
      </c>
      <c r="K31">
        <v>2.4900000000000002</v>
      </c>
      <c r="L31">
        <v>7.8</v>
      </c>
      <c r="N31" s="2">
        <f t="shared" si="1"/>
        <v>6.7370317717459577E-2</v>
      </c>
      <c r="O31" s="2"/>
    </row>
    <row r="32" spans="1:15" x14ac:dyDescent="0.2">
      <c r="A32">
        <v>65.277000000000001</v>
      </c>
      <c r="B32">
        <v>28.553999999999998</v>
      </c>
      <c r="C32">
        <v>493</v>
      </c>
      <c r="D32">
        <v>80</v>
      </c>
      <c r="E32">
        <v>100</v>
      </c>
      <c r="F32">
        <f t="shared" si="0"/>
        <v>2.0130289932885908</v>
      </c>
      <c r="G32">
        <f t="shared" si="3"/>
        <v>0.338255033557047</v>
      </c>
      <c r="H32">
        <f t="shared" si="4"/>
        <v>1.0241610738255034</v>
      </c>
      <c r="I32">
        <v>215.38</v>
      </c>
      <c r="J32">
        <v>21209</v>
      </c>
      <c r="K32">
        <v>3.6</v>
      </c>
      <c r="L32">
        <v>10.9</v>
      </c>
      <c r="N32" s="2">
        <f t="shared" si="1"/>
        <v>7.3787027866699426E-2</v>
      </c>
      <c r="O32" s="2"/>
    </row>
    <row r="33" spans="1:15" x14ac:dyDescent="0.2">
      <c r="A33">
        <v>66.210999999999999</v>
      </c>
      <c r="B33">
        <v>29.488</v>
      </c>
      <c r="C33">
        <v>493</v>
      </c>
      <c r="D33">
        <v>80</v>
      </c>
      <c r="E33">
        <v>100</v>
      </c>
      <c r="F33">
        <f t="shared" si="0"/>
        <v>2.1402908724832215</v>
      </c>
      <c r="G33">
        <f t="shared" si="3"/>
        <v>0.35704697986577183</v>
      </c>
      <c r="H33">
        <f t="shared" si="4"/>
        <v>1.1087248322147651</v>
      </c>
      <c r="I33">
        <v>217.81</v>
      </c>
      <c r="J33">
        <v>22561</v>
      </c>
      <c r="K33">
        <v>3.8</v>
      </c>
      <c r="L33">
        <v>11.8</v>
      </c>
      <c r="N33" s="2">
        <f t="shared" si="1"/>
        <v>7.4619521495244701E-2</v>
      </c>
      <c r="O33" s="2"/>
    </row>
    <row r="34" spans="1:15" x14ac:dyDescent="0.2">
      <c r="A34">
        <v>67.149000000000001</v>
      </c>
      <c r="B34">
        <v>30.425999999999998</v>
      </c>
      <c r="C34">
        <v>493</v>
      </c>
      <c r="D34">
        <v>80</v>
      </c>
      <c r="E34">
        <v>100</v>
      </c>
      <c r="F34">
        <f t="shared" si="0"/>
        <v>2.0846742281879194</v>
      </c>
      <c r="G34">
        <f t="shared" si="3"/>
        <v>0.35516778523489934</v>
      </c>
      <c r="H34">
        <f t="shared" si="4"/>
        <v>1.0523489932885906</v>
      </c>
      <c r="I34">
        <v>216.89</v>
      </c>
      <c r="J34">
        <v>21970</v>
      </c>
      <c r="K34">
        <v>3.78</v>
      </c>
      <c r="L34">
        <v>11.2</v>
      </c>
      <c r="N34" s="2">
        <f t="shared" si="1"/>
        <v>7.4304338722297511E-2</v>
      </c>
      <c r="O34" s="2"/>
    </row>
    <row r="35" spans="1:15" x14ac:dyDescent="0.2">
      <c r="A35">
        <v>68.081999999999994</v>
      </c>
      <c r="B35">
        <v>31.359000000000002</v>
      </c>
      <c r="C35">
        <v>493</v>
      </c>
      <c r="D35">
        <v>80</v>
      </c>
      <c r="E35">
        <v>100</v>
      </c>
      <c r="F35">
        <f t="shared" si="0"/>
        <v>9.6816107382550337E-3</v>
      </c>
      <c r="I35">
        <v>103.04</v>
      </c>
      <c r="N35" s="2">
        <f t="shared" si="1"/>
        <v>3.5300470570084078E-2</v>
      </c>
      <c r="O35" s="2"/>
    </row>
    <row r="36" spans="1:15" x14ac:dyDescent="0.2">
      <c r="A36">
        <v>69.018000000000001</v>
      </c>
      <c r="B36">
        <v>32.295000000000002</v>
      </c>
      <c r="C36">
        <v>493</v>
      </c>
      <c r="D36">
        <v>80</v>
      </c>
      <c r="E36">
        <v>100</v>
      </c>
      <c r="F36">
        <f t="shared" si="0"/>
        <v>0</v>
      </c>
      <c r="N36" s="2">
        <f t="shared" si="1"/>
        <v>0</v>
      </c>
      <c r="O36" s="2"/>
    </row>
    <row r="37" spans="1:15" x14ac:dyDescent="0.2">
      <c r="A37">
        <v>69.953000000000003</v>
      </c>
      <c r="B37">
        <v>33.229999999999997</v>
      </c>
      <c r="C37">
        <v>493</v>
      </c>
      <c r="D37">
        <v>80</v>
      </c>
      <c r="E37">
        <v>100</v>
      </c>
      <c r="F37">
        <f t="shared" si="0"/>
        <v>0</v>
      </c>
      <c r="N37" s="2">
        <f t="shared" si="1"/>
        <v>0</v>
      </c>
      <c r="O37" s="2"/>
    </row>
    <row r="38" spans="1:15" x14ac:dyDescent="0.2">
      <c r="A38">
        <v>70.89</v>
      </c>
      <c r="B38">
        <v>34.167000000000002</v>
      </c>
      <c r="C38">
        <v>493</v>
      </c>
      <c r="D38">
        <v>80</v>
      </c>
      <c r="E38">
        <v>100</v>
      </c>
      <c r="F38">
        <f t="shared" si="0"/>
        <v>0</v>
      </c>
      <c r="N38" s="2">
        <f t="shared" si="1"/>
        <v>0</v>
      </c>
      <c r="O38" s="2"/>
    </row>
    <row r="39" spans="1:15" x14ac:dyDescent="0.2">
      <c r="A39">
        <v>71.823999999999998</v>
      </c>
      <c r="B39">
        <v>35.100999999999999</v>
      </c>
      <c r="C39">
        <v>493</v>
      </c>
      <c r="D39">
        <v>80</v>
      </c>
      <c r="E39">
        <v>100</v>
      </c>
      <c r="F39">
        <f t="shared" si="0"/>
        <v>1.8200939597315436E-2</v>
      </c>
      <c r="I39">
        <v>193.71</v>
      </c>
      <c r="N39" s="2">
        <f t="shared" si="1"/>
        <v>6.6363103203910978E-2</v>
      </c>
      <c r="O39" s="2"/>
    </row>
    <row r="40" spans="1:15" x14ac:dyDescent="0.2">
      <c r="A40">
        <v>72.756</v>
      </c>
      <c r="B40">
        <v>36.033000000000001</v>
      </c>
      <c r="C40">
        <v>493</v>
      </c>
      <c r="D40">
        <v>80</v>
      </c>
      <c r="E40">
        <v>100</v>
      </c>
      <c r="F40">
        <f t="shared" si="0"/>
        <v>1.4930699328859061</v>
      </c>
      <c r="G40">
        <f t="shared" ref="G40" si="5">K40*1400/$Q$2</f>
        <v>0.27248322147651005</v>
      </c>
      <c r="H40">
        <f t="shared" ref="H40" si="6">L40*1400/$Q$2</f>
        <v>0.86442953020134217</v>
      </c>
      <c r="I40">
        <v>193.53</v>
      </c>
      <c r="J40">
        <v>15697</v>
      </c>
      <c r="K40">
        <v>2.9</v>
      </c>
      <c r="L40">
        <v>9.1999999999999993</v>
      </c>
      <c r="N40" s="2">
        <f t="shared" si="1"/>
        <v>6.630143700920392E-2</v>
      </c>
      <c r="O40" s="2"/>
    </row>
    <row r="41" spans="1:15" x14ac:dyDescent="0.2">
      <c r="A41">
        <v>73.688000000000002</v>
      </c>
      <c r="B41">
        <v>36.965000000000003</v>
      </c>
      <c r="C41">
        <v>493</v>
      </c>
      <c r="D41">
        <v>80</v>
      </c>
      <c r="E41">
        <v>100</v>
      </c>
      <c r="F41">
        <f t="shared" si="0"/>
        <v>1.4539140939597313</v>
      </c>
      <c r="I41">
        <v>189.8</v>
      </c>
      <c r="J41">
        <v>15284</v>
      </c>
      <c r="K41">
        <v>2.76</v>
      </c>
      <c r="N41" s="2">
        <f t="shared" si="1"/>
        <v>6.5023576418885468E-2</v>
      </c>
      <c r="O41" s="2"/>
    </row>
    <row r="42" spans="1:15" x14ac:dyDescent="0.2">
      <c r="A42">
        <v>74.617000000000004</v>
      </c>
      <c r="B42">
        <v>37.893999999999998</v>
      </c>
      <c r="C42">
        <v>493</v>
      </c>
      <c r="D42">
        <v>50</v>
      </c>
      <c r="E42">
        <v>100</v>
      </c>
      <c r="F42">
        <f t="shared" si="0"/>
        <v>1.4997733020134227</v>
      </c>
      <c r="G42">
        <f t="shared" ref="G42" si="7">K42*1400/$Q$2</f>
        <v>0.14000000000000001</v>
      </c>
      <c r="H42">
        <f t="shared" ref="H42" si="8">L42*1400/$Q$2</f>
        <v>0.41342281879194637</v>
      </c>
      <c r="I42">
        <v>73.873000000000005</v>
      </c>
      <c r="J42">
        <v>15888</v>
      </c>
      <c r="K42">
        <v>1.49</v>
      </c>
      <c r="L42">
        <v>4.4000000000000004</v>
      </c>
      <c r="N42" s="2">
        <f t="shared" si="1"/>
        <v>2.5308148897746713E-2</v>
      </c>
      <c r="O42" s="2"/>
    </row>
    <row r="43" spans="1:15" x14ac:dyDescent="0.2">
      <c r="A43">
        <v>75.555999999999997</v>
      </c>
      <c r="B43">
        <v>38.832999999999998</v>
      </c>
      <c r="C43">
        <v>493</v>
      </c>
      <c r="D43">
        <v>50</v>
      </c>
      <c r="E43">
        <v>100</v>
      </c>
      <c r="F43">
        <f t="shared" si="0"/>
        <v>1.4676099463087247</v>
      </c>
      <c r="G43">
        <f t="shared" ref="G43:G63" si="9">K43*1400/$Q$2</f>
        <v>0.13718120805369127</v>
      </c>
      <c r="H43">
        <f t="shared" ref="H43:H63" si="10">L43*1400/$Q$2</f>
        <v>0.38523489932885902</v>
      </c>
      <c r="I43">
        <v>68.563000000000002</v>
      </c>
      <c r="J43">
        <v>15551</v>
      </c>
      <c r="K43">
        <v>1.46</v>
      </c>
      <c r="L43">
        <v>4.0999999999999996</v>
      </c>
      <c r="N43" s="2">
        <f t="shared" si="1"/>
        <v>2.3488996153888539E-2</v>
      </c>
      <c r="O43" s="2"/>
    </row>
    <row r="44" spans="1:15" x14ac:dyDescent="0.2">
      <c r="A44">
        <v>76.506</v>
      </c>
      <c r="B44">
        <v>39.783000000000001</v>
      </c>
      <c r="C44">
        <v>493</v>
      </c>
      <c r="D44">
        <v>50</v>
      </c>
      <c r="E44">
        <v>100</v>
      </c>
      <c r="F44">
        <f t="shared" si="0"/>
        <v>1.4618936241610738</v>
      </c>
      <c r="G44">
        <f t="shared" si="9"/>
        <v>0.13342281879194631</v>
      </c>
      <c r="H44">
        <f t="shared" si="10"/>
        <v>0.36644295302013424</v>
      </c>
      <c r="I44">
        <v>66.724999999999994</v>
      </c>
      <c r="J44">
        <v>15492</v>
      </c>
      <c r="K44">
        <v>1.42</v>
      </c>
      <c r="L44">
        <v>3.9</v>
      </c>
      <c r="N44" s="2">
        <f t="shared" si="1"/>
        <v>2.2859315787935364E-2</v>
      </c>
      <c r="O44" s="2"/>
    </row>
    <row r="45" spans="1:15" x14ac:dyDescent="0.2">
      <c r="A45">
        <v>77.456000000000003</v>
      </c>
      <c r="B45">
        <v>40.732999999999997</v>
      </c>
      <c r="C45">
        <v>493</v>
      </c>
      <c r="D45">
        <v>70</v>
      </c>
      <c r="E45">
        <v>100</v>
      </c>
      <c r="F45">
        <f t="shared" si="0"/>
        <v>1.3667730201342283</v>
      </c>
      <c r="G45">
        <f t="shared" si="9"/>
        <v>0.2029530201342282</v>
      </c>
      <c r="H45">
        <f t="shared" si="10"/>
        <v>0.62483221476510065</v>
      </c>
      <c r="I45">
        <v>130.37</v>
      </c>
      <c r="J45">
        <v>14416</v>
      </c>
      <c r="K45">
        <v>2.16</v>
      </c>
      <c r="L45">
        <v>6.65</v>
      </c>
      <c r="N45" s="2">
        <f t="shared" si="1"/>
        <v>4.4663454466438879E-2</v>
      </c>
      <c r="O45" s="2"/>
    </row>
    <row r="46" spans="1:15" x14ac:dyDescent="0.2">
      <c r="A46">
        <v>78.415000000000006</v>
      </c>
      <c r="B46">
        <v>41.692</v>
      </c>
      <c r="C46">
        <v>493</v>
      </c>
      <c r="D46">
        <v>70</v>
      </c>
      <c r="E46">
        <v>100</v>
      </c>
      <c r="F46">
        <f t="shared" si="0"/>
        <v>1.3315212080536911</v>
      </c>
      <c r="G46">
        <f t="shared" si="9"/>
        <v>0.20577181208053691</v>
      </c>
      <c r="H46">
        <f t="shared" si="10"/>
        <v>0.61073825503355705</v>
      </c>
      <c r="I46">
        <v>132.19</v>
      </c>
      <c r="J46">
        <v>14039</v>
      </c>
      <c r="K46">
        <v>2.19</v>
      </c>
      <c r="L46">
        <v>6.5</v>
      </c>
      <c r="N46" s="2">
        <f t="shared" si="1"/>
        <v>4.528696821292133E-2</v>
      </c>
      <c r="O46" s="2"/>
    </row>
    <row r="47" spans="1:15" x14ac:dyDescent="0.2">
      <c r="A47">
        <v>79.382000000000005</v>
      </c>
      <c r="B47">
        <v>42.658999999999999</v>
      </c>
      <c r="C47">
        <v>493</v>
      </c>
      <c r="D47">
        <v>70</v>
      </c>
      <c r="E47">
        <v>100</v>
      </c>
      <c r="F47">
        <f t="shared" si="0"/>
        <v>1.3719173154362416</v>
      </c>
      <c r="G47">
        <f t="shared" si="9"/>
        <v>0.19731543624161074</v>
      </c>
      <c r="H47">
        <f t="shared" si="10"/>
        <v>0.61449664429530204</v>
      </c>
      <c r="I47">
        <v>133.12</v>
      </c>
      <c r="J47">
        <v>14468</v>
      </c>
      <c r="K47">
        <v>2.1</v>
      </c>
      <c r="L47">
        <v>6.54</v>
      </c>
      <c r="N47" s="2">
        <f t="shared" si="1"/>
        <v>4.5605576885574456E-2</v>
      </c>
      <c r="O47" s="2"/>
    </row>
    <row r="48" spans="1:15" x14ac:dyDescent="0.2">
      <c r="A48">
        <v>80.369</v>
      </c>
      <c r="B48">
        <v>43.646000000000001</v>
      </c>
      <c r="C48">
        <v>493</v>
      </c>
      <c r="D48">
        <v>60</v>
      </c>
      <c r="E48">
        <v>100</v>
      </c>
      <c r="F48">
        <f t="shared" si="0"/>
        <v>1.3743816912751678</v>
      </c>
      <c r="G48">
        <f t="shared" si="9"/>
        <v>0.16630872483221476</v>
      </c>
      <c r="H48">
        <f t="shared" si="10"/>
        <v>0.5449664429530201</v>
      </c>
      <c r="I48">
        <v>97.347999999999999</v>
      </c>
      <c r="J48">
        <v>14530</v>
      </c>
      <c r="K48">
        <v>1.77</v>
      </c>
      <c r="L48">
        <v>5.8</v>
      </c>
      <c r="N48" s="2">
        <f t="shared" si="1"/>
        <v>3.3350448457458701E-2</v>
      </c>
      <c r="O48" s="2"/>
    </row>
    <row r="49" spans="1:15" x14ac:dyDescent="0.2">
      <c r="A49">
        <v>81.369</v>
      </c>
      <c r="B49">
        <v>44.646000000000001</v>
      </c>
      <c r="C49">
        <v>493</v>
      </c>
      <c r="D49">
        <v>60</v>
      </c>
      <c r="E49">
        <v>100</v>
      </c>
      <c r="F49">
        <f t="shared" si="0"/>
        <v>1.4504836241610737</v>
      </c>
      <c r="G49">
        <f t="shared" si="9"/>
        <v>0.17194630872483221</v>
      </c>
      <c r="H49">
        <f t="shared" si="10"/>
        <v>0.49798657718120803</v>
      </c>
      <c r="I49">
        <v>96.29</v>
      </c>
      <c r="J49">
        <v>15341</v>
      </c>
      <c r="K49">
        <v>1.83</v>
      </c>
      <c r="L49">
        <v>5.3</v>
      </c>
      <c r="N49" s="2">
        <f t="shared" si="1"/>
        <v>3.2987988268569447E-2</v>
      </c>
      <c r="O49" s="2"/>
    </row>
    <row r="50" spans="1:15" x14ac:dyDescent="0.2">
      <c r="A50">
        <v>82.378</v>
      </c>
      <c r="B50">
        <v>45.655000000000001</v>
      </c>
      <c r="C50">
        <v>493</v>
      </c>
      <c r="D50">
        <v>60</v>
      </c>
      <c r="E50">
        <v>100</v>
      </c>
      <c r="F50">
        <f t="shared" si="0"/>
        <v>1.4616347651006711</v>
      </c>
      <c r="G50">
        <f t="shared" si="9"/>
        <v>0.17852348993288591</v>
      </c>
      <c r="H50">
        <f t="shared" si="10"/>
        <v>0.55436241610738257</v>
      </c>
      <c r="I50">
        <v>94.97</v>
      </c>
      <c r="J50">
        <v>15461</v>
      </c>
      <c r="K50">
        <v>1.9</v>
      </c>
      <c r="L50">
        <v>5.9</v>
      </c>
      <c r="N50" s="2">
        <f t="shared" si="1"/>
        <v>3.2535769507384363E-2</v>
      </c>
      <c r="O50" s="2"/>
    </row>
    <row r="51" spans="1:15" x14ac:dyDescent="0.2">
      <c r="A51">
        <v>83.406000000000006</v>
      </c>
      <c r="B51">
        <v>46.683</v>
      </c>
      <c r="C51">
        <v>493</v>
      </c>
      <c r="D51">
        <v>80</v>
      </c>
      <c r="E51">
        <v>100</v>
      </c>
      <c r="F51">
        <f t="shared" si="0"/>
        <v>1.4460177181208054</v>
      </c>
      <c r="G51">
        <f t="shared" si="9"/>
        <v>0.25651006711409396</v>
      </c>
      <c r="H51">
        <f t="shared" si="10"/>
        <v>0.76107382550335567</v>
      </c>
      <c r="I51">
        <v>169.76</v>
      </c>
      <c r="J51">
        <v>15220</v>
      </c>
      <c r="K51">
        <v>2.73</v>
      </c>
      <c r="L51">
        <v>8.1</v>
      </c>
      <c r="N51" s="2">
        <f t="shared" si="1"/>
        <v>5.815807340816647E-2</v>
      </c>
      <c r="O51" s="2"/>
    </row>
    <row r="52" spans="1:15" x14ac:dyDescent="0.2">
      <c r="A52" s="1">
        <v>84.3625714285714</v>
      </c>
      <c r="B52" s="1">
        <v>47.639571428571401</v>
      </c>
      <c r="C52">
        <v>493</v>
      </c>
      <c r="D52">
        <v>80</v>
      </c>
      <c r="E52">
        <v>100</v>
      </c>
      <c r="F52">
        <f t="shared" si="0"/>
        <v>1.3983904697986578</v>
      </c>
      <c r="G52">
        <f t="shared" si="9"/>
        <v>0.25087248322147648</v>
      </c>
      <c r="H52">
        <f t="shared" si="10"/>
        <v>0.75167785234899331</v>
      </c>
      <c r="I52">
        <v>170.87</v>
      </c>
      <c r="J52">
        <v>14712</v>
      </c>
      <c r="K52">
        <v>2.67</v>
      </c>
      <c r="L52">
        <v>8</v>
      </c>
      <c r="N52" s="2">
        <f t="shared" si="1"/>
        <v>5.8538348275526661E-2</v>
      </c>
      <c r="O52" s="2"/>
    </row>
    <row r="53" spans="1:15" x14ac:dyDescent="0.2">
      <c r="A53" s="1">
        <v>85.354107142857103</v>
      </c>
      <c r="B53" s="1">
        <v>48.631107142857203</v>
      </c>
      <c r="C53">
        <v>493</v>
      </c>
      <c r="D53">
        <v>80</v>
      </c>
      <c r="E53">
        <v>100</v>
      </c>
      <c r="F53">
        <f t="shared" si="0"/>
        <v>1.3581691275167784</v>
      </c>
      <c r="H53">
        <f t="shared" si="10"/>
        <v>0.72348993288590602</v>
      </c>
      <c r="I53">
        <v>170.8</v>
      </c>
      <c r="J53">
        <v>14284</v>
      </c>
      <c r="L53">
        <v>7.7</v>
      </c>
      <c r="N53" s="2">
        <f t="shared" si="1"/>
        <v>5.8514366977585025E-2</v>
      </c>
      <c r="O53" s="2"/>
    </row>
    <row r="54" spans="1:15" x14ac:dyDescent="0.2">
      <c r="A54" s="1">
        <v>86.345642857142906</v>
      </c>
      <c r="B54" s="1">
        <v>49.6226428571429</v>
      </c>
      <c r="C54">
        <v>493</v>
      </c>
      <c r="D54">
        <v>30</v>
      </c>
      <c r="E54">
        <v>100</v>
      </c>
      <c r="F54">
        <f t="shared" si="0"/>
        <v>1.4537275838926174</v>
      </c>
      <c r="G54">
        <f t="shared" si="9"/>
        <v>6.2953020134228183E-2</v>
      </c>
      <c r="I54">
        <v>19.815000000000001</v>
      </c>
      <c r="J54">
        <v>15452</v>
      </c>
      <c r="K54">
        <v>0.67</v>
      </c>
      <c r="N54" s="2">
        <f t="shared" si="1"/>
        <v>6.7884202673351712E-3</v>
      </c>
      <c r="O54" s="2"/>
    </row>
    <row r="55" spans="1:15" x14ac:dyDescent="0.2">
      <c r="A55" s="1">
        <v>87.337178571428595</v>
      </c>
      <c r="B55" s="1">
        <v>50.614178571428603</v>
      </c>
      <c r="C55">
        <v>493</v>
      </c>
      <c r="D55">
        <v>30</v>
      </c>
      <c r="E55">
        <v>100</v>
      </c>
      <c r="F55">
        <f t="shared" si="0"/>
        <v>1.4515433959731543</v>
      </c>
      <c r="G55">
        <f t="shared" si="9"/>
        <v>6.5771812080536909E-2</v>
      </c>
      <c r="H55">
        <f t="shared" si="10"/>
        <v>0.1691275167785235</v>
      </c>
      <c r="I55">
        <v>18.568999999999999</v>
      </c>
      <c r="J55">
        <v>15430</v>
      </c>
      <c r="K55">
        <v>0.7</v>
      </c>
      <c r="L55">
        <v>1.8</v>
      </c>
      <c r="N55" s="2">
        <f t="shared" si="1"/>
        <v>6.3615531639740997E-3</v>
      </c>
      <c r="O55" s="2"/>
    </row>
    <row r="56" spans="1:15" x14ac:dyDescent="0.2">
      <c r="A56" s="1">
        <v>88.328714285714298</v>
      </c>
      <c r="B56" s="1">
        <v>51.605714285714299</v>
      </c>
      <c r="C56">
        <v>493</v>
      </c>
      <c r="D56">
        <v>40</v>
      </c>
      <c r="E56">
        <v>100</v>
      </c>
      <c r="F56">
        <f t="shared" si="0"/>
        <v>1.4569242818791945</v>
      </c>
      <c r="G56">
        <f t="shared" si="9"/>
        <v>9.6778523489932891E-2</v>
      </c>
      <c r="H56">
        <f t="shared" si="10"/>
        <v>0.27248322147651005</v>
      </c>
      <c r="I56">
        <v>34.837000000000003</v>
      </c>
      <c r="J56">
        <v>15471</v>
      </c>
      <c r="K56">
        <v>1.03</v>
      </c>
      <c r="L56">
        <v>2.9</v>
      </c>
      <c r="N56" s="2">
        <f t="shared" si="1"/>
        <v>1.193480680560966E-2</v>
      </c>
      <c r="O56" s="2"/>
    </row>
    <row r="57" spans="1:15" x14ac:dyDescent="0.2">
      <c r="A57" s="1">
        <v>89.320250000000001</v>
      </c>
      <c r="B57" s="1">
        <v>52.597250000000003</v>
      </c>
      <c r="C57">
        <v>493</v>
      </c>
      <c r="D57">
        <v>40</v>
      </c>
      <c r="E57">
        <v>100</v>
      </c>
      <c r="F57">
        <f t="shared" si="0"/>
        <v>0.82689017449664437</v>
      </c>
      <c r="I57">
        <v>28.673999999999999</v>
      </c>
      <c r="J57">
        <v>8771.7999999999993</v>
      </c>
      <c r="N57" s="2">
        <f t="shared" si="1"/>
        <v>9.8234248168341497E-3</v>
      </c>
      <c r="O57" s="2"/>
    </row>
    <row r="58" spans="1:15" x14ac:dyDescent="0.2">
      <c r="A58" s="1">
        <v>90.311785714285705</v>
      </c>
      <c r="B58" s="1">
        <v>53.588785714285699</v>
      </c>
      <c r="C58">
        <v>493</v>
      </c>
      <c r="D58">
        <v>40</v>
      </c>
      <c r="E58">
        <v>100</v>
      </c>
      <c r="F58">
        <f t="shared" si="0"/>
        <v>1.640129879194631</v>
      </c>
      <c r="I58">
        <v>36.667999999999999</v>
      </c>
      <c r="J58">
        <v>17419</v>
      </c>
      <c r="N58" s="2">
        <f t="shared" si="1"/>
        <v>1.2562089041768663E-2</v>
      </c>
      <c r="O58" s="2"/>
    </row>
    <row r="59" spans="1:15" x14ac:dyDescent="0.2">
      <c r="A59" s="1">
        <v>91.303321428571394</v>
      </c>
      <c r="B59" s="1">
        <v>54.580321428571402</v>
      </c>
      <c r="C59">
        <v>493</v>
      </c>
      <c r="D59">
        <v>20</v>
      </c>
      <c r="E59">
        <v>100</v>
      </c>
      <c r="F59">
        <f t="shared" si="0"/>
        <v>1.4970322147651007</v>
      </c>
      <c r="G59">
        <f t="shared" si="9"/>
        <v>3.1006711409395975E-2</v>
      </c>
      <c r="I59">
        <v>6.7</v>
      </c>
      <c r="J59">
        <v>15926</v>
      </c>
      <c r="K59">
        <v>0.33</v>
      </c>
      <c r="N59" s="2">
        <f t="shared" si="1"/>
        <v>2.2953528029848926E-3</v>
      </c>
      <c r="O59" s="2"/>
    </row>
    <row r="60" spans="1:15" x14ac:dyDescent="0.2">
      <c r="A60" s="1">
        <v>92.294857142857097</v>
      </c>
      <c r="B60" s="1">
        <v>55.571857142857098</v>
      </c>
      <c r="C60">
        <v>493</v>
      </c>
      <c r="D60">
        <v>20</v>
      </c>
      <c r="E60">
        <v>100</v>
      </c>
      <c r="F60">
        <f t="shared" si="0"/>
        <v>1.4443677852348995</v>
      </c>
      <c r="G60">
        <f t="shared" si="9"/>
        <v>3.1006711409395975E-2</v>
      </c>
      <c r="I60">
        <v>6.2</v>
      </c>
      <c r="J60">
        <v>15366</v>
      </c>
      <c r="K60">
        <v>0.33</v>
      </c>
      <c r="N60" s="2">
        <f t="shared" si="1"/>
        <v>2.1240578176875123E-3</v>
      </c>
      <c r="O60" s="2"/>
    </row>
    <row r="61" spans="1:15" x14ac:dyDescent="0.2">
      <c r="A61" s="1">
        <v>93.2863928571428</v>
      </c>
      <c r="B61" s="1">
        <v>56.563392857142802</v>
      </c>
      <c r="C61">
        <v>493</v>
      </c>
      <c r="D61">
        <v>20</v>
      </c>
      <c r="E61">
        <v>100</v>
      </c>
      <c r="F61">
        <f t="shared" si="0"/>
        <v>1.4303771812080535</v>
      </c>
      <c r="I61">
        <v>6.3</v>
      </c>
      <c r="J61">
        <v>15217</v>
      </c>
      <c r="N61" s="2">
        <f t="shared" si="1"/>
        <v>2.1583168147469886E-3</v>
      </c>
      <c r="O61" s="2"/>
    </row>
    <row r="62" spans="1:15" x14ac:dyDescent="0.2">
      <c r="A62" s="1">
        <v>94.277928571428504</v>
      </c>
      <c r="B62" s="1">
        <v>57.554928571428498</v>
      </c>
      <c r="C62">
        <v>493</v>
      </c>
      <c r="D62">
        <v>80</v>
      </c>
      <c r="E62">
        <v>100</v>
      </c>
      <c r="F62">
        <f t="shared" ref="F62:F67" si="11">(J62+I62)/$Q$2*1.4</f>
        <v>1.394006308724832</v>
      </c>
      <c r="H62">
        <f t="shared" si="10"/>
        <v>0.75167785234899331</v>
      </c>
      <c r="I62">
        <v>167.21</v>
      </c>
      <c r="J62">
        <v>14669</v>
      </c>
      <c r="L62">
        <v>8</v>
      </c>
      <c r="N62" s="2">
        <f t="shared" si="1"/>
        <v>5.728446898314983E-2</v>
      </c>
      <c r="O62" s="2"/>
    </row>
    <row r="63" spans="1:15" x14ac:dyDescent="0.2">
      <c r="A63" s="1">
        <v>95.269464285714307</v>
      </c>
      <c r="B63" s="1">
        <v>58.546464285714301</v>
      </c>
      <c r="C63">
        <v>493</v>
      </c>
      <c r="D63">
        <v>80</v>
      </c>
      <c r="E63">
        <v>100</v>
      </c>
      <c r="F63">
        <f t="shared" si="11"/>
        <v>1.4313393288590606</v>
      </c>
      <c r="G63">
        <f t="shared" si="9"/>
        <v>0.25369127516778528</v>
      </c>
      <c r="H63">
        <f t="shared" si="10"/>
        <v>0.81744966442953004</v>
      </c>
      <c r="I63">
        <v>172.54</v>
      </c>
      <c r="J63">
        <v>15061</v>
      </c>
      <c r="K63">
        <v>2.7</v>
      </c>
      <c r="L63">
        <v>8.6999999999999993</v>
      </c>
      <c r="N63" s="2">
        <f t="shared" si="1"/>
        <v>5.911047352641989E-2</v>
      </c>
      <c r="O63" s="2"/>
    </row>
    <row r="64" spans="1:15" x14ac:dyDescent="0.2">
      <c r="A64" s="1">
        <v>96.260999999999996</v>
      </c>
      <c r="B64" s="1">
        <v>59.537999999999997</v>
      </c>
      <c r="C64">
        <v>493</v>
      </c>
      <c r="D64">
        <v>80</v>
      </c>
      <c r="E64">
        <v>100</v>
      </c>
      <c r="F64">
        <f t="shared" si="11"/>
        <v>1.4433276510067112</v>
      </c>
      <c r="G64">
        <f t="shared" ref="G64:G67" si="12">K64*1400/$Q$2</f>
        <v>0.26308724832214764</v>
      </c>
      <c r="H64">
        <f t="shared" ref="H64:H65" si="13">L64*1400/$Q$2</f>
        <v>0.72724832214765101</v>
      </c>
      <c r="I64">
        <v>171.13</v>
      </c>
      <c r="J64">
        <v>15190</v>
      </c>
      <c r="K64">
        <v>2.8</v>
      </c>
      <c r="L64">
        <v>7.74</v>
      </c>
      <c r="N64" s="2">
        <f t="shared" si="1"/>
        <v>5.8627421667881291E-2</v>
      </c>
      <c r="O64" s="2"/>
    </row>
    <row r="65" spans="1:15" x14ac:dyDescent="0.2">
      <c r="A65" s="1">
        <v>97.252535714285699</v>
      </c>
      <c r="B65" s="1">
        <v>60.5295357142857</v>
      </c>
      <c r="C65">
        <v>493</v>
      </c>
      <c r="D65">
        <v>80</v>
      </c>
      <c r="E65">
        <v>100</v>
      </c>
      <c r="F65">
        <f t="shared" si="11"/>
        <v>1.3915304697986577</v>
      </c>
      <c r="G65">
        <f t="shared" si="12"/>
        <v>0.24429530201342281</v>
      </c>
      <c r="H65">
        <f t="shared" si="13"/>
        <v>0.72348993288590602</v>
      </c>
      <c r="I65">
        <v>168.86</v>
      </c>
      <c r="J65">
        <v>14641</v>
      </c>
      <c r="K65">
        <v>2.6</v>
      </c>
      <c r="L65">
        <v>7.7</v>
      </c>
      <c r="N65" s="2">
        <f t="shared" si="1"/>
        <v>5.7849742434631188E-2</v>
      </c>
      <c r="O65" s="2"/>
    </row>
    <row r="66" spans="1:15" x14ac:dyDescent="0.2">
      <c r="A66" s="1">
        <v>98.244071428571402</v>
      </c>
      <c r="B66" s="1">
        <v>61.521071428571403</v>
      </c>
      <c r="C66">
        <v>493</v>
      </c>
      <c r="D66">
        <v>80</v>
      </c>
      <c r="E66">
        <v>100</v>
      </c>
      <c r="F66">
        <f t="shared" si="11"/>
        <v>1.3470715436241609</v>
      </c>
      <c r="I66">
        <v>166.69</v>
      </c>
      <c r="J66">
        <v>14170</v>
      </c>
      <c r="N66" s="2">
        <f t="shared" si="1"/>
        <v>5.7106322198440557E-2</v>
      </c>
      <c r="O66" s="2"/>
    </row>
    <row r="67" spans="1:15" x14ac:dyDescent="0.2">
      <c r="A67" s="1">
        <v>99.235607142857106</v>
      </c>
      <c r="B67" s="1">
        <v>62.5126071428571</v>
      </c>
      <c r="C67">
        <v>493</v>
      </c>
      <c r="D67">
        <v>80</v>
      </c>
      <c r="E67">
        <v>100</v>
      </c>
      <c r="F67">
        <f t="shared" si="11"/>
        <v>1.3926908724832212</v>
      </c>
      <c r="G67">
        <f t="shared" si="12"/>
        <v>2.5369127516778521E-2</v>
      </c>
      <c r="I67">
        <v>167.21</v>
      </c>
      <c r="J67">
        <v>14655</v>
      </c>
      <c r="K67">
        <f>AVERAGE(K63:K65)*1400/14000</f>
        <v>0.26999999999999996</v>
      </c>
      <c r="N67" s="2">
        <f t="shared" ref="N67" si="14">I67*$Q$14/$Q$11*E67/100</f>
        <v>5.728446898314983E-2</v>
      </c>
      <c r="O67" s="2"/>
    </row>
    <row r="68" spans="1:15" x14ac:dyDescent="0.2">
      <c r="A68" s="1"/>
      <c r="B68" s="1"/>
      <c r="N68" s="2"/>
      <c r="O68" s="2"/>
    </row>
    <row r="69" spans="1:15" x14ac:dyDescent="0.2">
      <c r="A69" s="1"/>
      <c r="B69" s="1"/>
      <c r="N69" s="2"/>
      <c r="O69" s="2"/>
    </row>
    <row r="70" spans="1:15" x14ac:dyDescent="0.2">
      <c r="A70" s="1"/>
      <c r="B70" s="1"/>
      <c r="N70" s="2"/>
      <c r="O70" s="2"/>
    </row>
    <row r="71" spans="1:15" x14ac:dyDescent="0.2">
      <c r="A71" s="1"/>
      <c r="B71" s="1"/>
      <c r="N71" s="2"/>
      <c r="O71" s="2"/>
    </row>
    <row r="72" spans="1:15" x14ac:dyDescent="0.2">
      <c r="A72" s="1"/>
      <c r="B72" s="1"/>
      <c r="N72" s="2"/>
      <c r="O72" s="2"/>
    </row>
    <row r="73" spans="1:15" x14ac:dyDescent="0.2">
      <c r="A73" s="1"/>
      <c r="B73" s="1"/>
      <c r="N73" s="2"/>
      <c r="O73" s="2"/>
    </row>
    <row r="74" spans="1:15" x14ac:dyDescent="0.2">
      <c r="A74" s="1"/>
      <c r="B74" s="1"/>
      <c r="N74" s="2"/>
      <c r="O74" s="2"/>
    </row>
    <row r="75" spans="1:15" x14ac:dyDescent="0.2">
      <c r="A75" s="1"/>
      <c r="B75" s="1"/>
      <c r="N75" s="2"/>
      <c r="O75" s="2"/>
    </row>
    <row r="76" spans="1:15" x14ac:dyDescent="0.2">
      <c r="A76" s="1"/>
      <c r="B76" s="1"/>
      <c r="N76" s="2"/>
      <c r="O76" s="2"/>
    </row>
    <row r="77" spans="1:15" x14ac:dyDescent="0.2">
      <c r="A77" s="1"/>
      <c r="N77" s="2"/>
      <c r="O77" s="2"/>
    </row>
    <row r="78" spans="1:15" x14ac:dyDescent="0.2">
      <c r="A78" s="1"/>
      <c r="N78" s="2"/>
      <c r="O78" s="2"/>
    </row>
    <row r="79" spans="1:15" x14ac:dyDescent="0.2">
      <c r="A79" s="1"/>
      <c r="N79" s="2"/>
      <c r="O79" s="2"/>
    </row>
    <row r="80" spans="1:15" x14ac:dyDescent="0.2">
      <c r="A80" s="1"/>
      <c r="N80" s="2"/>
      <c r="O80" s="2"/>
    </row>
    <row r="81" spans="1:15" x14ac:dyDescent="0.2">
      <c r="A81" s="1"/>
      <c r="N81" s="2"/>
      <c r="O81" s="2"/>
    </row>
    <row r="82" spans="1:15" x14ac:dyDescent="0.2">
      <c r="A82" s="1"/>
      <c r="N82" s="2"/>
      <c r="O82" s="2"/>
    </row>
    <row r="83" spans="1:15" x14ac:dyDescent="0.2">
      <c r="A83" s="1"/>
      <c r="N83" s="2"/>
      <c r="O83" s="2"/>
    </row>
    <row r="84" spans="1:15" x14ac:dyDescent="0.2">
      <c r="A84" s="1"/>
    </row>
    <row r="85" spans="1:15" x14ac:dyDescent="0.2">
      <c r="A8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B7AD-6BDB-EA44-94C5-BF59B793318A}">
  <dimension ref="A1:Q79"/>
  <sheetViews>
    <sheetView topLeftCell="A10" workbookViewId="0">
      <selection activeCell="F19" sqref="F19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8</v>
      </c>
      <c r="E1" t="s">
        <v>7</v>
      </c>
      <c r="F1" t="s">
        <v>19</v>
      </c>
      <c r="G1" t="s">
        <v>16</v>
      </c>
      <c r="H1" t="s">
        <v>18</v>
      </c>
      <c r="I1" t="s">
        <v>3</v>
      </c>
      <c r="J1" t="s">
        <v>4</v>
      </c>
      <c r="K1" t="s">
        <v>5</v>
      </c>
      <c r="L1" t="s">
        <v>17</v>
      </c>
      <c r="N1" t="s">
        <v>10</v>
      </c>
      <c r="Q1" t="s">
        <v>9</v>
      </c>
    </row>
    <row r="2" spans="1:17" x14ac:dyDescent="0.2">
      <c r="A2">
        <v>40.96</v>
      </c>
      <c r="B2">
        <v>0</v>
      </c>
      <c r="C2">
        <v>493</v>
      </c>
      <c r="D2">
        <v>80</v>
      </c>
      <c r="E2">
        <v>100</v>
      </c>
      <c r="F2">
        <f>(J2+I2)/$Q$2*1.4</f>
        <v>1.6868590604026845</v>
      </c>
      <c r="I2">
        <v>0</v>
      </c>
      <c r="J2">
        <v>17953</v>
      </c>
      <c r="N2" s="2">
        <f>I2*$Q$14/$Q$11</f>
        <v>0</v>
      </c>
      <c r="Q2">
        <v>14900</v>
      </c>
    </row>
    <row r="3" spans="1:17" x14ac:dyDescent="0.2">
      <c r="A3">
        <v>41.860999999999997</v>
      </c>
      <c r="B3">
        <v>0.90100000000000002</v>
      </c>
      <c r="C3">
        <v>493</v>
      </c>
      <c r="D3">
        <v>80</v>
      </c>
      <c r="E3">
        <v>100</v>
      </c>
      <c r="F3">
        <f t="shared" ref="F3:F4" si="0">(J3+I3)/$Q$2*1.4</f>
        <v>1.3454375838926174</v>
      </c>
      <c r="I3">
        <v>1179.3</v>
      </c>
      <c r="J3">
        <v>13140</v>
      </c>
      <c r="N3" s="2">
        <f t="shared" ref="N3:N43" si="1">I3*$Q$14/$Q$11</f>
        <v>0.19858430876863756</v>
      </c>
    </row>
    <row r="4" spans="1:17" x14ac:dyDescent="0.2">
      <c r="A4">
        <v>42.781999999999996</v>
      </c>
      <c r="B4">
        <v>1.8220000000000001</v>
      </c>
      <c r="C4">
        <v>493</v>
      </c>
      <c r="D4">
        <v>80</v>
      </c>
      <c r="E4">
        <v>100</v>
      </c>
      <c r="F4">
        <f t="shared" si="0"/>
        <v>1.4261302013422819</v>
      </c>
      <c r="I4">
        <v>1009.1</v>
      </c>
      <c r="J4">
        <v>14169</v>
      </c>
      <c r="N4" s="2">
        <f t="shared" si="1"/>
        <v>0.16992404475403389</v>
      </c>
      <c r="Q4" t="s">
        <v>11</v>
      </c>
    </row>
    <row r="5" spans="1:17" x14ac:dyDescent="0.2">
      <c r="A5">
        <v>43.683999999999997</v>
      </c>
      <c r="B5">
        <v>2.7240000000000002</v>
      </c>
      <c r="C5">
        <v>493</v>
      </c>
      <c r="D5">
        <v>80</v>
      </c>
      <c r="E5">
        <v>100</v>
      </c>
      <c r="F5">
        <f>(J5+I5)/$Q$2*1.4</f>
        <v>1.413231409395973</v>
      </c>
      <c r="I5">
        <v>933.82</v>
      </c>
      <c r="J5">
        <v>14107</v>
      </c>
      <c r="N5" s="2">
        <f t="shared" si="1"/>
        <v>0.15724751904886725</v>
      </c>
      <c r="Q5">
        <v>0</v>
      </c>
    </row>
    <row r="6" spans="1:17" x14ac:dyDescent="0.2">
      <c r="A6">
        <v>44.591000000000001</v>
      </c>
      <c r="B6">
        <v>3.6309999999999998</v>
      </c>
      <c r="C6">
        <v>493</v>
      </c>
      <c r="D6">
        <v>80</v>
      </c>
      <c r="E6">
        <v>100</v>
      </c>
      <c r="F6">
        <f t="shared" ref="F6:F37" si="2">(J6+I6)/$Q$2*1.4</f>
        <v>1.4032566442953018</v>
      </c>
      <c r="I6">
        <v>856.66</v>
      </c>
      <c r="J6">
        <v>14078</v>
      </c>
      <c r="N6" s="2">
        <f t="shared" si="1"/>
        <v>0.14425441698443234</v>
      </c>
    </row>
    <row r="7" spans="1:17" x14ac:dyDescent="0.2">
      <c r="A7">
        <v>45.49</v>
      </c>
      <c r="B7">
        <v>4.53</v>
      </c>
      <c r="C7">
        <v>493</v>
      </c>
      <c r="D7">
        <v>80</v>
      </c>
      <c r="E7">
        <v>100</v>
      </c>
      <c r="F7">
        <f t="shared" si="2"/>
        <v>1.3516426845637584</v>
      </c>
      <c r="I7">
        <v>783.34</v>
      </c>
      <c r="J7">
        <v>13602</v>
      </c>
      <c r="N7" s="2">
        <f t="shared" si="1"/>
        <v>0.1319079389729709</v>
      </c>
      <c r="Q7" t="s">
        <v>12</v>
      </c>
    </row>
    <row r="8" spans="1:17" x14ac:dyDescent="0.2">
      <c r="A8">
        <v>46.829000000000001</v>
      </c>
      <c r="B8">
        <v>5.8689999999999998</v>
      </c>
      <c r="C8">
        <v>493</v>
      </c>
      <c r="D8">
        <v>80</v>
      </c>
      <c r="E8">
        <v>100</v>
      </c>
      <c r="F8">
        <f t="shared" si="2"/>
        <v>1.3512358389261745</v>
      </c>
      <c r="G8" s="3">
        <f t="shared" ref="G8:H12" si="3">K8*1400/$Q$2</f>
        <v>0.25369127516778528</v>
      </c>
      <c r="H8" s="3">
        <f t="shared" si="3"/>
        <v>0.70469798657718119</v>
      </c>
      <c r="I8">
        <v>786.01</v>
      </c>
      <c r="J8">
        <v>13595</v>
      </c>
      <c r="K8">
        <v>2.7</v>
      </c>
      <c r="L8">
        <v>7.5</v>
      </c>
      <c r="N8" s="2">
        <f t="shared" si="1"/>
        <v>0.13235754475980396</v>
      </c>
      <c r="Q8">
        <v>1.18E-2</v>
      </c>
    </row>
    <row r="9" spans="1:17" x14ac:dyDescent="0.2">
      <c r="A9">
        <v>48.128</v>
      </c>
      <c r="B9">
        <v>7.1680000000000001</v>
      </c>
      <c r="C9">
        <v>493</v>
      </c>
      <c r="D9">
        <v>80</v>
      </c>
      <c r="E9">
        <v>100</v>
      </c>
      <c r="F9">
        <f t="shared" si="2"/>
        <v>1.4559539597315434</v>
      </c>
      <c r="G9" s="3">
        <f t="shared" si="3"/>
        <v>0.26684563758389263</v>
      </c>
      <c r="H9" s="3">
        <f t="shared" si="3"/>
        <v>0.71409395973154366</v>
      </c>
      <c r="I9">
        <v>719.51</v>
      </c>
      <c r="J9">
        <v>14776</v>
      </c>
      <c r="K9">
        <v>2.84</v>
      </c>
      <c r="L9">
        <v>7.6</v>
      </c>
      <c r="N9" s="2">
        <f t="shared" si="1"/>
        <v>0.12115949800909219</v>
      </c>
    </row>
    <row r="10" spans="1:17" x14ac:dyDescent="0.2">
      <c r="A10">
        <v>49.402999999999999</v>
      </c>
      <c r="B10">
        <v>8.4429999999999996</v>
      </c>
      <c r="C10">
        <v>493</v>
      </c>
      <c r="D10">
        <v>80</v>
      </c>
      <c r="E10">
        <v>100</v>
      </c>
      <c r="F10">
        <f t="shared" si="2"/>
        <v>1.4077808053691274</v>
      </c>
      <c r="G10" s="3">
        <f t="shared" si="3"/>
        <v>0.25369127516778528</v>
      </c>
      <c r="H10" s="3">
        <f t="shared" si="3"/>
        <v>0.676510067114094</v>
      </c>
      <c r="I10">
        <v>674.81</v>
      </c>
      <c r="J10">
        <v>14308</v>
      </c>
      <c r="K10">
        <v>2.7</v>
      </c>
      <c r="L10">
        <v>7.2</v>
      </c>
      <c r="N10" s="2">
        <f t="shared" si="1"/>
        <v>0.11363238989244832</v>
      </c>
      <c r="Q10" t="s">
        <v>13</v>
      </c>
    </row>
    <row r="11" spans="1:17" x14ac:dyDescent="0.2">
      <c r="A11">
        <v>50.673000000000002</v>
      </c>
      <c r="B11">
        <v>9.7129999999999992</v>
      </c>
      <c r="C11">
        <v>493</v>
      </c>
      <c r="D11">
        <v>80</v>
      </c>
      <c r="E11">
        <v>100</v>
      </c>
      <c r="F11">
        <f t="shared" si="2"/>
        <v>1.4160840268456376</v>
      </c>
      <c r="G11" s="3">
        <f t="shared" si="3"/>
        <v>0.27248322147651005</v>
      </c>
      <c r="H11" s="3">
        <f t="shared" si="3"/>
        <v>0.73288590604026849</v>
      </c>
      <c r="I11">
        <v>635.17999999999995</v>
      </c>
      <c r="J11">
        <v>14436</v>
      </c>
      <c r="K11">
        <v>2.9</v>
      </c>
      <c r="L11">
        <v>7.8</v>
      </c>
      <c r="N11" s="2">
        <f t="shared" si="1"/>
        <v>0.10695902759574595</v>
      </c>
      <c r="P11" s="2"/>
      <c r="Q11" s="2">
        <f>Q8*0.021/195*0.3</f>
        <v>3.8123076923076922E-7</v>
      </c>
    </row>
    <row r="12" spans="1:17" x14ac:dyDescent="0.2">
      <c r="A12">
        <v>51.96</v>
      </c>
      <c r="B12">
        <v>11</v>
      </c>
      <c r="C12">
        <v>493</v>
      </c>
      <c r="D12">
        <v>80</v>
      </c>
      <c r="E12">
        <v>100</v>
      </c>
      <c r="F12">
        <f t="shared" si="2"/>
        <v>1.3745810738255031</v>
      </c>
      <c r="G12" s="3">
        <f t="shared" si="3"/>
        <v>0.25369127516778528</v>
      </c>
      <c r="H12" s="3">
        <f t="shared" si="3"/>
        <v>0.70469798657718119</v>
      </c>
      <c r="I12">
        <v>611.47</v>
      </c>
      <c r="J12">
        <v>14018</v>
      </c>
      <c r="K12">
        <v>2.7</v>
      </c>
      <c r="L12">
        <v>7.5</v>
      </c>
      <c r="N12" s="2">
        <f t="shared" si="1"/>
        <v>0.10296646085199596</v>
      </c>
    </row>
    <row r="13" spans="1:17" x14ac:dyDescent="0.2">
      <c r="A13">
        <v>53.231000000000002</v>
      </c>
      <c r="B13">
        <v>12.271000000000001</v>
      </c>
      <c r="C13">
        <v>493</v>
      </c>
      <c r="D13">
        <v>80</v>
      </c>
      <c r="E13">
        <v>100</v>
      </c>
      <c r="F13">
        <f t="shared" si="2"/>
        <v>1.4396491275167784</v>
      </c>
      <c r="G13" s="3"/>
      <c r="H13" s="3"/>
      <c r="I13">
        <v>581.98</v>
      </c>
      <c r="J13">
        <v>14740</v>
      </c>
      <c r="N13" s="2">
        <f t="shared" si="1"/>
        <v>9.800059019517654E-2</v>
      </c>
      <c r="Q13" t="s">
        <v>14</v>
      </c>
    </row>
    <row r="14" spans="1:17" x14ac:dyDescent="0.2">
      <c r="A14">
        <v>54.487000000000002</v>
      </c>
      <c r="B14">
        <v>13.526999999999999</v>
      </c>
      <c r="C14">
        <v>493</v>
      </c>
      <c r="D14">
        <v>80</v>
      </c>
      <c r="E14">
        <v>100</v>
      </c>
      <c r="F14">
        <f t="shared" si="2"/>
        <v>1.3282166442953021</v>
      </c>
      <c r="G14" s="3"/>
      <c r="H14" s="3"/>
      <c r="I14">
        <v>550.02</v>
      </c>
      <c r="J14">
        <v>13586</v>
      </c>
      <c r="N14" s="2">
        <f t="shared" si="1"/>
        <v>9.2618792087616419E-2</v>
      </c>
      <c r="Q14">
        <f>0.36/92/3600*0.88/Q2</f>
        <v>6.4196089874525813E-11</v>
      </c>
    </row>
    <row r="15" spans="1:17" x14ac:dyDescent="0.2">
      <c r="A15">
        <v>55.734999999999999</v>
      </c>
      <c r="B15">
        <v>14.775</v>
      </c>
      <c r="C15">
        <v>493</v>
      </c>
      <c r="D15">
        <v>80</v>
      </c>
      <c r="E15">
        <v>100</v>
      </c>
      <c r="F15">
        <f t="shared" si="2"/>
        <v>1.414351409395973</v>
      </c>
      <c r="G15" s="3"/>
      <c r="H15" s="3"/>
      <c r="I15">
        <v>584.74</v>
      </c>
      <c r="J15">
        <v>14468</v>
      </c>
      <c r="N15" s="2">
        <f t="shared" si="1"/>
        <v>9.8465351233251189E-2</v>
      </c>
    </row>
    <row r="16" spans="1:17" x14ac:dyDescent="0.2">
      <c r="A16">
        <v>56.966999999999999</v>
      </c>
      <c r="B16">
        <v>16.007000000000001</v>
      </c>
      <c r="C16">
        <v>493</v>
      </c>
      <c r="D16">
        <v>80</v>
      </c>
      <c r="E16">
        <v>100</v>
      </c>
      <c r="F16">
        <f t="shared" si="2"/>
        <v>1.4532657718120805</v>
      </c>
      <c r="G16" s="3"/>
      <c r="H16" s="3"/>
      <c r="I16">
        <v>537.9</v>
      </c>
      <c r="J16">
        <v>14929</v>
      </c>
      <c r="N16" s="2">
        <f t="shared" si="1"/>
        <v>9.0577884920419016E-2</v>
      </c>
    </row>
    <row r="17" spans="1:14" x14ac:dyDescent="0.2">
      <c r="A17">
        <v>58.189</v>
      </c>
      <c r="B17">
        <v>17.228999999999999</v>
      </c>
      <c r="C17">
        <v>493</v>
      </c>
      <c r="D17">
        <v>80</v>
      </c>
      <c r="E17">
        <v>100</v>
      </c>
      <c r="F17">
        <f t="shared" si="2"/>
        <v>1.4029381208053691</v>
      </c>
      <c r="G17" s="3"/>
      <c r="H17" s="3"/>
      <c r="I17">
        <v>513.27</v>
      </c>
      <c r="J17">
        <v>14418</v>
      </c>
      <c r="N17" s="2">
        <f t="shared" si="1"/>
        <v>8.6430397830644115E-2</v>
      </c>
    </row>
    <row r="18" spans="1:14" x14ac:dyDescent="0.2">
      <c r="A18">
        <v>59.393999999999998</v>
      </c>
      <c r="B18">
        <v>18.434000000000001</v>
      </c>
      <c r="C18">
        <v>493</v>
      </c>
      <c r="D18">
        <v>80</v>
      </c>
      <c r="E18">
        <v>100</v>
      </c>
      <c r="F18">
        <f t="shared" si="2"/>
        <v>1.3659856375838926</v>
      </c>
      <c r="G18" s="3"/>
      <c r="H18" s="3"/>
      <c r="I18">
        <v>523.99</v>
      </c>
      <c r="J18">
        <v>14014</v>
      </c>
      <c r="N18" s="2">
        <f t="shared" si="1"/>
        <v>8.8235556645194946E-2</v>
      </c>
    </row>
    <row r="19" spans="1:14" x14ac:dyDescent="0.2">
      <c r="A19">
        <v>60.594000000000001</v>
      </c>
      <c r="B19">
        <v>19.634</v>
      </c>
      <c r="C19">
        <v>493</v>
      </c>
      <c r="D19">
        <v>80</v>
      </c>
      <c r="E19">
        <v>100</v>
      </c>
      <c r="F19">
        <f t="shared" si="2"/>
        <v>0.74038577181208043</v>
      </c>
      <c r="G19" s="3">
        <f>K19*1400/$Q$2</f>
        <v>0.14093959731543623</v>
      </c>
      <c r="H19" s="3">
        <f>L19*1400/$Q$2</f>
        <v>0.36644295302013424</v>
      </c>
      <c r="I19" s="4">
        <v>405.32</v>
      </c>
      <c r="J19" s="4">
        <v>7474.5</v>
      </c>
      <c r="K19" s="4">
        <v>1.5</v>
      </c>
      <c r="L19" s="4">
        <v>3.9</v>
      </c>
      <c r="N19" s="2">
        <f t="shared" si="1"/>
        <v>6.8252515924789439E-2</v>
      </c>
    </row>
    <row r="20" spans="1:14" x14ac:dyDescent="0.2">
      <c r="A20">
        <v>61.783000000000001</v>
      </c>
      <c r="B20">
        <v>20.823</v>
      </c>
      <c r="C20">
        <v>493</v>
      </c>
      <c r="D20">
        <v>80</v>
      </c>
      <c r="E20">
        <v>100</v>
      </c>
      <c r="F20">
        <f t="shared" si="2"/>
        <v>0.77067651006711402</v>
      </c>
      <c r="G20" s="3">
        <f t="shared" ref="G20:G37" si="4">K20*1400/$Q$2</f>
        <v>0.15033557046979865</v>
      </c>
      <c r="H20" s="3">
        <f t="shared" ref="H20:H37" si="5">L20*1400/$Q$2</f>
        <v>0.35704697986577183</v>
      </c>
      <c r="I20">
        <v>369.2</v>
      </c>
      <c r="J20">
        <v>7833</v>
      </c>
      <c r="K20">
        <v>1.6</v>
      </c>
      <c r="L20">
        <v>3.8</v>
      </c>
      <c r="N20" s="2">
        <f t="shared" si="1"/>
        <v>6.217020842650809E-2</v>
      </c>
    </row>
    <row r="21" spans="1:14" x14ac:dyDescent="0.2">
      <c r="A21">
        <v>62.963999999999999</v>
      </c>
      <c r="B21">
        <v>22.004000000000001</v>
      </c>
      <c r="C21">
        <v>493</v>
      </c>
      <c r="D21">
        <v>80</v>
      </c>
      <c r="E21">
        <v>100</v>
      </c>
      <c r="F21">
        <f t="shared" si="2"/>
        <v>0.722154765100671</v>
      </c>
      <c r="G21" s="3">
        <f t="shared" si="4"/>
        <v>0.14375838926174497</v>
      </c>
      <c r="H21" s="3">
        <f t="shared" si="5"/>
        <v>0.365503355704698</v>
      </c>
      <c r="I21">
        <v>375.49</v>
      </c>
      <c r="J21">
        <v>7310.3</v>
      </c>
      <c r="K21">
        <v>1.53</v>
      </c>
      <c r="L21">
        <v>3.89</v>
      </c>
      <c r="N21" s="2">
        <f t="shared" si="1"/>
        <v>6.3229392096613019E-2</v>
      </c>
    </row>
    <row r="22" spans="1:14" x14ac:dyDescent="0.2">
      <c r="A22">
        <v>64.129000000000005</v>
      </c>
      <c r="B22">
        <v>23.169</v>
      </c>
      <c r="C22">
        <v>493</v>
      </c>
      <c r="D22">
        <v>80</v>
      </c>
      <c r="E22">
        <v>100</v>
      </c>
      <c r="F22">
        <f t="shared" si="2"/>
        <v>0.18384255033557045</v>
      </c>
      <c r="G22" s="3">
        <f t="shared" si="4"/>
        <v>4.0402684563758388E-2</v>
      </c>
      <c r="H22" s="3">
        <f t="shared" si="5"/>
        <v>8.4563758389261751E-2</v>
      </c>
      <c r="I22">
        <v>183.81</v>
      </c>
      <c r="J22">
        <v>1772.8</v>
      </c>
      <c r="K22">
        <v>0.43</v>
      </c>
      <c r="L22">
        <v>0.9</v>
      </c>
      <c r="N22" s="2">
        <f t="shared" si="1"/>
        <v>3.0952074785689201E-2</v>
      </c>
    </row>
    <row r="23" spans="1:14" x14ac:dyDescent="0.2">
      <c r="A23">
        <v>65.292000000000002</v>
      </c>
      <c r="B23">
        <v>24.332000000000001</v>
      </c>
      <c r="C23">
        <v>493</v>
      </c>
      <c r="D23">
        <v>80</v>
      </c>
      <c r="E23">
        <v>100</v>
      </c>
      <c r="F23">
        <f t="shared" si="2"/>
        <v>0.40198697986577175</v>
      </c>
      <c r="G23" s="3">
        <f t="shared" si="4"/>
        <v>8.5503355704697984E-2</v>
      </c>
      <c r="H23" s="3">
        <f t="shared" si="5"/>
        <v>0.19731543624161074</v>
      </c>
      <c r="I23">
        <v>289.58999999999997</v>
      </c>
      <c r="J23">
        <v>3988.7</v>
      </c>
      <c r="K23">
        <v>0.91</v>
      </c>
      <c r="L23">
        <v>2.1</v>
      </c>
      <c r="N23" s="2">
        <f t="shared" si="1"/>
        <v>4.8764546744941704E-2</v>
      </c>
    </row>
    <row r="24" spans="1:14" x14ac:dyDescent="0.2">
      <c r="A24">
        <v>66.447000000000003</v>
      </c>
      <c r="B24">
        <v>25.486999999999998</v>
      </c>
      <c r="C24">
        <v>493</v>
      </c>
      <c r="D24">
        <v>80</v>
      </c>
      <c r="E24">
        <v>100</v>
      </c>
      <c r="F24">
        <f t="shared" si="2"/>
        <v>0.29432134228187917</v>
      </c>
      <c r="G24" s="3">
        <f t="shared" si="4"/>
        <v>7.0469798657718116E-2</v>
      </c>
      <c r="H24" s="3">
        <f t="shared" si="5"/>
        <v>0.14093959731543623</v>
      </c>
      <c r="I24">
        <v>245.62</v>
      </c>
      <c r="J24">
        <v>2886.8</v>
      </c>
      <c r="K24">
        <v>0.75</v>
      </c>
      <c r="L24">
        <v>1.5</v>
      </c>
      <c r="N24" s="2">
        <f t="shared" si="1"/>
        <v>4.1360364555034987E-2</v>
      </c>
    </row>
    <row r="25" spans="1:14" x14ac:dyDescent="0.2">
      <c r="A25" s="4">
        <v>67.599999999999994</v>
      </c>
      <c r="B25" s="4">
        <v>26.64</v>
      </c>
      <c r="C25">
        <v>493</v>
      </c>
      <c r="D25">
        <v>80</v>
      </c>
      <c r="E25">
        <v>100</v>
      </c>
      <c r="F25">
        <f t="shared" si="2"/>
        <v>1.40740966442953</v>
      </c>
      <c r="G25" s="3">
        <f t="shared" si="4"/>
        <v>0.28187919463087246</v>
      </c>
      <c r="H25" s="3">
        <f t="shared" si="5"/>
        <v>0.76107382550335567</v>
      </c>
      <c r="I25">
        <v>470.86</v>
      </c>
      <c r="J25">
        <v>14508</v>
      </c>
      <c r="K25">
        <v>3</v>
      </c>
      <c r="L25">
        <v>8.1</v>
      </c>
      <c r="N25" s="2">
        <f t="shared" si="1"/>
        <v>7.9288906662257852E-2</v>
      </c>
    </row>
    <row r="26" spans="1:14" x14ac:dyDescent="0.2">
      <c r="A26">
        <v>68.744</v>
      </c>
      <c r="B26">
        <v>27.783999999999999</v>
      </c>
      <c r="C26">
        <v>493</v>
      </c>
      <c r="D26">
        <v>80</v>
      </c>
      <c r="E26">
        <v>100</v>
      </c>
      <c r="F26">
        <f t="shared" si="2"/>
        <v>1.431691677852349</v>
      </c>
      <c r="G26" s="3">
        <f t="shared" si="4"/>
        <v>0.28187919463087246</v>
      </c>
      <c r="H26" s="3">
        <f t="shared" si="5"/>
        <v>0.75637583892617466</v>
      </c>
      <c r="I26">
        <v>468.29</v>
      </c>
      <c r="J26">
        <v>14769</v>
      </c>
      <c r="K26">
        <v>3</v>
      </c>
      <c r="L26">
        <v>8.0500000000000007</v>
      </c>
      <c r="N26" s="2">
        <f t="shared" si="1"/>
        <v>7.8856140043470954E-2</v>
      </c>
    </row>
    <row r="27" spans="1:14" x14ac:dyDescent="0.2">
      <c r="A27">
        <v>69.879000000000005</v>
      </c>
      <c r="B27">
        <v>28.919</v>
      </c>
      <c r="C27">
        <v>493</v>
      </c>
      <c r="D27">
        <v>80</v>
      </c>
      <c r="E27">
        <v>100</v>
      </c>
      <c r="F27">
        <f t="shared" si="2"/>
        <v>1.4331405369127515</v>
      </c>
      <c r="G27" s="3">
        <f t="shared" si="4"/>
        <v>0.27248322147651005</v>
      </c>
      <c r="H27" s="3">
        <f t="shared" si="5"/>
        <v>0.76107382550335567</v>
      </c>
      <c r="I27">
        <v>460.71</v>
      </c>
      <c r="J27">
        <v>14792</v>
      </c>
      <c r="K27">
        <v>2.9</v>
      </c>
      <c r="L27">
        <v>8.1</v>
      </c>
      <c r="N27" s="2">
        <f t="shared" si="1"/>
        <v>7.7579731105570274E-2</v>
      </c>
    </row>
    <row r="28" spans="1:14" x14ac:dyDescent="0.2">
      <c r="A28">
        <v>71.006</v>
      </c>
      <c r="B28">
        <v>30.045999999999999</v>
      </c>
      <c r="C28">
        <v>493</v>
      </c>
      <c r="D28">
        <v>80</v>
      </c>
      <c r="E28">
        <v>100</v>
      </c>
      <c r="F28">
        <f t="shared" si="2"/>
        <v>1.4225324832214763</v>
      </c>
      <c r="G28" s="3">
        <f t="shared" si="4"/>
        <v>0.27624161073825504</v>
      </c>
      <c r="H28" s="3">
        <f t="shared" si="5"/>
        <v>0.75167785234899331</v>
      </c>
      <c r="I28">
        <v>449.81</v>
      </c>
      <c r="J28">
        <v>14690</v>
      </c>
      <c r="K28">
        <v>2.94</v>
      </c>
      <c r="L28">
        <v>8</v>
      </c>
      <c r="N28" s="2">
        <f t="shared" si="1"/>
        <v>7.5744261788536313E-2</v>
      </c>
    </row>
    <row r="29" spans="1:14" x14ac:dyDescent="0.2">
      <c r="A29">
        <v>72.125</v>
      </c>
      <c r="B29">
        <v>31.164999999999999</v>
      </c>
      <c r="C29">
        <v>493</v>
      </c>
      <c r="D29">
        <v>80</v>
      </c>
      <c r="E29">
        <v>100</v>
      </c>
      <c r="F29">
        <f t="shared" si="2"/>
        <v>1.3941838926174497</v>
      </c>
      <c r="G29" s="3">
        <f t="shared" si="4"/>
        <v>0.27812080536912753</v>
      </c>
      <c r="H29" s="3">
        <f t="shared" si="5"/>
        <v>0.74228187919463084</v>
      </c>
      <c r="I29">
        <v>452.1</v>
      </c>
      <c r="J29">
        <v>14386</v>
      </c>
      <c r="K29">
        <v>2.96</v>
      </c>
      <c r="L29">
        <v>7.9</v>
      </c>
      <c r="N29" s="2">
        <f t="shared" si="1"/>
        <v>7.6129878736793902E-2</v>
      </c>
    </row>
    <row r="30" spans="1:14" x14ac:dyDescent="0.2">
      <c r="A30">
        <v>73.239999999999995</v>
      </c>
      <c r="B30">
        <v>32.28</v>
      </c>
      <c r="C30">
        <v>493</v>
      </c>
      <c r="D30">
        <v>80</v>
      </c>
      <c r="E30">
        <v>100</v>
      </c>
      <c r="F30">
        <f t="shared" si="2"/>
        <v>1.4292712751677852</v>
      </c>
      <c r="G30" s="3"/>
      <c r="H30" s="3"/>
      <c r="I30">
        <v>435.53</v>
      </c>
      <c r="J30">
        <v>14776</v>
      </c>
      <c r="N30" s="2">
        <f t="shared" si="1"/>
        <v>7.3339628591541348E-2</v>
      </c>
    </row>
    <row r="31" spans="1:14" x14ac:dyDescent="0.2">
      <c r="A31">
        <v>74.355999999999995</v>
      </c>
      <c r="B31">
        <v>33.396000000000001</v>
      </c>
      <c r="C31">
        <v>493</v>
      </c>
      <c r="D31">
        <v>80</v>
      </c>
      <c r="E31">
        <v>100</v>
      </c>
      <c r="F31">
        <f t="shared" si="2"/>
        <v>1.4616967785234896</v>
      </c>
      <c r="G31" s="3"/>
      <c r="H31" s="3"/>
      <c r="I31">
        <v>455.63</v>
      </c>
      <c r="J31">
        <v>15101</v>
      </c>
      <c r="N31" s="2">
        <f t="shared" si="1"/>
        <v>7.672430136882416E-2</v>
      </c>
    </row>
    <row r="32" spans="1:14" x14ac:dyDescent="0.2">
      <c r="A32">
        <v>75.459000000000003</v>
      </c>
      <c r="B32">
        <v>34.499000000000002</v>
      </c>
      <c r="C32">
        <v>493</v>
      </c>
      <c r="D32">
        <v>80</v>
      </c>
      <c r="E32">
        <v>100</v>
      </c>
      <c r="F32">
        <f t="shared" si="2"/>
        <v>1.3786034899328858</v>
      </c>
      <c r="G32" s="3"/>
      <c r="H32" s="3"/>
      <c r="I32">
        <v>449.28</v>
      </c>
      <c r="J32">
        <v>14223</v>
      </c>
      <c r="N32" s="2">
        <f t="shared" si="1"/>
        <v>7.5655014197891529E-2</v>
      </c>
    </row>
    <row r="33" spans="1:14" x14ac:dyDescent="0.2">
      <c r="A33">
        <v>76.558000000000007</v>
      </c>
      <c r="B33">
        <v>35.597999999999999</v>
      </c>
      <c r="C33">
        <v>513</v>
      </c>
      <c r="D33">
        <v>80</v>
      </c>
      <c r="E33">
        <v>100</v>
      </c>
      <c r="F33">
        <f t="shared" si="2"/>
        <v>1.3641055033557046</v>
      </c>
      <c r="G33" s="3"/>
      <c r="H33" s="3"/>
      <c r="I33">
        <v>442.98</v>
      </c>
      <c r="J33">
        <v>14075</v>
      </c>
      <c r="N33" s="2">
        <f t="shared" si="1"/>
        <v>7.4594146610982001E-2</v>
      </c>
    </row>
    <row r="34" spans="1:14" x14ac:dyDescent="0.2">
      <c r="A34">
        <v>77.653999999999996</v>
      </c>
      <c r="B34">
        <v>36.694000000000003</v>
      </c>
      <c r="C34">
        <v>513</v>
      </c>
      <c r="D34">
        <v>80</v>
      </c>
      <c r="E34">
        <v>100</v>
      </c>
      <c r="F34">
        <f t="shared" si="2"/>
        <v>1.411596510067114</v>
      </c>
      <c r="G34" s="3"/>
      <c r="H34" s="3"/>
      <c r="I34">
        <v>202.42</v>
      </c>
      <c r="J34">
        <v>14821</v>
      </c>
      <c r="N34" s="2">
        <f t="shared" si="1"/>
        <v>3.4085843959083879E-2</v>
      </c>
    </row>
    <row r="35" spans="1:14" x14ac:dyDescent="0.2">
      <c r="A35">
        <v>78.75</v>
      </c>
      <c r="B35">
        <v>37.79</v>
      </c>
      <c r="C35">
        <v>513</v>
      </c>
      <c r="D35">
        <v>80</v>
      </c>
      <c r="E35">
        <v>100</v>
      </c>
      <c r="F35">
        <f t="shared" si="2"/>
        <v>1.402961610738255</v>
      </c>
      <c r="G35" s="3">
        <f t="shared" si="4"/>
        <v>0.16536912751677851</v>
      </c>
      <c r="H35" s="3">
        <f t="shared" si="5"/>
        <v>0.36644295302013424</v>
      </c>
      <c r="I35">
        <v>196.52</v>
      </c>
      <c r="J35">
        <v>14735</v>
      </c>
      <c r="K35">
        <v>1.76</v>
      </c>
      <c r="L35">
        <v>3.9</v>
      </c>
      <c r="N35" s="2">
        <f t="shared" si="1"/>
        <v>3.3092333044359074E-2</v>
      </c>
    </row>
    <row r="36" spans="1:14" x14ac:dyDescent="0.2">
      <c r="A36">
        <v>79.834999999999994</v>
      </c>
      <c r="B36">
        <v>38.875</v>
      </c>
      <c r="C36">
        <v>513</v>
      </c>
      <c r="D36">
        <v>80</v>
      </c>
      <c r="E36">
        <v>100</v>
      </c>
      <c r="F36">
        <f t="shared" si="2"/>
        <v>1.4207989261744967</v>
      </c>
      <c r="G36" s="3">
        <f t="shared" si="4"/>
        <v>0.15973154362416109</v>
      </c>
      <c r="H36" s="3">
        <f t="shared" si="5"/>
        <v>0.39463087248322148</v>
      </c>
      <c r="I36">
        <v>197.36</v>
      </c>
      <c r="J36">
        <v>14924</v>
      </c>
      <c r="K36">
        <v>1.7</v>
      </c>
      <c r="L36">
        <v>4.2</v>
      </c>
      <c r="N36" s="2">
        <f t="shared" si="1"/>
        <v>3.3233782055947014E-2</v>
      </c>
    </row>
    <row r="37" spans="1:14" x14ac:dyDescent="0.2">
      <c r="A37">
        <v>80.917000000000002</v>
      </c>
      <c r="B37">
        <v>39.957000000000001</v>
      </c>
      <c r="C37">
        <v>513</v>
      </c>
      <c r="D37">
        <v>80</v>
      </c>
      <c r="E37">
        <v>100</v>
      </c>
      <c r="F37">
        <f t="shared" si="2"/>
        <v>1.4029371812080538</v>
      </c>
      <c r="G37" s="3">
        <f t="shared" si="4"/>
        <v>0.16442953020134229</v>
      </c>
      <c r="H37" s="3">
        <f t="shared" si="5"/>
        <v>0.36644295302013424</v>
      </c>
      <c r="I37">
        <v>201.26</v>
      </c>
      <c r="J37">
        <v>14730</v>
      </c>
      <c r="K37">
        <v>1.75</v>
      </c>
      <c r="L37">
        <v>3.9</v>
      </c>
      <c r="N37" s="2">
        <f t="shared" si="1"/>
        <v>3.3890509609748154E-2</v>
      </c>
    </row>
    <row r="38" spans="1:14" x14ac:dyDescent="0.2">
      <c r="A38">
        <v>81.995000000000005</v>
      </c>
      <c r="B38">
        <v>41.034999999999997</v>
      </c>
      <c r="C38">
        <v>513</v>
      </c>
      <c r="D38">
        <v>80</v>
      </c>
      <c r="E38">
        <v>100</v>
      </c>
      <c r="F38">
        <f t="shared" ref="F38:F42" si="6">(J38+I38)/$Q$2*1.4</f>
        <v>1.360106577181208</v>
      </c>
      <c r="I38">
        <v>190.42</v>
      </c>
      <c r="J38">
        <v>14285</v>
      </c>
      <c r="N38" s="2">
        <f t="shared" si="1"/>
        <v>3.2065143793541903E-2</v>
      </c>
    </row>
    <row r="39" spans="1:14" x14ac:dyDescent="0.2">
      <c r="A39">
        <v>83.067999999999998</v>
      </c>
      <c r="B39">
        <v>42.107999999999997</v>
      </c>
      <c r="C39">
        <v>513</v>
      </c>
      <c r="D39">
        <v>80</v>
      </c>
      <c r="E39">
        <v>100</v>
      </c>
      <c r="F39">
        <f t="shared" si="6"/>
        <v>1.3965178523489932</v>
      </c>
      <c r="I39">
        <v>195.94</v>
      </c>
      <c r="J39">
        <v>14667</v>
      </c>
      <c r="N39" s="2">
        <f t="shared" si="1"/>
        <v>3.2994665869691214E-2</v>
      </c>
    </row>
    <row r="40" spans="1:14" x14ac:dyDescent="0.2">
      <c r="A40">
        <v>84.135999999999996</v>
      </c>
      <c r="B40">
        <v>43.176000000000002</v>
      </c>
      <c r="C40">
        <v>513</v>
      </c>
      <c r="D40">
        <v>80</v>
      </c>
      <c r="E40">
        <v>100</v>
      </c>
      <c r="F40">
        <f t="shared" si="6"/>
        <v>1.413229530201342</v>
      </c>
      <c r="I40">
        <v>198.8</v>
      </c>
      <c r="J40">
        <v>14842</v>
      </c>
      <c r="N40" s="2">
        <f t="shared" si="1"/>
        <v>3.3476266075812056E-2</v>
      </c>
    </row>
    <row r="41" spans="1:14" x14ac:dyDescent="0.2">
      <c r="A41">
        <v>85.203000000000003</v>
      </c>
      <c r="B41">
        <v>44.243000000000002</v>
      </c>
      <c r="C41">
        <v>513</v>
      </c>
      <c r="D41">
        <v>80</v>
      </c>
      <c r="E41">
        <v>100</v>
      </c>
      <c r="F41">
        <f t="shared" si="6"/>
        <v>1.4580285906040269</v>
      </c>
      <c r="I41">
        <v>202.59</v>
      </c>
      <c r="J41">
        <v>15315</v>
      </c>
      <c r="N41" s="2">
        <f t="shared" si="1"/>
        <v>3.4114470544762389E-2</v>
      </c>
    </row>
    <row r="42" spans="1:14" x14ac:dyDescent="0.2">
      <c r="A42">
        <v>86.271000000000001</v>
      </c>
      <c r="B42">
        <v>45.311</v>
      </c>
      <c r="C42">
        <v>513</v>
      </c>
      <c r="D42">
        <v>80</v>
      </c>
      <c r="E42">
        <v>100</v>
      </c>
      <c r="F42">
        <f t="shared" si="6"/>
        <v>1.4109275167785236</v>
      </c>
      <c r="I42">
        <v>201.3</v>
      </c>
      <c r="J42">
        <v>14815</v>
      </c>
      <c r="N42" s="2">
        <f t="shared" si="1"/>
        <v>3.389724527696663E-2</v>
      </c>
    </row>
    <row r="43" spans="1:14" x14ac:dyDescent="0.2">
      <c r="A43">
        <v>87.332999999999998</v>
      </c>
      <c r="B43">
        <v>46.372999999999998</v>
      </c>
      <c r="I43">
        <v>38.131999999999998</v>
      </c>
      <c r="J43">
        <v>646.16</v>
      </c>
      <c r="N43" s="2">
        <f t="shared" si="1"/>
        <v>6.4211115593705475E-3</v>
      </c>
    </row>
    <row r="44" spans="1:14" x14ac:dyDescent="0.2">
      <c r="A44">
        <v>88.387</v>
      </c>
      <c r="B44">
        <v>47.427</v>
      </c>
      <c r="I44">
        <v>0</v>
      </c>
      <c r="J44">
        <v>110.63</v>
      </c>
    </row>
    <row r="45" spans="1:14" x14ac:dyDescent="0.2">
      <c r="A45">
        <v>89.436999999999998</v>
      </c>
      <c r="B45">
        <v>48.476999999999997</v>
      </c>
      <c r="I45">
        <v>0</v>
      </c>
      <c r="J45">
        <v>74.099000000000004</v>
      </c>
    </row>
    <row r="46" spans="1:14" x14ac:dyDescent="0.2">
      <c r="A46">
        <v>90.501400000000004</v>
      </c>
      <c r="B46">
        <v>49.541400000000003</v>
      </c>
      <c r="I46">
        <v>0</v>
      </c>
      <c r="J46">
        <v>52.606000000000002</v>
      </c>
    </row>
    <row r="47" spans="1:14" x14ac:dyDescent="0.2">
      <c r="A47">
        <v>91.559799999999996</v>
      </c>
      <c r="B47">
        <v>50.599800000000002</v>
      </c>
      <c r="I47">
        <v>0</v>
      </c>
      <c r="J47">
        <v>42.249000000000002</v>
      </c>
    </row>
    <row r="48" spans="1:14" x14ac:dyDescent="0.2">
      <c r="A48">
        <v>92.618200000000002</v>
      </c>
      <c r="B48">
        <v>51.658200000000001</v>
      </c>
      <c r="I48">
        <v>0</v>
      </c>
      <c r="J48">
        <v>25.864999999999998</v>
      </c>
    </row>
    <row r="49" spans="1:10" x14ac:dyDescent="0.2">
      <c r="A49">
        <v>93.676599999999993</v>
      </c>
      <c r="B49">
        <v>52.7166</v>
      </c>
      <c r="I49">
        <v>0</v>
      </c>
      <c r="J49">
        <v>18.137</v>
      </c>
    </row>
    <row r="50" spans="1:10" x14ac:dyDescent="0.2">
      <c r="A50">
        <v>94.734999999999999</v>
      </c>
      <c r="B50">
        <v>53.774999999999999</v>
      </c>
      <c r="I50">
        <v>0</v>
      </c>
      <c r="J50">
        <v>14.356</v>
      </c>
    </row>
    <row r="51" spans="1:10" x14ac:dyDescent="0.2">
      <c r="A51">
        <v>95.793400000000005</v>
      </c>
      <c r="B51">
        <v>54.833399999999997</v>
      </c>
      <c r="I51">
        <v>0</v>
      </c>
      <c r="J51">
        <v>11.898</v>
      </c>
    </row>
    <row r="52" spans="1:10" x14ac:dyDescent="0.2">
      <c r="A52">
        <v>96.851799999999997</v>
      </c>
      <c r="B52">
        <v>55.891800000000003</v>
      </c>
      <c r="I52">
        <v>0</v>
      </c>
      <c r="J52">
        <v>8.7034000000000002</v>
      </c>
    </row>
    <row r="53" spans="1:10" x14ac:dyDescent="0.2">
      <c r="A53">
        <v>97.910200000000003</v>
      </c>
      <c r="B53">
        <v>56.950200000000002</v>
      </c>
      <c r="I53">
        <v>0</v>
      </c>
      <c r="J53">
        <v>7.6261999999999999</v>
      </c>
    </row>
    <row r="54" spans="1:10" x14ac:dyDescent="0.2">
      <c r="A54">
        <v>98.968599999999995</v>
      </c>
      <c r="B54">
        <v>58.008600000000001</v>
      </c>
      <c r="I54">
        <v>0</v>
      </c>
      <c r="J54">
        <v>7.6002000000000001</v>
      </c>
    </row>
    <row r="55" spans="1:10" x14ac:dyDescent="0.2">
      <c r="A55">
        <v>100.027</v>
      </c>
      <c r="B55">
        <v>59.067</v>
      </c>
      <c r="I55">
        <v>0</v>
      </c>
      <c r="J55">
        <v>7.2154999999999996</v>
      </c>
    </row>
    <row r="56" spans="1:10" x14ac:dyDescent="0.2">
      <c r="A56">
        <v>101.08540000000001</v>
      </c>
      <c r="B56">
        <v>60.125399999999999</v>
      </c>
      <c r="I56">
        <v>0</v>
      </c>
      <c r="J56">
        <v>7.2245999999999997</v>
      </c>
    </row>
    <row r="57" spans="1:10" x14ac:dyDescent="0.2">
      <c r="A57">
        <v>102.1438</v>
      </c>
      <c r="B57">
        <v>61.183799999999998</v>
      </c>
      <c r="I57">
        <v>0</v>
      </c>
      <c r="J57">
        <v>7.2476000000000003</v>
      </c>
    </row>
    <row r="58" spans="1:10" x14ac:dyDescent="0.2">
      <c r="A58">
        <v>103.2022</v>
      </c>
      <c r="B58">
        <v>62.242199999999997</v>
      </c>
      <c r="I58">
        <v>0</v>
      </c>
      <c r="J58">
        <v>7.0518999999999998</v>
      </c>
    </row>
    <row r="59" spans="1:10" x14ac:dyDescent="0.2">
      <c r="A59">
        <v>104.2606</v>
      </c>
      <c r="B59">
        <v>63.300600000000003</v>
      </c>
      <c r="I59">
        <v>0</v>
      </c>
      <c r="J59">
        <v>6.9298000000000002</v>
      </c>
    </row>
    <row r="60" spans="1:10" x14ac:dyDescent="0.2">
      <c r="A60">
        <v>105.319</v>
      </c>
      <c r="B60">
        <v>64.358999999999995</v>
      </c>
      <c r="I60">
        <v>0</v>
      </c>
      <c r="J60">
        <v>6.9409999999999998</v>
      </c>
    </row>
    <row r="61" spans="1:10" x14ac:dyDescent="0.2">
      <c r="A61">
        <v>106.37739999999999</v>
      </c>
      <c r="B61">
        <v>65.417400000000001</v>
      </c>
      <c r="I61">
        <v>0</v>
      </c>
      <c r="J61">
        <v>7.8875000000000002</v>
      </c>
    </row>
    <row r="62" spans="1:10" x14ac:dyDescent="0.2">
      <c r="A62">
        <v>107.4358</v>
      </c>
      <c r="B62">
        <v>66.475800000000007</v>
      </c>
      <c r="I62">
        <v>0</v>
      </c>
      <c r="J62">
        <v>7.5202</v>
      </c>
    </row>
    <row r="63" spans="1:10" x14ac:dyDescent="0.2">
      <c r="A63">
        <v>108.49420000000001</v>
      </c>
      <c r="B63">
        <v>67.534199999999998</v>
      </c>
      <c r="I63">
        <v>0</v>
      </c>
      <c r="J63">
        <v>7.5972999999999997</v>
      </c>
    </row>
    <row r="64" spans="1:10" x14ac:dyDescent="0.2">
      <c r="A64">
        <v>109.5526</v>
      </c>
      <c r="B64">
        <v>68.592600000000004</v>
      </c>
      <c r="I64">
        <v>0</v>
      </c>
      <c r="J64">
        <v>7.1890000000000001</v>
      </c>
    </row>
    <row r="65" spans="1:10" x14ac:dyDescent="0.2">
      <c r="A65">
        <v>110.611</v>
      </c>
      <c r="B65">
        <v>69.650999999999996</v>
      </c>
      <c r="I65">
        <v>0</v>
      </c>
      <c r="J65">
        <v>7.3105000000000002</v>
      </c>
    </row>
    <row r="66" spans="1:10" x14ac:dyDescent="0.2">
      <c r="A66">
        <v>111.6694</v>
      </c>
      <c r="B66">
        <v>70.709400000000002</v>
      </c>
      <c r="I66">
        <v>0</v>
      </c>
      <c r="J66">
        <v>7.6131000000000002</v>
      </c>
    </row>
    <row r="67" spans="1:10" x14ac:dyDescent="0.2">
      <c r="A67">
        <v>112.7278</v>
      </c>
      <c r="B67">
        <v>71.767799999999994</v>
      </c>
      <c r="I67">
        <v>0</v>
      </c>
      <c r="J67">
        <v>6.8764000000000003</v>
      </c>
    </row>
    <row r="68" spans="1:10" x14ac:dyDescent="0.2">
      <c r="A68">
        <v>113.78619999999999</v>
      </c>
      <c r="B68">
        <v>72.8262</v>
      </c>
      <c r="I68">
        <v>0</v>
      </c>
      <c r="J68">
        <v>7.3005000000000004</v>
      </c>
    </row>
    <row r="69" spans="1:10" x14ac:dyDescent="0.2">
      <c r="A69">
        <v>114.8446</v>
      </c>
      <c r="B69">
        <v>73.884600000000006</v>
      </c>
      <c r="I69">
        <v>0</v>
      </c>
      <c r="J69">
        <v>7.5266000000000002</v>
      </c>
    </row>
    <row r="70" spans="1:10" x14ac:dyDescent="0.2">
      <c r="A70">
        <v>115.90300000000001</v>
      </c>
      <c r="B70">
        <v>74.942999999999998</v>
      </c>
      <c r="I70">
        <v>0</v>
      </c>
      <c r="J70">
        <v>6.8094000000000001</v>
      </c>
    </row>
    <row r="71" spans="1:10" x14ac:dyDescent="0.2">
      <c r="A71">
        <v>116.9614</v>
      </c>
      <c r="B71">
        <v>76.001400000000004</v>
      </c>
      <c r="I71">
        <v>0</v>
      </c>
      <c r="J71">
        <v>7.1792999999999996</v>
      </c>
    </row>
    <row r="72" spans="1:10" x14ac:dyDescent="0.2">
      <c r="A72">
        <v>118.0198</v>
      </c>
      <c r="B72">
        <v>77.059799999999996</v>
      </c>
      <c r="I72">
        <v>0</v>
      </c>
      <c r="J72">
        <v>6.4641000000000002</v>
      </c>
    </row>
    <row r="73" spans="1:10" x14ac:dyDescent="0.2">
      <c r="A73">
        <v>119.0782</v>
      </c>
      <c r="B73">
        <v>78.118200000000002</v>
      </c>
      <c r="I73">
        <v>0</v>
      </c>
      <c r="J73">
        <v>7.3712</v>
      </c>
    </row>
    <row r="74" spans="1:10" x14ac:dyDescent="0.2">
      <c r="A74">
        <v>120.1366</v>
      </c>
      <c r="B74">
        <v>79.176599999999993</v>
      </c>
      <c r="J74">
        <v>7.3005000000000004</v>
      </c>
    </row>
    <row r="75" spans="1:10" x14ac:dyDescent="0.2">
      <c r="A75">
        <v>121.19499999999999</v>
      </c>
      <c r="B75">
        <v>80.234999999999999</v>
      </c>
      <c r="J75">
        <v>7.5266000000000002</v>
      </c>
    </row>
    <row r="76" spans="1:10" x14ac:dyDescent="0.2">
      <c r="A76">
        <v>122.2534</v>
      </c>
      <c r="B76">
        <v>81.293400000000005</v>
      </c>
      <c r="J76">
        <v>6.8094000000000001</v>
      </c>
    </row>
    <row r="77" spans="1:10" x14ac:dyDescent="0.2">
      <c r="A77">
        <v>123.31180000000001</v>
      </c>
      <c r="B77">
        <v>82.351799999999997</v>
      </c>
      <c r="J77">
        <v>7.1792999999999996</v>
      </c>
    </row>
    <row r="78" spans="1:10" x14ac:dyDescent="0.2">
      <c r="A78">
        <v>124.3702</v>
      </c>
      <c r="B78">
        <v>83.410200000000003</v>
      </c>
      <c r="J78">
        <v>6.4641000000000002</v>
      </c>
    </row>
    <row r="79" spans="1:10" x14ac:dyDescent="0.2">
      <c r="A79">
        <v>125.4286</v>
      </c>
      <c r="B79">
        <v>84.468599999999995</v>
      </c>
      <c r="J79">
        <v>7.3712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Rate and MCHE data</vt:lpstr>
      <vt:lpstr>kinetic trends 493 K</vt:lpstr>
      <vt:lpstr>kinetic trends 513 K</vt:lpstr>
      <vt:lpstr>kinetic trends 533 K</vt:lpstr>
      <vt:lpstr>513 K TOS data exp1_day1</vt:lpstr>
      <vt:lpstr>533 K TOS data exp1_day2</vt:lpstr>
      <vt:lpstr>493 K TOS data exp1_day3</vt:lpstr>
      <vt:lpstr>493 K data exp2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Fischer</dc:creator>
  <cp:lastModifiedBy>Ari Fischer</cp:lastModifiedBy>
  <dcterms:created xsi:type="dcterms:W3CDTF">2024-08-20T01:02:38Z</dcterms:created>
  <dcterms:modified xsi:type="dcterms:W3CDTF">2024-08-25T23:01:51Z</dcterms:modified>
</cp:coreProperties>
</file>