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scher/Documents/misc/Monofunctional_toluene_hydrogenation/final version submit Jcatal/data_sets/"/>
    </mc:Choice>
  </mc:AlternateContent>
  <xr:revisionPtr revIDLastSave="0" documentId="13_ncr:1_{1BF01388-2AB9-AE48-B0A0-ADE6CEA83792}" xr6:coauthVersionLast="47" xr6:coauthVersionMax="47" xr10:uidLastSave="{00000000-0000-0000-0000-000000000000}"/>
  <bookViews>
    <workbookView xWindow="200" yWindow="500" windowWidth="22400" windowHeight="16420" xr2:uid="{223EF59B-54CA-A94B-8B39-928D9CEC0453}"/>
  </bookViews>
  <sheets>
    <sheet name="Rate and 4MCHE data" sheetId="5" r:id="rId1"/>
    <sheet name="100 and 120 C data" sheetId="1" r:id="rId2"/>
    <sheet name="60 and 80 C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5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2" i="1"/>
  <c r="B5" i="5"/>
  <c r="B4" i="5"/>
  <c r="B3" i="5"/>
  <c r="A3" i="5" s="1"/>
  <c r="B2" i="5"/>
  <c r="A2" i="5" s="1"/>
  <c r="J59" i="1"/>
  <c r="J58" i="1"/>
  <c r="G5" i="5" s="1"/>
  <c r="J57" i="1"/>
  <c r="J45" i="1"/>
  <c r="J44" i="1"/>
  <c r="J43" i="1"/>
  <c r="J32" i="1"/>
  <c r="J31" i="1"/>
  <c r="O39" i="1"/>
  <c r="O38" i="1"/>
  <c r="O37" i="1"/>
  <c r="I59" i="1"/>
  <c r="I58" i="1"/>
  <c r="I57" i="1"/>
  <c r="I45" i="1"/>
  <c r="I44" i="1"/>
  <c r="I43" i="1"/>
  <c r="I32" i="1"/>
  <c r="I31" i="1"/>
  <c r="A4" i="5"/>
  <c r="A5" i="5"/>
  <c r="M68" i="3"/>
  <c r="N68" i="3" s="1"/>
  <c r="M69" i="3"/>
  <c r="N69" i="3" s="1"/>
  <c r="M71" i="3"/>
  <c r="N71" i="3" s="1"/>
  <c r="M76" i="3"/>
  <c r="N76" i="3" s="1"/>
  <c r="M77" i="3"/>
  <c r="N77" i="3" s="1"/>
  <c r="M79" i="3"/>
  <c r="N79" i="3" s="1"/>
  <c r="C65" i="3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S17" i="1"/>
  <c r="P14" i="3"/>
  <c r="M72" i="3" s="1"/>
  <c r="N72" i="3" s="1"/>
  <c r="S14" i="1"/>
  <c r="P11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  <c r="S11" i="1"/>
  <c r="F5" i="5" l="1"/>
  <c r="P29" i="1"/>
  <c r="Q29" i="1" s="1"/>
  <c r="P60" i="1"/>
  <c r="Q60" i="1" s="1"/>
  <c r="M78" i="3"/>
  <c r="N78" i="3" s="1"/>
  <c r="M70" i="3"/>
  <c r="N70" i="3" s="1"/>
  <c r="P44" i="1"/>
  <c r="Q44" i="1" s="1"/>
  <c r="M82" i="3"/>
  <c r="N82" i="3" s="1"/>
  <c r="M74" i="3"/>
  <c r="N74" i="3" s="1"/>
  <c r="M66" i="3"/>
  <c r="N66" i="3" s="1"/>
  <c r="P36" i="1"/>
  <c r="Q36" i="1" s="1"/>
  <c r="M75" i="3"/>
  <c r="N75" i="3" s="1"/>
  <c r="P13" i="1"/>
  <c r="Q13" i="1" s="1"/>
  <c r="P10" i="1"/>
  <c r="Q10" i="1" s="1"/>
  <c r="M81" i="3"/>
  <c r="N81" i="3" s="1"/>
  <c r="M73" i="3"/>
  <c r="N73" i="3" s="1"/>
  <c r="M65" i="3"/>
  <c r="N65" i="3" s="1"/>
  <c r="P28" i="1"/>
  <c r="Q28" i="1" s="1"/>
  <c r="P52" i="1"/>
  <c r="Q52" i="1" s="1"/>
  <c r="M83" i="3"/>
  <c r="N83" i="3" s="1"/>
  <c r="M67" i="3"/>
  <c r="N67" i="3" s="1"/>
  <c r="M80" i="3"/>
  <c r="N80" i="3" s="1"/>
  <c r="P51" i="1"/>
  <c r="Q51" i="1" s="1"/>
  <c r="P5" i="1"/>
  <c r="Q5" i="1" s="1"/>
  <c r="P50" i="1"/>
  <c r="Q50" i="1" s="1"/>
  <c r="P25" i="1"/>
  <c r="Q25" i="1" s="1"/>
  <c r="P6" i="1"/>
  <c r="Q6" i="1" s="1"/>
  <c r="P59" i="1"/>
  <c r="Q59" i="1" s="1"/>
  <c r="P27" i="1"/>
  <c r="Q27" i="1" s="1"/>
  <c r="P22" i="1"/>
  <c r="Q22" i="1" s="1"/>
  <c r="P42" i="1"/>
  <c r="Q42" i="1" s="1"/>
  <c r="P41" i="1"/>
  <c r="Q41" i="1" s="1"/>
  <c r="P17" i="1"/>
  <c r="Q17" i="1" s="1"/>
  <c r="P23" i="1"/>
  <c r="Q23" i="1" s="1"/>
  <c r="P35" i="1"/>
  <c r="Q35" i="1" s="1"/>
  <c r="P58" i="1"/>
  <c r="Q58" i="1" s="1"/>
  <c r="P34" i="1"/>
  <c r="Q34" i="1" s="1"/>
  <c r="P21" i="1"/>
  <c r="Q21" i="1" s="1"/>
  <c r="P65" i="1"/>
  <c r="Q65" i="1" s="1"/>
  <c r="P57" i="1"/>
  <c r="Q57" i="1" s="1"/>
  <c r="P33" i="1"/>
  <c r="Q33" i="1" s="1"/>
  <c r="P18" i="1"/>
  <c r="Q18" i="1" s="1"/>
  <c r="P64" i="1"/>
  <c r="Q64" i="1" s="1"/>
  <c r="P48" i="1"/>
  <c r="Q48" i="1" s="1"/>
  <c r="P40" i="1"/>
  <c r="Q40" i="1" s="1"/>
  <c r="P24" i="1"/>
  <c r="Q24" i="1" s="1"/>
  <c r="P39" i="1"/>
  <c r="Q39" i="1" s="1"/>
  <c r="P62" i="1"/>
  <c r="Q62" i="1" s="1"/>
  <c r="P54" i="1"/>
  <c r="Q54" i="1" s="1"/>
  <c r="P46" i="1"/>
  <c r="Q46" i="1" s="1"/>
  <c r="P38" i="1"/>
  <c r="Q38" i="1" s="1"/>
  <c r="P30" i="1"/>
  <c r="Q30" i="1" s="1"/>
  <c r="P43" i="1"/>
  <c r="Q43" i="1" s="1"/>
  <c r="P2" i="1"/>
  <c r="Q2" i="1" s="1"/>
  <c r="P26" i="1"/>
  <c r="Q26" i="1" s="1"/>
  <c r="P49" i="1"/>
  <c r="Q49" i="1" s="1"/>
  <c r="P56" i="1"/>
  <c r="Q56" i="1" s="1"/>
  <c r="P32" i="1"/>
  <c r="Q32" i="1" s="1"/>
  <c r="P63" i="1"/>
  <c r="Q63" i="1" s="1"/>
  <c r="P55" i="1"/>
  <c r="Q55" i="1" s="1"/>
  <c r="P47" i="1"/>
  <c r="Q47" i="1" s="1"/>
  <c r="P31" i="1"/>
  <c r="Q31" i="1" s="1"/>
  <c r="P14" i="1"/>
  <c r="Q14" i="1" s="1"/>
  <c r="P61" i="1"/>
  <c r="Q61" i="1" s="1"/>
  <c r="P53" i="1"/>
  <c r="Q53" i="1" s="1"/>
  <c r="P45" i="1"/>
  <c r="Q45" i="1" s="1"/>
  <c r="P37" i="1"/>
  <c r="Q37" i="1" s="1"/>
  <c r="M14" i="3"/>
  <c r="N14" i="3" s="1"/>
  <c r="P9" i="1"/>
  <c r="Q9" i="1" s="1"/>
  <c r="P15" i="1"/>
  <c r="Q15" i="1" s="1"/>
  <c r="P7" i="1"/>
  <c r="Q7" i="1" s="1"/>
  <c r="P20" i="1"/>
  <c r="Q20" i="1" s="1"/>
  <c r="P12" i="1"/>
  <c r="Q12" i="1" s="1"/>
  <c r="P4" i="1"/>
  <c r="Q4" i="1" s="1"/>
  <c r="P19" i="1"/>
  <c r="Q19" i="1" s="1"/>
  <c r="P11" i="1"/>
  <c r="Q11" i="1" s="1"/>
  <c r="P3" i="1"/>
  <c r="Q3" i="1" s="1"/>
  <c r="P16" i="1"/>
  <c r="Q16" i="1" s="1"/>
  <c r="P8" i="1"/>
  <c r="Q8" i="1" s="1"/>
  <c r="M18" i="3"/>
  <c r="N18" i="3" s="1"/>
  <c r="M22" i="3"/>
  <c r="N22" i="3" s="1"/>
  <c r="M26" i="3"/>
  <c r="N26" i="3" s="1"/>
  <c r="M30" i="3"/>
  <c r="N30" i="3" s="1"/>
  <c r="M34" i="3"/>
  <c r="N34" i="3" s="1"/>
  <c r="M38" i="3"/>
  <c r="N38" i="3" s="1"/>
  <c r="M42" i="3"/>
  <c r="N42" i="3" s="1"/>
  <c r="M46" i="3"/>
  <c r="N46" i="3" s="1"/>
  <c r="M50" i="3"/>
  <c r="N50" i="3" s="1"/>
  <c r="M54" i="3"/>
  <c r="N54" i="3" s="1"/>
  <c r="M58" i="3"/>
  <c r="N58" i="3" s="1"/>
  <c r="M62" i="3"/>
  <c r="N62" i="3" s="1"/>
  <c r="M7" i="3"/>
  <c r="N7" i="3" s="1"/>
  <c r="M19" i="3"/>
  <c r="N19" i="3" s="1"/>
  <c r="M27" i="3"/>
  <c r="N27" i="3" s="1"/>
  <c r="M35" i="3"/>
  <c r="N35" i="3" s="1"/>
  <c r="M59" i="3"/>
  <c r="N59" i="3" s="1"/>
  <c r="M12" i="3"/>
  <c r="N12" i="3" s="1"/>
  <c r="M20" i="3"/>
  <c r="N20" i="3" s="1"/>
  <c r="M11" i="3"/>
  <c r="N11" i="3" s="1"/>
  <c r="M8" i="3"/>
  <c r="N8" i="3" s="1"/>
  <c r="M15" i="3"/>
  <c r="N15" i="3" s="1"/>
  <c r="M23" i="3"/>
  <c r="N23" i="3" s="1"/>
  <c r="M31" i="3"/>
  <c r="N31" i="3" s="1"/>
  <c r="M39" i="3"/>
  <c r="N39" i="3" s="1"/>
  <c r="M43" i="3"/>
  <c r="N43" i="3" s="1"/>
  <c r="M47" i="3"/>
  <c r="N47" i="3" s="1"/>
  <c r="M51" i="3"/>
  <c r="N51" i="3" s="1"/>
  <c r="M55" i="3"/>
  <c r="N55" i="3" s="1"/>
  <c r="M63" i="3"/>
  <c r="N63" i="3" s="1"/>
  <c r="M9" i="3"/>
  <c r="N9" i="3" s="1"/>
  <c r="M16" i="3"/>
  <c r="N16" i="3" s="1"/>
  <c r="M24" i="3"/>
  <c r="N24" i="3" s="1"/>
  <c r="M28" i="3"/>
  <c r="N28" i="3" s="1"/>
  <c r="M32" i="3"/>
  <c r="N32" i="3" s="1"/>
  <c r="M36" i="3"/>
  <c r="N36" i="3" s="1"/>
  <c r="M40" i="3"/>
  <c r="N40" i="3" s="1"/>
  <c r="M44" i="3"/>
  <c r="N44" i="3" s="1"/>
  <c r="M48" i="3"/>
  <c r="N48" i="3" s="1"/>
  <c r="M52" i="3"/>
  <c r="N52" i="3" s="1"/>
  <c r="M56" i="3"/>
  <c r="N56" i="3" s="1"/>
  <c r="M60" i="3"/>
  <c r="N60" i="3" s="1"/>
  <c r="M64" i="3"/>
  <c r="N64" i="3" s="1"/>
  <c r="M13" i="3"/>
  <c r="N13" i="3" s="1"/>
  <c r="M10" i="3"/>
  <c r="N10" i="3" s="1"/>
  <c r="M17" i="3"/>
  <c r="N17" i="3" s="1"/>
  <c r="M21" i="3"/>
  <c r="N21" i="3" s="1"/>
  <c r="M25" i="3"/>
  <c r="N25" i="3" s="1"/>
  <c r="M29" i="3"/>
  <c r="N29" i="3" s="1"/>
  <c r="M33" i="3"/>
  <c r="N33" i="3" s="1"/>
  <c r="M37" i="3"/>
  <c r="N37" i="3" s="1"/>
  <c r="M41" i="3"/>
  <c r="N41" i="3" s="1"/>
  <c r="M45" i="3"/>
  <c r="N45" i="3" s="1"/>
  <c r="M49" i="3"/>
  <c r="N49" i="3" s="1"/>
  <c r="M53" i="3"/>
  <c r="N53" i="3" s="1"/>
  <c r="M57" i="3"/>
  <c r="N57" i="3" s="1"/>
  <c r="M61" i="3"/>
  <c r="N61" i="3" s="1"/>
  <c r="C4" i="5" l="1"/>
  <c r="C2" i="5"/>
  <c r="C3" i="5"/>
  <c r="C5" i="5"/>
</calcChain>
</file>

<file path=xl/sharedStrings.xml><?xml version="1.0" encoding="utf-8"?>
<sst xmlns="http://schemas.openxmlformats.org/spreadsheetml/2006/main" count="41" uniqueCount="29">
  <si>
    <t>Wall time (ks)</t>
  </si>
  <si>
    <t>time on stream</t>
  </si>
  <si>
    <t>temperature</t>
  </si>
  <si>
    <t>MCHane area</t>
  </si>
  <si>
    <t>toluene area</t>
  </si>
  <si>
    <t>4MCHE area</t>
  </si>
  <si>
    <t>Temperature</t>
  </si>
  <si>
    <t>flowrate (sccm)</t>
  </si>
  <si>
    <t>H2 pressure (kPa)</t>
  </si>
  <si>
    <t>Area response for 1.4 kPa toluene</t>
  </si>
  <si>
    <t>turnover rate</t>
  </si>
  <si>
    <t>first order deactivation timeconstant</t>
  </si>
  <si>
    <t>mass PtSiO2</t>
  </si>
  <si>
    <t>mol Pt (from Pt dispersion and wt)</t>
  </si>
  <si>
    <t xml:space="preserve">average toluene pressure </t>
  </si>
  <si>
    <t>Wall time +1 day (ks)</t>
  </si>
  <si>
    <t>time on stream (day 2)</t>
  </si>
  <si>
    <t>area to TOR conversion factor (GC method 2)</t>
  </si>
  <si>
    <t>area to TOR conversion factor (GC method 1)</t>
  </si>
  <si>
    <t>TOR deactivation corrected</t>
  </si>
  <si>
    <t>Day 1 deactivation</t>
  </si>
  <si>
    <t>TOR</t>
  </si>
  <si>
    <t>4MCHE pressure (Pa)</t>
  </si>
  <si>
    <t>deactivation</t>
  </si>
  <si>
    <t>4MCHE pressure</t>
  </si>
  <si>
    <t>1MCHE area</t>
  </si>
  <si>
    <t>1MCHE pressure (Pa)</t>
  </si>
  <si>
    <t>MCH outlet pressure (kPa)</t>
  </si>
  <si>
    <t>MCHA outlet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</si>
</sst>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C3CD-8E5B-8F4C-B51A-B35A6AB4085E}">
  <dimension ref="A1:G5"/>
  <sheetViews>
    <sheetView tabSelected="1" workbookViewId="0">
      <selection activeCell="D5" sqref="D5:G5"/>
    </sheetView>
  </sheetViews>
  <sheetFormatPr baseColWidth="10" defaultRowHeight="16" x14ac:dyDescent="0.2"/>
  <cols>
    <col min="6" max="6" width="18.5" bestFit="1" customWidth="1"/>
  </cols>
  <sheetData>
    <row r="1" spans="1:7" x14ac:dyDescent="0.2">
      <c r="C1" t="s">
        <v>21</v>
      </c>
      <c r="D1" t="s">
        <v>28</v>
      </c>
      <c r="F1" t="s">
        <v>22</v>
      </c>
      <c r="G1" t="s">
        <v>26</v>
      </c>
    </row>
    <row r="2" spans="1:7" x14ac:dyDescent="0.2">
      <c r="A2">
        <f>1/B2</f>
        <v>3.003003003003003E-3</v>
      </c>
      <c r="B2">
        <f>60+273</f>
        <v>333</v>
      </c>
      <c r="C2" s="2">
        <f>AVERAGE('60 and 80 C data'!N31:N36,'60 and 80 C data'!N38:N40)</f>
        <v>9.6407796802532655E-3</v>
      </c>
      <c r="E2" s="2"/>
    </row>
    <row r="3" spans="1:7" x14ac:dyDescent="0.2">
      <c r="A3">
        <f t="shared" ref="A3:A5" si="0">1/B3</f>
        <v>2.8328611898016999E-3</v>
      </c>
      <c r="B3">
        <f>80+273</f>
        <v>353</v>
      </c>
      <c r="C3" s="2">
        <f>AVERAGE('60 and 80 C data'!N66:N67,'60 and 80 C data'!N80:N83)</f>
        <v>2.5169061657058383E-2</v>
      </c>
      <c r="E3" s="2"/>
    </row>
    <row r="4" spans="1:7" x14ac:dyDescent="0.2">
      <c r="A4">
        <f t="shared" si="0"/>
        <v>2.6809651474530832E-3</v>
      </c>
      <c r="B4">
        <f>100+273</f>
        <v>373</v>
      </c>
      <c r="C4" s="2">
        <f>AVERAGE('100 and 120 C data'!Q10:Q13)</f>
        <v>6.7370956209827484E-2</v>
      </c>
      <c r="E4" s="2"/>
    </row>
    <row r="5" spans="1:7" x14ac:dyDescent="0.2">
      <c r="A5">
        <f t="shared" si="0"/>
        <v>2.5445292620865142E-3</v>
      </c>
      <c r="B5">
        <f>120+273</f>
        <v>393</v>
      </c>
      <c r="C5" s="2">
        <f>AVERAGE('100 and 120 C data'!Q31:Q34)</f>
        <v>0.13444301974873812</v>
      </c>
      <c r="D5">
        <f>AVERAGE('100 and 120 C data'!G31:G59)</f>
        <v>4.0803989817171947E-2</v>
      </c>
      <c r="E5" s="2"/>
      <c r="F5">
        <f>AVERAGE('100 and 120 C data'!I31:I59)</f>
        <v>4.9164429530201344E-2</v>
      </c>
      <c r="G5">
        <f>AVERAGE('100 and 120 C data'!J31:J59)</f>
        <v>0.31770134228187924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9E9D-7C30-6C4A-897D-DC7D5DE4EBBE}">
  <dimension ref="A1:S66"/>
  <sheetViews>
    <sheetView topLeftCell="E1" workbookViewId="0">
      <selection activeCell="G2" sqref="G2:G66"/>
    </sheetView>
  </sheetViews>
  <sheetFormatPr baseColWidth="10" defaultRowHeight="16" x14ac:dyDescent="0.2"/>
  <cols>
    <col min="1" max="1" width="11.83203125" bestFit="1" customWidth="1"/>
    <col min="2" max="2" width="13.6640625" bestFit="1" customWidth="1"/>
    <col min="3" max="3" width="14" bestFit="1" customWidth="1"/>
    <col min="6" max="6" width="14.1640625" bestFit="1" customWidth="1"/>
    <col min="7" max="7" width="14.1640625" customWidth="1"/>
    <col min="16" max="16" width="12.1640625" bestFit="1" customWidth="1"/>
    <col min="17" max="17" width="12.1640625" customWidth="1"/>
    <col min="19" max="19" width="12.1640625" bestFit="1" customWidth="1"/>
  </cols>
  <sheetData>
    <row r="1" spans="1:19" x14ac:dyDescent="0.2">
      <c r="A1" t="s">
        <v>6</v>
      </c>
      <c r="B1" t="s">
        <v>0</v>
      </c>
      <c r="C1" t="s">
        <v>1</v>
      </c>
      <c r="D1" t="s">
        <v>2</v>
      </c>
      <c r="E1" t="s">
        <v>8</v>
      </c>
      <c r="F1" t="s">
        <v>7</v>
      </c>
      <c r="G1" t="s">
        <v>27</v>
      </c>
      <c r="H1" t="s">
        <v>14</v>
      </c>
      <c r="I1" t="s">
        <v>24</v>
      </c>
      <c r="L1" t="s">
        <v>3</v>
      </c>
      <c r="M1" t="s">
        <v>4</v>
      </c>
      <c r="N1" t="s">
        <v>5</v>
      </c>
      <c r="O1" t="s">
        <v>25</v>
      </c>
      <c r="P1" t="s">
        <v>10</v>
      </c>
      <c r="Q1" t="s">
        <v>19</v>
      </c>
      <c r="S1" t="s">
        <v>9</v>
      </c>
    </row>
    <row r="2" spans="1:19" x14ac:dyDescent="0.2">
      <c r="A2">
        <v>100</v>
      </c>
      <c r="B2" s="1">
        <v>60.203000000000003</v>
      </c>
      <c r="C2" s="1">
        <v>0</v>
      </c>
      <c r="D2">
        <v>100</v>
      </c>
      <c r="E2">
        <v>80</v>
      </c>
      <c r="F2">
        <v>100</v>
      </c>
      <c r="G2">
        <f>(L2)/$S$2*1.4</f>
        <v>3.3938255033557047E-2</v>
      </c>
      <c r="H2">
        <f>(M2+L2)/$S$2*1.4</f>
        <v>3.3938255033557047E-2</v>
      </c>
      <c r="L2">
        <v>361.2</v>
      </c>
      <c r="M2">
        <v>0</v>
      </c>
      <c r="P2" s="2">
        <f t="shared" ref="P2:P21" si="0">L2*$S$14/$S$11</f>
        <v>7.8869481845845996E-2</v>
      </c>
      <c r="Q2" s="2">
        <f t="shared" ref="Q2:Q33" si="1">P2/EXP(-$S$5*C2)</f>
        <v>7.8869481845845996E-2</v>
      </c>
      <c r="S2">
        <v>14900</v>
      </c>
    </row>
    <row r="3" spans="1:19" x14ac:dyDescent="0.2">
      <c r="A3">
        <v>100</v>
      </c>
      <c r="B3" s="1">
        <v>61.11</v>
      </c>
      <c r="C3" s="1">
        <v>0.90700000000000003</v>
      </c>
      <c r="D3">
        <v>100</v>
      </c>
      <c r="E3">
        <v>80</v>
      </c>
      <c r="F3">
        <v>100</v>
      </c>
      <c r="G3">
        <f t="shared" ref="G3:G66" si="2">(L3)/$S$2*1.4</f>
        <v>3.4026577181208051E-2</v>
      </c>
      <c r="H3">
        <f t="shared" ref="H3:H65" si="3">(M3+L3)/$S$2*1.4</f>
        <v>1.2680936912751677</v>
      </c>
      <c r="L3">
        <v>362.14</v>
      </c>
      <c r="M3">
        <v>13134</v>
      </c>
      <c r="P3" s="2">
        <f t="shared" si="0"/>
        <v>7.9074734650206716E-2</v>
      </c>
      <c r="Q3" s="2">
        <f t="shared" si="1"/>
        <v>7.9470184494715809E-2</v>
      </c>
    </row>
    <row r="4" spans="1:19" x14ac:dyDescent="0.2">
      <c r="A4">
        <v>100</v>
      </c>
      <c r="B4" s="1">
        <v>62.012</v>
      </c>
      <c r="C4" s="1">
        <v>1.8089999999999999</v>
      </c>
      <c r="D4">
        <v>100</v>
      </c>
      <c r="E4">
        <v>80</v>
      </c>
      <c r="F4">
        <v>100</v>
      </c>
      <c r="G4">
        <f t="shared" si="2"/>
        <v>3.157234899328859E-2</v>
      </c>
      <c r="H4">
        <f t="shared" si="3"/>
        <v>1.3548072483221476</v>
      </c>
      <c r="L4">
        <v>336.02</v>
      </c>
      <c r="M4">
        <v>14083</v>
      </c>
      <c r="P4" s="2">
        <f t="shared" si="0"/>
        <v>7.3371326937544765E-2</v>
      </c>
      <c r="Q4" s="2">
        <f t="shared" si="1"/>
        <v>7.4104978636538366E-2</v>
      </c>
      <c r="S4" t="s">
        <v>11</v>
      </c>
    </row>
    <row r="5" spans="1:19" x14ac:dyDescent="0.2">
      <c r="A5">
        <v>100</v>
      </c>
      <c r="B5" s="1">
        <v>62.908999999999999</v>
      </c>
      <c r="C5" s="1">
        <v>2.706</v>
      </c>
      <c r="D5">
        <v>100</v>
      </c>
      <c r="E5">
        <v>80</v>
      </c>
      <c r="F5">
        <v>100</v>
      </c>
      <c r="G5">
        <f t="shared" si="2"/>
        <v>3.0474899328859054E-2</v>
      </c>
      <c r="H5">
        <f t="shared" si="3"/>
        <v>1.3717500671140939</v>
      </c>
      <c r="L5">
        <v>324.33999999999997</v>
      </c>
      <c r="M5">
        <v>14275</v>
      </c>
      <c r="N5">
        <v>0.17</v>
      </c>
      <c r="P5" s="2">
        <f t="shared" si="0"/>
        <v>7.0820951666339116E-2</v>
      </c>
      <c r="Q5" s="2">
        <f t="shared" si="1"/>
        <v>7.1882862498085495E-2</v>
      </c>
      <c r="S5">
        <v>5.4999999999999997E-3</v>
      </c>
    </row>
    <row r="6" spans="1:19" x14ac:dyDescent="0.2">
      <c r="A6">
        <v>100</v>
      </c>
      <c r="B6" s="1">
        <v>63.804000000000002</v>
      </c>
      <c r="C6" s="1">
        <v>3.601</v>
      </c>
      <c r="D6">
        <v>100</v>
      </c>
      <c r="E6">
        <v>80</v>
      </c>
      <c r="F6">
        <v>100</v>
      </c>
      <c r="G6">
        <f t="shared" si="2"/>
        <v>2.9658389261744963E-2</v>
      </c>
      <c r="H6">
        <f t="shared" si="3"/>
        <v>1.3910409395973153</v>
      </c>
      <c r="L6">
        <v>315.64999999999998</v>
      </c>
      <c r="M6">
        <v>14489</v>
      </c>
      <c r="N6">
        <v>0.16</v>
      </c>
      <c r="P6" s="2">
        <f t="shared" si="0"/>
        <v>6.8923454996238337E-2</v>
      </c>
      <c r="Q6" s="2">
        <f t="shared" si="1"/>
        <v>7.0302126053059105E-2</v>
      </c>
    </row>
    <row r="7" spans="1:19" x14ac:dyDescent="0.2">
      <c r="A7">
        <v>100</v>
      </c>
      <c r="B7" s="1">
        <v>64.698999999999998</v>
      </c>
      <c r="C7" s="1">
        <v>4.4960000000000004</v>
      </c>
      <c r="D7">
        <v>100</v>
      </c>
      <c r="E7">
        <v>80</v>
      </c>
      <c r="F7">
        <v>100</v>
      </c>
      <c r="G7">
        <f t="shared" si="2"/>
        <v>2.898751677852349E-2</v>
      </c>
      <c r="H7">
        <f t="shared" si="3"/>
        <v>1.3747727516778523</v>
      </c>
      <c r="L7">
        <v>308.51</v>
      </c>
      <c r="M7">
        <v>14323</v>
      </c>
      <c r="P7" s="2">
        <f t="shared" si="0"/>
        <v>6.7364407099285581E-2</v>
      </c>
      <c r="Q7" s="2">
        <f t="shared" si="1"/>
        <v>6.9050960768166997E-2</v>
      </c>
      <c r="S7" t="s">
        <v>12</v>
      </c>
    </row>
    <row r="8" spans="1:19" x14ac:dyDescent="0.2">
      <c r="A8">
        <v>100</v>
      </c>
      <c r="B8" s="1">
        <v>65.593999999999994</v>
      </c>
      <c r="C8" s="1">
        <v>5.391</v>
      </c>
      <c r="D8">
        <v>100</v>
      </c>
      <c r="E8">
        <v>80</v>
      </c>
      <c r="F8">
        <v>100</v>
      </c>
      <c r="G8">
        <f t="shared" si="2"/>
        <v>2.8917046979865767E-2</v>
      </c>
      <c r="H8">
        <f t="shared" si="3"/>
        <v>6.4350201342281879E-2</v>
      </c>
      <c r="L8">
        <v>307.76</v>
      </c>
      <c r="M8">
        <v>377.11</v>
      </c>
      <c r="P8" s="2">
        <f t="shared" si="0"/>
        <v>6.720064156389137E-2</v>
      </c>
      <c r="Q8" s="2">
        <f t="shared" si="1"/>
        <v>6.9223008114464551E-2</v>
      </c>
      <c r="S8">
        <v>9.1000000000000004E-3</v>
      </c>
    </row>
    <row r="9" spans="1:19" x14ac:dyDescent="0.2">
      <c r="A9">
        <v>100</v>
      </c>
      <c r="B9" s="1">
        <v>66.488</v>
      </c>
      <c r="C9" s="1">
        <v>6.2850000000000001</v>
      </c>
      <c r="D9">
        <v>100</v>
      </c>
      <c r="E9">
        <v>80</v>
      </c>
      <c r="F9">
        <v>100</v>
      </c>
      <c r="G9">
        <f t="shared" si="2"/>
        <v>2.8892617449664426E-2</v>
      </c>
      <c r="H9">
        <f t="shared" si="3"/>
        <v>1.4002348993288589</v>
      </c>
      <c r="L9">
        <v>307.5</v>
      </c>
      <c r="M9">
        <v>14595</v>
      </c>
      <c r="P9" s="2">
        <f t="shared" si="0"/>
        <v>6.7143869511621393E-2</v>
      </c>
      <c r="Q9" s="2">
        <f t="shared" si="1"/>
        <v>6.9505446983833319E-2</v>
      </c>
    </row>
    <row r="10" spans="1:19" x14ac:dyDescent="0.2">
      <c r="A10">
        <v>100</v>
      </c>
      <c r="B10" s="1">
        <v>67.384</v>
      </c>
      <c r="C10" s="1">
        <v>7.181</v>
      </c>
      <c r="D10">
        <v>100</v>
      </c>
      <c r="E10">
        <v>80</v>
      </c>
      <c r="F10">
        <v>100</v>
      </c>
      <c r="G10">
        <f t="shared" si="2"/>
        <v>2.8124026845637581E-2</v>
      </c>
      <c r="H10">
        <f t="shared" si="3"/>
        <v>1.4341374496644292</v>
      </c>
      <c r="L10">
        <v>299.32</v>
      </c>
      <c r="M10">
        <v>14964</v>
      </c>
      <c r="P10" s="2">
        <f t="shared" si="0"/>
        <v>6.5357733405588661E-2</v>
      </c>
      <c r="Q10" s="2">
        <f t="shared" si="1"/>
        <v>6.7990723131547415E-2</v>
      </c>
      <c r="S10" t="s">
        <v>13</v>
      </c>
    </row>
    <row r="11" spans="1:19" x14ac:dyDescent="0.2">
      <c r="A11">
        <v>100</v>
      </c>
      <c r="B11" s="1">
        <v>68.275000000000006</v>
      </c>
      <c r="C11" s="1">
        <v>8.0719999999999992</v>
      </c>
      <c r="D11">
        <v>100</v>
      </c>
      <c r="E11">
        <v>80</v>
      </c>
      <c r="F11">
        <v>100</v>
      </c>
      <c r="G11">
        <f t="shared" si="2"/>
        <v>2.7847785234899326E-2</v>
      </c>
      <c r="H11">
        <f t="shared" si="3"/>
        <v>1.4121565100671138</v>
      </c>
      <c r="L11">
        <v>296.38</v>
      </c>
      <c r="M11">
        <v>14733</v>
      </c>
      <c r="P11" s="2">
        <f t="shared" si="0"/>
        <v>6.4715772506843405E-2</v>
      </c>
      <c r="Q11" s="2">
        <f t="shared" si="1"/>
        <v>6.7653625884590965E-2</v>
      </c>
      <c r="S11" s="2">
        <f>S8*0.021/195*0.3</f>
        <v>2.9400000000000001E-7</v>
      </c>
    </row>
    <row r="12" spans="1:19" x14ac:dyDescent="0.2">
      <c r="A12">
        <v>100</v>
      </c>
      <c r="B12" s="1">
        <v>69.168999999999997</v>
      </c>
      <c r="C12" s="1">
        <v>8.9659999999999993</v>
      </c>
      <c r="D12">
        <v>100</v>
      </c>
      <c r="E12">
        <v>80</v>
      </c>
      <c r="F12">
        <v>100</v>
      </c>
      <c r="G12">
        <f t="shared" si="2"/>
        <v>2.7451275167785234E-2</v>
      </c>
      <c r="H12">
        <f t="shared" si="3"/>
        <v>1.4306459060402685</v>
      </c>
      <c r="L12">
        <v>292.16000000000003</v>
      </c>
      <c r="M12">
        <v>14934</v>
      </c>
      <c r="P12" s="2">
        <f t="shared" si="0"/>
        <v>6.3794318427692051E-2</v>
      </c>
      <c r="Q12" s="2">
        <f t="shared" si="1"/>
        <v>6.7019065159193703E-2</v>
      </c>
    </row>
    <row r="13" spans="1:19" x14ac:dyDescent="0.2">
      <c r="A13">
        <v>100</v>
      </c>
      <c r="B13" s="1">
        <v>70.06</v>
      </c>
      <c r="C13" s="1">
        <v>9.8569999999999993</v>
      </c>
      <c r="D13">
        <v>100</v>
      </c>
      <c r="E13">
        <v>80</v>
      </c>
      <c r="F13">
        <v>100</v>
      </c>
      <c r="G13">
        <f t="shared" si="2"/>
        <v>2.7236107382550338E-2</v>
      </c>
      <c r="H13">
        <f t="shared" si="3"/>
        <v>1.3688871140939598</v>
      </c>
      <c r="L13">
        <v>289.87</v>
      </c>
      <c r="M13">
        <v>14279</v>
      </c>
      <c r="P13" s="2">
        <f t="shared" si="0"/>
        <v>6.3294287659621751E-2</v>
      </c>
      <c r="Q13" s="2">
        <f t="shared" si="1"/>
        <v>6.6820410663977856E-2</v>
      </c>
      <c r="S13" t="s">
        <v>18</v>
      </c>
    </row>
    <row r="14" spans="1:19" x14ac:dyDescent="0.2">
      <c r="A14">
        <v>100</v>
      </c>
      <c r="B14" s="1">
        <v>70.95</v>
      </c>
      <c r="C14" s="1">
        <v>10.747</v>
      </c>
      <c r="E14">
        <v>80</v>
      </c>
      <c r="F14">
        <v>100</v>
      </c>
      <c r="G14">
        <f t="shared" si="2"/>
        <v>2.6942953020134226E-2</v>
      </c>
      <c r="H14">
        <f t="shared" si="3"/>
        <v>1.389734899328859</v>
      </c>
      <c r="L14">
        <v>286.75</v>
      </c>
      <c r="M14">
        <v>14504</v>
      </c>
      <c r="P14" s="2">
        <f t="shared" si="0"/>
        <v>6.2613023032381893E-2</v>
      </c>
      <c r="Q14" s="2">
        <f t="shared" si="1"/>
        <v>6.6425551361991839E-2</v>
      </c>
      <c r="S14">
        <f>0.36/92/3600*0.88/S2</f>
        <v>6.4196089874525813E-11</v>
      </c>
    </row>
    <row r="15" spans="1:19" x14ac:dyDescent="0.2">
      <c r="B15" s="1">
        <v>71.837999999999994</v>
      </c>
      <c r="C15" s="1">
        <v>11.635</v>
      </c>
      <c r="D15">
        <v>120</v>
      </c>
      <c r="E15">
        <v>80</v>
      </c>
      <c r="F15">
        <v>100</v>
      </c>
      <c r="G15">
        <f t="shared" si="2"/>
        <v>4.3590738255033561E-2</v>
      </c>
      <c r="H15">
        <f t="shared" si="3"/>
        <v>1.3931343624161074</v>
      </c>
      <c r="L15">
        <v>463.93</v>
      </c>
      <c r="M15">
        <v>14363</v>
      </c>
      <c r="P15" s="2">
        <f t="shared" si="0"/>
        <v>0.10130099311390735</v>
      </c>
      <c r="Q15" s="2">
        <f t="shared" si="1"/>
        <v>0.10799540877712499</v>
      </c>
    </row>
    <row r="16" spans="1:19" x14ac:dyDescent="0.2">
      <c r="A16">
        <v>120</v>
      </c>
      <c r="B16" s="1">
        <v>72.731999999999999</v>
      </c>
      <c r="C16" s="1">
        <v>12.529</v>
      </c>
      <c r="D16">
        <v>120</v>
      </c>
      <c r="E16">
        <v>80</v>
      </c>
      <c r="F16">
        <v>100</v>
      </c>
      <c r="G16">
        <f t="shared" si="2"/>
        <v>5.8387516778523482E-2</v>
      </c>
      <c r="H16">
        <f t="shared" si="3"/>
        <v>1.181488187919463</v>
      </c>
      <c r="L16">
        <v>621.41</v>
      </c>
      <c r="M16">
        <v>11953</v>
      </c>
      <c r="N16">
        <v>0.36</v>
      </c>
      <c r="P16" s="2">
        <f t="shared" si="0"/>
        <v>0.13568738846574516</v>
      </c>
      <c r="Q16" s="2">
        <f t="shared" si="1"/>
        <v>0.14536722479781791</v>
      </c>
      <c r="S16" t="s">
        <v>23</v>
      </c>
    </row>
    <row r="17" spans="1:19" x14ac:dyDescent="0.2">
      <c r="A17">
        <v>120</v>
      </c>
      <c r="B17" s="1">
        <v>73.622</v>
      </c>
      <c r="C17" s="1">
        <v>13.419</v>
      </c>
      <c r="D17">
        <v>120</v>
      </c>
      <c r="E17">
        <v>80</v>
      </c>
      <c r="F17">
        <v>100</v>
      </c>
      <c r="G17">
        <f t="shared" si="2"/>
        <v>5.7269395973154356E-2</v>
      </c>
      <c r="H17">
        <f t="shared" si="3"/>
        <v>1.4252291275167785</v>
      </c>
      <c r="L17">
        <v>609.51</v>
      </c>
      <c r="M17">
        <v>14559</v>
      </c>
      <c r="N17">
        <v>0.43</v>
      </c>
      <c r="P17" s="2">
        <f t="shared" si="0"/>
        <v>0.13308897530415725</v>
      </c>
      <c r="Q17" s="2">
        <f t="shared" si="1"/>
        <v>0.14328309975969547</v>
      </c>
      <c r="S17">
        <f>EXP(-$S$5*C61)</f>
        <v>0.74871179139251931</v>
      </c>
    </row>
    <row r="18" spans="1:19" x14ac:dyDescent="0.2">
      <c r="A18">
        <v>120</v>
      </c>
      <c r="B18" s="1">
        <v>74.513000000000005</v>
      </c>
      <c r="C18" s="1">
        <v>14.31</v>
      </c>
      <c r="D18">
        <v>120</v>
      </c>
      <c r="E18">
        <v>80</v>
      </c>
      <c r="F18">
        <v>100</v>
      </c>
      <c r="G18">
        <f t="shared" si="2"/>
        <v>5.64641610738255E-2</v>
      </c>
      <c r="H18">
        <f t="shared" si="3"/>
        <v>1.3606252348993289</v>
      </c>
      <c r="L18">
        <v>600.94000000000005</v>
      </c>
      <c r="M18">
        <v>13880</v>
      </c>
      <c r="N18">
        <v>0.49</v>
      </c>
      <c r="O18">
        <v>3</v>
      </c>
      <c r="P18" s="2">
        <f t="shared" si="0"/>
        <v>0.13121768111971954</v>
      </c>
      <c r="Q18" s="2">
        <f t="shared" si="1"/>
        <v>0.14196245653737743</v>
      </c>
    </row>
    <row r="19" spans="1:19" x14ac:dyDescent="0.2">
      <c r="A19">
        <v>120</v>
      </c>
      <c r="B19" s="1">
        <v>75.403892857142907</v>
      </c>
      <c r="C19" s="1">
        <v>15.2008928571429</v>
      </c>
      <c r="D19">
        <v>120</v>
      </c>
      <c r="E19">
        <v>40</v>
      </c>
      <c r="F19">
        <v>100</v>
      </c>
      <c r="G19">
        <f t="shared" si="2"/>
        <v>3.2866174496644293E-2</v>
      </c>
      <c r="H19">
        <f t="shared" si="3"/>
        <v>1.4508124832214764</v>
      </c>
      <c r="L19">
        <v>349.79</v>
      </c>
      <c r="M19">
        <v>15091</v>
      </c>
      <c r="N19">
        <v>0.51</v>
      </c>
      <c r="O19">
        <v>3.2</v>
      </c>
      <c r="P19" s="2">
        <f t="shared" si="0"/>
        <v>7.6378062167382257E-2</v>
      </c>
      <c r="Q19" s="2">
        <f t="shared" si="1"/>
        <v>8.3038173292000778E-2</v>
      </c>
    </row>
    <row r="20" spans="1:19" x14ac:dyDescent="0.2">
      <c r="A20">
        <v>120</v>
      </c>
      <c r="B20" s="1">
        <v>76.294785714285695</v>
      </c>
      <c r="C20" s="1">
        <v>16.091785714285699</v>
      </c>
      <c r="D20">
        <v>120</v>
      </c>
      <c r="E20">
        <v>40</v>
      </c>
      <c r="F20">
        <v>100</v>
      </c>
      <c r="G20">
        <f t="shared" si="2"/>
        <v>3.2264832214765095E-2</v>
      </c>
      <c r="H20">
        <f t="shared" si="3"/>
        <v>1.3809628187919463</v>
      </c>
      <c r="L20">
        <v>343.39</v>
      </c>
      <c r="M20">
        <v>14354</v>
      </c>
      <c r="N20">
        <v>0.52</v>
      </c>
      <c r="O20">
        <v>3.4</v>
      </c>
      <c r="P20" s="2">
        <f t="shared" si="0"/>
        <v>7.4980596265351765E-2</v>
      </c>
      <c r="Q20" s="2">
        <f t="shared" si="1"/>
        <v>8.1919264667985256E-2</v>
      </c>
    </row>
    <row r="21" spans="1:19" x14ac:dyDescent="0.2">
      <c r="A21">
        <v>120</v>
      </c>
      <c r="B21" s="1">
        <v>77.185678571428596</v>
      </c>
      <c r="C21" s="1">
        <v>16.9826785714286</v>
      </c>
      <c r="D21">
        <v>120</v>
      </c>
      <c r="E21">
        <v>40</v>
      </c>
      <c r="F21">
        <v>100</v>
      </c>
      <c r="G21">
        <f t="shared" si="2"/>
        <v>3.1608053691275166E-2</v>
      </c>
      <c r="H21">
        <f t="shared" si="3"/>
        <v>1.413379865771812</v>
      </c>
      <c r="L21">
        <v>336.4</v>
      </c>
      <c r="M21">
        <v>14706</v>
      </c>
      <c r="N21">
        <v>0.51</v>
      </c>
      <c r="O21">
        <v>3.3</v>
      </c>
      <c r="P21" s="2">
        <f t="shared" si="0"/>
        <v>7.3454301475477823E-2</v>
      </c>
      <c r="Q21" s="2">
        <f t="shared" si="1"/>
        <v>8.0645918551274065E-2</v>
      </c>
    </row>
    <row r="22" spans="1:19" x14ac:dyDescent="0.2">
      <c r="A22">
        <v>120</v>
      </c>
      <c r="B22" s="1">
        <v>78.076571428571398</v>
      </c>
      <c r="C22" s="1">
        <v>17.873571428571399</v>
      </c>
      <c r="D22">
        <v>120</v>
      </c>
      <c r="E22">
        <v>20</v>
      </c>
      <c r="F22">
        <v>100</v>
      </c>
      <c r="G22">
        <f t="shared" si="2"/>
        <v>1.7125100671140939E-2</v>
      </c>
      <c r="H22">
        <f t="shared" si="3"/>
        <v>1.4239841610738253</v>
      </c>
      <c r="L22">
        <v>182.26</v>
      </c>
      <c r="M22">
        <v>14973</v>
      </c>
      <c r="N22">
        <v>0.52</v>
      </c>
      <c r="O22">
        <v>3.1</v>
      </c>
      <c r="P22" s="2">
        <f>L22*$S$14/$S$11*F22/100</f>
        <v>3.9797208641262155E-2</v>
      </c>
      <c r="Q22" s="2">
        <f t="shared" si="1"/>
        <v>4.3908214369094437E-2</v>
      </c>
    </row>
    <row r="23" spans="1:19" x14ac:dyDescent="0.2">
      <c r="A23">
        <v>120</v>
      </c>
      <c r="B23" s="1">
        <v>78.9674642857143</v>
      </c>
      <c r="C23" s="1">
        <v>18.7644642857143</v>
      </c>
      <c r="D23">
        <v>120</v>
      </c>
      <c r="E23">
        <v>20</v>
      </c>
      <c r="F23">
        <v>100</v>
      </c>
      <c r="G23">
        <f t="shared" si="2"/>
        <v>1.6677852348993289E-2</v>
      </c>
      <c r="H23">
        <f t="shared" si="3"/>
        <v>1.343953020134228</v>
      </c>
      <c r="L23">
        <v>177.5</v>
      </c>
      <c r="M23">
        <v>14126</v>
      </c>
      <c r="N23">
        <v>0.52</v>
      </c>
      <c r="O23">
        <v>2.9</v>
      </c>
      <c r="P23" s="2">
        <f t="shared" ref="P23:P65" si="4">L23*$S$14/$S$11*F23/100</f>
        <v>3.875784337662698E-2</v>
      </c>
      <c r="Q23" s="2">
        <f t="shared" si="1"/>
        <v>4.2971525497365153E-2</v>
      </c>
    </row>
    <row r="24" spans="1:19" x14ac:dyDescent="0.2">
      <c r="A24">
        <v>120</v>
      </c>
      <c r="B24" s="1">
        <v>79.858357142857102</v>
      </c>
      <c r="C24" s="1">
        <v>19.655357142857099</v>
      </c>
      <c r="D24">
        <v>120</v>
      </c>
      <c r="E24">
        <v>20</v>
      </c>
      <c r="F24">
        <v>100</v>
      </c>
      <c r="G24">
        <f t="shared" si="2"/>
        <v>1.6340536912751676E-2</v>
      </c>
      <c r="H24">
        <f t="shared" si="3"/>
        <v>1.407508322147651</v>
      </c>
      <c r="L24">
        <v>173.91</v>
      </c>
      <c r="M24">
        <v>14806</v>
      </c>
      <c r="N24">
        <v>0.51700000000000002</v>
      </c>
      <c r="O24">
        <v>3.1</v>
      </c>
      <c r="P24" s="2">
        <f t="shared" si="4"/>
        <v>3.7973952347206748E-2</v>
      </c>
      <c r="Q24" s="2">
        <f t="shared" si="1"/>
        <v>4.2309215566954467E-2</v>
      </c>
    </row>
    <row r="25" spans="1:19" x14ac:dyDescent="0.2">
      <c r="A25">
        <v>120</v>
      </c>
      <c r="B25" s="1">
        <v>80.749250000000004</v>
      </c>
      <c r="C25" s="1">
        <v>20.546250000000001</v>
      </c>
      <c r="D25">
        <v>120</v>
      </c>
      <c r="E25">
        <v>20</v>
      </c>
      <c r="F25">
        <v>200</v>
      </c>
      <c r="G25">
        <f t="shared" si="2"/>
        <v>8.5350201342281884E-3</v>
      </c>
      <c r="H25">
        <f t="shared" si="3"/>
        <v>1.4556088456375837</v>
      </c>
      <c r="L25">
        <v>90.837000000000003</v>
      </c>
      <c r="M25">
        <v>15401</v>
      </c>
      <c r="N25">
        <v>0.55000000000000004</v>
      </c>
      <c r="O25">
        <v>2.8</v>
      </c>
      <c r="P25" s="2">
        <f t="shared" si="4"/>
        <v>3.9669253169607489E-2</v>
      </c>
      <c r="Q25" s="2">
        <f t="shared" si="1"/>
        <v>4.4415156920800919E-2</v>
      </c>
    </row>
    <row r="26" spans="1:19" x14ac:dyDescent="0.2">
      <c r="A26">
        <v>120</v>
      </c>
      <c r="B26" s="1">
        <v>81.640142857142806</v>
      </c>
      <c r="C26" s="1">
        <v>21.437142857142899</v>
      </c>
      <c r="D26">
        <v>120</v>
      </c>
      <c r="E26">
        <v>20</v>
      </c>
      <c r="F26">
        <v>200</v>
      </c>
      <c r="G26">
        <f t="shared" si="2"/>
        <v>8.3122416107382531E-3</v>
      </c>
      <c r="H26">
        <f t="shared" si="3"/>
        <v>1.424379355704698</v>
      </c>
      <c r="L26">
        <v>88.465999999999994</v>
      </c>
      <c r="M26">
        <v>15071</v>
      </c>
      <c r="N26">
        <v>0.5</v>
      </c>
      <c r="O26">
        <v>2.85</v>
      </c>
      <c r="P26" s="2">
        <f t="shared" si="4"/>
        <v>3.8633818277821773E-2</v>
      </c>
      <c r="Q26" s="2">
        <f t="shared" si="1"/>
        <v>4.3468315778841131E-2</v>
      </c>
    </row>
    <row r="27" spans="1:19" x14ac:dyDescent="0.2">
      <c r="A27">
        <v>120</v>
      </c>
      <c r="B27" s="1">
        <v>82.531035714285693</v>
      </c>
      <c r="C27" s="1">
        <v>22.328035714285701</v>
      </c>
      <c r="D27">
        <v>120</v>
      </c>
      <c r="E27">
        <v>20</v>
      </c>
      <c r="F27">
        <v>200</v>
      </c>
      <c r="G27">
        <f t="shared" si="2"/>
        <v>8.1168993288590601E-3</v>
      </c>
      <c r="H27">
        <f t="shared" si="3"/>
        <v>1.4624256241610736</v>
      </c>
      <c r="L27">
        <v>86.387</v>
      </c>
      <c r="M27">
        <v>15478</v>
      </c>
      <c r="N27">
        <v>0.55000000000000004</v>
      </c>
      <c r="O27">
        <v>2.9</v>
      </c>
      <c r="P27" s="2">
        <f t="shared" si="4"/>
        <v>3.7725902149596334E-2</v>
      </c>
      <c r="Q27" s="2">
        <f t="shared" si="1"/>
        <v>4.2655282132851358E-2</v>
      </c>
    </row>
    <row r="28" spans="1:19" x14ac:dyDescent="0.2">
      <c r="A28">
        <v>120</v>
      </c>
      <c r="B28" s="1">
        <v>83.421928571428595</v>
      </c>
      <c r="C28" s="1">
        <v>23.218928571428599</v>
      </c>
      <c r="D28">
        <v>120</v>
      </c>
      <c r="E28">
        <v>20</v>
      </c>
      <c r="F28">
        <v>50</v>
      </c>
      <c r="G28">
        <f t="shared" si="2"/>
        <v>3.0775570469798657E-2</v>
      </c>
      <c r="H28">
        <f t="shared" si="3"/>
        <v>1.5223863087248322</v>
      </c>
      <c r="L28">
        <v>327.54000000000002</v>
      </c>
      <c r="M28">
        <v>15875</v>
      </c>
      <c r="N28">
        <v>0.52</v>
      </c>
      <c r="O28">
        <v>3.2</v>
      </c>
      <c r="P28" s="2">
        <f t="shared" si="4"/>
        <v>3.5759842308677188E-2</v>
      </c>
      <c r="Q28" s="2">
        <f t="shared" si="1"/>
        <v>4.0630931970504346E-2</v>
      </c>
    </row>
    <row r="29" spans="1:19" x14ac:dyDescent="0.2">
      <c r="A29">
        <v>120</v>
      </c>
      <c r="B29" s="1">
        <v>84.312821428571397</v>
      </c>
      <c r="C29" s="1">
        <v>24.109821428571401</v>
      </c>
      <c r="D29">
        <v>120</v>
      </c>
      <c r="E29">
        <v>20</v>
      </c>
      <c r="F29">
        <v>50</v>
      </c>
      <c r="G29">
        <f t="shared" si="2"/>
        <v>3.1010469798657719E-2</v>
      </c>
      <c r="H29">
        <f t="shared" si="3"/>
        <v>1.327466845637584</v>
      </c>
      <c r="L29">
        <v>330.04</v>
      </c>
      <c r="M29">
        <v>13798</v>
      </c>
      <c r="N29">
        <v>0.44</v>
      </c>
      <c r="O29">
        <v>2.7</v>
      </c>
      <c r="P29" s="2">
        <f t="shared" si="4"/>
        <v>3.6032784867667519E-2</v>
      </c>
      <c r="Q29" s="2">
        <f t="shared" si="1"/>
        <v>4.1142153670769524E-2</v>
      </c>
    </row>
    <row r="30" spans="1:19" x14ac:dyDescent="0.2">
      <c r="A30">
        <v>120</v>
      </c>
      <c r="B30" s="1">
        <v>85.203714285714298</v>
      </c>
      <c r="C30" s="1">
        <v>25.000714285714299</v>
      </c>
      <c r="D30">
        <v>120</v>
      </c>
      <c r="E30">
        <v>20</v>
      </c>
      <c r="F30">
        <v>50</v>
      </c>
      <c r="G30">
        <f t="shared" si="2"/>
        <v>3.0827248322147643E-2</v>
      </c>
      <c r="H30">
        <f t="shared" si="3"/>
        <v>1.4480218791946309</v>
      </c>
      <c r="L30">
        <v>328.09</v>
      </c>
      <c r="M30">
        <v>15083</v>
      </c>
      <c r="N30">
        <v>0.54</v>
      </c>
      <c r="O30">
        <v>3.07</v>
      </c>
      <c r="P30" s="2">
        <f t="shared" si="4"/>
        <v>3.5819889671655052E-2</v>
      </c>
      <c r="Q30" s="2">
        <f t="shared" si="1"/>
        <v>4.1099963980815467E-2</v>
      </c>
    </row>
    <row r="31" spans="1:19" x14ac:dyDescent="0.2">
      <c r="A31">
        <v>120</v>
      </c>
      <c r="B31" s="1">
        <v>86.0946071428571</v>
      </c>
      <c r="C31" s="1">
        <v>25.891607142857101</v>
      </c>
      <c r="D31">
        <v>120</v>
      </c>
      <c r="E31">
        <v>80</v>
      </c>
      <c r="F31">
        <v>100</v>
      </c>
      <c r="G31">
        <f t="shared" si="2"/>
        <v>5.0026040268456362E-2</v>
      </c>
      <c r="H31">
        <f t="shared" si="3"/>
        <v>1.3753280536912751</v>
      </c>
      <c r="I31">
        <f>N31*1400/$S$2</f>
        <v>4.5100671140939595E-2</v>
      </c>
      <c r="J31">
        <f>O31*1400/$S$2</f>
        <v>0.26308724832214764</v>
      </c>
      <c r="L31">
        <v>532.41999999999996</v>
      </c>
      <c r="M31">
        <v>14105</v>
      </c>
      <c r="N31">
        <v>0.48</v>
      </c>
      <c r="O31">
        <v>2.8</v>
      </c>
      <c r="P31" s="2">
        <f t="shared" si="4"/>
        <v>0.11625606180610554</v>
      </c>
      <c r="Q31" s="2">
        <f t="shared" si="1"/>
        <v>0.13404814506651905</v>
      </c>
    </row>
    <row r="32" spans="1:19" x14ac:dyDescent="0.2">
      <c r="A32">
        <v>120</v>
      </c>
      <c r="B32" s="1">
        <v>86.985500000000002</v>
      </c>
      <c r="C32" s="1">
        <v>26.782499999999999</v>
      </c>
      <c r="D32">
        <v>120</v>
      </c>
      <c r="E32">
        <v>80</v>
      </c>
      <c r="F32">
        <v>100</v>
      </c>
      <c r="G32">
        <f t="shared" si="2"/>
        <v>4.9996912751677849E-2</v>
      </c>
      <c r="H32">
        <f t="shared" si="3"/>
        <v>1.4873928859060401</v>
      </c>
      <c r="I32">
        <f>N32*1400/$S$2</f>
        <v>4.6040268456375842E-2</v>
      </c>
      <c r="J32">
        <f>O32*1400/$S$2</f>
        <v>0.30067114093959729</v>
      </c>
      <c r="L32">
        <v>532.11</v>
      </c>
      <c r="M32">
        <v>15298</v>
      </c>
      <c r="N32">
        <v>0.49</v>
      </c>
      <c r="O32">
        <v>3.2</v>
      </c>
      <c r="P32" s="2">
        <f t="shared" si="4"/>
        <v>0.11618837205147596</v>
      </c>
      <c r="Q32" s="2">
        <f t="shared" si="1"/>
        <v>0.13462814831382361</v>
      </c>
    </row>
    <row r="33" spans="1:17" x14ac:dyDescent="0.2">
      <c r="A33">
        <v>120</v>
      </c>
      <c r="B33" s="1">
        <v>87.876392857142804</v>
      </c>
      <c r="C33" s="1">
        <v>27.6733928571429</v>
      </c>
      <c r="D33">
        <v>120</v>
      </c>
      <c r="E33">
        <v>80</v>
      </c>
      <c r="F33">
        <v>100</v>
      </c>
      <c r="G33">
        <f t="shared" si="2"/>
        <v>4.9334496644295296E-2</v>
      </c>
      <c r="H33">
        <f t="shared" si="3"/>
        <v>0.99954926174496639</v>
      </c>
      <c r="L33">
        <v>525.05999999999995</v>
      </c>
      <c r="M33">
        <v>10113</v>
      </c>
      <c r="P33" s="2">
        <f t="shared" si="4"/>
        <v>0.11464897601877047</v>
      </c>
      <c r="Q33" s="2">
        <f t="shared" si="1"/>
        <v>0.13349696434744074</v>
      </c>
    </row>
    <row r="34" spans="1:17" x14ac:dyDescent="0.2">
      <c r="A34">
        <v>120</v>
      </c>
      <c r="B34" s="1">
        <v>88.767285714285705</v>
      </c>
      <c r="C34" s="1">
        <v>28.564285714285699</v>
      </c>
      <c r="D34">
        <v>120</v>
      </c>
      <c r="E34">
        <v>80</v>
      </c>
      <c r="F34">
        <v>100</v>
      </c>
      <c r="G34">
        <f t="shared" si="2"/>
        <v>4.986630872483222E-2</v>
      </c>
      <c r="H34">
        <f t="shared" si="3"/>
        <v>0.67201127516778514</v>
      </c>
      <c r="L34">
        <v>530.72</v>
      </c>
      <c r="M34">
        <v>6621.4</v>
      </c>
      <c r="N34">
        <v>0.28999999999999998</v>
      </c>
      <c r="O34">
        <v>1.8</v>
      </c>
      <c r="P34" s="2">
        <f t="shared" si="4"/>
        <v>0.11588485992587871</v>
      </c>
      <c r="Q34" s="2">
        <f t="shared" ref="Q34:Q65" si="5">P34/EXP(-$S$5*C34)</f>
        <v>0.13559882126716913</v>
      </c>
    </row>
    <row r="35" spans="1:17" x14ac:dyDescent="0.2">
      <c r="A35">
        <v>120</v>
      </c>
      <c r="B35" s="1">
        <v>89.658178571428607</v>
      </c>
      <c r="C35" s="1">
        <v>29.455178571428601</v>
      </c>
      <c r="D35">
        <v>120</v>
      </c>
      <c r="E35">
        <v>80</v>
      </c>
      <c r="F35">
        <v>100</v>
      </c>
      <c r="G35">
        <f t="shared" si="2"/>
        <v>5.0115302013422819E-2</v>
      </c>
      <c r="H35">
        <f t="shared" si="3"/>
        <v>0.71121597315436236</v>
      </c>
      <c r="L35">
        <v>533.37</v>
      </c>
      <c r="M35">
        <v>7036</v>
      </c>
      <c r="N35">
        <v>0.26</v>
      </c>
      <c r="O35">
        <v>1.8</v>
      </c>
      <c r="P35" s="2">
        <f t="shared" si="4"/>
        <v>0.11646349815093821</v>
      </c>
      <c r="Q35" s="2">
        <f t="shared" si="5"/>
        <v>0.1369452739030271</v>
      </c>
    </row>
    <row r="36" spans="1:17" x14ac:dyDescent="0.2">
      <c r="A36">
        <v>120</v>
      </c>
      <c r="B36" s="1">
        <v>90.549071428571395</v>
      </c>
      <c r="C36" s="1">
        <v>30.346071428571399</v>
      </c>
      <c r="D36">
        <v>120</v>
      </c>
      <c r="E36">
        <v>80</v>
      </c>
      <c r="F36">
        <v>100</v>
      </c>
      <c r="G36">
        <f t="shared" si="2"/>
        <v>4.9552483221476505E-2</v>
      </c>
      <c r="H36">
        <f t="shared" si="3"/>
        <v>0.66809879194630872</v>
      </c>
      <c r="L36">
        <v>527.38</v>
      </c>
      <c r="M36">
        <v>6583.1</v>
      </c>
      <c r="N36">
        <v>0.25</v>
      </c>
      <c r="O36">
        <v>1.8</v>
      </c>
      <c r="P36" s="2">
        <f t="shared" si="4"/>
        <v>0.11515555740825655</v>
      </c>
      <c r="Q36" s="2">
        <f t="shared" si="5"/>
        <v>0.13607242493797578</v>
      </c>
    </row>
    <row r="37" spans="1:17" x14ac:dyDescent="0.2">
      <c r="A37">
        <v>120</v>
      </c>
      <c r="B37" s="1">
        <v>91.439964285714296</v>
      </c>
      <c r="C37" s="1">
        <v>31.236964285714301</v>
      </c>
      <c r="D37">
        <v>120</v>
      </c>
      <c r="E37">
        <v>80</v>
      </c>
      <c r="F37">
        <v>100</v>
      </c>
      <c r="G37">
        <f t="shared" si="2"/>
        <v>4.8348859060402691E-2</v>
      </c>
      <c r="H37">
        <f t="shared" si="3"/>
        <v>0.27981865771812081</v>
      </c>
      <c r="L37">
        <v>514.57000000000005</v>
      </c>
      <c r="M37">
        <v>2463.5</v>
      </c>
      <c r="N37">
        <v>0.121</v>
      </c>
      <c r="O37">
        <f>N37*7</f>
        <v>0.84699999999999998</v>
      </c>
      <c r="P37" s="2">
        <f t="shared" si="4"/>
        <v>0.11235844206372364</v>
      </c>
      <c r="Q37" s="2">
        <f t="shared" si="5"/>
        <v>0.13341938531580677</v>
      </c>
    </row>
    <row r="38" spans="1:17" x14ac:dyDescent="0.2">
      <c r="A38">
        <v>120</v>
      </c>
      <c r="B38" s="1">
        <v>92.330857142857099</v>
      </c>
      <c r="C38" s="1">
        <v>32.127857142857103</v>
      </c>
      <c r="D38">
        <v>120</v>
      </c>
      <c r="E38">
        <v>80</v>
      </c>
      <c r="F38">
        <v>100</v>
      </c>
      <c r="G38">
        <f t="shared" si="2"/>
        <v>4.7935436241610736E-2</v>
      </c>
      <c r="H38">
        <f t="shared" si="3"/>
        <v>0.27684953020134229</v>
      </c>
      <c r="L38">
        <v>510.17</v>
      </c>
      <c r="M38">
        <v>2436.3000000000002</v>
      </c>
      <c r="N38">
        <v>0.104</v>
      </c>
      <c r="O38">
        <f t="shared" ref="O38:O39" si="6">N38*7</f>
        <v>0.72799999999999998</v>
      </c>
      <c r="P38" s="2">
        <f t="shared" si="4"/>
        <v>0.11139768425607768</v>
      </c>
      <c r="Q38" s="2">
        <f t="shared" si="5"/>
        <v>0.13292828256026765</v>
      </c>
    </row>
    <row r="39" spans="1:17" x14ac:dyDescent="0.2">
      <c r="A39">
        <v>120</v>
      </c>
      <c r="B39" s="1">
        <v>93.22175</v>
      </c>
      <c r="C39" s="1">
        <v>33.018749999999997</v>
      </c>
      <c r="D39">
        <v>120</v>
      </c>
      <c r="E39">
        <v>80</v>
      </c>
      <c r="F39">
        <v>100</v>
      </c>
      <c r="G39">
        <f t="shared" si="2"/>
        <v>4.8278389261744964E-2</v>
      </c>
      <c r="H39">
        <f t="shared" si="3"/>
        <v>0.3201602684563758</v>
      </c>
      <c r="L39">
        <v>513.82000000000005</v>
      </c>
      <c r="M39">
        <v>2893.6</v>
      </c>
      <c r="N39">
        <v>0.125</v>
      </c>
      <c r="O39">
        <f t="shared" si="6"/>
        <v>0.875</v>
      </c>
      <c r="P39" s="2">
        <f t="shared" si="4"/>
        <v>0.11219467652832944</v>
      </c>
      <c r="Q39" s="2">
        <f t="shared" si="5"/>
        <v>0.13453692150358146</v>
      </c>
    </row>
    <row r="40" spans="1:17" x14ac:dyDescent="0.2">
      <c r="A40">
        <v>120</v>
      </c>
      <c r="B40" s="1">
        <v>94.112642857142802</v>
      </c>
      <c r="C40" s="1">
        <v>33.909642857142899</v>
      </c>
      <c r="D40">
        <v>120</v>
      </c>
      <c r="E40">
        <v>80</v>
      </c>
      <c r="F40">
        <v>100</v>
      </c>
      <c r="G40">
        <f t="shared" si="2"/>
        <v>4.7492885906040262E-2</v>
      </c>
      <c r="H40">
        <f t="shared" si="3"/>
        <v>1.91700966442953</v>
      </c>
      <c r="L40">
        <v>505.46</v>
      </c>
      <c r="M40">
        <v>19897</v>
      </c>
      <c r="O40">
        <v>4.55</v>
      </c>
      <c r="P40" s="2">
        <f t="shared" si="4"/>
        <v>0.11036923669380209</v>
      </c>
      <c r="Q40" s="2">
        <f t="shared" si="5"/>
        <v>0.13299805148030769</v>
      </c>
    </row>
    <row r="41" spans="1:17" x14ac:dyDescent="0.2">
      <c r="A41">
        <v>120</v>
      </c>
      <c r="B41" s="1">
        <v>95.003535714285704</v>
      </c>
      <c r="C41" s="1">
        <v>34.800535714285701</v>
      </c>
      <c r="D41">
        <v>120</v>
      </c>
      <c r="E41">
        <v>80</v>
      </c>
      <c r="F41">
        <v>100</v>
      </c>
      <c r="G41">
        <f t="shared" si="2"/>
        <v>4.6412348993288589E-2</v>
      </c>
      <c r="H41">
        <f t="shared" si="3"/>
        <v>2.0250163758389261</v>
      </c>
      <c r="L41">
        <v>493.96</v>
      </c>
      <c r="M41">
        <v>21058</v>
      </c>
      <c r="N41">
        <v>0.63</v>
      </c>
      <c r="O41">
        <v>4.7</v>
      </c>
      <c r="P41" s="2">
        <f t="shared" si="4"/>
        <v>0.10785816515109105</v>
      </c>
      <c r="Q41" s="2">
        <f t="shared" si="5"/>
        <v>0.13061055394560903</v>
      </c>
    </row>
    <row r="42" spans="1:17" x14ac:dyDescent="0.2">
      <c r="A42">
        <v>120</v>
      </c>
      <c r="B42" s="1">
        <v>95.894428571428506</v>
      </c>
      <c r="C42" s="1">
        <v>35.691428571428602</v>
      </c>
      <c r="D42">
        <v>120</v>
      </c>
      <c r="E42">
        <v>80</v>
      </c>
      <c r="F42">
        <v>100</v>
      </c>
      <c r="G42">
        <f t="shared" si="2"/>
        <v>4.6328724832214764E-2</v>
      </c>
      <c r="H42">
        <f t="shared" si="3"/>
        <v>1.8691475167785234</v>
      </c>
      <c r="L42">
        <v>493.07</v>
      </c>
      <c r="M42">
        <v>19400</v>
      </c>
      <c r="N42">
        <v>0.627</v>
      </c>
      <c r="O42">
        <v>4.3</v>
      </c>
      <c r="P42" s="2">
        <f t="shared" si="4"/>
        <v>0.10766383004908993</v>
      </c>
      <c r="Q42" s="2">
        <f t="shared" si="5"/>
        <v>0.13101561899416719</v>
      </c>
    </row>
    <row r="43" spans="1:17" x14ac:dyDescent="0.2">
      <c r="A43">
        <v>120</v>
      </c>
      <c r="B43" s="1">
        <v>96.785321428571393</v>
      </c>
      <c r="C43" s="1">
        <v>36.582321428571397</v>
      </c>
      <c r="D43">
        <v>120</v>
      </c>
      <c r="E43">
        <v>80</v>
      </c>
      <c r="F43">
        <v>100</v>
      </c>
      <c r="G43">
        <f t="shared" si="2"/>
        <v>4.691315436241611E-2</v>
      </c>
      <c r="H43">
        <f t="shared" si="3"/>
        <v>1.2905641610738254</v>
      </c>
      <c r="I43">
        <f t="shared" ref="I43:J45" si="7">N43*1400/$S$2</f>
        <v>4.3221476510067115E-2</v>
      </c>
      <c r="J43">
        <f t="shared" si="7"/>
        <v>0.31006711409395971</v>
      </c>
      <c r="L43">
        <v>499.29</v>
      </c>
      <c r="M43">
        <v>13236</v>
      </c>
      <c r="N43">
        <v>0.46</v>
      </c>
      <c r="O43">
        <v>3.3</v>
      </c>
      <c r="P43" s="2">
        <f t="shared" si="4"/>
        <v>0.10902199222262583</v>
      </c>
      <c r="Q43" s="2">
        <f t="shared" si="5"/>
        <v>0.1333200186388781</v>
      </c>
    </row>
    <row r="44" spans="1:17" x14ac:dyDescent="0.2">
      <c r="A44">
        <v>120</v>
      </c>
      <c r="B44" s="1">
        <v>97.676214285714295</v>
      </c>
      <c r="C44" s="1">
        <v>37.473214285714299</v>
      </c>
      <c r="D44">
        <v>120</v>
      </c>
      <c r="E44">
        <v>80</v>
      </c>
      <c r="F44">
        <v>100</v>
      </c>
      <c r="G44">
        <f t="shared" si="2"/>
        <v>4.6716778523489925E-2</v>
      </c>
      <c r="H44">
        <f t="shared" si="3"/>
        <v>1.3087838926174498</v>
      </c>
      <c r="I44">
        <f t="shared" si="7"/>
        <v>4.3785234899328868E-2</v>
      </c>
      <c r="J44">
        <f t="shared" si="7"/>
        <v>0.31946308724832218</v>
      </c>
      <c r="L44">
        <v>497.2</v>
      </c>
      <c r="M44">
        <v>13432</v>
      </c>
      <c r="N44">
        <v>0.46600000000000003</v>
      </c>
      <c r="O44">
        <v>3.4</v>
      </c>
      <c r="P44" s="2">
        <f t="shared" si="4"/>
        <v>0.10856563226399399</v>
      </c>
      <c r="Q44" s="2">
        <f t="shared" si="5"/>
        <v>0.13341406655066054</v>
      </c>
    </row>
    <row r="45" spans="1:17" x14ac:dyDescent="0.2">
      <c r="A45">
        <v>120</v>
      </c>
      <c r="B45" s="1">
        <v>98.567107142857097</v>
      </c>
      <c r="C45" s="1">
        <v>38.364107142857101</v>
      </c>
      <c r="D45">
        <v>120</v>
      </c>
      <c r="E45">
        <v>80</v>
      </c>
      <c r="F45">
        <v>100</v>
      </c>
      <c r="G45">
        <f t="shared" si="2"/>
        <v>4.6692348993288585E-2</v>
      </c>
      <c r="H45">
        <f t="shared" si="3"/>
        <v>1.3172158389261743</v>
      </c>
      <c r="I45">
        <f t="shared" si="7"/>
        <v>4.4161073825503355E-2</v>
      </c>
      <c r="J45">
        <f t="shared" si="7"/>
        <v>0.30818791946308727</v>
      </c>
      <c r="L45">
        <v>496.94</v>
      </c>
      <c r="M45">
        <v>13522</v>
      </c>
      <c r="N45">
        <v>0.47</v>
      </c>
      <c r="O45">
        <v>3.28</v>
      </c>
      <c r="P45" s="2">
        <f t="shared" si="4"/>
        <v>0.10850886021172401</v>
      </c>
      <c r="Q45" s="2">
        <f t="shared" si="5"/>
        <v>0.13399927907105752</v>
      </c>
    </row>
    <row r="46" spans="1:17" x14ac:dyDescent="0.2">
      <c r="A46">
        <v>120</v>
      </c>
      <c r="B46" s="1">
        <v>99.457999999999998</v>
      </c>
      <c r="C46" s="1">
        <v>39.255000000000003</v>
      </c>
      <c r="D46">
        <v>120</v>
      </c>
      <c r="E46">
        <v>80</v>
      </c>
      <c r="F46">
        <v>200</v>
      </c>
      <c r="G46">
        <f t="shared" si="2"/>
        <v>2.391463087248322E-2</v>
      </c>
      <c r="H46">
        <f t="shared" si="3"/>
        <v>1.2887065771812081</v>
      </c>
      <c r="L46">
        <v>254.52</v>
      </c>
      <c r="M46">
        <v>13461</v>
      </c>
      <c r="N46">
        <v>0.54</v>
      </c>
      <c r="O46">
        <v>3.22</v>
      </c>
      <c r="P46" s="2">
        <f t="shared" si="4"/>
        <v>0.1111509441827504</v>
      </c>
      <c r="Q46" s="2">
        <f t="shared" si="5"/>
        <v>0.13793625181318106</v>
      </c>
    </row>
    <row r="47" spans="1:17" x14ac:dyDescent="0.2">
      <c r="A47">
        <v>120</v>
      </c>
      <c r="B47" s="1">
        <v>100.348892857143</v>
      </c>
      <c r="C47" s="1">
        <v>40.145892857142897</v>
      </c>
      <c r="D47">
        <v>120</v>
      </c>
      <c r="E47">
        <v>80</v>
      </c>
      <c r="F47">
        <v>200</v>
      </c>
      <c r="G47">
        <f t="shared" si="2"/>
        <v>2.3214630872483218E-2</v>
      </c>
      <c r="H47">
        <f t="shared" si="3"/>
        <v>1.4221810738255032</v>
      </c>
      <c r="L47">
        <v>247.07</v>
      </c>
      <c r="M47">
        <v>14889</v>
      </c>
      <c r="N47">
        <v>0.62</v>
      </c>
      <c r="O47">
        <v>3.7</v>
      </c>
      <c r="P47" s="2">
        <f t="shared" si="4"/>
        <v>0.10789746887958565</v>
      </c>
      <c r="Q47" s="2">
        <f t="shared" si="5"/>
        <v>0.13455645149210807</v>
      </c>
    </row>
    <row r="48" spans="1:17" x14ac:dyDescent="0.2">
      <c r="A48">
        <v>120</v>
      </c>
      <c r="B48" s="1">
        <v>101.239785714286</v>
      </c>
      <c r="C48" s="1">
        <v>41.036785714285699</v>
      </c>
      <c r="D48">
        <v>120</v>
      </c>
      <c r="E48">
        <v>80</v>
      </c>
      <c r="F48">
        <v>200</v>
      </c>
      <c r="G48">
        <f t="shared" si="2"/>
        <v>2.3140402684563761E-2</v>
      </c>
      <c r="H48">
        <f t="shared" si="3"/>
        <v>1.4729390604026846</v>
      </c>
      <c r="L48">
        <v>246.28</v>
      </c>
      <c r="M48">
        <v>15430</v>
      </c>
      <c r="N48">
        <v>0.57999999999999996</v>
      </c>
      <c r="O48">
        <v>4</v>
      </c>
      <c r="P48" s="2">
        <f t="shared" si="4"/>
        <v>0.10755246948502188</v>
      </c>
      <c r="Q48" s="2">
        <f t="shared" si="5"/>
        <v>0.13478502989943381</v>
      </c>
    </row>
    <row r="49" spans="1:17" x14ac:dyDescent="0.2">
      <c r="A49">
        <v>120</v>
      </c>
      <c r="B49" s="1">
        <v>102.130678571429</v>
      </c>
      <c r="C49" s="1">
        <v>41.927678571428601</v>
      </c>
      <c r="D49">
        <v>120</v>
      </c>
      <c r="E49">
        <v>60</v>
      </c>
      <c r="F49">
        <v>100</v>
      </c>
      <c r="G49">
        <f t="shared" si="2"/>
        <v>3.6731677852348994E-2</v>
      </c>
      <c r="H49">
        <f t="shared" si="3"/>
        <v>1.5992820134228189</v>
      </c>
      <c r="L49">
        <v>390.93</v>
      </c>
      <c r="M49">
        <v>16630</v>
      </c>
      <c r="N49">
        <v>0.56999999999999995</v>
      </c>
      <c r="O49">
        <v>4.3</v>
      </c>
      <c r="P49" s="2">
        <f t="shared" si="4"/>
        <v>8.5361147668872026E-2</v>
      </c>
      <c r="Q49" s="2">
        <f t="shared" si="5"/>
        <v>0.10750026192635584</v>
      </c>
    </row>
    <row r="50" spans="1:17" x14ac:dyDescent="0.2">
      <c r="A50">
        <v>120</v>
      </c>
      <c r="B50" s="1">
        <v>103.02157142857099</v>
      </c>
      <c r="C50" s="1">
        <v>42.818571428571403</v>
      </c>
      <c r="D50">
        <v>120</v>
      </c>
      <c r="E50">
        <v>60</v>
      </c>
      <c r="F50">
        <v>100</v>
      </c>
      <c r="G50">
        <f t="shared" si="2"/>
        <v>3.6452617449664423E-2</v>
      </c>
      <c r="H50">
        <f t="shared" si="3"/>
        <v>1.3219157046979864</v>
      </c>
      <c r="L50">
        <v>387.96</v>
      </c>
      <c r="M50">
        <v>13681</v>
      </c>
      <c r="N50">
        <v>0.5</v>
      </c>
      <c r="O50">
        <v>3.3</v>
      </c>
      <c r="P50" s="2">
        <f t="shared" si="4"/>
        <v>8.4712636148710982E-2</v>
      </c>
      <c r="Q50" s="2">
        <f t="shared" si="5"/>
        <v>0.10720757629185361</v>
      </c>
    </row>
    <row r="51" spans="1:17" x14ac:dyDescent="0.2">
      <c r="A51">
        <v>120</v>
      </c>
      <c r="B51" s="1">
        <v>103.91246428571399</v>
      </c>
      <c r="C51" s="1">
        <v>43.709464285714297</v>
      </c>
      <c r="D51">
        <v>120</v>
      </c>
      <c r="E51">
        <v>60</v>
      </c>
      <c r="F51">
        <v>100</v>
      </c>
      <c r="G51">
        <f t="shared" si="2"/>
        <v>3.5866308724832215E-2</v>
      </c>
      <c r="H51">
        <f t="shared" si="3"/>
        <v>1.5469267114093961</v>
      </c>
      <c r="L51">
        <v>381.72</v>
      </c>
      <c r="M51">
        <v>16082</v>
      </c>
      <c r="N51">
        <v>0.53</v>
      </c>
      <c r="O51">
        <v>4.2</v>
      </c>
      <c r="P51" s="2">
        <f t="shared" si="4"/>
        <v>8.3350106894231266E-2</v>
      </c>
      <c r="Q51" s="2">
        <f t="shared" si="5"/>
        <v>0.10600136222849305</v>
      </c>
    </row>
    <row r="52" spans="1:17" x14ac:dyDescent="0.2">
      <c r="A52">
        <v>120</v>
      </c>
      <c r="B52" s="1">
        <v>104.803357142857</v>
      </c>
      <c r="C52" s="1">
        <v>44.600357142857099</v>
      </c>
      <c r="D52">
        <v>120</v>
      </c>
      <c r="E52">
        <v>30</v>
      </c>
      <c r="F52">
        <v>100</v>
      </c>
      <c r="G52">
        <f t="shared" si="2"/>
        <v>2.0548993288590601E-2</v>
      </c>
      <c r="H52">
        <f t="shared" si="3"/>
        <v>1.3775154362416109</v>
      </c>
      <c r="L52">
        <v>218.7</v>
      </c>
      <c r="M52">
        <v>14442</v>
      </c>
      <c r="N52">
        <v>0.51</v>
      </c>
      <c r="O52">
        <v>3.2</v>
      </c>
      <c r="P52" s="2">
        <f t="shared" si="4"/>
        <v>4.7754030120948275E-2</v>
      </c>
      <c r="Q52" s="2">
        <f t="shared" si="5"/>
        <v>6.1029992769974097E-2</v>
      </c>
    </row>
    <row r="53" spans="1:17" x14ac:dyDescent="0.2">
      <c r="A53">
        <v>120</v>
      </c>
      <c r="B53" s="1">
        <v>105.69425</v>
      </c>
      <c r="C53" s="1">
        <v>45.491250000000001</v>
      </c>
      <c r="D53">
        <v>120</v>
      </c>
      <c r="E53">
        <v>30</v>
      </c>
      <c r="F53">
        <v>100</v>
      </c>
      <c r="G53">
        <f t="shared" si="2"/>
        <v>2.0222013422818791E-2</v>
      </c>
      <c r="H53">
        <f t="shared" si="3"/>
        <v>1.6008126174496646</v>
      </c>
      <c r="L53">
        <v>215.22</v>
      </c>
      <c r="M53">
        <v>16822</v>
      </c>
      <c r="N53">
        <v>0.63600000000000001</v>
      </c>
      <c r="O53">
        <v>3.8</v>
      </c>
      <c r="P53" s="2">
        <f t="shared" si="4"/>
        <v>4.6994158036719205E-2</v>
      </c>
      <c r="Q53" s="2">
        <f t="shared" si="5"/>
        <v>6.0353876063984811E-2</v>
      </c>
    </row>
    <row r="54" spans="1:17" x14ac:dyDescent="0.2">
      <c r="A54">
        <v>120</v>
      </c>
      <c r="B54" s="1">
        <v>106.585142857143</v>
      </c>
      <c r="C54" s="1">
        <v>46.382142857142902</v>
      </c>
      <c r="D54">
        <v>120</v>
      </c>
      <c r="E54">
        <v>30</v>
      </c>
      <c r="F54">
        <v>100</v>
      </c>
      <c r="G54">
        <f t="shared" si="2"/>
        <v>1.9924161073825504E-2</v>
      </c>
      <c r="H54">
        <f t="shared" si="3"/>
        <v>1.5685684563758389</v>
      </c>
      <c r="L54">
        <v>212.05</v>
      </c>
      <c r="M54">
        <v>16482</v>
      </c>
      <c r="N54">
        <v>0.63</v>
      </c>
      <c r="O54">
        <v>3.6</v>
      </c>
      <c r="P54" s="2">
        <f t="shared" si="4"/>
        <v>4.6301975707119719E-2</v>
      </c>
      <c r="Q54" s="2">
        <f t="shared" si="5"/>
        <v>5.9757004720495263E-2</v>
      </c>
    </row>
    <row r="55" spans="1:17" x14ac:dyDescent="0.2">
      <c r="A55">
        <v>120</v>
      </c>
      <c r="B55" s="1">
        <v>107.476035714286</v>
      </c>
      <c r="C55" s="1">
        <v>47.273035714285697</v>
      </c>
      <c r="D55">
        <v>120</v>
      </c>
      <c r="E55">
        <v>80</v>
      </c>
      <c r="F55">
        <v>100</v>
      </c>
      <c r="G55">
        <f t="shared" si="2"/>
        <v>4.3618926174496642E-2</v>
      </c>
      <c r="H55">
        <f t="shared" si="3"/>
        <v>1.5357934228187919</v>
      </c>
      <c r="L55">
        <v>464.23</v>
      </c>
      <c r="M55">
        <v>15881</v>
      </c>
      <c r="P55" s="2">
        <f t="shared" si="4"/>
        <v>0.10136649932806502</v>
      </c>
      <c r="Q55" s="2">
        <f t="shared" si="5"/>
        <v>0.13146548578017031</v>
      </c>
    </row>
    <row r="56" spans="1:17" x14ac:dyDescent="0.2">
      <c r="A56">
        <v>120</v>
      </c>
      <c r="B56" s="1">
        <v>108.366928571429</v>
      </c>
      <c r="C56" s="1">
        <v>48.163928571428599</v>
      </c>
      <c r="D56">
        <v>120</v>
      </c>
      <c r="E56">
        <v>80</v>
      </c>
      <c r="F56">
        <v>100</v>
      </c>
      <c r="G56">
        <f t="shared" si="2"/>
        <v>4.417046979865772E-2</v>
      </c>
      <c r="H56">
        <f t="shared" si="3"/>
        <v>1.4693516778523488</v>
      </c>
      <c r="L56">
        <v>470.1</v>
      </c>
      <c r="M56">
        <v>15168</v>
      </c>
      <c r="P56" s="2">
        <f t="shared" si="4"/>
        <v>0.10264823758508362</v>
      </c>
      <c r="Q56" s="2">
        <f t="shared" si="5"/>
        <v>0.13378172866333668</v>
      </c>
    </row>
    <row r="57" spans="1:17" x14ac:dyDescent="0.2">
      <c r="A57">
        <v>120</v>
      </c>
      <c r="B57" s="1">
        <v>109.25782142857101</v>
      </c>
      <c r="C57" s="1">
        <v>49.054821428571401</v>
      </c>
      <c r="D57">
        <v>120</v>
      </c>
      <c r="E57">
        <v>80</v>
      </c>
      <c r="F57">
        <v>100</v>
      </c>
      <c r="G57">
        <f t="shared" si="2"/>
        <v>4.3974093959731536E-2</v>
      </c>
      <c r="H57">
        <f t="shared" si="3"/>
        <v>1.5166049664429531</v>
      </c>
      <c r="I57">
        <f t="shared" ref="I57:J59" si="8">N57*1400/$S$2</f>
        <v>5.9194630872483223E-2</v>
      </c>
      <c r="J57">
        <f t="shared" si="8"/>
        <v>0.35704697986577183</v>
      </c>
      <c r="L57">
        <v>468.01</v>
      </c>
      <c r="M57">
        <v>15673</v>
      </c>
      <c r="N57">
        <v>0.63</v>
      </c>
      <c r="O57">
        <v>3.8</v>
      </c>
      <c r="P57" s="2">
        <f t="shared" si="4"/>
        <v>0.10219187762645179</v>
      </c>
      <c r="Q57" s="2">
        <f t="shared" si="5"/>
        <v>0.13384115912774652</v>
      </c>
    </row>
    <row r="58" spans="1:17" x14ac:dyDescent="0.2">
      <c r="A58">
        <v>120</v>
      </c>
      <c r="B58" s="1">
        <v>110.14871428571399</v>
      </c>
      <c r="C58" s="1">
        <v>49.945714285714303</v>
      </c>
      <c r="D58">
        <v>120</v>
      </c>
      <c r="E58">
        <v>80</v>
      </c>
      <c r="F58">
        <v>100</v>
      </c>
      <c r="G58">
        <f t="shared" si="2"/>
        <v>4.3782416107382552E-2</v>
      </c>
      <c r="H58">
        <f t="shared" si="3"/>
        <v>1.4136213422818791</v>
      </c>
      <c r="I58">
        <f t="shared" si="8"/>
        <v>6.1073825503355703E-2</v>
      </c>
      <c r="J58">
        <f t="shared" si="8"/>
        <v>0.34483221476510068</v>
      </c>
      <c r="L58">
        <v>465.97</v>
      </c>
      <c r="M58">
        <v>14579</v>
      </c>
      <c r="N58">
        <v>0.65</v>
      </c>
      <c r="O58">
        <v>3.67</v>
      </c>
      <c r="P58" s="2">
        <f t="shared" si="4"/>
        <v>0.10174643537017956</v>
      </c>
      <c r="Q58" s="2">
        <f t="shared" si="5"/>
        <v>0.13391231486273159</v>
      </c>
    </row>
    <row r="59" spans="1:17" x14ac:dyDescent="0.2">
      <c r="A59">
        <v>120</v>
      </c>
      <c r="B59" s="1">
        <v>111.03960714285699</v>
      </c>
      <c r="C59" s="1">
        <v>50.836607142857098</v>
      </c>
      <c r="D59">
        <v>120</v>
      </c>
      <c r="E59">
        <v>80</v>
      </c>
      <c r="F59">
        <v>100</v>
      </c>
      <c r="G59">
        <f t="shared" si="2"/>
        <v>4.374389261744966E-2</v>
      </c>
      <c r="H59">
        <f t="shared" si="3"/>
        <v>1.3965761073825502</v>
      </c>
      <c r="I59">
        <f t="shared" si="8"/>
        <v>5.0738255033557049E-2</v>
      </c>
      <c r="J59">
        <f t="shared" si="8"/>
        <v>0.338255033557047</v>
      </c>
      <c r="L59">
        <v>465.56</v>
      </c>
      <c r="M59">
        <v>14398</v>
      </c>
      <c r="N59">
        <v>0.54</v>
      </c>
      <c r="O59">
        <v>3.6</v>
      </c>
      <c r="P59" s="2">
        <f t="shared" si="4"/>
        <v>0.10165691021083073</v>
      </c>
      <c r="Q59" s="2">
        <f t="shared" si="5"/>
        <v>0.13445167724272661</v>
      </c>
    </row>
    <row r="60" spans="1:17" x14ac:dyDescent="0.2">
      <c r="A60">
        <v>120</v>
      </c>
      <c r="B60" s="1">
        <v>111.93049999999999</v>
      </c>
      <c r="C60" s="1">
        <v>51.727499999999999</v>
      </c>
      <c r="D60">
        <v>120</v>
      </c>
      <c r="E60">
        <v>80</v>
      </c>
      <c r="F60">
        <v>100</v>
      </c>
      <c r="G60">
        <f t="shared" si="2"/>
        <v>4.3482684563758388E-2</v>
      </c>
      <c r="H60">
        <f t="shared" si="3"/>
        <v>1.4471471140939598</v>
      </c>
      <c r="L60">
        <v>462.78</v>
      </c>
      <c r="M60">
        <v>14939</v>
      </c>
      <c r="P60" s="2">
        <f t="shared" si="4"/>
        <v>0.10104988595963624</v>
      </c>
      <c r="Q60" s="2">
        <f t="shared" si="5"/>
        <v>0.1343052998197404</v>
      </c>
    </row>
    <row r="61" spans="1:17" x14ac:dyDescent="0.2">
      <c r="A61">
        <v>120</v>
      </c>
      <c r="B61" s="1">
        <v>112.821392857143</v>
      </c>
      <c r="C61" s="1">
        <v>52.618392857142901</v>
      </c>
      <c r="D61">
        <v>120</v>
      </c>
      <c r="E61">
        <v>80</v>
      </c>
      <c r="F61">
        <v>100</v>
      </c>
      <c r="G61">
        <f t="shared" si="2"/>
        <v>4.3278791946308723E-2</v>
      </c>
      <c r="H61">
        <f t="shared" si="3"/>
        <v>1.4423391946308726</v>
      </c>
      <c r="L61">
        <v>460.61</v>
      </c>
      <c r="M61">
        <v>14890</v>
      </c>
      <c r="P61" s="2">
        <f t="shared" si="4"/>
        <v>0.10057605767722903</v>
      </c>
      <c r="Q61" s="2">
        <f t="shared" si="5"/>
        <v>0.13433214066278953</v>
      </c>
    </row>
    <row r="62" spans="1:17" x14ac:dyDescent="0.2">
      <c r="A62">
        <v>120</v>
      </c>
      <c r="B62" s="1">
        <v>113.712285714286</v>
      </c>
      <c r="C62" s="1">
        <v>53.509285714285703</v>
      </c>
      <c r="D62">
        <v>120</v>
      </c>
      <c r="E62">
        <v>80</v>
      </c>
      <c r="F62">
        <v>100</v>
      </c>
      <c r="G62">
        <f t="shared" si="2"/>
        <v>4.3501476510067118E-2</v>
      </c>
      <c r="H62">
        <f t="shared" si="3"/>
        <v>0.98930013422818786</v>
      </c>
      <c r="L62">
        <v>462.98</v>
      </c>
      <c r="M62">
        <v>10066</v>
      </c>
      <c r="P62" s="2">
        <f t="shared" si="4"/>
        <v>0.10109355676907469</v>
      </c>
      <c r="Q62" s="2">
        <f t="shared" si="5"/>
        <v>0.13568655243239719</v>
      </c>
    </row>
    <row r="63" spans="1:17" x14ac:dyDescent="0.2">
      <c r="A63">
        <v>120</v>
      </c>
      <c r="B63" s="1">
        <v>114.603178571429</v>
      </c>
      <c r="C63" s="1">
        <v>54.400178571428597</v>
      </c>
      <c r="D63">
        <v>120</v>
      </c>
      <c r="E63">
        <v>80</v>
      </c>
      <c r="F63">
        <v>100</v>
      </c>
      <c r="G63">
        <f t="shared" si="2"/>
        <v>1.8189664429530201E-2</v>
      </c>
      <c r="H63">
        <f t="shared" si="3"/>
        <v>2.0486979865771811E-2</v>
      </c>
      <c r="L63">
        <v>193.59</v>
      </c>
      <c r="M63">
        <v>24.45</v>
      </c>
      <c r="P63" s="2">
        <f t="shared" si="4"/>
        <v>4.2271159995950519E-2</v>
      </c>
      <c r="Q63" s="2">
        <f t="shared" si="5"/>
        <v>5.7014523799629527E-2</v>
      </c>
    </row>
    <row r="64" spans="1:17" x14ac:dyDescent="0.2">
      <c r="A64">
        <v>120</v>
      </c>
      <c r="B64" s="1">
        <v>115.494071428571</v>
      </c>
      <c r="C64" s="1">
        <v>55.291071428571399</v>
      </c>
      <c r="D64">
        <v>120</v>
      </c>
      <c r="E64">
        <v>80</v>
      </c>
      <c r="F64">
        <v>100</v>
      </c>
      <c r="G64">
        <f t="shared" si="2"/>
        <v>9.1443489932885903E-3</v>
      </c>
      <c r="H64">
        <f t="shared" si="3"/>
        <v>1.0049378523489931E-2</v>
      </c>
      <c r="L64">
        <v>97.322000000000003</v>
      </c>
      <c r="M64">
        <v>9.6320999999999994</v>
      </c>
      <c r="P64" s="2">
        <f t="shared" si="4"/>
        <v>2.1250652580845585E-2</v>
      </c>
      <c r="Q64" s="2">
        <f t="shared" si="5"/>
        <v>2.8803257760908099E-2</v>
      </c>
    </row>
    <row r="65" spans="1:17" x14ac:dyDescent="0.2">
      <c r="A65">
        <v>120</v>
      </c>
      <c r="B65" s="1">
        <v>116.38496428571401</v>
      </c>
      <c r="C65" s="1">
        <v>56.181964285714301</v>
      </c>
      <c r="E65">
        <v>80</v>
      </c>
      <c r="F65">
        <v>100</v>
      </c>
      <c r="G65">
        <f t="shared" si="2"/>
        <v>6.8052214765100677E-3</v>
      </c>
      <c r="H65">
        <f t="shared" si="3"/>
        <v>7.3525275167785238E-3</v>
      </c>
      <c r="L65">
        <v>72.427000000000007</v>
      </c>
      <c r="M65">
        <v>5.8249000000000004</v>
      </c>
      <c r="P65" s="2">
        <f t="shared" si="4"/>
        <v>1.5814728575994152E-2</v>
      </c>
      <c r="Q65" s="2">
        <f t="shared" si="5"/>
        <v>2.1540664002541992E-2</v>
      </c>
    </row>
    <row r="66" spans="1:17" x14ac:dyDescent="0.2">
      <c r="B66" s="1">
        <v>117.27585714285701</v>
      </c>
      <c r="C66" s="1">
        <v>57.072857142857103</v>
      </c>
      <c r="G66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54B1-2841-B44E-BAE7-78C16C88A72F}">
  <dimension ref="A1:P83"/>
  <sheetViews>
    <sheetView zoomScale="75" workbookViewId="0">
      <selection activeCell="C12" sqref="C12"/>
    </sheetView>
  </sheetViews>
  <sheetFormatPr baseColWidth="10" defaultRowHeight="16" x14ac:dyDescent="0.2"/>
  <cols>
    <col min="1" max="1" width="11.83203125" bestFit="1" customWidth="1"/>
    <col min="2" max="2" width="13.6640625" bestFit="1" customWidth="1"/>
    <col min="3" max="3" width="20.1640625" bestFit="1" customWidth="1"/>
    <col min="6" max="6" width="14.1640625" bestFit="1" customWidth="1"/>
    <col min="13" max="13" width="12.1640625" bestFit="1" customWidth="1"/>
    <col min="14" max="14" width="12.1640625" customWidth="1"/>
    <col min="16" max="16" width="12.1640625" bestFit="1" customWidth="1"/>
  </cols>
  <sheetData>
    <row r="1" spans="1:16" x14ac:dyDescent="0.2">
      <c r="A1" t="s">
        <v>6</v>
      </c>
      <c r="B1" t="s">
        <v>15</v>
      </c>
      <c r="C1" t="s">
        <v>16</v>
      </c>
      <c r="D1" t="s">
        <v>2</v>
      </c>
      <c r="E1" t="s">
        <v>8</v>
      </c>
      <c r="F1" t="s">
        <v>7</v>
      </c>
      <c r="G1" t="s">
        <v>14</v>
      </c>
      <c r="I1" t="s">
        <v>3</v>
      </c>
      <c r="J1" t="s">
        <v>4</v>
      </c>
      <c r="M1" t="s">
        <v>10</v>
      </c>
      <c r="P1" t="s">
        <v>9</v>
      </c>
    </row>
    <row r="2" spans="1:16" x14ac:dyDescent="0.2">
      <c r="A2">
        <v>120</v>
      </c>
      <c r="B2">
        <v>32.31</v>
      </c>
      <c r="C2">
        <v>0</v>
      </c>
      <c r="D2">
        <v>120</v>
      </c>
      <c r="E2">
        <v>80</v>
      </c>
      <c r="F2">
        <v>100</v>
      </c>
      <c r="M2" s="2"/>
      <c r="N2" s="2"/>
      <c r="P2">
        <v>5100</v>
      </c>
    </row>
    <row r="3" spans="1:16" x14ac:dyDescent="0.2">
      <c r="A3">
        <v>120</v>
      </c>
      <c r="B3">
        <v>32.862000000000002</v>
      </c>
      <c r="C3">
        <v>0.55200000000000005</v>
      </c>
      <c r="D3">
        <v>120</v>
      </c>
      <c r="E3">
        <v>80</v>
      </c>
      <c r="F3">
        <v>100</v>
      </c>
      <c r="M3" s="2"/>
      <c r="N3" s="2"/>
    </row>
    <row r="4" spans="1:16" x14ac:dyDescent="0.2">
      <c r="A4">
        <v>120</v>
      </c>
      <c r="B4">
        <v>33.417999999999999</v>
      </c>
      <c r="C4">
        <v>1.1080000000000001</v>
      </c>
      <c r="D4">
        <v>120</v>
      </c>
      <c r="E4">
        <v>80</v>
      </c>
      <c r="F4">
        <v>100</v>
      </c>
      <c r="M4" s="2"/>
      <c r="N4" s="2"/>
      <c r="P4" t="s">
        <v>11</v>
      </c>
    </row>
    <row r="5" spans="1:16" x14ac:dyDescent="0.2">
      <c r="A5">
        <v>120</v>
      </c>
      <c r="B5">
        <v>33.976999999999997</v>
      </c>
      <c r="C5">
        <v>1.667</v>
      </c>
      <c r="D5">
        <v>120</v>
      </c>
      <c r="E5">
        <v>80</v>
      </c>
      <c r="F5">
        <v>100</v>
      </c>
      <c r="M5" s="2"/>
      <c r="N5" s="2"/>
      <c r="P5">
        <v>0</v>
      </c>
    </row>
    <row r="6" spans="1:16" x14ac:dyDescent="0.2">
      <c r="A6">
        <v>120</v>
      </c>
      <c r="B6">
        <v>34.537999999999997</v>
      </c>
      <c r="C6">
        <v>2.2280000000000002</v>
      </c>
      <c r="D6">
        <v>120</v>
      </c>
      <c r="E6">
        <v>80</v>
      </c>
      <c r="F6">
        <v>100</v>
      </c>
      <c r="M6" s="2"/>
      <c r="N6" s="2"/>
    </row>
    <row r="7" spans="1:16" x14ac:dyDescent="0.2">
      <c r="A7">
        <v>120</v>
      </c>
      <c r="B7">
        <v>35.097999999999999</v>
      </c>
      <c r="C7">
        <v>2.7879999999999998</v>
      </c>
      <c r="D7">
        <v>120</v>
      </c>
      <c r="E7">
        <v>80</v>
      </c>
      <c r="F7">
        <v>100</v>
      </c>
      <c r="I7">
        <v>183.36</v>
      </c>
      <c r="J7">
        <v>4347.6000000000004</v>
      </c>
      <c r="M7" s="2">
        <f t="shared" ref="M7:M38" si="0">I7*$P$14/$P$11</f>
        <v>0.11697200619378184</v>
      </c>
      <c r="N7" s="2">
        <f t="shared" ref="N7:N55" si="1">M7/$P$17*F7/100</f>
        <v>0.15637968742484204</v>
      </c>
      <c r="P7" t="s">
        <v>12</v>
      </c>
    </row>
    <row r="8" spans="1:16" x14ac:dyDescent="0.2">
      <c r="A8">
        <v>120</v>
      </c>
      <c r="B8">
        <v>35.658999999999999</v>
      </c>
      <c r="C8">
        <v>3.3490000000000002</v>
      </c>
      <c r="D8">
        <v>120</v>
      </c>
      <c r="E8">
        <v>80</v>
      </c>
      <c r="F8">
        <v>100</v>
      </c>
      <c r="I8">
        <v>176.1</v>
      </c>
      <c r="J8">
        <v>4670</v>
      </c>
      <c r="M8" s="2">
        <f t="shared" si="0"/>
        <v>0.11234058840927673</v>
      </c>
      <c r="N8" s="2">
        <f t="shared" si="1"/>
        <v>0.15018795241881916</v>
      </c>
      <c r="P8">
        <v>9.1000000000000004E-3</v>
      </c>
    </row>
    <row r="9" spans="1:16" x14ac:dyDescent="0.2">
      <c r="A9">
        <v>120</v>
      </c>
      <c r="B9">
        <v>36.22</v>
      </c>
      <c r="C9">
        <v>3.91</v>
      </c>
      <c r="D9">
        <v>120</v>
      </c>
      <c r="E9">
        <v>80</v>
      </c>
      <c r="F9">
        <v>100</v>
      </c>
      <c r="I9">
        <v>173.41</v>
      </c>
      <c r="M9" s="2">
        <f t="shared" si="0"/>
        <v>0.11062453967094081</v>
      </c>
      <c r="N9" s="2">
        <f t="shared" si="1"/>
        <v>0.14789376961355724</v>
      </c>
    </row>
    <row r="10" spans="1:16" x14ac:dyDescent="0.2">
      <c r="A10">
        <v>120</v>
      </c>
      <c r="B10">
        <v>36.781999999999996</v>
      </c>
      <c r="C10">
        <v>4.4720000000000004</v>
      </c>
      <c r="D10">
        <v>120</v>
      </c>
      <c r="E10">
        <v>80</v>
      </c>
      <c r="F10">
        <v>100</v>
      </c>
      <c r="I10">
        <v>170.68</v>
      </c>
      <c r="M10" s="2">
        <f t="shared" si="0"/>
        <v>0.10888297347924676</v>
      </c>
      <c r="N10" s="2">
        <f t="shared" si="1"/>
        <v>0.14556547256583791</v>
      </c>
      <c r="P10" t="s">
        <v>13</v>
      </c>
    </row>
    <row r="11" spans="1:16" x14ac:dyDescent="0.2">
      <c r="A11">
        <v>120</v>
      </c>
      <c r="B11">
        <v>37.343000000000004</v>
      </c>
      <c r="C11">
        <v>5.0330000000000004</v>
      </c>
      <c r="D11">
        <v>120</v>
      </c>
      <c r="E11">
        <v>80</v>
      </c>
      <c r="F11">
        <v>100</v>
      </c>
      <c r="I11">
        <v>14.209</v>
      </c>
      <c r="J11">
        <v>5026.6000000000004</v>
      </c>
      <c r="M11" s="2">
        <f t="shared" si="0"/>
        <v>9.0644373691505555E-3</v>
      </c>
      <c r="N11" s="2">
        <f t="shared" si="1"/>
        <v>1.2118231776939246E-2</v>
      </c>
      <c r="P11" s="2">
        <f>P8*0.021/195*0.3</f>
        <v>2.9400000000000001E-7</v>
      </c>
    </row>
    <row r="12" spans="1:16" x14ac:dyDescent="0.2">
      <c r="B12">
        <v>37.908000000000001</v>
      </c>
      <c r="C12">
        <v>5.5979999999999999</v>
      </c>
      <c r="F12">
        <v>100</v>
      </c>
      <c r="I12">
        <v>2.7976999999999999</v>
      </c>
      <c r="J12">
        <v>4601.3999999999996</v>
      </c>
      <c r="M12" s="2">
        <f t="shared" si="0"/>
        <v>1.7847544815027456E-3</v>
      </c>
      <c r="N12" s="2">
        <f t="shared" si="1"/>
        <v>2.386035403078537E-3</v>
      </c>
    </row>
    <row r="13" spans="1:16" x14ac:dyDescent="0.2">
      <c r="B13">
        <v>38.472000000000001</v>
      </c>
      <c r="C13">
        <v>6.1619999999999999</v>
      </c>
      <c r="F13">
        <v>100</v>
      </c>
      <c r="I13">
        <v>10.603</v>
      </c>
      <c r="J13">
        <v>5157.6000000000004</v>
      </c>
      <c r="M13" s="2">
        <f t="shared" si="0"/>
        <v>6.764038948912897E-3</v>
      </c>
      <c r="N13" s="2">
        <f t="shared" si="1"/>
        <v>9.0428328194022689E-3</v>
      </c>
      <c r="P13" t="s">
        <v>17</v>
      </c>
    </row>
    <row r="14" spans="1:16" x14ac:dyDescent="0.2">
      <c r="B14">
        <v>39.036000000000001</v>
      </c>
      <c r="C14">
        <v>6.726</v>
      </c>
      <c r="F14">
        <v>100</v>
      </c>
      <c r="I14">
        <v>15.875999999999999</v>
      </c>
      <c r="J14">
        <v>5080.1000000000004</v>
      </c>
      <c r="M14" s="2">
        <f t="shared" si="0"/>
        <v>1.0127877237851661E-2</v>
      </c>
      <c r="N14" s="2">
        <f t="shared" si="1"/>
        <v>1.3539942831352488E-2</v>
      </c>
      <c r="P14">
        <f>0.36/92/3600*0.88/P2</f>
        <v>1.8755328218243816E-10</v>
      </c>
    </row>
    <row r="15" spans="1:16" x14ac:dyDescent="0.2">
      <c r="B15">
        <v>39.600999999999999</v>
      </c>
      <c r="C15">
        <v>7.2910000000000004</v>
      </c>
      <c r="F15">
        <v>100</v>
      </c>
      <c r="I15">
        <v>12.853</v>
      </c>
      <c r="J15">
        <v>4838.8</v>
      </c>
      <c r="M15" s="2">
        <f t="shared" si="0"/>
        <v>8.1993957003091075E-3</v>
      </c>
      <c r="N15" s="2">
        <f t="shared" si="1"/>
        <v>1.0961758957632496E-2</v>
      </c>
    </row>
    <row r="16" spans="1:16" x14ac:dyDescent="0.2">
      <c r="A16">
        <v>60</v>
      </c>
      <c r="B16">
        <v>40.167000000000002</v>
      </c>
      <c r="C16">
        <v>7.8570000000000002</v>
      </c>
      <c r="D16">
        <v>60</v>
      </c>
      <c r="E16">
        <v>80</v>
      </c>
      <c r="F16">
        <v>100</v>
      </c>
      <c r="I16">
        <v>12.307</v>
      </c>
      <c r="J16">
        <v>5175.2</v>
      </c>
      <c r="M16" s="2">
        <f t="shared" si="0"/>
        <v>7.8510824619702924E-3</v>
      </c>
      <c r="N16" s="2">
        <f t="shared" si="1"/>
        <v>1.0496099548088627E-2</v>
      </c>
      <c r="P16" t="s">
        <v>20</v>
      </c>
    </row>
    <row r="17" spans="1:16" x14ac:dyDescent="0.2">
      <c r="A17">
        <v>60</v>
      </c>
      <c r="B17">
        <v>40.731000000000002</v>
      </c>
      <c r="C17">
        <v>8.4209999999999994</v>
      </c>
      <c r="D17">
        <v>60</v>
      </c>
      <c r="E17">
        <v>80</v>
      </c>
      <c r="F17">
        <v>100</v>
      </c>
      <c r="I17">
        <v>12.266</v>
      </c>
      <c r="J17">
        <v>4896.1000000000004</v>
      </c>
      <c r="M17" s="2">
        <f t="shared" si="0"/>
        <v>7.8249270722781841E-3</v>
      </c>
      <c r="N17" s="2">
        <f t="shared" si="1"/>
        <v>1.0461132449569765E-2</v>
      </c>
      <c r="P17">
        <v>0.748</v>
      </c>
    </row>
    <row r="18" spans="1:16" x14ac:dyDescent="0.2">
      <c r="A18">
        <v>60</v>
      </c>
      <c r="B18">
        <v>41.293999999999997</v>
      </c>
      <c r="C18">
        <v>8.984</v>
      </c>
      <c r="D18">
        <v>60</v>
      </c>
      <c r="E18">
        <v>80</v>
      </c>
      <c r="F18">
        <v>100</v>
      </c>
      <c r="I18">
        <v>7.6112000000000002</v>
      </c>
      <c r="J18">
        <v>4867.1000000000004</v>
      </c>
      <c r="M18" s="2">
        <f t="shared" si="0"/>
        <v>4.8554610249897049E-3</v>
      </c>
      <c r="N18" s="2">
        <f t="shared" si="1"/>
        <v>6.4912580547990704E-3</v>
      </c>
    </row>
    <row r="19" spans="1:16" x14ac:dyDescent="0.2">
      <c r="A19">
        <v>60</v>
      </c>
      <c r="B19">
        <v>41.86</v>
      </c>
      <c r="C19">
        <v>9.5500000000000007</v>
      </c>
      <c r="D19">
        <v>60</v>
      </c>
      <c r="E19">
        <v>40</v>
      </c>
      <c r="F19">
        <v>100</v>
      </c>
      <c r="I19">
        <v>7.2037000000000004</v>
      </c>
      <c r="J19">
        <v>5515.3</v>
      </c>
      <c r="M19" s="2">
        <f t="shared" si="0"/>
        <v>4.5955019689035027E-3</v>
      </c>
      <c r="N19" s="2">
        <f t="shared" si="1"/>
        <v>6.1437192097640418E-3</v>
      </c>
    </row>
    <row r="20" spans="1:16" x14ac:dyDescent="0.2">
      <c r="A20">
        <v>60</v>
      </c>
      <c r="B20">
        <v>42.424999999999997</v>
      </c>
      <c r="C20">
        <v>10.115</v>
      </c>
      <c r="D20">
        <v>60</v>
      </c>
      <c r="E20">
        <v>40</v>
      </c>
      <c r="F20">
        <v>100</v>
      </c>
      <c r="I20">
        <v>7.0968</v>
      </c>
      <c r="J20">
        <v>5050.3999999999996</v>
      </c>
      <c r="M20" s="2">
        <f t="shared" si="0"/>
        <v>4.5273065748038339E-3</v>
      </c>
      <c r="N20" s="2">
        <f t="shared" si="1"/>
        <v>6.0525488967965698E-3</v>
      </c>
    </row>
    <row r="21" spans="1:16" x14ac:dyDescent="0.2">
      <c r="A21">
        <v>60</v>
      </c>
      <c r="B21">
        <v>42.99</v>
      </c>
      <c r="C21">
        <v>10.68</v>
      </c>
      <c r="D21">
        <v>60</v>
      </c>
      <c r="E21">
        <v>40</v>
      </c>
      <c r="F21">
        <v>100</v>
      </c>
      <c r="I21">
        <v>4.3003</v>
      </c>
      <c r="J21">
        <v>5131.3999999999996</v>
      </c>
      <c r="M21" s="2">
        <f t="shared" si="0"/>
        <v>2.7433176169018325E-3</v>
      </c>
      <c r="N21" s="2">
        <f t="shared" si="1"/>
        <v>3.6675369209917545E-3</v>
      </c>
    </row>
    <row r="22" spans="1:16" x14ac:dyDescent="0.2">
      <c r="A22">
        <v>60</v>
      </c>
      <c r="B22">
        <v>43.555</v>
      </c>
      <c r="C22">
        <v>11.244999999999999</v>
      </c>
      <c r="D22">
        <v>60</v>
      </c>
      <c r="E22">
        <v>20</v>
      </c>
      <c r="F22">
        <v>100</v>
      </c>
      <c r="I22">
        <v>3.9826999999999999</v>
      </c>
      <c r="M22" s="2">
        <f t="shared" si="0"/>
        <v>2.5407090372380828E-3</v>
      </c>
      <c r="N22" s="2">
        <f t="shared" si="1"/>
        <v>3.3966698358797896E-3</v>
      </c>
    </row>
    <row r="23" spans="1:16" x14ac:dyDescent="0.2">
      <c r="A23">
        <v>60</v>
      </c>
      <c r="B23">
        <v>44.119</v>
      </c>
      <c r="C23">
        <v>11.808999999999999</v>
      </c>
      <c r="D23">
        <v>60</v>
      </c>
      <c r="E23">
        <v>20</v>
      </c>
      <c r="F23">
        <v>100</v>
      </c>
      <c r="I23">
        <v>3.9333999999999998</v>
      </c>
      <c r="J23">
        <v>4988.3</v>
      </c>
      <c r="M23" s="2">
        <f t="shared" si="0"/>
        <v>2.5092587759741568E-3</v>
      </c>
      <c r="N23" s="2">
        <f t="shared" si="1"/>
        <v>3.3546240320510116E-3</v>
      </c>
    </row>
    <row r="24" spans="1:16" x14ac:dyDescent="0.2">
      <c r="A24">
        <v>60</v>
      </c>
      <c r="B24">
        <v>44.685000000000002</v>
      </c>
      <c r="C24">
        <v>12.375</v>
      </c>
      <c r="D24">
        <v>60</v>
      </c>
      <c r="E24">
        <v>20</v>
      </c>
      <c r="F24">
        <v>100</v>
      </c>
      <c r="I24">
        <v>5.2495000000000003</v>
      </c>
      <c r="J24">
        <v>5311.6</v>
      </c>
      <c r="M24" s="2">
        <f t="shared" si="0"/>
        <v>3.3488467850908473E-3</v>
      </c>
      <c r="N24" s="2">
        <f t="shared" si="1"/>
        <v>4.4770678945064805E-3</v>
      </c>
    </row>
    <row r="25" spans="1:16" x14ac:dyDescent="0.2">
      <c r="A25">
        <v>60</v>
      </c>
      <c r="B25">
        <v>45.25</v>
      </c>
      <c r="C25">
        <v>12.94</v>
      </c>
      <c r="D25">
        <v>60</v>
      </c>
      <c r="E25">
        <v>30</v>
      </c>
      <c r="F25">
        <v>100</v>
      </c>
      <c r="I25">
        <v>5.2542</v>
      </c>
      <c r="J25">
        <v>5465.6</v>
      </c>
      <c r="M25" s="2">
        <f t="shared" si="0"/>
        <v>3.3518450858604299E-3</v>
      </c>
      <c r="N25" s="2">
        <f t="shared" si="1"/>
        <v>4.481076317995227E-3</v>
      </c>
    </row>
    <row r="26" spans="1:16" x14ac:dyDescent="0.2">
      <c r="A26">
        <v>60</v>
      </c>
      <c r="B26">
        <v>45.816000000000003</v>
      </c>
      <c r="C26">
        <v>13.506</v>
      </c>
      <c r="D26">
        <v>60</v>
      </c>
      <c r="E26">
        <v>30</v>
      </c>
      <c r="F26">
        <v>100</v>
      </c>
      <c r="I26">
        <v>5.2462999999999997</v>
      </c>
      <c r="J26">
        <v>4943</v>
      </c>
      <c r="M26" s="2">
        <f t="shared" si="0"/>
        <v>3.3468053888221949E-3</v>
      </c>
      <c r="N26" s="2">
        <f t="shared" si="1"/>
        <v>4.4743387551098865E-3</v>
      </c>
    </row>
    <row r="27" spans="1:16" x14ac:dyDescent="0.2">
      <c r="A27">
        <v>60</v>
      </c>
      <c r="B27">
        <v>46.384</v>
      </c>
      <c r="C27">
        <v>14.074</v>
      </c>
      <c r="D27">
        <v>60</v>
      </c>
      <c r="E27">
        <v>30</v>
      </c>
      <c r="F27">
        <v>100</v>
      </c>
      <c r="I27">
        <v>8.8993000000000002</v>
      </c>
      <c r="J27">
        <v>5271.8</v>
      </c>
      <c r="M27" s="2">
        <f t="shared" si="0"/>
        <v>5.6771868167556864E-3</v>
      </c>
      <c r="N27" s="2">
        <f t="shared" si="1"/>
        <v>7.5898219475343401E-3</v>
      </c>
    </row>
    <row r="28" spans="1:16" x14ac:dyDescent="0.2">
      <c r="A28">
        <v>60</v>
      </c>
      <c r="B28">
        <v>46.948999999999998</v>
      </c>
      <c r="C28">
        <v>14.638999999999999</v>
      </c>
      <c r="D28">
        <v>60</v>
      </c>
      <c r="E28">
        <v>60</v>
      </c>
      <c r="F28">
        <v>100</v>
      </c>
      <c r="I28">
        <v>9.0015000000000001</v>
      </c>
      <c r="J28">
        <v>4897.2</v>
      </c>
      <c r="M28" s="2">
        <f t="shared" si="0"/>
        <v>5.7423839100857717E-3</v>
      </c>
      <c r="N28" s="2">
        <f t="shared" si="1"/>
        <v>7.676983837013064E-3</v>
      </c>
    </row>
    <row r="29" spans="1:16" x14ac:dyDescent="0.2">
      <c r="A29">
        <v>60</v>
      </c>
      <c r="B29">
        <v>47.515999999999998</v>
      </c>
      <c r="C29">
        <v>15.206</v>
      </c>
      <c r="D29">
        <v>60</v>
      </c>
      <c r="E29">
        <v>60</v>
      </c>
      <c r="F29">
        <v>100</v>
      </c>
      <c r="I29">
        <v>9.1448</v>
      </c>
      <c r="J29">
        <v>4882.2</v>
      </c>
      <c r="M29" s="2">
        <f t="shared" si="0"/>
        <v>5.8338001867413621E-3</v>
      </c>
      <c r="N29" s="2">
        <f t="shared" si="1"/>
        <v>7.7991981106167955E-3</v>
      </c>
    </row>
    <row r="30" spans="1:16" x14ac:dyDescent="0.2">
      <c r="A30">
        <v>60</v>
      </c>
      <c r="B30">
        <v>48.082000000000001</v>
      </c>
      <c r="C30">
        <v>15.772</v>
      </c>
      <c r="D30">
        <v>60</v>
      </c>
      <c r="E30">
        <v>60</v>
      </c>
      <c r="F30">
        <v>100</v>
      </c>
      <c r="I30">
        <v>11.355</v>
      </c>
      <c r="J30">
        <v>5223.3999999999996</v>
      </c>
      <c r="M30" s="2">
        <f t="shared" si="0"/>
        <v>7.2437670720462083E-3</v>
      </c>
      <c r="N30" s="2">
        <f t="shared" si="1"/>
        <v>9.6841805776018836E-3</v>
      </c>
    </row>
    <row r="31" spans="1:16" x14ac:dyDescent="0.2">
      <c r="A31">
        <v>60</v>
      </c>
      <c r="B31">
        <v>48.649000000000001</v>
      </c>
      <c r="C31">
        <v>16.338999999999999</v>
      </c>
      <c r="D31">
        <v>60</v>
      </c>
      <c r="E31">
        <v>80</v>
      </c>
      <c r="F31">
        <v>100</v>
      </c>
      <c r="I31">
        <v>11.420999999999999</v>
      </c>
      <c r="J31">
        <v>4954.8</v>
      </c>
      <c r="M31" s="2">
        <f t="shared" si="0"/>
        <v>7.2858708700871636E-3</v>
      </c>
      <c r="N31" s="2">
        <f t="shared" si="1"/>
        <v>9.7404690776566362E-3</v>
      </c>
    </row>
    <row r="32" spans="1:16" x14ac:dyDescent="0.2">
      <c r="A32">
        <v>60</v>
      </c>
      <c r="B32">
        <v>49.215000000000003</v>
      </c>
      <c r="C32">
        <v>16.905000000000001</v>
      </c>
      <c r="D32">
        <v>60</v>
      </c>
      <c r="E32">
        <v>80</v>
      </c>
      <c r="F32">
        <v>100</v>
      </c>
      <c r="I32">
        <v>11.371</v>
      </c>
      <c r="J32">
        <v>4833.1000000000004</v>
      </c>
      <c r="M32" s="2">
        <f t="shared" si="0"/>
        <v>7.2539740533894698E-3</v>
      </c>
      <c r="N32" s="2">
        <f t="shared" si="1"/>
        <v>9.6978262745848528E-3</v>
      </c>
    </row>
    <row r="33" spans="1:14" x14ac:dyDescent="0.2">
      <c r="A33">
        <v>60</v>
      </c>
      <c r="B33">
        <v>49.781999999999996</v>
      </c>
      <c r="C33">
        <v>17.472000000000001</v>
      </c>
      <c r="D33">
        <v>60</v>
      </c>
      <c r="E33">
        <v>80</v>
      </c>
      <c r="F33">
        <v>100</v>
      </c>
      <c r="I33">
        <v>11.462999999999999</v>
      </c>
      <c r="J33">
        <v>5472.5</v>
      </c>
      <c r="M33" s="2">
        <f t="shared" si="0"/>
        <v>7.3126641961132255E-3</v>
      </c>
      <c r="N33" s="2">
        <f t="shared" si="1"/>
        <v>9.7762890322369324E-3</v>
      </c>
    </row>
    <row r="34" spans="1:14" x14ac:dyDescent="0.2">
      <c r="A34">
        <v>60</v>
      </c>
      <c r="B34">
        <v>50.347999999999999</v>
      </c>
      <c r="C34">
        <v>18.038</v>
      </c>
      <c r="D34">
        <v>60</v>
      </c>
      <c r="E34">
        <v>80</v>
      </c>
      <c r="F34">
        <v>100</v>
      </c>
      <c r="I34">
        <v>11.305999999999999</v>
      </c>
      <c r="J34">
        <v>4658</v>
      </c>
      <c r="M34" s="2">
        <f t="shared" si="0"/>
        <v>7.2125081916824671E-3</v>
      </c>
      <c r="N34" s="2">
        <f t="shared" si="1"/>
        <v>9.6423906305915328E-3</v>
      </c>
    </row>
    <row r="35" spans="1:14" x14ac:dyDescent="0.2">
      <c r="A35">
        <v>60</v>
      </c>
      <c r="B35">
        <v>50.914000000000001</v>
      </c>
      <c r="C35">
        <v>18.603999999999999</v>
      </c>
      <c r="D35">
        <v>60</v>
      </c>
      <c r="E35">
        <v>80</v>
      </c>
      <c r="F35">
        <v>100</v>
      </c>
      <c r="I35">
        <v>11.25</v>
      </c>
      <c r="J35">
        <v>4730.1000000000004</v>
      </c>
      <c r="M35" s="2">
        <f t="shared" si="0"/>
        <v>7.1767837569810516E-3</v>
      </c>
      <c r="N35" s="2">
        <f t="shared" si="1"/>
        <v>9.5946306911511379E-3</v>
      </c>
    </row>
    <row r="36" spans="1:14" x14ac:dyDescent="0.2">
      <c r="A36">
        <v>60</v>
      </c>
      <c r="B36">
        <v>51.481000000000002</v>
      </c>
      <c r="C36">
        <v>19.170999999999999</v>
      </c>
      <c r="D36">
        <v>60</v>
      </c>
      <c r="E36">
        <v>80</v>
      </c>
      <c r="F36">
        <v>100</v>
      </c>
      <c r="I36">
        <v>11.279</v>
      </c>
      <c r="J36">
        <v>5357.4</v>
      </c>
      <c r="M36" s="2">
        <f t="shared" si="0"/>
        <v>7.1952839106657141E-3</v>
      </c>
      <c r="N36" s="2">
        <f t="shared" si="1"/>
        <v>9.6193635169327732E-3</v>
      </c>
    </row>
    <row r="37" spans="1:14" x14ac:dyDescent="0.2">
      <c r="A37">
        <v>60</v>
      </c>
      <c r="B37">
        <v>52.046999999999997</v>
      </c>
      <c r="C37">
        <v>19.736999999999998</v>
      </c>
      <c r="D37">
        <v>60</v>
      </c>
      <c r="E37">
        <v>80</v>
      </c>
      <c r="F37">
        <v>100</v>
      </c>
      <c r="I37">
        <v>12.161</v>
      </c>
      <c r="J37">
        <v>2217.1999999999998</v>
      </c>
      <c r="M37" s="2">
        <f t="shared" si="0"/>
        <v>7.7579437572130282E-3</v>
      </c>
      <c r="N37" s="2">
        <f t="shared" si="1"/>
        <v>1.0371582563119021E-2</v>
      </c>
    </row>
    <row r="38" spans="1:14" x14ac:dyDescent="0.2">
      <c r="A38">
        <v>60</v>
      </c>
      <c r="B38">
        <v>52.613999999999997</v>
      </c>
      <c r="C38">
        <v>20.303999999999998</v>
      </c>
      <c r="D38">
        <v>60</v>
      </c>
      <c r="E38">
        <v>80</v>
      </c>
      <c r="F38">
        <v>100</v>
      </c>
      <c r="I38">
        <v>11.239000000000001</v>
      </c>
      <c r="J38">
        <v>5424.9</v>
      </c>
      <c r="M38" s="2">
        <f t="shared" si="0"/>
        <v>7.16976645730756E-3</v>
      </c>
      <c r="N38" s="2">
        <f t="shared" si="1"/>
        <v>9.5852492744753475E-3</v>
      </c>
    </row>
    <row r="39" spans="1:14" x14ac:dyDescent="0.2">
      <c r="A39">
        <v>60</v>
      </c>
      <c r="B39">
        <v>53.183</v>
      </c>
      <c r="C39">
        <v>20.873000000000001</v>
      </c>
      <c r="D39">
        <v>60</v>
      </c>
      <c r="E39">
        <v>80</v>
      </c>
      <c r="F39">
        <v>100</v>
      </c>
      <c r="I39">
        <v>11.125</v>
      </c>
      <c r="J39">
        <v>5195.3999999999996</v>
      </c>
      <c r="M39" s="2">
        <f t="shared" ref="M39:M64" si="2">I39*$P$14/$P$11</f>
        <v>7.0970417152368178E-3</v>
      </c>
      <c r="N39" s="2">
        <f t="shared" si="1"/>
        <v>9.488023683471682E-3</v>
      </c>
    </row>
    <row r="40" spans="1:14" x14ac:dyDescent="0.2">
      <c r="A40">
        <v>60</v>
      </c>
      <c r="B40">
        <v>53.749000000000002</v>
      </c>
      <c r="C40">
        <v>21.439</v>
      </c>
      <c r="D40">
        <v>60</v>
      </c>
      <c r="E40">
        <v>80</v>
      </c>
      <c r="F40">
        <v>100</v>
      </c>
      <c r="I40">
        <v>11.282999999999999</v>
      </c>
      <c r="J40">
        <v>4746.3</v>
      </c>
      <c r="M40" s="2">
        <f t="shared" si="2"/>
        <v>7.1978356560015288E-3</v>
      </c>
      <c r="N40" s="2">
        <f t="shared" si="1"/>
        <v>9.6227749411785142E-3</v>
      </c>
    </row>
    <row r="41" spans="1:14" x14ac:dyDescent="0.2">
      <c r="A41">
        <v>60</v>
      </c>
      <c r="B41">
        <v>54.314999999999998</v>
      </c>
      <c r="C41">
        <v>22.004999999999999</v>
      </c>
      <c r="D41">
        <v>60</v>
      </c>
      <c r="E41">
        <v>80</v>
      </c>
      <c r="F41">
        <v>100</v>
      </c>
      <c r="I41">
        <v>5.9191000000000003</v>
      </c>
      <c r="J41">
        <v>2511.1999999999998</v>
      </c>
      <c r="M41" s="2">
        <f t="shared" si="2"/>
        <v>3.7760089543063596E-3</v>
      </c>
      <c r="N41" s="2">
        <f t="shared" si="1"/>
        <v>5.0481403132437959E-3</v>
      </c>
    </row>
    <row r="42" spans="1:14" x14ac:dyDescent="0.2">
      <c r="A42">
        <v>60</v>
      </c>
      <c r="B42">
        <v>54.881999999999998</v>
      </c>
      <c r="C42">
        <v>22.571999999999999</v>
      </c>
      <c r="D42">
        <v>60</v>
      </c>
      <c r="E42">
        <v>80</v>
      </c>
      <c r="F42">
        <v>100</v>
      </c>
      <c r="I42">
        <v>5.9744000000000002</v>
      </c>
      <c r="J42">
        <v>2383.6999999999998</v>
      </c>
      <c r="M42" s="2">
        <f t="shared" si="2"/>
        <v>3.8112868335740085E-3</v>
      </c>
      <c r="N42" s="2">
        <f t="shared" si="1"/>
        <v>5.095303253441188E-3</v>
      </c>
    </row>
    <row r="43" spans="1:14" x14ac:dyDescent="0.2">
      <c r="A43">
        <v>60</v>
      </c>
      <c r="B43">
        <v>55.448</v>
      </c>
      <c r="C43">
        <v>23.138000000000002</v>
      </c>
      <c r="D43">
        <v>60</v>
      </c>
      <c r="E43">
        <v>80</v>
      </c>
      <c r="F43">
        <v>100</v>
      </c>
      <c r="I43">
        <v>5.8601999999999999</v>
      </c>
      <c r="J43">
        <v>2378.5</v>
      </c>
      <c r="M43" s="2">
        <f t="shared" si="2"/>
        <v>3.7384345042364765E-3</v>
      </c>
      <c r="N43" s="2">
        <f t="shared" si="1"/>
        <v>4.9979070912252359E-3</v>
      </c>
    </row>
    <row r="44" spans="1:14" x14ac:dyDescent="0.2">
      <c r="A44">
        <v>60</v>
      </c>
      <c r="B44">
        <v>56.015000000000001</v>
      </c>
      <c r="C44">
        <v>23.704999999999998</v>
      </c>
      <c r="D44">
        <v>60</v>
      </c>
      <c r="E44">
        <v>80</v>
      </c>
      <c r="F44">
        <v>100</v>
      </c>
      <c r="I44">
        <v>11.041</v>
      </c>
      <c r="J44">
        <v>5309.8</v>
      </c>
      <c r="M44" s="2">
        <f t="shared" si="2"/>
        <v>7.0434550631846924E-3</v>
      </c>
      <c r="N44" s="2">
        <f t="shared" si="1"/>
        <v>9.4163837743110861E-3</v>
      </c>
    </row>
    <row r="45" spans="1:14" x14ac:dyDescent="0.2">
      <c r="A45">
        <v>60</v>
      </c>
      <c r="B45">
        <v>56.581000000000003</v>
      </c>
      <c r="C45">
        <v>24.271000000000001</v>
      </c>
      <c r="D45">
        <v>60</v>
      </c>
      <c r="E45">
        <v>80</v>
      </c>
      <c r="F45">
        <v>100</v>
      </c>
      <c r="I45">
        <v>11.124000000000001</v>
      </c>
      <c r="J45">
        <v>4706.6000000000004</v>
      </c>
      <c r="M45" s="2">
        <f t="shared" si="2"/>
        <v>7.0964037789028635E-3</v>
      </c>
      <c r="N45" s="2">
        <f t="shared" si="1"/>
        <v>9.4871708274102459E-3</v>
      </c>
    </row>
    <row r="46" spans="1:14" x14ac:dyDescent="0.2">
      <c r="A46">
        <v>60</v>
      </c>
      <c r="B46">
        <v>57.146000000000001</v>
      </c>
      <c r="C46">
        <v>24.835999999999999</v>
      </c>
      <c r="D46">
        <v>60</v>
      </c>
      <c r="E46">
        <v>80</v>
      </c>
      <c r="F46">
        <v>100</v>
      </c>
      <c r="I46">
        <v>11.305999999999999</v>
      </c>
      <c r="J46">
        <v>2493.3000000000002</v>
      </c>
      <c r="M46" s="2">
        <f t="shared" si="2"/>
        <v>7.2125081916824671E-3</v>
      </c>
      <c r="N46" s="2">
        <f t="shared" si="1"/>
        <v>9.6423906305915328E-3</v>
      </c>
    </row>
    <row r="47" spans="1:14" x14ac:dyDescent="0.2">
      <c r="A47">
        <v>60</v>
      </c>
      <c r="B47">
        <v>57.712000000000003</v>
      </c>
      <c r="C47">
        <v>25.402000000000001</v>
      </c>
      <c r="D47">
        <v>60</v>
      </c>
      <c r="E47">
        <v>80</v>
      </c>
      <c r="F47">
        <v>100</v>
      </c>
      <c r="I47">
        <v>11.567</v>
      </c>
      <c r="J47">
        <v>2369.9</v>
      </c>
      <c r="M47" s="2">
        <f t="shared" si="2"/>
        <v>7.3790095748444296E-3</v>
      </c>
      <c r="N47" s="2">
        <f t="shared" si="1"/>
        <v>9.8649860626262437E-3</v>
      </c>
    </row>
    <row r="48" spans="1:14" x14ac:dyDescent="0.2">
      <c r="A48">
        <v>60</v>
      </c>
      <c r="B48">
        <v>58.279000000000003</v>
      </c>
      <c r="C48">
        <v>25.969000000000001</v>
      </c>
      <c r="D48">
        <v>60</v>
      </c>
      <c r="E48">
        <v>80</v>
      </c>
      <c r="F48">
        <v>100</v>
      </c>
      <c r="I48">
        <v>11.525</v>
      </c>
      <c r="J48">
        <v>2711.3</v>
      </c>
      <c r="M48" s="2">
        <f t="shared" si="2"/>
        <v>7.352216248818366E-3</v>
      </c>
      <c r="N48" s="2">
        <f t="shared" si="1"/>
        <v>9.829166108045944E-3</v>
      </c>
    </row>
    <row r="49" spans="1:14" x14ac:dyDescent="0.2">
      <c r="A49">
        <v>60</v>
      </c>
      <c r="B49">
        <v>58.844000000000001</v>
      </c>
      <c r="C49">
        <v>26.533999999999999</v>
      </c>
      <c r="D49">
        <v>60</v>
      </c>
      <c r="E49">
        <v>80</v>
      </c>
      <c r="F49">
        <v>100</v>
      </c>
      <c r="I49">
        <v>19.408000000000001</v>
      </c>
      <c r="J49">
        <v>2467.6999999999998</v>
      </c>
      <c r="M49" s="2">
        <f t="shared" si="2"/>
        <v>1.2381068369376734E-2</v>
      </c>
      <c r="N49" s="2">
        <f t="shared" si="1"/>
        <v>1.6552230440343228E-2</v>
      </c>
    </row>
    <row r="50" spans="1:14" x14ac:dyDescent="0.2">
      <c r="B50">
        <v>59.408999999999999</v>
      </c>
      <c r="C50">
        <v>27.099</v>
      </c>
      <c r="F50">
        <v>100</v>
      </c>
      <c r="I50">
        <v>31.04</v>
      </c>
      <c r="J50">
        <v>2332.1</v>
      </c>
      <c r="M50" s="2">
        <f t="shared" si="2"/>
        <v>1.9801543805928166E-2</v>
      </c>
      <c r="N50" s="2">
        <f t="shared" si="1"/>
        <v>2.6472652146962788E-2</v>
      </c>
    </row>
    <row r="51" spans="1:14" x14ac:dyDescent="0.2">
      <c r="A51">
        <v>80</v>
      </c>
      <c r="B51">
        <v>59.972999999999999</v>
      </c>
      <c r="C51">
        <v>27.663</v>
      </c>
      <c r="D51">
        <v>80</v>
      </c>
      <c r="E51">
        <v>80</v>
      </c>
      <c r="F51">
        <v>100</v>
      </c>
      <c r="I51">
        <v>31.356000000000002</v>
      </c>
      <c r="J51">
        <v>1451</v>
      </c>
      <c r="M51" s="2">
        <f t="shared" si="2"/>
        <v>2.0003131687457588E-2</v>
      </c>
      <c r="N51" s="2">
        <f t="shared" si="1"/>
        <v>2.6742154662376453E-2</v>
      </c>
    </row>
    <row r="52" spans="1:14" x14ac:dyDescent="0.2">
      <c r="A52">
        <v>80</v>
      </c>
      <c r="B52">
        <v>60.537999999999997</v>
      </c>
      <c r="C52">
        <v>28.228000000000002</v>
      </c>
      <c r="D52">
        <v>80</v>
      </c>
      <c r="E52">
        <v>80</v>
      </c>
      <c r="F52">
        <v>100</v>
      </c>
      <c r="I52">
        <v>31.696000000000002</v>
      </c>
      <c r="J52">
        <v>1188.9000000000001</v>
      </c>
      <c r="M52" s="2">
        <f t="shared" si="2"/>
        <v>2.0220030041001907E-2</v>
      </c>
      <c r="N52" s="2">
        <f t="shared" si="1"/>
        <v>2.7032125723264581E-2</v>
      </c>
    </row>
    <row r="53" spans="1:14" x14ac:dyDescent="0.2">
      <c r="A53">
        <v>80</v>
      </c>
      <c r="B53">
        <v>61.100999999999999</v>
      </c>
      <c r="C53">
        <v>28.791</v>
      </c>
      <c r="D53">
        <v>80</v>
      </c>
      <c r="E53">
        <v>80</v>
      </c>
      <c r="F53">
        <v>100</v>
      </c>
      <c r="I53">
        <v>19.509</v>
      </c>
      <c r="J53">
        <v>1550.5</v>
      </c>
      <c r="M53" s="2">
        <f t="shared" si="2"/>
        <v>1.2445499939106075E-2</v>
      </c>
      <c r="N53" s="2">
        <f t="shared" si="1"/>
        <v>1.6638368902548228E-2</v>
      </c>
    </row>
    <row r="54" spans="1:14" x14ac:dyDescent="0.2">
      <c r="A54">
        <v>80</v>
      </c>
      <c r="B54">
        <v>61.664999999999999</v>
      </c>
      <c r="C54">
        <v>29.355</v>
      </c>
      <c r="D54">
        <v>80</v>
      </c>
      <c r="E54">
        <v>40</v>
      </c>
      <c r="F54">
        <v>100</v>
      </c>
      <c r="I54">
        <v>19.672000000000001</v>
      </c>
      <c r="J54">
        <v>1347.4</v>
      </c>
      <c r="M54" s="2">
        <f t="shared" si="2"/>
        <v>1.2549483561540556E-2</v>
      </c>
      <c r="N54" s="2">
        <f t="shared" si="1"/>
        <v>1.6777384440562239E-2</v>
      </c>
    </row>
    <row r="55" spans="1:14" x14ac:dyDescent="0.2">
      <c r="A55">
        <v>80</v>
      </c>
      <c r="B55">
        <v>62.228999999999999</v>
      </c>
      <c r="C55">
        <v>29.919</v>
      </c>
      <c r="D55">
        <v>80</v>
      </c>
      <c r="E55">
        <v>40</v>
      </c>
      <c r="F55">
        <v>100</v>
      </c>
      <c r="I55">
        <v>19.79</v>
      </c>
      <c r="J55">
        <v>1277.3</v>
      </c>
      <c r="M55" s="2">
        <f t="shared" si="2"/>
        <v>1.2624760048947111E-2</v>
      </c>
      <c r="N55" s="2">
        <f t="shared" si="1"/>
        <v>1.6878021455811645E-2</v>
      </c>
    </row>
    <row r="56" spans="1:14" x14ac:dyDescent="0.2">
      <c r="A56">
        <v>80</v>
      </c>
      <c r="B56">
        <v>62.792999999999999</v>
      </c>
      <c r="C56">
        <v>30.483000000000001</v>
      </c>
      <c r="D56">
        <v>80</v>
      </c>
      <c r="E56">
        <v>40</v>
      </c>
      <c r="F56">
        <v>100</v>
      </c>
      <c r="I56">
        <v>10.686</v>
      </c>
      <c r="J56">
        <v>7676.8</v>
      </c>
      <c r="M56" s="2">
        <f t="shared" si="2"/>
        <v>6.816987664631069E-3</v>
      </c>
      <c r="N56" s="2">
        <f t="shared" ref="N56:N78" si="3">M56/$P$17*F56/100</f>
        <v>9.1136198725014286E-3</v>
      </c>
    </row>
    <row r="57" spans="1:14" x14ac:dyDescent="0.2">
      <c r="A57">
        <v>80</v>
      </c>
      <c r="B57">
        <v>63.357999999999997</v>
      </c>
      <c r="C57">
        <v>31.047999999999998</v>
      </c>
      <c r="D57">
        <v>80</v>
      </c>
      <c r="E57">
        <v>20</v>
      </c>
      <c r="F57">
        <v>100</v>
      </c>
      <c r="I57">
        <v>10.169</v>
      </c>
      <c r="J57">
        <v>7774.5</v>
      </c>
      <c r="M57" s="2">
        <f t="shared" si="2"/>
        <v>6.4871745799769173E-3</v>
      </c>
      <c r="N57" s="2">
        <f t="shared" si="3"/>
        <v>8.6726932887391944E-3</v>
      </c>
    </row>
    <row r="58" spans="1:14" x14ac:dyDescent="0.2">
      <c r="A58">
        <v>80</v>
      </c>
      <c r="B58">
        <v>63.921999999999997</v>
      </c>
      <c r="C58">
        <v>31.611999999999998</v>
      </c>
      <c r="D58">
        <v>80</v>
      </c>
      <c r="E58">
        <v>20</v>
      </c>
      <c r="F58">
        <v>100</v>
      </c>
      <c r="I58">
        <v>11.53</v>
      </c>
      <c r="J58">
        <v>7724.1</v>
      </c>
      <c r="M58" s="2">
        <f t="shared" si="2"/>
        <v>7.3554059304881351E-3</v>
      </c>
      <c r="N58" s="2">
        <f t="shared" si="3"/>
        <v>9.8334303883531211E-3</v>
      </c>
    </row>
    <row r="59" spans="1:14" x14ac:dyDescent="0.2">
      <c r="A59">
        <v>80</v>
      </c>
      <c r="B59">
        <v>64.486000000000004</v>
      </c>
      <c r="C59">
        <v>32.176000000000002</v>
      </c>
      <c r="D59">
        <v>80</v>
      </c>
      <c r="E59">
        <v>20</v>
      </c>
      <c r="F59">
        <v>100</v>
      </c>
      <c r="I59">
        <v>13.493</v>
      </c>
      <c r="J59">
        <v>7636.2</v>
      </c>
      <c r="M59" s="2">
        <f t="shared" si="2"/>
        <v>8.6076749540395844E-3</v>
      </c>
      <c r="N59" s="2">
        <f t="shared" si="3"/>
        <v>1.1507586836951316E-2</v>
      </c>
    </row>
    <row r="60" spans="1:14" x14ac:dyDescent="0.2">
      <c r="A60">
        <v>80</v>
      </c>
      <c r="B60">
        <v>65.05</v>
      </c>
      <c r="C60">
        <v>32.74</v>
      </c>
      <c r="D60">
        <v>80</v>
      </c>
      <c r="E60">
        <v>30</v>
      </c>
      <c r="F60">
        <v>100</v>
      </c>
      <c r="I60">
        <v>14.128</v>
      </c>
      <c r="J60">
        <v>9667.2000000000007</v>
      </c>
      <c r="M60" s="2">
        <f t="shared" si="2"/>
        <v>9.012764526100293E-3</v>
      </c>
      <c r="N60" s="2">
        <f t="shared" si="3"/>
        <v>1.2049150435962958E-2</v>
      </c>
    </row>
    <row r="61" spans="1:14" x14ac:dyDescent="0.2">
      <c r="A61">
        <v>80</v>
      </c>
      <c r="B61">
        <v>65.614000000000004</v>
      </c>
      <c r="C61">
        <v>33.304000000000002</v>
      </c>
      <c r="D61">
        <v>80</v>
      </c>
      <c r="E61">
        <v>30</v>
      </c>
      <c r="F61">
        <v>100</v>
      </c>
      <c r="I61">
        <v>21.928000000000001</v>
      </c>
      <c r="J61">
        <v>10017</v>
      </c>
      <c r="M61" s="2">
        <f t="shared" si="2"/>
        <v>1.3988667930940491E-2</v>
      </c>
      <c r="N61" s="2">
        <f t="shared" si="3"/>
        <v>1.8701427715161083E-2</v>
      </c>
    </row>
    <row r="62" spans="1:14" x14ac:dyDescent="0.2">
      <c r="A62">
        <v>80</v>
      </c>
      <c r="B62">
        <v>66.177999999999997</v>
      </c>
      <c r="C62">
        <v>33.868000000000002</v>
      </c>
      <c r="D62">
        <v>80</v>
      </c>
      <c r="E62">
        <v>60</v>
      </c>
      <c r="F62">
        <v>100</v>
      </c>
      <c r="I62">
        <v>22.215</v>
      </c>
      <c r="J62">
        <v>9763.2999999999993</v>
      </c>
      <c r="M62" s="2">
        <f t="shared" si="2"/>
        <v>1.417175565878525E-2</v>
      </c>
      <c r="N62" s="2">
        <f t="shared" si="3"/>
        <v>1.8946197404793114E-2</v>
      </c>
    </row>
    <row r="63" spans="1:14" x14ac:dyDescent="0.2">
      <c r="A63">
        <v>80</v>
      </c>
      <c r="B63">
        <v>66.742000000000004</v>
      </c>
      <c r="C63">
        <v>34.432000000000002</v>
      </c>
      <c r="D63">
        <v>80</v>
      </c>
      <c r="E63">
        <v>60</v>
      </c>
      <c r="F63">
        <v>100</v>
      </c>
      <c r="I63">
        <v>22.138999999999999</v>
      </c>
      <c r="J63">
        <v>9523.2000000000007</v>
      </c>
      <c r="M63" s="2">
        <f t="shared" si="2"/>
        <v>1.4123272497404755E-2</v>
      </c>
      <c r="N63" s="2">
        <f t="shared" si="3"/>
        <v>1.8881380344124003E-2</v>
      </c>
    </row>
    <row r="64" spans="1:14" x14ac:dyDescent="0.2">
      <c r="A64">
        <v>80</v>
      </c>
      <c r="B64">
        <v>67.305999999999997</v>
      </c>
      <c r="C64">
        <v>34.996000000000002</v>
      </c>
      <c r="D64">
        <v>80</v>
      </c>
      <c r="E64">
        <v>60</v>
      </c>
      <c r="F64">
        <v>100</v>
      </c>
      <c r="I64">
        <v>28</v>
      </c>
      <c r="J64">
        <v>5000</v>
      </c>
      <c r="M64" s="2">
        <f t="shared" si="2"/>
        <v>1.7862217350708393E-2</v>
      </c>
      <c r="N64" s="2">
        <f t="shared" si="3"/>
        <v>2.3879969720198388E-2</v>
      </c>
    </row>
    <row r="65" spans="2:14" x14ac:dyDescent="0.2">
      <c r="B65">
        <v>68.409000000000006</v>
      </c>
      <c r="C65" s="1">
        <f t="shared" ref="C65:C83" si="4">B65-B64+C64</f>
        <v>36.099000000000011</v>
      </c>
      <c r="D65">
        <v>80</v>
      </c>
      <c r="E65">
        <v>80</v>
      </c>
      <c r="F65">
        <v>100</v>
      </c>
      <c r="I65">
        <v>27.341999999999999</v>
      </c>
      <c r="J65">
        <v>9154.6</v>
      </c>
      <c r="M65" s="2">
        <f t="shared" ref="M65:M83" si="5">I65*$P$14/$P$11</f>
        <v>1.7442455242966746E-2</v>
      </c>
      <c r="N65" s="2">
        <f t="shared" si="3"/>
        <v>2.3318790431773727E-2</v>
      </c>
    </row>
    <row r="66" spans="2:14" x14ac:dyDescent="0.2">
      <c r="B66">
        <v>68.971999999999994</v>
      </c>
      <c r="C66" s="1">
        <f t="shared" si="4"/>
        <v>36.661999999999999</v>
      </c>
      <c r="D66">
        <v>80</v>
      </c>
      <c r="E66">
        <v>80</v>
      </c>
      <c r="F66">
        <v>100</v>
      </c>
      <c r="I66">
        <v>28.37</v>
      </c>
      <c r="J66">
        <v>4918.5</v>
      </c>
      <c r="M66" s="2">
        <f t="shared" si="5"/>
        <v>1.8098253794271327E-2</v>
      </c>
      <c r="N66" s="2">
        <f t="shared" si="3"/>
        <v>2.4195526462929582E-2</v>
      </c>
    </row>
    <row r="67" spans="2:14" x14ac:dyDescent="0.2">
      <c r="B67">
        <v>69.537000000000006</v>
      </c>
      <c r="C67" s="1">
        <f t="shared" si="4"/>
        <v>37.227000000000011</v>
      </c>
      <c r="D67">
        <v>80</v>
      </c>
      <c r="E67">
        <v>80</v>
      </c>
      <c r="F67">
        <v>100</v>
      </c>
      <c r="I67">
        <v>29.016999999999999</v>
      </c>
      <c r="J67">
        <v>4863.1000000000004</v>
      </c>
      <c r="M67" s="2">
        <f t="shared" si="5"/>
        <v>1.8510998602339481E-2</v>
      </c>
      <c r="N67" s="2">
        <f t="shared" si="3"/>
        <v>2.4747324334678453E-2</v>
      </c>
    </row>
    <row r="68" spans="2:14" x14ac:dyDescent="0.2">
      <c r="B68">
        <v>70.100999999999999</v>
      </c>
      <c r="C68" s="1">
        <f t="shared" si="4"/>
        <v>37.791000000000004</v>
      </c>
      <c r="D68">
        <v>80</v>
      </c>
      <c r="E68">
        <v>80</v>
      </c>
      <c r="F68">
        <v>100</v>
      </c>
      <c r="I68">
        <v>29.841999999999999</v>
      </c>
      <c r="J68">
        <v>2499.1999999999998</v>
      </c>
      <c r="M68" s="2">
        <f t="shared" si="5"/>
        <v>1.9037296077851425E-2</v>
      </c>
      <c r="N68" s="2">
        <f t="shared" si="3"/>
        <v>2.5450930585362869E-2</v>
      </c>
    </row>
    <row r="69" spans="2:14" x14ac:dyDescent="0.2">
      <c r="B69">
        <v>70.665000000000006</v>
      </c>
      <c r="C69" s="1">
        <f t="shared" si="4"/>
        <v>38.355000000000011</v>
      </c>
      <c r="D69">
        <v>80</v>
      </c>
      <c r="E69">
        <v>80</v>
      </c>
      <c r="F69">
        <v>100</v>
      </c>
      <c r="I69">
        <v>30.140999999999998</v>
      </c>
      <c r="J69">
        <v>2610</v>
      </c>
      <c r="M69" s="2">
        <f t="shared" si="5"/>
        <v>1.9228039041703632E-2</v>
      </c>
      <c r="N69" s="2">
        <f t="shared" si="3"/>
        <v>2.570593454773213E-2</v>
      </c>
    </row>
    <row r="70" spans="2:14" x14ac:dyDescent="0.2">
      <c r="B70">
        <v>71.228999999999999</v>
      </c>
      <c r="C70" s="1">
        <f t="shared" si="4"/>
        <v>38.919000000000004</v>
      </c>
      <c r="D70">
        <v>80</v>
      </c>
      <c r="E70">
        <v>80</v>
      </c>
      <c r="F70">
        <v>100</v>
      </c>
      <c r="I70">
        <v>30.353999999999999</v>
      </c>
      <c r="J70">
        <v>2507.1</v>
      </c>
      <c r="M70" s="2">
        <f t="shared" si="5"/>
        <v>1.9363919480835809E-2</v>
      </c>
      <c r="N70" s="2">
        <f t="shared" si="3"/>
        <v>2.5887592888817926E-2</v>
      </c>
    </row>
    <row r="71" spans="2:14" x14ac:dyDescent="0.2">
      <c r="B71">
        <v>71.793000000000006</v>
      </c>
      <c r="C71" s="1">
        <f t="shared" si="4"/>
        <v>39.483000000000011</v>
      </c>
      <c r="D71">
        <v>80</v>
      </c>
      <c r="E71">
        <v>80</v>
      </c>
      <c r="F71">
        <v>100</v>
      </c>
      <c r="I71">
        <v>30.888000000000002</v>
      </c>
      <c r="J71">
        <v>1192</v>
      </c>
      <c r="M71" s="2">
        <f t="shared" si="5"/>
        <v>1.9704577483167177E-2</v>
      </c>
      <c r="N71" s="2">
        <f t="shared" si="3"/>
        <v>2.6343018025624568E-2</v>
      </c>
    </row>
    <row r="72" spans="2:14" x14ac:dyDescent="0.2">
      <c r="B72">
        <v>72.356999999999999</v>
      </c>
      <c r="C72" s="1">
        <f t="shared" si="4"/>
        <v>40.047000000000004</v>
      </c>
      <c r="D72">
        <v>80</v>
      </c>
      <c r="E72">
        <v>80</v>
      </c>
      <c r="F72">
        <v>100</v>
      </c>
      <c r="I72">
        <v>30.995999999999999</v>
      </c>
      <c r="J72">
        <v>1195.3</v>
      </c>
      <c r="M72" s="2">
        <f t="shared" si="5"/>
        <v>1.9773474607234193E-2</v>
      </c>
      <c r="N72" s="2">
        <f t="shared" si="3"/>
        <v>2.6435126480259617E-2</v>
      </c>
    </row>
    <row r="73" spans="2:14" x14ac:dyDescent="0.2">
      <c r="B73">
        <v>72.921000000000006</v>
      </c>
      <c r="C73" s="1">
        <f t="shared" si="4"/>
        <v>40.611000000000011</v>
      </c>
      <c r="D73">
        <v>80</v>
      </c>
      <c r="E73">
        <v>80</v>
      </c>
      <c r="F73">
        <v>100</v>
      </c>
      <c r="I73">
        <v>31.100999999999999</v>
      </c>
      <c r="J73">
        <v>1173.5999999999999</v>
      </c>
      <c r="M73" s="2">
        <f t="shared" si="5"/>
        <v>1.984045792229935E-2</v>
      </c>
      <c r="N73" s="2">
        <f t="shared" si="3"/>
        <v>2.652467636671036E-2</v>
      </c>
    </row>
    <row r="74" spans="2:14" x14ac:dyDescent="0.2">
      <c r="B74">
        <v>73.483999999999995</v>
      </c>
      <c r="C74" s="1">
        <f t="shared" si="4"/>
        <v>41.173999999999999</v>
      </c>
      <c r="D74">
        <v>80</v>
      </c>
      <c r="E74">
        <v>80</v>
      </c>
      <c r="F74">
        <v>100</v>
      </c>
      <c r="I74">
        <v>29.818000000000001</v>
      </c>
      <c r="J74">
        <v>7278.4</v>
      </c>
      <c r="M74" s="2">
        <f t="shared" si="5"/>
        <v>1.9021985605836535E-2</v>
      </c>
      <c r="N74" s="2">
        <f t="shared" si="3"/>
        <v>2.5430462039888416E-2</v>
      </c>
    </row>
    <row r="75" spans="2:14" x14ac:dyDescent="0.2">
      <c r="B75">
        <v>74.049000000000007</v>
      </c>
      <c r="C75" s="1">
        <f t="shared" si="4"/>
        <v>41.739000000000011</v>
      </c>
      <c r="D75">
        <v>80</v>
      </c>
      <c r="E75">
        <v>80</v>
      </c>
      <c r="F75">
        <v>100</v>
      </c>
      <c r="I75">
        <v>28.904</v>
      </c>
      <c r="J75">
        <v>7394</v>
      </c>
      <c r="M75" s="2">
        <f t="shared" si="5"/>
        <v>1.8438911796602696E-2</v>
      </c>
      <c r="N75" s="2">
        <f t="shared" si="3"/>
        <v>2.4650951599736223E-2</v>
      </c>
    </row>
    <row r="76" spans="2:14" x14ac:dyDescent="0.2">
      <c r="B76">
        <v>74.613</v>
      </c>
      <c r="C76" s="1">
        <f t="shared" si="4"/>
        <v>42.303000000000004</v>
      </c>
      <c r="D76">
        <v>80</v>
      </c>
      <c r="E76">
        <v>80</v>
      </c>
      <c r="F76">
        <v>100</v>
      </c>
      <c r="I76">
        <v>28.672000000000001</v>
      </c>
      <c r="J76">
        <v>7379.7</v>
      </c>
      <c r="M76" s="2">
        <f t="shared" si="5"/>
        <v>1.8290910567125396E-2</v>
      </c>
      <c r="N76" s="2">
        <f t="shared" si="3"/>
        <v>2.4453088993483148E-2</v>
      </c>
    </row>
    <row r="77" spans="2:14" x14ac:dyDescent="0.2">
      <c r="B77">
        <v>75.179000000000002</v>
      </c>
      <c r="C77" s="1">
        <f t="shared" si="4"/>
        <v>42.869000000000007</v>
      </c>
      <c r="D77">
        <v>80</v>
      </c>
      <c r="E77">
        <v>80</v>
      </c>
      <c r="F77">
        <v>200</v>
      </c>
      <c r="I77">
        <v>14.565</v>
      </c>
      <c r="J77">
        <v>4917</v>
      </c>
      <c r="M77" s="2">
        <f t="shared" si="5"/>
        <v>9.2915427040381332E-3</v>
      </c>
      <c r="N77" s="2">
        <f t="shared" si="3"/>
        <v>2.4843697069620682E-2</v>
      </c>
    </row>
    <row r="78" spans="2:14" x14ac:dyDescent="0.2">
      <c r="B78">
        <v>75.742999999999995</v>
      </c>
      <c r="C78" s="1">
        <f t="shared" si="4"/>
        <v>43.433</v>
      </c>
      <c r="D78">
        <v>80</v>
      </c>
      <c r="E78">
        <v>80</v>
      </c>
      <c r="F78">
        <v>200</v>
      </c>
      <c r="I78">
        <v>14.484</v>
      </c>
      <c r="J78">
        <v>5299.7</v>
      </c>
      <c r="M78" s="2">
        <f t="shared" si="5"/>
        <v>9.2398698609878708E-3</v>
      </c>
      <c r="N78" s="2">
        <f t="shared" si="3"/>
        <v>2.4705534387668104E-2</v>
      </c>
    </row>
    <row r="79" spans="2:14" x14ac:dyDescent="0.2">
      <c r="B79">
        <v>76.308999999999997</v>
      </c>
      <c r="C79" s="1">
        <f t="shared" si="4"/>
        <v>43.999000000000002</v>
      </c>
      <c r="D79">
        <v>80</v>
      </c>
      <c r="E79">
        <v>80</v>
      </c>
      <c r="F79">
        <v>200</v>
      </c>
      <c r="I79">
        <v>14.936</v>
      </c>
      <c r="J79">
        <v>5011.1000000000004</v>
      </c>
      <c r="M79" s="2">
        <f t="shared" si="5"/>
        <v>9.5282170839350224E-3</v>
      </c>
      <c r="N79" s="2">
        <f>M79/$P$17*F79/100</f>
        <v>2.5476516267205943E-2</v>
      </c>
    </row>
    <row r="80" spans="2:14" x14ac:dyDescent="0.2">
      <c r="B80">
        <v>76.873000000000005</v>
      </c>
      <c r="C80" s="1">
        <f t="shared" si="4"/>
        <v>44.563000000000009</v>
      </c>
      <c r="D80">
        <v>80</v>
      </c>
      <c r="E80">
        <v>80</v>
      </c>
      <c r="F80">
        <v>100</v>
      </c>
      <c r="I80">
        <v>29.489000000000001</v>
      </c>
      <c r="J80">
        <v>5198.3</v>
      </c>
      <c r="M80" s="2">
        <f t="shared" si="5"/>
        <v>1.8812104551965709E-2</v>
      </c>
      <c r="N80" s="2">
        <f t="shared" ref="N80:N83" si="6">M80/$P$17*F80/100</f>
        <v>2.5149872395676079E-2</v>
      </c>
    </row>
    <row r="81" spans="2:14" x14ac:dyDescent="0.2">
      <c r="B81">
        <v>77.436999999999998</v>
      </c>
      <c r="C81" s="1">
        <f t="shared" si="4"/>
        <v>45.127000000000002</v>
      </c>
      <c r="D81">
        <v>80</v>
      </c>
      <c r="E81">
        <v>80</v>
      </c>
      <c r="F81">
        <v>100</v>
      </c>
      <c r="I81">
        <v>29.847000000000001</v>
      </c>
      <c r="J81">
        <v>5148.6000000000004</v>
      </c>
      <c r="M81" s="2">
        <f t="shared" si="5"/>
        <v>1.9040485759521195E-2</v>
      </c>
      <c r="N81" s="2">
        <f t="shared" si="6"/>
        <v>2.5455194865670046E-2</v>
      </c>
    </row>
    <row r="82" spans="2:14" x14ac:dyDescent="0.2">
      <c r="B82">
        <v>78.001000000000005</v>
      </c>
      <c r="C82" s="1">
        <f t="shared" si="4"/>
        <v>45.69100000000001</v>
      </c>
      <c r="D82">
        <v>80</v>
      </c>
      <c r="E82">
        <v>80</v>
      </c>
      <c r="F82">
        <v>100</v>
      </c>
      <c r="I82">
        <v>30.283999999999999</v>
      </c>
      <c r="J82">
        <v>5053</v>
      </c>
      <c r="M82" s="2">
        <f t="shared" si="5"/>
        <v>1.9319263937459037E-2</v>
      </c>
      <c r="N82" s="2">
        <f t="shared" si="6"/>
        <v>2.5827892964517433E-2</v>
      </c>
    </row>
    <row r="83" spans="2:14" x14ac:dyDescent="0.2">
      <c r="B83">
        <v>78.563999999999993</v>
      </c>
      <c r="C83" s="1">
        <f t="shared" si="4"/>
        <v>46.253999999999998</v>
      </c>
      <c r="D83">
        <v>80</v>
      </c>
      <c r="E83">
        <v>80</v>
      </c>
      <c r="F83">
        <v>100</v>
      </c>
      <c r="I83">
        <v>30.062000000000001</v>
      </c>
      <c r="J83">
        <v>5415.1</v>
      </c>
      <c r="M83" s="2">
        <f t="shared" si="5"/>
        <v>1.9177642071321277E-2</v>
      </c>
      <c r="N83" s="2">
        <f t="shared" si="6"/>
        <v>2.5638558918878715E-2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 and 4MCHE data</vt:lpstr>
      <vt:lpstr>100 and 120 C data</vt:lpstr>
      <vt:lpstr>60 and 80 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Fischer</dc:creator>
  <cp:lastModifiedBy>Ari Fischer</cp:lastModifiedBy>
  <dcterms:created xsi:type="dcterms:W3CDTF">2024-08-20T01:02:38Z</dcterms:created>
  <dcterms:modified xsi:type="dcterms:W3CDTF">2024-08-21T04:35:28Z</dcterms:modified>
</cp:coreProperties>
</file>