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D8F084C4-ED04-4D4F-9709-0FA6A4386700}"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37"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4" i="88" l="1"/>
  <c r="V21" i="88"/>
  <c r="W153" i="88" l="1"/>
  <c r="X154" i="88" s="1"/>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V153"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X153" i="88" s="1"/>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<sst xmlns="http://schemas.openxmlformats.org/spreadsheetml/2006/main" count="3471" uniqueCount="752">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</sst>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4">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83">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3">
      <pivotArea outline="0" collapsedLevelsAreSubtotals="1" fieldPosition="0"/>
    </format>
    <format dxfId="102">
      <pivotArea dataOnly="0" labelOnly="1" outline="0" fieldPosition="0">
        <references count="1">
          <reference field="4294967294" count="1">
            <x v="2"/>
          </reference>
        </references>
      </pivotArea>
    </format>
    <format dxfId="101">
      <pivotArea field="6" type="button" dataOnly="0" labelOnly="1" outline="0" axis="axisRow" fieldPosition="0"/>
    </format>
    <format dxfId="100">
      <pivotArea field="12" type="button" dataOnly="0" labelOnly="1" outline="0" axis="axisRow" fieldPosition="1"/>
    </format>
    <format dxfId="99">
      <pivotArea dataOnly="0" labelOnly="1" outline="0" fieldPosition="0">
        <references count="1">
          <reference field="4294967294" count="3">
            <x v="0"/>
            <x v="1"/>
            <x v="2"/>
          </reference>
        </references>
      </pivotArea>
    </format>
    <format dxfId="98">
      <pivotArea field="6" type="button" dataOnly="0" labelOnly="1" outline="0" axis="axisRow" fieldPosition="0"/>
    </format>
    <format dxfId="97">
      <pivotArea field="12" type="button" dataOnly="0" labelOnly="1" outline="0" axis="axisRow" fieldPosition="1"/>
    </format>
    <format dxfId="9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5">
      <pivotArea outline="0" collapsedLevelsAreSubtotals="1" fieldPosition="0"/>
    </format>
    <format dxfId="10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H37" firstHeaderRow="1" firstDataRow="2" firstDataCol="1"/>
  <pivotFields count="74">
    <pivotField compact="0" outline="0" multipleItemSelectionAllowed="1" showAll="0"/>
    <pivotField compact="0" outline="0" showAll="0"/>
    <pivotField compact="0" outline="0" showAll="0"/>
    <pivotField axis="axisRow" compact="0" outline="0" showAll="0">
      <items count="35">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9">
        <item h="1" sd="0" x="6"/>
        <item sd="0" x="5"/>
        <item sd="0" x="7"/>
        <item sd="0" x="3"/>
        <item h="1" sd="0" x="4"/>
        <item sd="0" x="2"/>
        <item sd="0" x="1"/>
        <item sd="0"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3">
    <i>
      <x/>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12"/>
  </colFields>
  <colItems count="7">
    <i>
      <x v="1"/>
    </i>
    <i>
      <x v="2"/>
    </i>
    <i>
      <x v="3"/>
    </i>
    <i>
      <x v="5"/>
    </i>
    <i>
      <x v="6"/>
    </i>
    <i>
      <x v="7"/>
    </i>
    <i t="grand">
      <x/>
    </i>
  </colItems>
  <dataFields count="1">
    <dataField name="Sum of 2026 (Actuals + Forecast)" fld="22" baseField="0" baseItem="0"/>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182" tableBorderDxfId="181">
  <autoFilter ref="A1:BV150" xr:uid="{A492086E-22C3-4E96-A6F5-F99E42618563}"/>
  <tableColumns count="74">
    <tableColumn id="1" xr3:uid="{242EDFF6-742E-412A-994F-DE5685E22BB0}" name="Transaction Type" dataDxfId="180"/>
    <tableColumn id="2" xr3:uid="{08616251-7DE6-4D23-92E4-2E85B1D94360}" name="D365 Legal Vendor name" dataDxfId="179"/>
    <tableColumn id="3" xr3:uid="{BD70789C-92D9-4A27-B8C3-E2607261E720}" name="DBA / AKA / Passthrough" dataDxfId="178"/>
    <tableColumn id="4" xr3:uid="{3918E27D-D871-43A2-9D6A-94FB14F654EC}" name="Project ID" dataDxfId="177"/>
    <tableColumn id="5" xr3:uid="{A028ADB0-AF1A-40E1-8A52-FF282B40DE64}" name="Project Name" dataDxfId="176"/>
    <tableColumn id="6" xr3:uid="{B4F67E57-8B0C-436C-BF42-2CAC2B8245C1}" name="Domain" dataDxfId="175"/>
    <tableColumn id="7" xr3:uid="{91E0CA19-9704-4FB2-9B82-EB394E89DF85}" name="Domain Owner" dataDxfId="174"/>
    <tableColumn id="9" xr3:uid="{090B133E-C581-4D72-9CCF-C2D174AB0F43}" name="Contract Start" dataDxfId="173"/>
    <tableColumn id="10" xr3:uid="{610CA386-C3EA-4064-9F45-507F0B25669D}" name="Contract End" dataDxfId="172"/>
    <tableColumn id="11" xr3:uid="{7A9CDD19-1472-4FAD-ACF7-98BC097996DE}" name="Application" dataDxfId="171"/>
    <tableColumn id="12" xr3:uid="{F6177E08-E03D-4CE8-A8C5-24F7F0CE38DF}" name="Project Details" dataDxfId="170">
      <calculatedColumnFormula>D2 &amp; "-" &amp;E2</calculatedColumnFormula>
    </tableColumn>
    <tableColumn id="13" xr3:uid="{F8731934-20F7-4424-BF3E-888C8F3E250E}" name="Category" dataDxfId="169"/>
    <tableColumn id="14" xr3:uid="{97F74ECF-D3E1-4544-B389-0D70673967E8}" name="Sub-Category1" dataDxfId="168"/>
    <tableColumn id="17" xr3:uid="{4C848037-D78D-42C1-A2C6-E6309704016E}" name="Sub-Category2" dataDxfId="167"/>
    <tableColumn id="21" xr3:uid="{0122725A-C30C-4CEE-B8D6-2422E3E10326}" name="Contract Type" dataDxfId="166"/>
    <tableColumn id="15" xr3:uid="{DCD4FDCF-43FF-4308-9293-62EA996620ED}" name="MGMT View Category (OneStream)" dataDxfId="165"/>
    <tableColumn id="18" xr3:uid="{658A4718-1DA7-4FBE-8992-7FAE7F4C7F49}" name="Onestream Account" dataDxfId="164"/>
    <tableColumn id="19" xr3:uid="{5267CF94-3623-462E-97AF-E18156B00053}" name="A/P Account Name" dataDxfId="163"/>
    <tableColumn id="20" xr3:uid="{5E0DC275-3907-45A6-9C4F-937BDB02153F}" name="Accounting Treatment" dataDxfId="162"/>
    <tableColumn id="22" xr3:uid="{16BEBE99-AC2A-471E-8FD9-AAE62FE8D83D}" name="2025 Actuals" dataDxfId="161"/>
    <tableColumn id="23" xr3:uid="{AB3393C9-D921-4085-AF5F-B7B623848FCC}" name="2026 Initial Budget" dataDxfId="160" dataCellStyle="Comma"/>
    <tableColumn id="25" xr3:uid="{BD95F986-B575-45C9-B565-3F5A5D25B661}" name="2026 Final Budget" dataDxfId="159" dataCellStyle="Comma"/>
    <tableColumn id="26" xr3:uid="{FE8AB3AA-8105-4CAA-9C84-BF99E639D702}" name="2026 (Actuals + Forecast)" dataDxfId="158" dataCellStyle="Comma">
      <calculatedColumnFormula>AO2+IF(ISBLANK(AP2),AB2,AP2)+IF(ISBLANK(AQ2),AC2,AQ2)+IF(ISBLANK(AR2),AD2,AR2)+IF(ISBLANK(AS2),AE2,AS2)+IF(ISBLANK(AT2),AF2,AT2)</calculatedColumnFormula>
    </tableColumn>
    <tableColumn id="27" xr3:uid="{FD25F16C-2EAA-415A-9A5A-67EF55B9D97F}" name="2026 Opportunity" dataDxfId="157" dataCellStyle="Comma">
      <calculatedColumnFormula>IF(V2 &gt;= W2, V2 - W2, 0)*-1</calculatedColumnFormula>
    </tableColumn>
    <tableColumn id="28" xr3:uid="{3E8C9BC3-A36F-4429-ADF1-E2E31EDFB123}" name="2026 Risk" dataDxfId="156" dataCellStyle="Comma">
      <calculatedColumnFormula>IF(W2 &gt; V2, W2 - V2, 0)</calculatedColumnFormula>
    </tableColumn>
    <tableColumn id="16" xr3:uid="{A2223374-A086-4670-9148-44C5B80D2F38}" name="2026 Net Position" dataDxfId="155" dataCellStyle="Comma">
      <calculatedColumnFormula>SUM(Financials20263[[#This Row],[2026 Opportunity]:[2026 Risk]])</calculatedColumnFormula>
    </tableColumn>
    <tableColumn id="29" xr3:uid="{9340939D-B61A-4867-A6FB-35598984DFC3}" name="Notes" dataDxfId="154"/>
    <tableColumn id="31" xr3:uid="{CAB5AFB6-CA5B-483A-9BAF-5761679A373B}" name="Jan FC" dataDxfId="153" dataCellStyle="Comma"/>
    <tableColumn id="32" xr3:uid="{5E6FFDA7-DF5F-495F-BC8D-D67F03329023}" name="Feb FC" dataDxfId="152" dataCellStyle="Comma"/>
    <tableColumn id="33" xr3:uid="{5058D119-6F17-43D3-AEF2-4F273CEBA31A}" name="Mar FC" dataDxfId="151" dataCellStyle="Comma"/>
    <tableColumn id="34" xr3:uid="{A3AC516B-B770-430E-B148-E1D3D9567FAD}" name="Apr FC" dataDxfId="150" dataCellStyle="Comma"/>
    <tableColumn id="35" xr3:uid="{ECEA33AD-45C5-4E82-A009-017E85D7DB44}" name="May FC" dataDxfId="149" dataCellStyle="Comma"/>
    <tableColumn id="36" xr3:uid="{E9DB8B47-323F-434B-807B-8748ED61ED34}" name="Jun FC" dataDxfId="148" dataCellStyle="Comma"/>
    <tableColumn id="37" xr3:uid="{6374D5F8-607B-41C2-B794-601F25EB418D}" name="Jul FC" dataDxfId="147" dataCellStyle="Comma"/>
    <tableColumn id="38" xr3:uid="{B4C16149-C9F0-45EC-B182-FD3B8B7429E0}" name="Aug FC" dataDxfId="146" dataCellStyle="Comma"/>
    <tableColumn id="39" xr3:uid="{26B14811-E5F5-4106-A54B-40DE00366D76}" name="Sep FC" dataDxfId="145" dataCellStyle="Comma"/>
    <tableColumn id="40" xr3:uid="{9E952692-1BDD-4D56-A183-37BF4A11F526}" name="Oct FC" dataDxfId="144" dataCellStyle="Comma"/>
    <tableColumn id="41" xr3:uid="{A049F4C1-34D3-4A29-86A7-C671D5C6D98B}" name="Nov FC" dataDxfId="143" dataCellStyle="Comma"/>
    <tableColumn id="42" xr3:uid="{5705BE95-DF6B-473B-8FA4-9E4226201603}" name="Dec FC" dataDxfId="142" dataCellStyle="Comma"/>
    <tableColumn id="74" xr3:uid="{9D40B7D4-7BAE-4A98-8145-9A222ED326B8}" name="Total - FC" dataDxfId="141" dataCellStyle="Comma">
      <calculatedColumnFormula>SUM(Financials20263[[#This Row],[Jan FC]:[Dec FC]])</calculatedColumnFormula>
    </tableColumn>
    <tableColumn id="43" xr3:uid="{91FD6C06-93AB-414D-9B76-887643EEED96}" name="Jun-Dec FC" dataDxfId="140" dataCellStyle="Comma">
      <calculatedColumnFormula>SUM(AG2:AM2)</calculatedColumnFormula>
    </tableColumn>
    <tableColumn id="56" xr3:uid="{F69A83C4-B9A3-4262-A8CB-8CE81864D5FA}" name="Jan AC" dataDxfId="139" dataCellStyle="Comma"/>
    <tableColumn id="55" xr3:uid="{1E9D6300-4AD1-4261-A1FF-6366DF423E92}" name="Feb AC" dataDxfId="138" dataCellStyle="Comma"/>
    <tableColumn id="54" xr3:uid="{13FFF1FD-26A1-4FD6-97E8-9386AB4AC43C}" name="Mar AC" dataDxfId="137" dataCellStyle="Comma"/>
    <tableColumn id="53" xr3:uid="{4528A9EB-DCC4-4768-9C74-B00744D89F2E}" name="Apr AC" dataDxfId="136" dataCellStyle="Comma"/>
    <tableColumn id="52" xr3:uid="{09BBCE26-5305-4845-8E95-2938F78951A1}" name="May AC" dataDxfId="135" dataCellStyle="Comma"/>
    <tableColumn id="51" xr3:uid="{B53E3A5E-4C7A-47F6-98EF-98D0339ED7EF}" name="Jun AC" dataDxfId="134" dataCellStyle="Comma"/>
    <tableColumn id="50" xr3:uid="{1B3A42E1-1A4A-4F02-AB85-F321F9298327}" name="Jul AC" dataDxfId="133" dataCellStyle="Comma"/>
    <tableColumn id="49" xr3:uid="{DB3FF538-4DFF-4E76-A4ED-65067E509D32}" name="Aug AC" dataDxfId="132" dataCellStyle="Comma"/>
    <tableColumn id="48" xr3:uid="{7811DD89-220A-4A96-BB76-DDA3AB708625}" name="Sep AC" dataDxfId="131" dataCellStyle="Comma"/>
    <tableColumn id="47" xr3:uid="{A17FFA7D-49AE-4866-91BB-54ABF4DBC444}" name="Oct AC" dataDxfId="130" dataCellStyle="Comma"/>
    <tableColumn id="46" xr3:uid="{41435EA0-FEC7-48B7-855E-47C16BC64CF6}" name="Nov AC" dataDxfId="129" dataCellStyle="Comma"/>
    <tableColumn id="30" xr3:uid="{A2239101-D3EE-49BD-BE0C-6704F209BED4}" name="Dec AC" dataDxfId="128" dataCellStyle="Comma"/>
    <tableColumn id="75" xr3:uid="{C6B2B2DB-BFC6-4CA1-A44B-AB1642CA5DF4}" name="Total Actuals" dataDxfId="127" dataCellStyle="Comma">
      <calculatedColumnFormula>SUM(Financials20263[[#This Row],[Jan AC]:[Dec AC]])</calculatedColumnFormula>
    </tableColumn>
    <tableColumn id="58" xr3:uid="{C27E561F-EC4E-4A83-860E-89EDAFD8273C}" name="Jan Opp/Risk" dataDxfId="126" dataCellStyle="Comma">
      <calculatedColumnFormula>Financials20263[[#This Row],[Jan AC]]-Financials20263[[#This Row],[Jan FC]]</calculatedColumnFormula>
    </tableColumn>
    <tableColumn id="59" xr3:uid="{DC3F935F-676C-4615-83CE-F51DCA99DF38}" name="Feb Opp./Risk" dataDxfId="125" dataCellStyle="Comma">
      <calculatedColumnFormula>Financials20263[[#This Row],[Feb AC]]-Financials20263[[#This Row],[Feb FC]]</calculatedColumnFormula>
    </tableColumn>
    <tableColumn id="60" xr3:uid="{51453838-C75C-48B0-801A-F08E0238B429}" name="Mar Opp./Risk" dataDxfId="124" dataCellStyle="Comma">
      <calculatedColumnFormula>Financials20263[[#This Row],[Mar AC]]-Financials20263[[#This Row],[Mar FC]]</calculatedColumnFormula>
    </tableColumn>
    <tableColumn id="61" xr3:uid="{B784A374-2FB6-4FF5-B896-BF2FC8499F68}" name="Apr Opp./Risk" dataDxfId="123" dataCellStyle="Comma">
      <calculatedColumnFormula>Financials20263[[#This Row],[Apr AC]]-Financials20263[[#This Row],[Apr FC]]</calculatedColumnFormula>
    </tableColumn>
    <tableColumn id="62" xr3:uid="{1563E951-050B-4915-B1A7-626B46F193F0}" name="May Opp./Risk" dataDxfId="122" dataCellStyle="Comma">
      <calculatedColumnFormula>Financials20263[[#This Row],[May AC]]-Financials20263[[#This Row],[May FC]]</calculatedColumnFormula>
    </tableColumn>
    <tableColumn id="63" xr3:uid="{CE10A45E-D613-4BBA-950B-3F0858138F44}" name="Jun Opp./Risk" dataDxfId="121" dataCellStyle="Comma">
      <calculatedColumnFormula>Financials20263[[#This Row],[Jun AC]]-Financials20263[[#This Row],[Jun FC]]</calculatedColumnFormula>
    </tableColumn>
    <tableColumn id="64" xr3:uid="{5A2AAB70-868C-4DC5-B5DD-4E11E098A39F}" name="Jul Opp./Risk" dataDxfId="120" dataCellStyle="Comma">
      <calculatedColumnFormula>Financials20263[[#This Row],[Jul AC]]-Financials20263[[#This Row],[Jul FC]]</calculatedColumnFormula>
    </tableColumn>
    <tableColumn id="65" xr3:uid="{1665AA1E-8313-4AF7-B6A0-D7722A026704}" name="Aug Opp./Risk" dataDxfId="119" dataCellStyle="Comma">
      <calculatedColumnFormula>Financials20263[[#This Row],[Aug AC]]-Financials20263[[#This Row],[Aug FC]]</calculatedColumnFormula>
    </tableColumn>
    <tableColumn id="66" xr3:uid="{25976019-C5B2-4B4F-8C89-FBB761553DE6}" name="Sep Opp./Risk" dataDxfId="118" dataCellStyle="Comma">
      <calculatedColumnFormula>Financials20263[[#This Row],[Sep AC]]-Financials20263[[#This Row],[Sep FC]]</calculatedColumnFormula>
    </tableColumn>
    <tableColumn id="67" xr3:uid="{ADF406C3-7173-4813-980E-7B87D65C153C}" name="Oct Opp./Risk" dataDxfId="117" dataCellStyle="Comma">
      <calculatedColumnFormula>Financials20263[[#This Row],[Oct AC]]-Financials20263[[#This Row],[Oct FC]]</calculatedColumnFormula>
    </tableColumn>
    <tableColumn id="68" xr3:uid="{636AB1D8-3FD4-42A0-975E-52B3FA7F8493}" name="Nov Opp./Risk" dataDxfId="116" dataCellStyle="Comma">
      <calculatedColumnFormula>Financials20263[[#This Row],[Nov AC]]-Financials20263[[#This Row],[Nov FC]]</calculatedColumnFormula>
    </tableColumn>
    <tableColumn id="69" xr3:uid="{CFD742A6-574D-4723-AAC1-62CB4F69D985}" name="Dec Opp./Risk" dataDxfId="115" dataCellStyle="Comma">
      <calculatedColumnFormula>Financials20263[[#This Row],[Dec AC]]-Financials20263[[#This Row],[Dec FC]]</calculatedColumnFormula>
    </tableColumn>
    <tableColumn id="76" xr3:uid="{90F33527-CC5D-4F93-BE20-F67E6D4714B4}" name="Total Opp./Risk" dataDxfId="114" dataCellStyle="Comma">
      <calculatedColumnFormula>SUM(Financials20263[[#This Row],[Jan Opp/Risk]:[Dec Opp./Risk]])</calculatedColumnFormula>
    </tableColumn>
    <tableColumn id="45" xr3:uid="{40E9183E-CE83-4399-9E89-734953B2AD7E}" name="Notes - Swati" dataDxfId="113" dataCellStyle="Comma"/>
    <tableColumn id="57" xr3:uid="{71A027C0-CE0B-44F4-9BEA-44F1E025C29C}" name="Jan-May Actuals" dataDxfId="112" dataCellStyle="Comma">
      <calculatedColumnFormula>SUM(Financials20263[[#This Row],[Jan AC]:[May AC]])</calculatedColumnFormula>
    </tableColumn>
    <tableColumn id="8" xr3:uid="{A4CDF58C-06B8-490E-851A-3E8597DB1ABC}" name="Jan-May Forecast " dataDxfId="111">
      <calculatedColumnFormula>Financials20263[[#This Row],[2026 (Actuals + Forecast)]]-Financials20263[[#This Row],[Jan-May Actuals]]-Financials20263[[#This Row],[Jun-Dec FC]]</calculatedColumnFormula>
    </tableColumn>
    <tableColumn id="24" xr3:uid="{793354D9-A30A-4975-87DD-55AF941A43CF}" name="Forecast Jun-Dec" dataDxfId="110">
      <calculatedColumnFormula>Financials20263[[#This Row],[Jun-Dec FC]]+Financials20263[[#This Row],[Jan-May Forecast ]]</calculatedColumnFormula>
    </tableColumn>
    <tableColumn id="44" xr3:uid="{A205C803-FAD6-4776-8381-5DC72A34682B}" name="Forecast Jan-May" dataDxfId="109">
      <calculatedColumnFormula>SUM(Financials20263[[#This Row],[Jan FC]:[May FC]])</calculatedColumnFormula>
    </tableColumn>
    <tableColumn id="70" xr3:uid="{DAAE9D59-198D-4744-9647-FCD523ED7658}" name="Actual+Forecast" dataDxfId="108">
      <calculatedColumnFormula>Financials20263[[#This Row],[Jan-May Actuals]]+Financials20263[[#This Row],[Forecast Jun-Dec]]</calculatedColumnFormula>
    </tableColumn>
    <tableColumn id="71" xr3:uid="{E2A7DC33-E1C7-4989-AFA3-667DE437DAE3}" name="Non-Comitted" dataDxfId="10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0" t="s">
        <v>537</v>
      </c>
      <c r="D1" s="180"/>
      <c r="E1" s="180"/>
      <c r="F1" s="180"/>
      <c r="J1" s="19" t="s">
        <v>39</v>
      </c>
    </row>
    <row r="2" spans="1:10" x14ac:dyDescent="0.3">
      <c r="C2" s="180"/>
      <c r="D2" s="180"/>
      <c r="E2" s="180"/>
      <c r="F2" s="180"/>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1" t="s">
        <v>538</v>
      </c>
      <c r="D27" s="181"/>
      <c r="E27" s="181"/>
    </row>
    <row r="28" spans="1:6" x14ac:dyDescent="0.3">
      <c r="C28" s="181"/>
      <c r="D28" s="181"/>
      <c r="E28" s="181"/>
    </row>
    <row r="29" spans="1:6" x14ac:dyDescent="0.3">
      <c r="C29" s="8" t="s">
        <v>488</v>
      </c>
    </row>
    <row r="30" spans="1:6" ht="28.8" x14ac:dyDescent="0.3">
      <c r="A30" s="101" t="s">
        <v>54</v>
      </c>
      <c r="B30" s="101" t="s">
        <v>47</v>
      </c>
      <c r="C30" s="102" t="s">
        <v>0</v>
      </c>
      <c r="D30" s="102" t="s">
        <v>536</v>
      </c>
      <c r="E30" s="103" t="s">
        <v>481</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3" priority="1">
      <formula>$J2="Hard Opportunity"</formula>
    </cfRule>
    <cfRule type="expression" dxfId="92" priority="2">
      <formula>$J2="Hard Risk"</formula>
    </cfRule>
    <cfRule type="expression" dxfId="91" priority="3">
      <formula>$J2="Soft Opportunity"</formula>
    </cfRule>
    <cfRule type="expression" dxfId="90" priority="4">
      <formula>$J2="Soft Risk"</formula>
    </cfRule>
  </conditionalFormatting>
  <conditionalFormatting sqref="J2:J149">
    <cfRule type="expression" dxfId="89" priority="5">
      <formula>$J2="Hard Opportunity"</formula>
    </cfRule>
    <cfRule type="expression" dxfId="88" priority="6">
      <formula>$J2="Hard Risk"</formula>
    </cfRule>
    <cfRule type="expression" dxfId="87" priority="7">
      <formula>$J2="Soft Opportunity"</formula>
    </cfRule>
    <cfRule type="expression" dxfId="86"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2">
        <f>(D9+G9+J9+M9+P9)/100000</f>
        <v>-5.7274933751666666</v>
      </c>
      <c r="G13" s="185" t="s">
        <v>644</v>
      </c>
      <c r="H13" s="186"/>
      <c r="I13" s="186"/>
      <c r="J13" s="187"/>
    </row>
    <row r="14" spans="1:16" x14ac:dyDescent="0.3">
      <c r="F14" s="183"/>
      <c r="G14" s="188"/>
      <c r="H14" s="189"/>
      <c r="I14" s="189"/>
      <c r="J14" s="190"/>
    </row>
    <row r="15" spans="1:16" ht="15" thickBot="1" x14ac:dyDescent="0.35">
      <c r="F15" s="184"/>
      <c r="G15" s="191"/>
      <c r="H15" s="192"/>
      <c r="I15" s="192"/>
      <c r="J15" s="193"/>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BA127" activePane="bottomRight" state="frozen"/>
      <selection pane="topRight" activeCell="C1" sqref="C1"/>
      <selection pane="bottomLeft" activeCell="A2" sqref="A2"/>
      <selection pane="bottomRight" activeCell="U1" sqref="U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740</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46382982.072500005</v>
      </c>
      <c r="U152" s="110">
        <f t="shared" si="56"/>
        <v>40168697.557166502</v>
      </c>
      <c r="V152" s="110">
        <f t="shared" si="56"/>
        <v>40788397.956149995</v>
      </c>
      <c r="W152" s="110">
        <f t="shared" si="56"/>
        <v>41235541.133566655</v>
      </c>
      <c r="X152" s="110">
        <f t="shared" si="56"/>
        <v>-3748783.7001499995</v>
      </c>
      <c r="Y152" s="110">
        <f t="shared" si="56"/>
        <v>4195926.8775666654</v>
      </c>
      <c r="Z152" s="110">
        <f t="shared" si="56"/>
        <v>447143.17741666618</v>
      </c>
      <c r="AA152" s="110">
        <f t="shared" si="56"/>
        <v>0</v>
      </c>
      <c r="AB152" s="110">
        <f t="shared" si="56"/>
        <v>3093290.4024999994</v>
      </c>
      <c r="AC152" s="110">
        <f t="shared" si="56"/>
        <v>3064082.0425</v>
      </c>
      <c r="AD152" s="110">
        <f t="shared" si="56"/>
        <v>3202306.3920833333</v>
      </c>
      <c r="AE152" s="110">
        <f t="shared" si="56"/>
        <v>3749212.6802499997</v>
      </c>
      <c r="AF152" s="110">
        <f t="shared" si="56"/>
        <v>3242027.7902500001</v>
      </c>
      <c r="AG152" s="110">
        <f t="shared" si="56"/>
        <v>3109340.7035833332</v>
      </c>
      <c r="AH152" s="110">
        <f t="shared" si="56"/>
        <v>3405678.1052500005</v>
      </c>
      <c r="AI152" s="110">
        <f t="shared" si="56"/>
        <v>3884155.918583333</v>
      </c>
      <c r="AJ152" s="110">
        <f t="shared" si="56"/>
        <v>2915294.6559166671</v>
      </c>
      <c r="AK152" s="110">
        <f t="shared" si="56"/>
        <v>3451457.0869166669</v>
      </c>
      <c r="AL152" s="110">
        <f t="shared" si="56"/>
        <v>2982881.6594166672</v>
      </c>
      <c r="AM152" s="110">
        <f t="shared" si="56"/>
        <v>5106447.5735833338</v>
      </c>
      <c r="AN152" s="110">
        <f t="shared" si="56"/>
        <v>41206175.010833316</v>
      </c>
      <c r="AO152" s="110">
        <f t="shared" si="56"/>
        <v>24855255.703250002</v>
      </c>
      <c r="AP152" s="110">
        <f t="shared" si="56"/>
        <v>3152345.7691666665</v>
      </c>
      <c r="AQ152" s="110">
        <f t="shared" si="56"/>
        <v>2996640.1791666681</v>
      </c>
      <c r="AR152" s="110">
        <f t="shared" si="56"/>
        <v>3232989.6266666674</v>
      </c>
      <c r="AS152" s="110">
        <f t="shared" si="56"/>
        <v>3445196.122533333</v>
      </c>
      <c r="AT152" s="110">
        <f t="shared" si="56"/>
        <v>2950998.2725333329</v>
      </c>
      <c r="AU152" s="110">
        <f t="shared" si="56"/>
        <v>1112200.7066666668</v>
      </c>
      <c r="AV152" s="110">
        <f t="shared" si="56"/>
        <v>668576.58000000007</v>
      </c>
      <c r="AW152" s="110">
        <f t="shared" si="56"/>
        <v>649080.58000000007</v>
      </c>
      <c r="AX152" s="110">
        <f t="shared" si="56"/>
        <v>637440.2466666667</v>
      </c>
      <c r="AY152" s="110">
        <f t="shared" si="56"/>
        <v>610371.4966666667</v>
      </c>
      <c r="AZ152" s="110">
        <f t="shared" ref="AZ152:BQ152" si="57">SUBTOTAL(9,AZ2:AZ151)</f>
        <v>529008.00666666671</v>
      </c>
      <c r="BA152" s="110">
        <f t="shared" si="57"/>
        <v>487037.0108333333</v>
      </c>
      <c r="BB152" s="110">
        <f t="shared" si="57"/>
        <v>20471884.597566668</v>
      </c>
      <c r="BC152" s="110">
        <f t="shared" si="57"/>
        <v>59055.366666666683</v>
      </c>
      <c r="BD152" s="110">
        <f t="shared" si="57"/>
        <v>-67441.863333333269</v>
      </c>
      <c r="BE152" s="110">
        <f t="shared" si="57"/>
        <v>30683.234583333346</v>
      </c>
      <c r="BF152" s="110">
        <f t="shared" si="57"/>
        <v>-304016.55771666672</v>
      </c>
      <c r="BG152" s="110">
        <f t="shared" si="57"/>
        <v>-291029.51771666668</v>
      </c>
      <c r="BH152" s="110">
        <f t="shared" si="57"/>
        <v>-1997139.9969166664</v>
      </c>
      <c r="BI152" s="110">
        <f t="shared" si="57"/>
        <v>-2737101.5252500004</v>
      </c>
      <c r="BJ152" s="110">
        <f t="shared" si="57"/>
        <v>-3235075.3385833334</v>
      </c>
      <c r="BK152" s="110">
        <f t="shared" si="57"/>
        <v>-2277854.40925</v>
      </c>
      <c r="BL152" s="110">
        <f t="shared" si="57"/>
        <v>-2841085.5902500004</v>
      </c>
      <c r="BM152" s="110">
        <f t="shared" si="57"/>
        <v>-2453873.6527500004</v>
      </c>
      <c r="BN152" s="110">
        <f t="shared" si="57"/>
        <v>-4619410.5627500005</v>
      </c>
      <c r="BO152" s="110">
        <f t="shared" si="57"/>
        <v>-20734290.413266674</v>
      </c>
      <c r="BP152" s="110">
        <f t="shared" si="57"/>
        <v>0</v>
      </c>
      <c r="BQ152" s="110">
        <f t="shared" si="57"/>
        <v>15778169.970066672</v>
      </c>
    </row>
    <row r="153" spans="1:76" x14ac:dyDescent="0.3">
      <c r="V153" s="6">
        <f>V152-V21-V101+W153+W154</f>
        <v>38184827.956149995</v>
      </c>
      <c r="W153" s="6">
        <f>-U21+V21</f>
        <v>95195</v>
      </c>
      <c r="X153" s="6">
        <f>U21-AN21</f>
        <v>-95195</v>
      </c>
    </row>
    <row r="154" spans="1:76" x14ac:dyDescent="0.3">
      <c r="T154" s="6"/>
      <c r="U154" s="135"/>
      <c r="V154" s="139"/>
      <c r="W154" s="6">
        <v>197929</v>
      </c>
      <c r="X154" s="6">
        <f>W153+2499</f>
        <v>97694</v>
      </c>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85"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84"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3:N48"/>
  <sheetViews>
    <sheetView tabSelected="1" workbookViewId="0">
      <pane xSplit="1" ySplit="2" topLeftCell="B3" activePane="bottomRight" state="frozen"/>
      <selection pane="topRight" activeCell="B1" sqref="B1"/>
      <selection pane="bottomLeft" activeCell="A3" sqref="A3"/>
      <selection pane="bottomRight" activeCell="E4" sqref="E4:E37"/>
      <pivotSelection showHeader="1" extendable="1" axis="axisCol" start="3" max="7" activeRow="3" activeCol="4" previousRow="3" previousCol="4" click="1" r:id="rId1">
        <pivotArea dataOnly="0" outline="0" fieldPosition="0">
          <references count="1">
            <reference field="12" count="1">
              <x v="5"/>
            </reference>
          </references>
        </pivotArea>
      </pivotSelection>
    </sheetView>
  </sheetViews>
  <sheetFormatPr defaultRowHeight="14.4" x14ac:dyDescent="0.3"/>
  <cols>
    <col min="1" max="1" width="28.21875" bestFit="1" customWidth="1"/>
    <col min="2"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3" spans="1:8" x14ac:dyDescent="0.3">
      <c r="A3" s="8" t="s">
        <v>580</v>
      </c>
      <c r="B3" s="8" t="s">
        <v>47</v>
      </c>
    </row>
    <row r="4" spans="1:8" x14ac:dyDescent="0.3">
      <c r="A4" s="8" t="s">
        <v>81</v>
      </c>
      <c r="B4" t="s">
        <v>2</v>
      </c>
      <c r="C4" t="s">
        <v>3</v>
      </c>
      <c r="D4" t="s">
        <v>4</v>
      </c>
      <c r="E4" t="s">
        <v>5</v>
      </c>
      <c r="F4" t="s">
        <v>6</v>
      </c>
      <c r="G4" t="s">
        <v>7</v>
      </c>
      <c r="H4" t="s">
        <v>8</v>
      </c>
    </row>
    <row r="5" spans="1:8" x14ac:dyDescent="0.3">
      <c r="A5" t="s">
        <v>375</v>
      </c>
      <c r="B5" s="142"/>
      <c r="C5" s="142"/>
      <c r="D5" s="142"/>
      <c r="E5" s="142"/>
      <c r="F5" s="142">
        <v>1441946.6100000003</v>
      </c>
      <c r="G5" s="142"/>
      <c r="H5" s="142">
        <v>1441946.6100000003</v>
      </c>
    </row>
    <row r="6" spans="1:8" x14ac:dyDescent="0.3">
      <c r="A6" t="s">
        <v>9</v>
      </c>
      <c r="B6" s="142">
        <v>0</v>
      </c>
      <c r="C6" s="142"/>
      <c r="D6" s="142"/>
      <c r="E6" s="142"/>
      <c r="F6" s="142"/>
      <c r="G6" s="142"/>
      <c r="H6" s="142">
        <v>0</v>
      </c>
    </row>
    <row r="7" spans="1:8" x14ac:dyDescent="0.3">
      <c r="A7" t="s">
        <v>10</v>
      </c>
      <c r="B7" s="142"/>
      <c r="C7" s="142"/>
      <c r="D7" s="142"/>
      <c r="E7" s="142"/>
      <c r="F7" s="142"/>
      <c r="G7" s="142">
        <v>160000</v>
      </c>
      <c r="H7" s="142">
        <v>160000</v>
      </c>
    </row>
    <row r="8" spans="1:8" x14ac:dyDescent="0.3">
      <c r="A8" t="s">
        <v>11</v>
      </c>
      <c r="B8" s="142"/>
      <c r="C8" s="142"/>
      <c r="D8" s="142">
        <v>3191.75</v>
      </c>
      <c r="E8" s="142"/>
      <c r="F8" s="142">
        <v>624769.85</v>
      </c>
      <c r="G8" s="142">
        <v>40896.97</v>
      </c>
      <c r="H8" s="142">
        <v>668858.56999999995</v>
      </c>
    </row>
    <row r="9" spans="1:8" x14ac:dyDescent="0.3">
      <c r="A9" t="s">
        <v>12</v>
      </c>
      <c r="B9" s="142">
        <v>150000</v>
      </c>
      <c r="C9" s="142"/>
      <c r="D9" s="142"/>
      <c r="E9" s="142"/>
      <c r="F9" s="142"/>
      <c r="G9" s="142"/>
      <c r="H9" s="142">
        <v>150000</v>
      </c>
    </row>
    <row r="10" spans="1:8" x14ac:dyDescent="0.3">
      <c r="A10" t="s">
        <v>13</v>
      </c>
      <c r="B10" s="142"/>
      <c r="C10" s="142"/>
      <c r="D10" s="142"/>
      <c r="E10" s="142"/>
      <c r="F10" s="142">
        <v>359</v>
      </c>
      <c r="G10" s="142">
        <v>1619229.6666666665</v>
      </c>
      <c r="H10" s="142">
        <v>1619588.6666666665</v>
      </c>
    </row>
    <row r="11" spans="1:8" x14ac:dyDescent="0.3">
      <c r="A11" t="s">
        <v>14</v>
      </c>
      <c r="B11" s="142">
        <v>12896</v>
      </c>
      <c r="C11" s="142"/>
      <c r="D11" s="142"/>
      <c r="E11" s="142"/>
      <c r="F11" s="142"/>
      <c r="G11" s="142">
        <v>113850</v>
      </c>
      <c r="H11" s="142">
        <v>126746</v>
      </c>
    </row>
    <row r="12" spans="1:8" x14ac:dyDescent="0.3">
      <c r="A12" t="s">
        <v>15</v>
      </c>
      <c r="B12" s="142"/>
      <c r="C12" s="142"/>
      <c r="D12" s="142">
        <v>7499999.5600000005</v>
      </c>
      <c r="E12" s="142"/>
      <c r="F12" s="142"/>
      <c r="G12" s="142">
        <v>38504.319000000003</v>
      </c>
      <c r="H12" s="142">
        <v>7538503.8790000007</v>
      </c>
    </row>
    <row r="13" spans="1:8" ht="14.4" customHeight="1" x14ac:dyDescent="0.3">
      <c r="A13" t="s">
        <v>16</v>
      </c>
      <c r="B13" s="142"/>
      <c r="C13" s="142"/>
      <c r="D13" s="142"/>
      <c r="E13" s="142">
        <v>100000</v>
      </c>
      <c r="F13" s="142"/>
      <c r="G13" s="142">
        <v>429972.11999999994</v>
      </c>
      <c r="H13" s="142">
        <v>529972.11999999988</v>
      </c>
    </row>
    <row r="14" spans="1:8" x14ac:dyDescent="0.3">
      <c r="A14" t="s">
        <v>17</v>
      </c>
      <c r="B14" s="142"/>
      <c r="C14" s="142">
        <v>181931.40333333332</v>
      </c>
      <c r="D14" s="142">
        <v>809960.31256666651</v>
      </c>
      <c r="E14" s="142"/>
      <c r="F14" s="142"/>
      <c r="G14" s="142">
        <v>5239233.3673333339</v>
      </c>
      <c r="H14" s="142">
        <v>6231125.0832333341</v>
      </c>
    </row>
    <row r="15" spans="1:8" x14ac:dyDescent="0.3">
      <c r="A15" t="s">
        <v>18</v>
      </c>
      <c r="B15" s="142">
        <v>0</v>
      </c>
      <c r="C15" s="142"/>
      <c r="D15" s="142"/>
      <c r="E15" s="142">
        <v>0</v>
      </c>
      <c r="F15" s="142"/>
      <c r="G15" s="142"/>
      <c r="H15" s="142">
        <v>0</v>
      </c>
    </row>
    <row r="16" spans="1:8" x14ac:dyDescent="0.3">
      <c r="A16" t="s">
        <v>19</v>
      </c>
      <c r="B16" s="142"/>
      <c r="C16" s="142"/>
      <c r="D16" s="142"/>
      <c r="E16" s="142"/>
      <c r="F16" s="142"/>
      <c r="G16" s="142">
        <v>63325.5</v>
      </c>
      <c r="H16" s="142">
        <v>63325.5</v>
      </c>
    </row>
    <row r="17" spans="1:8" x14ac:dyDescent="0.3">
      <c r="A17" t="s">
        <v>20</v>
      </c>
      <c r="B17" s="142"/>
      <c r="C17" s="142"/>
      <c r="D17" s="142"/>
      <c r="E17" s="142"/>
      <c r="F17" s="142">
        <v>13065.06</v>
      </c>
      <c r="G17" s="142">
        <v>2409047.0199999996</v>
      </c>
      <c r="H17" s="142">
        <v>2422112.0799999996</v>
      </c>
    </row>
    <row r="18" spans="1:8" x14ac:dyDescent="0.3">
      <c r="A18" t="s">
        <v>21</v>
      </c>
      <c r="B18" s="142"/>
      <c r="C18" s="142"/>
      <c r="D18" s="142"/>
      <c r="E18" s="142">
        <v>0</v>
      </c>
      <c r="F18" s="142"/>
      <c r="G18" s="142"/>
      <c r="H18" s="142">
        <v>0</v>
      </c>
    </row>
    <row r="19" spans="1:8" x14ac:dyDescent="0.3">
      <c r="A19" t="s">
        <v>22</v>
      </c>
      <c r="B19" s="142"/>
      <c r="C19" s="142"/>
      <c r="D19" s="142"/>
      <c r="E19" s="142">
        <v>1721035</v>
      </c>
      <c r="F19" s="142"/>
      <c r="G19" s="142">
        <v>223683.88</v>
      </c>
      <c r="H19" s="142">
        <v>1944718.88</v>
      </c>
    </row>
    <row r="20" spans="1:8" x14ac:dyDescent="0.3">
      <c r="A20" t="s">
        <v>23</v>
      </c>
      <c r="B20" s="142"/>
      <c r="C20" s="142"/>
      <c r="D20" s="142"/>
      <c r="E20" s="142">
        <v>592000</v>
      </c>
      <c r="F20" s="142"/>
      <c r="G20" s="142"/>
      <c r="H20" s="142">
        <v>592000</v>
      </c>
    </row>
    <row r="21" spans="1:8" x14ac:dyDescent="0.3">
      <c r="A21" t="s">
        <v>24</v>
      </c>
      <c r="B21" s="142"/>
      <c r="C21" s="142"/>
      <c r="D21" s="142"/>
      <c r="E21" s="142"/>
      <c r="F21" s="142"/>
      <c r="G21" s="142">
        <v>333457.66666666669</v>
      </c>
      <c r="H21" s="142">
        <v>333457.66666666669</v>
      </c>
    </row>
    <row r="22" spans="1:8" x14ac:dyDescent="0.3">
      <c r="A22" t="s">
        <v>25</v>
      </c>
      <c r="B22" s="142"/>
      <c r="C22" s="142"/>
      <c r="D22" s="142"/>
      <c r="E22" s="142"/>
      <c r="F22" s="142">
        <v>12200</v>
      </c>
      <c r="G22" s="142">
        <v>214131</v>
      </c>
      <c r="H22" s="142">
        <v>226331</v>
      </c>
    </row>
    <row r="23" spans="1:8" x14ac:dyDescent="0.3">
      <c r="A23" t="s">
        <v>26</v>
      </c>
      <c r="B23" s="142"/>
      <c r="C23" s="142"/>
      <c r="D23" s="142"/>
      <c r="E23" s="142"/>
      <c r="F23" s="142"/>
      <c r="G23" s="142">
        <v>1260</v>
      </c>
      <c r="H23" s="142">
        <v>1260</v>
      </c>
    </row>
    <row r="24" spans="1:8" x14ac:dyDescent="0.3">
      <c r="A24" t="s">
        <v>27</v>
      </c>
      <c r="B24" s="142"/>
      <c r="C24" s="142"/>
      <c r="D24" s="142"/>
      <c r="E24" s="142">
        <v>32009.25</v>
      </c>
      <c r="F24" s="142"/>
      <c r="G24" s="142">
        <v>1013733.4946666667</v>
      </c>
      <c r="H24" s="142">
        <v>1045742.7446666667</v>
      </c>
    </row>
    <row r="25" spans="1:8" x14ac:dyDescent="0.3">
      <c r="A25" t="s">
        <v>28</v>
      </c>
      <c r="B25" s="142"/>
      <c r="C25" s="142"/>
      <c r="D25" s="142"/>
      <c r="E25" s="142">
        <v>174169.56</v>
      </c>
      <c r="F25" s="142"/>
      <c r="G25" s="142"/>
      <c r="H25" s="142">
        <v>174169.56</v>
      </c>
    </row>
    <row r="26" spans="1:8" x14ac:dyDescent="0.3">
      <c r="A26" t="s">
        <v>29</v>
      </c>
      <c r="B26" s="142"/>
      <c r="C26" s="142"/>
      <c r="D26" s="142"/>
      <c r="E26" s="142"/>
      <c r="F26" s="142"/>
      <c r="G26" s="142">
        <v>1378104.97</v>
      </c>
      <c r="H26" s="142">
        <v>1378104.97</v>
      </c>
    </row>
    <row r="27" spans="1:8" x14ac:dyDescent="0.3">
      <c r="A27" t="s">
        <v>30</v>
      </c>
      <c r="B27" s="142"/>
      <c r="C27" s="142">
        <v>0</v>
      </c>
      <c r="D27" s="142"/>
      <c r="E27" s="142">
        <v>116650</v>
      </c>
      <c r="F27" s="142"/>
      <c r="G27" s="142">
        <v>98943.23</v>
      </c>
      <c r="H27" s="142">
        <v>215593.22999999998</v>
      </c>
    </row>
    <row r="28" spans="1:8" x14ac:dyDescent="0.3">
      <c r="A28" t="s">
        <v>31</v>
      </c>
      <c r="B28" s="142"/>
      <c r="C28" s="142"/>
      <c r="D28" s="142"/>
      <c r="E28" s="142"/>
      <c r="F28" s="142">
        <v>121168.7</v>
      </c>
      <c r="G28" s="142">
        <v>7802232.4533333331</v>
      </c>
      <c r="H28" s="142">
        <v>7923401.1533333333</v>
      </c>
    </row>
    <row r="29" spans="1:8" x14ac:dyDescent="0.3">
      <c r="A29" t="s">
        <v>32</v>
      </c>
      <c r="B29" s="142">
        <v>960000</v>
      </c>
      <c r="C29" s="142"/>
      <c r="D29" s="142"/>
      <c r="E29" s="142"/>
      <c r="F29" s="142"/>
      <c r="G29" s="142"/>
      <c r="H29" s="142">
        <v>960000</v>
      </c>
    </row>
    <row r="30" spans="1:8" x14ac:dyDescent="0.3">
      <c r="A30" t="s">
        <v>33</v>
      </c>
      <c r="B30" s="142"/>
      <c r="C30" s="142"/>
      <c r="D30" s="142"/>
      <c r="E30" s="142"/>
      <c r="F30" s="142"/>
      <c r="G30" s="142">
        <v>7470</v>
      </c>
      <c r="H30" s="142">
        <v>7470</v>
      </c>
    </row>
    <row r="31" spans="1:8" x14ac:dyDescent="0.3">
      <c r="A31" t="s">
        <v>34</v>
      </c>
      <c r="B31" s="142">
        <v>0</v>
      </c>
      <c r="C31" s="142"/>
      <c r="D31" s="142"/>
      <c r="E31" s="142"/>
      <c r="F31" s="142"/>
      <c r="G31" s="142"/>
      <c r="H31" s="142">
        <v>0</v>
      </c>
    </row>
    <row r="32" spans="1:8" x14ac:dyDescent="0.3">
      <c r="A32" t="s">
        <v>35</v>
      </c>
      <c r="B32" s="142">
        <v>413500</v>
      </c>
      <c r="C32" s="142"/>
      <c r="D32" s="142"/>
      <c r="E32" s="142"/>
      <c r="F32" s="142"/>
      <c r="G32" s="142"/>
      <c r="H32" s="142">
        <v>413500</v>
      </c>
    </row>
    <row r="33" spans="1:14" x14ac:dyDescent="0.3">
      <c r="A33" t="s">
        <v>36</v>
      </c>
      <c r="B33" s="142">
        <v>0</v>
      </c>
      <c r="C33" s="142"/>
      <c r="D33" s="142"/>
      <c r="E33" s="142"/>
      <c r="F33" s="142"/>
      <c r="G33" s="142"/>
      <c r="H33" s="142">
        <v>0</v>
      </c>
    </row>
    <row r="34" spans="1:14" x14ac:dyDescent="0.3">
      <c r="A34" t="s">
        <v>37</v>
      </c>
      <c r="B34" s="142">
        <v>0</v>
      </c>
      <c r="C34" s="142"/>
      <c r="D34" s="142"/>
      <c r="E34" s="142"/>
      <c r="F34" s="142"/>
      <c r="G34" s="142">
        <v>248667.49999999997</v>
      </c>
      <c r="H34" s="142">
        <v>248667.49999999997</v>
      </c>
    </row>
    <row r="35" spans="1:14" x14ac:dyDescent="0.3">
      <c r="A35" t="s">
        <v>38</v>
      </c>
      <c r="B35" s="142">
        <v>150000</v>
      </c>
      <c r="C35" s="142"/>
      <c r="D35" s="142"/>
      <c r="E35" s="142"/>
      <c r="F35" s="142"/>
      <c r="G35" s="142"/>
      <c r="H35" s="142">
        <v>150000</v>
      </c>
    </row>
    <row r="36" spans="1:14" x14ac:dyDescent="0.3">
      <c r="A36" t="s">
        <v>517</v>
      </c>
      <c r="B36" s="142"/>
      <c r="C36" s="142"/>
      <c r="D36" s="142"/>
      <c r="E36" s="142"/>
      <c r="F36" s="142"/>
      <c r="G36" s="142">
        <v>41250</v>
      </c>
      <c r="H36" s="142">
        <v>41250</v>
      </c>
    </row>
    <row r="37" spans="1:14" x14ac:dyDescent="0.3">
      <c r="A37" t="s">
        <v>8</v>
      </c>
      <c r="B37" s="142">
        <v>1686396</v>
      </c>
      <c r="C37" s="142">
        <v>181931.40333333332</v>
      </c>
      <c r="D37" s="142">
        <v>8313151.6225666674</v>
      </c>
      <c r="E37" s="142">
        <v>2735863.81</v>
      </c>
      <c r="F37" s="142">
        <v>2213509.2200000007</v>
      </c>
      <c r="G37" s="142">
        <v>21476993.157666668</v>
      </c>
      <c r="H37" s="142">
        <v>36607845.213566668</v>
      </c>
    </row>
    <row r="40" spans="1:14" x14ac:dyDescent="0.3">
      <c r="N40" s="97"/>
    </row>
    <row r="41" spans="1:14" x14ac:dyDescent="0.3">
      <c r="N41" s="97"/>
    </row>
    <row r="42" spans="1:14" x14ac:dyDescent="0.3">
      <c r="N42" s="97"/>
    </row>
    <row r="43" spans="1:14" x14ac:dyDescent="0.3">
      <c r="N43" s="97"/>
    </row>
    <row r="44" spans="1:14" x14ac:dyDescent="0.3">
      <c r="N44" s="97"/>
    </row>
    <row r="45" spans="1:14" x14ac:dyDescent="0.3">
      <c r="N45" s="97"/>
    </row>
    <row r="46" spans="1:14" x14ac:dyDescent="0.3">
      <c r="N46" s="97"/>
    </row>
    <row r="47" spans="1:14" x14ac:dyDescent="0.3">
      <c r="N47" s="97"/>
    </row>
    <row r="48" spans="1: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ANTARESITDMO-1057074058-8564</_dlc_DocId>
    <_dlc_DocIdUrl xmlns="26d0a970-2ab3-49ef-b4d7-820ab6496716">
      <Url>https://antarescap.sharepoint.com/sites/AntaresITDemo/IT Internal/TechPMO/_layouts/15/DocIdRedir.aspx?ID=ANTARESITDMO-1057074058-8564</Url>
      <Description>ANTARESITDMO-1057074058-8564</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c391786d-2ce2-4ee1-838b-63fe54a71a4e"/>
    <ds:schemaRef ds:uri="http://schemas.microsoft.com/office/2006/metadata/properties"/>
    <ds:schemaRef ds:uri="http://www.w3.org/XML/1998/namespace"/>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26d0a970-2ab3-49ef-b4d7-820ab6496716"/>
    <ds:schemaRef ds:uri="http://purl.org/dc/dcmityp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2026-06-30T17:50:59Z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0b01fcb5-523b-4670-9dea-f30df230e816</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