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thesiscode/clean_data/"/>
    </mc:Choice>
  </mc:AlternateContent>
  <xr:revisionPtr revIDLastSave="0" documentId="13_ncr:1_{BE54994A-6C7D-C142-B183-3262583155AD}" xr6:coauthVersionLast="47" xr6:coauthVersionMax="47" xr10:uidLastSave="{00000000-0000-0000-0000-000000000000}"/>
  <bookViews>
    <workbookView minimized="1" xWindow="1160" yWindow="1000" windowWidth="27640" windowHeight="15380" xr2:uid="{0786BCA6-4298-3B4C-9331-F6A8012AD4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1" l="1"/>
  <c r="AD2" i="1"/>
  <c r="AA2" i="1" s="1"/>
  <c r="AD3" i="1"/>
  <c r="AA3" i="1" s="1"/>
  <c r="AD4" i="1"/>
  <c r="AA4" i="1" s="1"/>
  <c r="AD5" i="1"/>
  <c r="AA5" i="1" s="1"/>
  <c r="AD6" i="1"/>
  <c r="AA6" i="1" s="1"/>
  <c r="AD7" i="1"/>
  <c r="AA7" i="1" s="1"/>
  <c r="AD8" i="1"/>
  <c r="AA8" i="1" s="1"/>
  <c r="AD9" i="1"/>
  <c r="AA9" i="1" s="1"/>
  <c r="AD10" i="1"/>
  <c r="AA10" i="1" s="1"/>
  <c r="AD11" i="1"/>
  <c r="AA11" i="1" s="1"/>
  <c r="AD12" i="1"/>
  <c r="AA12" i="1" s="1"/>
  <c r="AD13" i="1"/>
  <c r="AA13" i="1" s="1"/>
  <c r="AD14" i="1"/>
  <c r="AA14" i="1" s="1"/>
  <c r="AD15" i="1"/>
  <c r="AA15" i="1" s="1"/>
  <c r="AD16" i="1"/>
  <c r="AA16" i="1" s="1"/>
  <c r="AD17" i="1"/>
  <c r="AA17" i="1" s="1"/>
  <c r="AD18" i="1"/>
  <c r="AA18" i="1" s="1"/>
  <c r="AD19" i="1"/>
  <c r="AA19" i="1" s="1"/>
  <c r="AD20" i="1"/>
  <c r="AA20" i="1" s="1"/>
  <c r="AD21" i="1"/>
  <c r="AA21" i="1" s="1"/>
  <c r="AD22" i="1"/>
  <c r="AA22" i="1" s="1"/>
  <c r="AD23" i="1"/>
  <c r="AA23" i="1" s="1"/>
  <c r="AD24" i="1"/>
  <c r="AA24" i="1" s="1"/>
  <c r="AD25" i="1"/>
  <c r="AA25" i="1" s="1"/>
  <c r="AD26" i="1"/>
  <c r="AA26" i="1" s="1"/>
  <c r="AD27" i="1"/>
  <c r="AA27" i="1" s="1"/>
  <c r="AD28" i="1"/>
  <c r="AA28" i="1" s="1"/>
  <c r="AD29" i="1"/>
  <c r="AA29" i="1" s="1"/>
  <c r="AD30" i="1"/>
  <c r="AA30" i="1" s="1"/>
  <c r="AD31" i="1"/>
  <c r="AA31" i="1" s="1"/>
  <c r="Z2" i="1"/>
  <c r="W2" i="1" s="1"/>
  <c r="Z3" i="1"/>
  <c r="W3" i="1" s="1"/>
  <c r="Z4" i="1"/>
  <c r="W4" i="1" s="1"/>
  <c r="Z5" i="1"/>
  <c r="W5" i="1" s="1"/>
  <c r="Z6" i="1"/>
  <c r="W6" i="1" s="1"/>
  <c r="Z7" i="1"/>
  <c r="W7" i="1" s="1"/>
  <c r="Z8" i="1"/>
  <c r="W8" i="1" s="1"/>
  <c r="Z9" i="1"/>
  <c r="W9" i="1" s="1"/>
  <c r="Z10" i="1"/>
  <c r="W10" i="1" s="1"/>
  <c r="Z11" i="1"/>
  <c r="W11" i="1" s="1"/>
  <c r="Z12" i="1"/>
  <c r="W12" i="1" s="1"/>
  <c r="Z13" i="1"/>
  <c r="W13" i="1" s="1"/>
  <c r="Z14" i="1"/>
  <c r="W14" i="1" s="1"/>
  <c r="Z15" i="1"/>
  <c r="W15" i="1" s="1"/>
  <c r="Z16" i="1"/>
  <c r="W16" i="1" s="1"/>
  <c r="Z17" i="1"/>
  <c r="W17" i="1" s="1"/>
  <c r="Z18" i="1"/>
  <c r="W18" i="1" s="1"/>
  <c r="Z19" i="1"/>
  <c r="W19" i="1" s="1"/>
  <c r="Z20" i="1"/>
  <c r="W20" i="1" s="1"/>
  <c r="Z21" i="1"/>
  <c r="W21" i="1" s="1"/>
  <c r="Z22" i="1"/>
  <c r="W22" i="1" s="1"/>
  <c r="Z23" i="1"/>
  <c r="W23" i="1" s="1"/>
  <c r="Z24" i="1"/>
  <c r="W24" i="1" s="1"/>
  <c r="Z25" i="1"/>
  <c r="W25" i="1" s="1"/>
  <c r="Z26" i="1"/>
  <c r="W26" i="1" s="1"/>
  <c r="Z27" i="1"/>
  <c r="W27" i="1" s="1"/>
  <c r="Z28" i="1"/>
  <c r="W28" i="1" s="1"/>
  <c r="Z29" i="1"/>
  <c r="W29" i="1" s="1"/>
  <c r="Z30" i="1"/>
  <c r="W30" i="1" s="1"/>
  <c r="Z31" i="1"/>
  <c r="W31" i="1" s="1"/>
  <c r="V2" i="1"/>
  <c r="Q2" i="1" s="1"/>
  <c r="V3" i="1"/>
  <c r="Q3" i="1" s="1"/>
  <c r="V4" i="1"/>
  <c r="Q4" i="1" s="1"/>
  <c r="V5" i="1"/>
  <c r="Q5" i="1" s="1"/>
  <c r="V6" i="1"/>
  <c r="Q6" i="1" s="1"/>
  <c r="V7" i="1"/>
  <c r="Q7" i="1" s="1"/>
  <c r="V8" i="1"/>
  <c r="Q8" i="1" s="1"/>
  <c r="V9" i="1"/>
  <c r="Q9" i="1" s="1"/>
  <c r="V10" i="1"/>
  <c r="Q10" i="1" s="1"/>
  <c r="V11" i="1"/>
  <c r="Q11" i="1" s="1"/>
  <c r="V12" i="1"/>
  <c r="Q12" i="1" s="1"/>
  <c r="V13" i="1"/>
  <c r="Q13" i="1" s="1"/>
  <c r="V14" i="1"/>
  <c r="Q14" i="1" s="1"/>
  <c r="V15" i="1"/>
  <c r="Q15" i="1" s="1"/>
  <c r="V16" i="1"/>
  <c r="Q16" i="1" s="1"/>
  <c r="V17" i="1"/>
  <c r="Q17" i="1" s="1"/>
  <c r="V18" i="1"/>
  <c r="Q18" i="1" s="1"/>
  <c r="V19" i="1"/>
  <c r="Q19" i="1" s="1"/>
  <c r="V20" i="1"/>
  <c r="Q20" i="1" s="1"/>
  <c r="V21" i="1"/>
  <c r="Q21" i="1" s="1"/>
  <c r="V22" i="1"/>
  <c r="Q22" i="1" s="1"/>
  <c r="V23" i="1"/>
  <c r="Q23" i="1" s="1"/>
  <c r="V24" i="1"/>
  <c r="Q24" i="1" s="1"/>
  <c r="V25" i="1"/>
  <c r="Q25" i="1" s="1"/>
  <c r="V26" i="1"/>
  <c r="Q26" i="1" s="1"/>
  <c r="V27" i="1"/>
  <c r="Q27" i="1" s="1"/>
  <c r="V28" i="1"/>
  <c r="Q28" i="1" s="1"/>
  <c r="V29" i="1"/>
  <c r="Q29" i="1" s="1"/>
  <c r="V30" i="1"/>
  <c r="Q30" i="1" s="1"/>
  <c r="V31" i="1"/>
  <c r="Q31" i="1" s="1"/>
  <c r="L2" i="1"/>
  <c r="H2" i="1" s="1"/>
  <c r="L3" i="1"/>
  <c r="H3" i="1" s="1"/>
  <c r="L4" i="1"/>
  <c r="H4" i="1" s="1"/>
  <c r="L5" i="1"/>
  <c r="H5" i="1" s="1"/>
  <c r="L6" i="1"/>
  <c r="H6" i="1" s="1"/>
  <c r="L8" i="1"/>
  <c r="H8" i="1" s="1"/>
  <c r="L9" i="1"/>
  <c r="H9" i="1" s="1"/>
  <c r="L10" i="1"/>
  <c r="H10" i="1" s="1"/>
  <c r="L11" i="1"/>
  <c r="H11" i="1" s="1"/>
  <c r="L12" i="1"/>
  <c r="H12" i="1" s="1"/>
  <c r="L13" i="1"/>
  <c r="H13" i="1" s="1"/>
  <c r="L14" i="1"/>
  <c r="H14" i="1" s="1"/>
  <c r="L15" i="1"/>
  <c r="H15" i="1" s="1"/>
  <c r="L16" i="1"/>
  <c r="H16" i="1" s="1"/>
  <c r="L17" i="1"/>
  <c r="H17" i="1" s="1"/>
  <c r="L18" i="1"/>
  <c r="H18" i="1" s="1"/>
  <c r="L19" i="1"/>
  <c r="H19" i="1" s="1"/>
  <c r="L20" i="1"/>
  <c r="H20" i="1" s="1"/>
  <c r="L21" i="1"/>
  <c r="H21" i="1" s="1"/>
  <c r="L22" i="1"/>
  <c r="H22" i="1" s="1"/>
  <c r="L23" i="1"/>
  <c r="H23" i="1" s="1"/>
  <c r="L24" i="1"/>
  <c r="H24" i="1" s="1"/>
  <c r="L25" i="1"/>
  <c r="H25" i="1" s="1"/>
  <c r="L26" i="1"/>
  <c r="H26" i="1" s="1"/>
  <c r="L28" i="1"/>
  <c r="H28" i="1" s="1"/>
  <c r="L29" i="1"/>
  <c r="H29" i="1" s="1"/>
  <c r="L30" i="1"/>
  <c r="H30" i="1" s="1"/>
  <c r="L31" i="1"/>
  <c r="H31" i="1" s="1"/>
  <c r="O2" i="1"/>
  <c r="M2" i="1" s="1"/>
  <c r="O3" i="1"/>
  <c r="M3" i="1" s="1"/>
  <c r="O4" i="1"/>
  <c r="M4" i="1" s="1"/>
  <c r="O5" i="1"/>
  <c r="M5" i="1" s="1"/>
  <c r="O6" i="1"/>
  <c r="M6" i="1" s="1"/>
  <c r="O7" i="1"/>
  <c r="M7" i="1" s="1"/>
  <c r="O8" i="1"/>
  <c r="M8" i="1" s="1"/>
  <c r="O9" i="1"/>
  <c r="M9" i="1" s="1"/>
  <c r="O10" i="1"/>
  <c r="M10" i="1" s="1"/>
  <c r="O11" i="1"/>
  <c r="M11" i="1" s="1"/>
  <c r="O12" i="1"/>
  <c r="M12" i="1" s="1"/>
  <c r="O13" i="1"/>
  <c r="M13" i="1" s="1"/>
  <c r="O14" i="1"/>
  <c r="M14" i="1" s="1"/>
  <c r="O15" i="1"/>
  <c r="M15" i="1" s="1"/>
  <c r="O16" i="1"/>
  <c r="M16" i="1" s="1"/>
  <c r="O17" i="1"/>
  <c r="M17" i="1" s="1"/>
  <c r="O18" i="1"/>
  <c r="M18" i="1" s="1"/>
  <c r="O19" i="1"/>
  <c r="M19" i="1" s="1"/>
  <c r="O20" i="1"/>
  <c r="M20" i="1" s="1"/>
  <c r="O21" i="1"/>
  <c r="M21" i="1" s="1"/>
  <c r="O22" i="1"/>
  <c r="M22" i="1" s="1"/>
  <c r="O23" i="1"/>
  <c r="M23" i="1" s="1"/>
  <c r="O24" i="1"/>
  <c r="M24" i="1" s="1"/>
  <c r="O25" i="1"/>
  <c r="M25" i="1" s="1"/>
  <c r="O26" i="1"/>
  <c r="M26" i="1" s="1"/>
  <c r="O27" i="1"/>
  <c r="M27" i="1" s="1"/>
  <c r="O28" i="1"/>
  <c r="M28" i="1" s="1"/>
  <c r="O29" i="1"/>
  <c r="M29" i="1" s="1"/>
  <c r="O30" i="1"/>
  <c r="M30" i="1" s="1"/>
  <c r="O31" i="1"/>
  <c r="M31" i="1" s="1"/>
  <c r="AE28" i="1" l="1"/>
  <c r="AE24" i="1"/>
  <c r="AE20" i="1"/>
  <c r="AE16" i="1"/>
  <c r="AE12" i="1"/>
  <c r="AE8" i="1"/>
  <c r="AE4" i="1"/>
  <c r="AF30" i="1"/>
  <c r="AF26" i="1"/>
  <c r="AF22" i="1"/>
  <c r="AF18" i="1"/>
  <c r="AF14" i="1"/>
  <c r="AF10" i="1"/>
  <c r="AF6" i="1"/>
  <c r="AF2" i="1"/>
  <c r="AG28" i="1"/>
  <c r="AG24" i="1"/>
  <c r="AG20" i="1"/>
  <c r="AG16" i="1"/>
  <c r="AG12" i="1"/>
  <c r="AG8" i="1"/>
  <c r="AG4" i="1"/>
  <c r="AE31" i="1"/>
  <c r="AE27" i="1"/>
  <c r="AE23" i="1"/>
  <c r="AE19" i="1"/>
  <c r="AE15" i="1"/>
  <c r="AE11" i="1"/>
  <c r="AE7" i="1"/>
  <c r="AE3" i="1"/>
  <c r="AF29" i="1"/>
  <c r="AF25" i="1"/>
  <c r="AF21" i="1"/>
  <c r="AF17" i="1"/>
  <c r="AF13" i="1"/>
  <c r="AF9" i="1"/>
  <c r="AF5" i="1"/>
  <c r="AG31" i="1"/>
  <c r="AG27" i="1"/>
  <c r="AG23" i="1"/>
  <c r="AG19" i="1"/>
  <c r="AG15" i="1"/>
  <c r="AG11" i="1"/>
  <c r="AG7" i="1"/>
  <c r="AG3" i="1"/>
  <c r="AE30" i="1"/>
  <c r="AE26" i="1"/>
  <c r="AE22" i="1"/>
  <c r="AE18" i="1"/>
  <c r="AE14" i="1"/>
  <c r="AE10" i="1"/>
  <c r="AE6" i="1"/>
  <c r="AE2" i="1"/>
  <c r="AF28" i="1"/>
  <c r="AF24" i="1"/>
  <c r="AF20" i="1"/>
  <c r="AF16" i="1"/>
  <c r="AF12" i="1"/>
  <c r="AF8" i="1"/>
  <c r="AF4" i="1"/>
  <c r="AG30" i="1"/>
  <c r="AG26" i="1"/>
  <c r="AG22" i="1"/>
  <c r="AG18" i="1"/>
  <c r="AG14" i="1"/>
  <c r="AG10" i="1"/>
  <c r="AG6" i="1"/>
  <c r="AG2" i="1"/>
  <c r="AE29" i="1"/>
  <c r="AE25" i="1"/>
  <c r="AE21" i="1"/>
  <c r="AE17" i="1"/>
  <c r="AE13" i="1"/>
  <c r="AE9" i="1"/>
  <c r="AE5" i="1"/>
  <c r="AF31" i="1"/>
  <c r="AF27" i="1"/>
  <c r="AF23" i="1"/>
  <c r="AF19" i="1"/>
  <c r="AF15" i="1"/>
  <c r="AF11" i="1"/>
  <c r="AF7" i="1"/>
  <c r="AG29" i="1"/>
  <c r="AG25" i="1"/>
  <c r="AG21" i="1"/>
  <c r="AG17" i="1"/>
  <c r="AG13" i="1"/>
  <c r="AG9" i="1"/>
  <c r="AG5" i="1"/>
  <c r="T29" i="1"/>
  <c r="T25" i="1"/>
  <c r="T21" i="1"/>
  <c r="T17" i="1"/>
  <c r="T13" i="1"/>
  <c r="T9" i="1"/>
  <c r="T5" i="1"/>
  <c r="T28" i="1"/>
  <c r="T24" i="1"/>
  <c r="T20" i="1"/>
  <c r="T16" i="1"/>
  <c r="T12" i="1"/>
  <c r="T8" i="1"/>
  <c r="T4" i="1"/>
  <c r="T31" i="1"/>
  <c r="T27" i="1"/>
  <c r="T23" i="1"/>
  <c r="T19" i="1"/>
  <c r="T15" i="1"/>
  <c r="T11" i="1"/>
  <c r="T7" i="1"/>
  <c r="T3" i="1"/>
  <c r="T30" i="1"/>
  <c r="T26" i="1"/>
  <c r="T22" i="1"/>
  <c r="T18" i="1"/>
  <c r="T14" i="1"/>
  <c r="T10" i="1"/>
  <c r="T6" i="1"/>
  <c r="T2" i="1"/>
  <c r="U29" i="1"/>
  <c r="U25" i="1"/>
  <c r="U21" i="1"/>
  <c r="U17" i="1"/>
  <c r="U13" i="1"/>
  <c r="U9" i="1"/>
  <c r="U5" i="1"/>
  <c r="U28" i="1"/>
  <c r="U24" i="1"/>
  <c r="U20" i="1"/>
  <c r="U16" i="1"/>
  <c r="U12" i="1"/>
  <c r="U8" i="1"/>
  <c r="U4" i="1"/>
  <c r="U31" i="1"/>
  <c r="U27" i="1"/>
  <c r="U23" i="1"/>
  <c r="U19" i="1"/>
  <c r="U15" i="1"/>
  <c r="U11" i="1"/>
  <c r="U7" i="1"/>
  <c r="U3" i="1"/>
  <c r="U30" i="1"/>
  <c r="U26" i="1"/>
  <c r="U22" i="1"/>
  <c r="U18" i="1"/>
  <c r="U14" i="1"/>
  <c r="U10" i="1"/>
  <c r="U6" i="1"/>
  <c r="U2" i="1"/>
  <c r="K29" i="1"/>
  <c r="K25" i="1"/>
  <c r="K21" i="1"/>
  <c r="K17" i="1"/>
  <c r="K13" i="1"/>
  <c r="K9" i="1"/>
  <c r="K5" i="1"/>
  <c r="K28" i="1"/>
  <c r="K24" i="1"/>
  <c r="K20" i="1"/>
  <c r="K16" i="1"/>
  <c r="K12" i="1"/>
  <c r="K8" i="1"/>
  <c r="K4" i="1"/>
  <c r="K31" i="1"/>
  <c r="K23" i="1"/>
  <c r="K19" i="1"/>
  <c r="K15" i="1"/>
  <c r="K11" i="1"/>
  <c r="K3" i="1"/>
  <c r="K30" i="1"/>
  <c r="K26" i="1"/>
  <c r="K22" i="1"/>
  <c r="K18" i="1"/>
  <c r="K14" i="1"/>
  <c r="K10" i="1"/>
  <c r="K6" i="1"/>
  <c r="K2" i="1"/>
  <c r="AU31" i="1"/>
  <c r="AT31" i="1"/>
  <c r="AU30" i="1"/>
  <c r="AT30" i="1"/>
  <c r="AU29" i="1"/>
  <c r="AT29" i="1"/>
  <c r="AU28" i="1"/>
  <c r="AT28" i="1"/>
  <c r="AU27" i="1"/>
  <c r="AT27" i="1"/>
  <c r="AU26" i="1"/>
  <c r="AT26" i="1"/>
  <c r="AU25" i="1"/>
  <c r="AT25" i="1"/>
  <c r="AU24" i="1"/>
  <c r="AT24" i="1"/>
  <c r="AU23" i="1"/>
  <c r="AT23" i="1"/>
  <c r="AU22" i="1"/>
  <c r="AT22" i="1"/>
  <c r="AU21" i="1"/>
  <c r="AT21" i="1"/>
  <c r="AU20" i="1"/>
  <c r="AT20" i="1"/>
  <c r="AU19" i="1"/>
  <c r="AT19" i="1"/>
  <c r="AU18" i="1"/>
  <c r="AT18" i="1"/>
  <c r="AU17" i="1"/>
  <c r="AT17" i="1"/>
  <c r="AU16" i="1"/>
  <c r="AT16" i="1"/>
  <c r="AU15" i="1"/>
  <c r="AT15" i="1"/>
  <c r="AU14" i="1"/>
  <c r="AT14" i="1"/>
  <c r="AU13" i="1"/>
  <c r="AT13" i="1"/>
  <c r="AU12" i="1"/>
  <c r="AT12" i="1"/>
  <c r="AU11" i="1"/>
  <c r="AT11" i="1"/>
  <c r="AU10" i="1"/>
  <c r="AT10" i="1"/>
  <c r="AU9" i="1"/>
  <c r="AT9" i="1"/>
  <c r="AU8" i="1"/>
  <c r="AT8" i="1"/>
  <c r="AU7" i="1"/>
  <c r="AT7" i="1"/>
  <c r="AU6" i="1"/>
  <c r="AT6" i="1"/>
  <c r="AU5" i="1"/>
  <c r="AT5" i="1"/>
  <c r="AU4" i="1"/>
  <c r="AT4" i="1"/>
  <c r="AU3" i="1"/>
  <c r="AT3" i="1"/>
  <c r="AU2" i="1"/>
  <c r="AT2" i="1"/>
</calcChain>
</file>

<file path=xl/sharedStrings.xml><?xml version="1.0" encoding="utf-8"?>
<sst xmlns="http://schemas.openxmlformats.org/spreadsheetml/2006/main" count="118" uniqueCount="53">
  <si>
    <t>patient_id</t>
  </si>
  <si>
    <t>bl_service_date</t>
  </si>
  <si>
    <t>gender</t>
  </si>
  <si>
    <t>race</t>
  </si>
  <si>
    <t>age</t>
  </si>
  <si>
    <t>avg_wc</t>
  </si>
  <si>
    <t>bmi</t>
  </si>
  <si>
    <t>bl_get_hour</t>
  </si>
  <si>
    <t>bl_get_min</t>
  </si>
  <si>
    <t>bl_sbtt</t>
  </si>
  <si>
    <t>bl_sbtt_hour</t>
  </si>
  <si>
    <t>bl_sbtt_min</t>
  </si>
  <si>
    <t>bl_ctt</t>
  </si>
  <si>
    <t>bl_ctt_hour</t>
  </si>
  <si>
    <t>bl_ctt_min</t>
  </si>
  <si>
    <t>bl_slbtt</t>
  </si>
  <si>
    <t>bl_slbtt_hour</t>
  </si>
  <si>
    <t>bl_slbtt_min</t>
  </si>
  <si>
    <t>bl_wgtt</t>
  </si>
  <si>
    <t>bl_wgtt_hour</t>
  </si>
  <si>
    <t>bl_wgtt_min</t>
  </si>
  <si>
    <t>bl_dxa_mass</t>
  </si>
  <si>
    <t>bl_dxa_android_fat</t>
  </si>
  <si>
    <t>bl_dxa_gyn_fat</t>
  </si>
  <si>
    <t>bl_dxa_vatmass</t>
  </si>
  <si>
    <t>bl_dxa_vatvol</t>
  </si>
  <si>
    <t>MVPA_wk</t>
  </si>
  <si>
    <t>bl_agr</t>
  </si>
  <si>
    <t>dxa_totlean</t>
  </si>
  <si>
    <t>dxa_totfat</t>
  </si>
  <si>
    <t>dxa_tiss_p_fat</t>
  </si>
  <si>
    <t>dxa_tissue</t>
  </si>
  <si>
    <t>dxa_mass</t>
  </si>
  <si>
    <t>dxa_lean_p</t>
  </si>
  <si>
    <t>dxa_fat_p</t>
  </si>
  <si>
    <t>M</t>
  </si>
  <si>
    <t>White</t>
  </si>
  <si>
    <t>African American</t>
  </si>
  <si>
    <t>F</t>
  </si>
  <si>
    <t>NA</t>
  </si>
  <si>
    <t>Hispanic</t>
  </si>
  <si>
    <t xml:space="preserve">bl_gastric_empty </t>
  </si>
  <si>
    <t>sbtt_min_tot</t>
  </si>
  <si>
    <t>get_min</t>
  </si>
  <si>
    <t>ctt_min_tot</t>
  </si>
  <si>
    <t>wgtt_tot_min</t>
  </si>
  <si>
    <t>slbtt_tot_min</t>
  </si>
  <si>
    <t>get_15_inc</t>
  </si>
  <si>
    <t>ctt_15min</t>
  </si>
  <si>
    <t>ctt_30min</t>
  </si>
  <si>
    <t>wgtt_15min</t>
  </si>
  <si>
    <t>wgtt_30min</t>
  </si>
  <si>
    <t>wgtt_hour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</si>
</sst>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]:mm:ss;@"/>
    <numFmt numFmtId="165" formatCode="0.0"/>
    <numFmt numFmtId="166" formatCode="[h]:mm"/>
    <numFmt numFmtId="167" formatCode="0.000000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20" fontId="0" fillId="0" borderId="0" xfId="0" applyNumberFormat="1"/>
    <xf numFmtId="0" fontId="0" fillId="3" borderId="0" xfId="0" applyFill="1"/>
    <xf numFmtId="2" fontId="0" fillId="0" borderId="0" xfId="0" applyNumberFormat="1"/>
    <xf numFmtId="165" fontId="0" fillId="0" borderId="0" xfId="0" applyNumberFormat="1"/>
    <xf numFmtId="0" fontId="4" fillId="0" borderId="0" xfId="0" applyFont="1"/>
    <xf numFmtId="0" fontId="5" fillId="3" borderId="0" xfId="0" applyFont="1" applyFill="1"/>
    <xf numFmtId="164" fontId="0" fillId="0" borderId="0" xfId="0" applyNumberFormat="1"/>
    <xf numFmtId="21" fontId="0" fillId="0" borderId="0" xfId="0" applyNumberFormat="1"/>
    <xf numFmtId="14" fontId="3" fillId="0" borderId="0" xfId="0" applyNumberFormat="1" applyFont="1"/>
    <xf numFmtId="0" fontId="3" fillId="0" borderId="0" xfId="0" applyFont="1"/>
    <xf numFmtId="166" fontId="1" fillId="2" borderId="0" xfId="0" applyNumberFormat="1" applyFont="1" applyFill="1"/>
    <xf numFmtId="166" fontId="0" fillId="0" borderId="0" xfId="0" applyNumberFormat="1"/>
    <xf numFmtId="167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66" formatCode="[h]:mm"/>
    </dxf>
    <dxf>
      <numFmt numFmtId="164" formatCode="[h]:mm:ss;@"/>
    </dxf>
    <dxf>
      <numFmt numFmtId="164" formatCode="[h]:mm:ss;@"/>
    </dxf>
    <dxf>
      <numFmt numFmtId="164" formatCode="[h]:mm:ss;@"/>
      <fill>
        <patternFill patternType="solid">
          <fgColor indexed="64"/>
          <bgColor rgb="FFFFFF00"/>
        </patternFill>
      </fill>
    </dxf>
    <dxf>
      <numFmt numFmtId="166" formatCode="[h]:mm"/>
    </dxf>
    <dxf>
      <numFmt numFmtId="165" formatCode="0.0"/>
    </dxf>
    <dxf>
      <numFmt numFmtId="165" formatCode="0.0"/>
    </dxf>
    <dxf>
      <numFmt numFmtId="19" formatCode="m/d/yy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h]:mm"/>
    </dxf>
    <dxf>
      <numFmt numFmtId="0" formatCode="General"/>
    </dxf>
    <dxf>
      <numFmt numFmtId="164" formatCode="[h]:mm:ss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h]:mm:ss;@"/>
    </dxf>
    <dxf>
      <numFmt numFmtId="0" formatCode="General"/>
    </dxf>
    <dxf>
      <numFmt numFmtId="164" formatCode="[h]:mm:ss;@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66" formatCode="[h]:mm"/>
    </dxf>
    <dxf>
      <numFmt numFmtId="165" formatCode="0.0"/>
    </dxf>
    <dxf>
      <numFmt numFmtId="165" formatCode="0.0"/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4942A-349C-6A40-B353-35C983F32D79}" name="Table1" displayName="Table1" ref="A1:AN32" totalsRowCount="1" headerRowDxfId="31">
  <autoFilter ref="A1:AN31" xr:uid="{D794942A-349C-6A40-B353-35C983F32D79}"/>
  <tableColumns count="40">
    <tableColumn id="1" xr3:uid="{15801982-DB0B-BD4C-91D1-85759E4DD2F3}" name="patient_id"/>
    <tableColumn id="2" xr3:uid="{0278A7DF-91C3-2544-B6D2-D325B51BE187}" name="bl_service_date" dataDxfId="30" totalsRowDxfId="8"/>
    <tableColumn id="3" xr3:uid="{55A3F9F1-F343-8546-9825-70491E3E9025}" name="gender"/>
    <tableColumn id="4" xr3:uid="{0B487095-E910-244D-9A3A-4174D7B7482F}" name="race"/>
    <tableColumn id="5" xr3:uid="{5835DE03-1F98-DD42-BDA7-437E5895F605}" name="age"/>
    <tableColumn id="6" xr3:uid="{E5AB7353-3311-8E4F-8570-826F82E345BF}" name="avg_wc" dataDxfId="29" totalsRowDxfId="7"/>
    <tableColumn id="7" xr3:uid="{420D4503-BE17-6B4C-BFC1-E66DA4DAD74F}" name="bmi" dataDxfId="28" totalsRowDxfId="6"/>
    <tableColumn id="8" xr3:uid="{968DC820-A9E9-7842-9CFA-28D7DC9B30DD}" name="bl_gastric_empty " dataDxfId="27" totalsRowDxfId="5">
      <calculatedColumnFormula>TEXT(L2/1440, "[h]:mm")</calculatedColumnFormula>
    </tableColumn>
    <tableColumn id="9" xr3:uid="{6D70ED5E-026F-CD49-AE83-5944A8118E92}" name="bl_get_hour"/>
    <tableColumn id="10" xr3:uid="{31D4DD3F-E124-2947-B580-864AC54E4297}" name="bl_get_min"/>
    <tableColumn id="36" xr3:uid="{5B3B23BF-DCE3-C044-8786-34411AAC2666}" name="get_15_inc" dataDxfId="26">
      <calculatedColumnFormula>Table1[[#This Row],[get_min]]/15</calculatedColumnFormula>
    </tableColumn>
    <tableColumn id="31" xr3:uid="{FEB49D8F-6BB9-894D-8A79-B90B14E495FB}" name="get_min" dataDxfId="25">
      <calculatedColumnFormula>Table1[[#This Row],[bl_get_hour]]*60+Table1[[#This Row],[bl_get_min]]</calculatedColumnFormula>
    </tableColumn>
    <tableColumn id="11" xr3:uid="{BCF836EE-C7FA-A743-9F99-7F4D75EBF2FA}" name="bl_sbtt" dataDxfId="24" totalsRowDxfId="4">
      <calculatedColumnFormula>TEXT(O2/1440, "[h]:mm")</calculatedColumnFormula>
    </tableColumn>
    <tableColumn id="12" xr3:uid="{CFF2F572-A371-C247-B83E-C2BD73477D2F}" name="bl_sbtt_hour"/>
    <tableColumn id="30" xr3:uid="{C6B3FDBA-E769-8E4F-A377-01108D2A28C0}" name="sbtt_min_tot" dataDxfId="23">
      <calculatedColumnFormula>Table1[[#This Row],[bl_sbtt_hour]]*60 + P2</calculatedColumnFormula>
    </tableColumn>
    <tableColumn id="13" xr3:uid="{7F39BA31-F007-3946-83C1-E7F5F3187684}" name="bl_sbtt_min"/>
    <tableColumn id="14" xr3:uid="{609634C3-A70A-E748-BF9B-D81809195A4B}" name="bl_ctt" dataDxfId="22" totalsRowDxfId="3">
      <calculatedColumnFormula>TEXT(V2/1440, "[h]:mm")</calculatedColumnFormula>
    </tableColumn>
    <tableColumn id="15" xr3:uid="{C271731A-76B3-C445-AE5C-1B1C19EE8570}" name="bl_ctt_hour"/>
    <tableColumn id="16" xr3:uid="{A09D55E2-958B-B24E-B36A-AFCEC0BD3238}" name="bl_ctt_min"/>
    <tableColumn id="37" xr3:uid="{431B8C7A-25C7-0744-AB5D-CC02B612AA37}" name="ctt_30min" dataDxfId="21">
      <calculatedColumnFormula>Table1[[#This Row],[ctt_min_tot]]/30</calculatedColumnFormula>
    </tableColumn>
    <tableColumn id="32" xr3:uid="{C60A23F2-A773-E643-B4D0-3B1ED9978E6F}" name="ctt_15min" dataDxfId="20">
      <calculatedColumnFormula>Table1[[#This Row],[ctt_min_tot]]/15</calculatedColumnFormula>
    </tableColumn>
    <tableColumn id="33" xr3:uid="{B3FBFB41-2640-2E4A-AD4F-3A9CB214849F}" name="ctt_min_tot" dataDxfId="19">
      <calculatedColumnFormula>Table1[[#This Row],[bl_ctt_hour]]*60+Table1[[#This Row],[bl_ctt_min]]</calculatedColumnFormula>
    </tableColumn>
    <tableColumn id="17" xr3:uid="{A392BA69-0756-6A46-B766-A52CD5918335}" name="bl_slbtt" dataDxfId="18" totalsRowDxfId="2">
      <calculatedColumnFormula>TEXT(Z2/1440, "[h]:mm")</calculatedColumnFormula>
    </tableColumn>
    <tableColumn id="18" xr3:uid="{2B1ADD3D-E4F6-A046-9590-15FBB4DA8928}" name="bl_slbtt_hour"/>
    <tableColumn id="19" xr3:uid="{B220E430-7F87-B744-B751-EC45764CB96A}" name="bl_slbtt_min"/>
    <tableColumn id="34" xr3:uid="{7A397E97-F6E6-C748-83AA-B462445E44C6}" name="slbtt_tot_min" dataDxfId="17">
      <calculatedColumnFormula>Table1[[#This Row],[bl_slbtt_hour]]*60+Table1[[#This Row],[bl_slbtt_min]]</calculatedColumnFormula>
    </tableColumn>
    <tableColumn id="20" xr3:uid="{13DAB0F5-7204-3340-AA44-157D821A4D45}" name="bl_wgtt" dataDxfId="16" totalsRowDxfId="1">
      <calculatedColumnFormula>TEXT(AD2/1440, "[h]:mm")</calculatedColumnFormula>
    </tableColumn>
    <tableColumn id="21" xr3:uid="{F105FB45-F14F-054C-A3B6-48F27164EC44}" name="bl_wgtt_hour"/>
    <tableColumn id="22" xr3:uid="{16315D45-CDCD-2642-965B-CCDC28C66F13}" name="bl_wgtt_min"/>
    <tableColumn id="35" xr3:uid="{0A5A4685-AE88-DB44-81DC-A2614EFBF23B}" name="wgtt_tot_min" dataDxfId="15">
      <calculatedColumnFormula>Table1[[#This Row],[bl_wgtt_hour]]*60+Table1[[#This Row],[bl_wgtt_min]]</calculatedColumnFormula>
    </tableColumn>
    <tableColumn id="38" xr3:uid="{4BBBBC08-D0CD-EA4D-BCF5-1F637DFE2FFB}" name="wgtt_15min" dataDxfId="14">
      <calculatedColumnFormula>Table1[[#This Row],[wgtt_tot_min]]/15</calculatedColumnFormula>
    </tableColumn>
    <tableColumn id="39" xr3:uid="{4901B8BC-3F58-364E-94E1-F84AA0E30450}" name="wgtt_30min" dataDxfId="13">
      <calculatedColumnFormula>Table1[[#This Row],[wgtt_tot_min]]/30</calculatedColumnFormula>
    </tableColumn>
    <tableColumn id="40" xr3:uid="{EA63846F-909D-3641-B4C9-DC9E0CCDDBA3}" name="wgtt_hour" dataDxfId="12">
      <calculatedColumnFormula>Table1[[#This Row],[wgtt_tot_min]]/60</calculatedColumnFormula>
    </tableColumn>
    <tableColumn id="23" xr3:uid="{737C7402-286F-344D-B36C-375A32521855}" name="bl_dxa_mass"/>
    <tableColumn id="24" xr3:uid="{9145F6D4-FC13-3A4B-A9D5-52A5D9630D6E}" name="bl_dxa_android_fat"/>
    <tableColumn id="25" xr3:uid="{7546F33C-EF01-FF40-94A8-44833CB032C7}" name="bl_dxa_gyn_fat"/>
    <tableColumn id="26" xr3:uid="{52F7E779-F66E-9142-B4B0-1311F269FE46}" name="bl_dxa_vatmass"/>
    <tableColumn id="27" xr3:uid="{D617D543-54C7-8844-A04D-3F99E8401E2C}" name="bl_dxa_vatvol"/>
    <tableColumn id="28" xr3:uid="{AC9FBF1D-CB31-B54A-8C16-16B22238A50E}" name="MVPA_wk" dataDxfId="11" totalsRowDxfId="0"/>
    <tableColumn id="29" xr3:uid="{15ACC424-9753-CC44-BC9C-4FAD2417FE05}" name="bl_agr"/>
  </tableColumns>
  <tableStyleInfo name="TableStyleLight2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A38032-FCD6-F347-A121-C76637AC9E79}" name="Table2" displayName="Table2" ref="AO1:AU31" totalsRowShown="0">
  <autoFilter ref="AO1:AU31" xr:uid="{73A38032-FCD6-F347-A121-C76637AC9E79}"/>
  <tableColumns count="7">
    <tableColumn id="1" xr3:uid="{4042D8CE-EF56-8045-A28A-6F0894F95B07}" name="dxa_totlean"/>
    <tableColumn id="2" xr3:uid="{8C6ECF79-BFB0-DC43-B57C-9A9881C16461}" name="dxa_totfat"/>
    <tableColumn id="3" xr3:uid="{6C48B20C-5EFC-064A-AD47-84545D243AA7}" name="dxa_tiss_p_fat"/>
    <tableColumn id="4" xr3:uid="{C4EDE4F4-53E6-D340-839A-B02EAB598CEC}" name="dxa_tissue"/>
    <tableColumn id="5" xr3:uid="{038DE25A-E4C1-5A40-996A-7F00094BE0EE}" name="dxa_mass"/>
    <tableColumn id="6" xr3:uid="{3CE55308-D24D-5A46-AB78-559E81B66577}" name="dxa_lean_p" dataDxfId="10">
      <calculatedColumnFormula>AO2/AS2</calculatedColumnFormula>
    </tableColumn>
    <tableColumn id="7" xr3:uid="{3A9E6DDA-1A5C-4447-9233-4D8796EF7DE7}" name="dxa_fat_p" dataDxfId="9">
      <calculatedColumnFormula>AP2/AS2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D95A-1374-B543-AA28-C59FB92A5333}">
  <dimension ref="A1:AU33"/>
  <sheetViews>
    <sheetView tabSelected="1" workbookViewId="0">
      <selection activeCell="A2" sqref="A2:A31"/>
    </sheetView>
  </sheetViews>
  <sheetFormatPr baseColWidth="10" defaultColWidth="11" defaultRowHeight="16" x14ac:dyDescent="0.2"/>
  <cols>
    <col min="1" max="1" width="11.5" customWidth="1"/>
    <col min="2" max="2" width="15.6640625" customWidth="1"/>
    <col min="8" max="8" width="16.6640625" style="17" customWidth="1"/>
    <col min="9" max="9" width="13.33203125" customWidth="1"/>
    <col min="10" max="12" width="12.83203125" customWidth="1"/>
    <col min="14" max="15" width="13.83203125" customWidth="1"/>
    <col min="16" max="16" width="13.33203125" customWidth="1"/>
    <col min="18" max="18" width="12.83203125" customWidth="1"/>
    <col min="19" max="22" width="12.33203125" customWidth="1"/>
    <col min="24" max="24" width="13.83203125" customWidth="1"/>
    <col min="25" max="26" width="13.1640625" customWidth="1"/>
    <col min="27" max="27" width="11" style="17"/>
    <col min="28" max="28" width="14.5" customWidth="1"/>
    <col min="29" max="33" width="14" customWidth="1"/>
    <col min="34" max="34" width="14.1640625" customWidth="1"/>
    <col min="35" max="35" width="19.33203125" customWidth="1"/>
    <col min="36" max="36" width="16" customWidth="1"/>
    <col min="37" max="37" width="17" customWidth="1"/>
    <col min="38" max="38" width="15.1640625" customWidth="1"/>
    <col min="39" max="39" width="12" customWidth="1"/>
    <col min="41" max="41" width="13.1640625" customWidth="1"/>
    <col min="42" max="42" width="12" customWidth="1"/>
    <col min="43" max="43" width="15.5" customWidth="1"/>
    <col min="44" max="44" width="12.1640625" customWidth="1"/>
    <col min="45" max="45" width="11.6640625" customWidth="1"/>
    <col min="46" max="46" width="12.83203125" customWidth="1"/>
    <col min="47" max="47" width="11.6640625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6" t="s">
        <v>41</v>
      </c>
      <c r="I1" t="s">
        <v>7</v>
      </c>
      <c r="J1" t="s">
        <v>8</v>
      </c>
      <c r="K1" t="s">
        <v>47</v>
      </c>
      <c r="L1" t="s">
        <v>43</v>
      </c>
      <c r="M1" s="2" t="s">
        <v>9</v>
      </c>
      <c r="N1" t="s">
        <v>10</v>
      </c>
      <c r="O1" t="s">
        <v>42</v>
      </c>
      <c r="P1" t="s">
        <v>11</v>
      </c>
      <c r="Q1" s="2" t="s">
        <v>12</v>
      </c>
      <c r="R1" t="s">
        <v>13</v>
      </c>
      <c r="S1" t="s">
        <v>14</v>
      </c>
      <c r="T1" t="s">
        <v>49</v>
      </c>
      <c r="U1" t="s">
        <v>48</v>
      </c>
      <c r="V1" t="s">
        <v>44</v>
      </c>
      <c r="W1" s="2" t="s">
        <v>15</v>
      </c>
      <c r="X1" s="3" t="s">
        <v>16</v>
      </c>
      <c r="Y1" s="3" t="s">
        <v>17</v>
      </c>
      <c r="Z1" s="3" t="s">
        <v>46</v>
      </c>
      <c r="AA1" s="16" t="s">
        <v>18</v>
      </c>
      <c r="AB1" t="s">
        <v>19</v>
      </c>
      <c r="AC1" t="s">
        <v>20</v>
      </c>
      <c r="AD1" t="s">
        <v>45</v>
      </c>
      <c r="AE1" t="s">
        <v>50</v>
      </c>
      <c r="AF1" t="s">
        <v>51</v>
      </c>
      <c r="AG1" t="s">
        <v>52</v>
      </c>
      <c r="AH1" s="7" t="s">
        <v>21</v>
      </c>
      <c r="AI1" t="s">
        <v>22</v>
      </c>
      <c r="AJ1" t="s">
        <v>23</v>
      </c>
      <c r="AK1" s="11" t="s">
        <v>24</v>
      </c>
      <c r="AL1" s="11" t="s">
        <v>25</v>
      </c>
      <c r="AM1" s="11" t="s">
        <v>26</v>
      </c>
      <c r="AN1" s="1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 spans="1:47" x14ac:dyDescent="0.2">
      <c r="A2">
        <v>1010</v>
      </c>
      <c r="B2" s="4">
        <v>44426</v>
      </c>
      <c r="C2" t="s">
        <v>35</v>
      </c>
      <c r="D2" t="s">
        <v>36</v>
      </c>
      <c r="E2">
        <v>73</v>
      </c>
      <c r="F2" s="9">
        <v>125.03333333333332</v>
      </c>
      <c r="G2" s="9">
        <v>35.841787695470302</v>
      </c>
      <c r="H2" s="17" t="str">
        <f t="shared" ref="H2:H26" si="0">TEXT(L2/1440, "[h]:mm")</f>
        <v>3:59</v>
      </c>
      <c r="I2">
        <v>3</v>
      </c>
      <c r="J2">
        <v>59</v>
      </c>
      <c r="K2" s="18">
        <f>Table1[[#This Row],[get_min]]/15</f>
        <v>15.933333333333334</v>
      </c>
      <c r="L2">
        <f>Table1[[#This Row],[bl_get_hour]]*60+Table1[[#This Row],[bl_get_min]]</f>
        <v>239</v>
      </c>
      <c r="M2" s="13" t="str">
        <f>TEXT(O2/1440, "[h]:mm")</f>
        <v>3:09</v>
      </c>
      <c r="N2">
        <v>3</v>
      </c>
      <c r="O2">
        <f>Table1[[#This Row],[bl_sbtt_hour]]*60 + P2</f>
        <v>189</v>
      </c>
      <c r="P2">
        <v>9</v>
      </c>
      <c r="Q2" s="12" t="str">
        <f>TEXT(V2/1440, "[h]:mm")</f>
        <v>35:50</v>
      </c>
      <c r="R2">
        <v>35</v>
      </c>
      <c r="S2">
        <v>50</v>
      </c>
      <c r="T2">
        <f>Table1[[#This Row],[ctt_min_tot]]/30</f>
        <v>71.666666666666671</v>
      </c>
      <c r="U2">
        <f>Table1[[#This Row],[ctt_min_tot]]/15</f>
        <v>143.33333333333334</v>
      </c>
      <c r="V2">
        <f>Table1[[#This Row],[bl_ctt_hour]]*60+Table1[[#This Row],[bl_ctt_min]]</f>
        <v>2150</v>
      </c>
      <c r="W2" s="12" t="str">
        <f>TEXT(Z2/1440, "[h]:mm")</f>
        <v>39:00</v>
      </c>
      <c r="X2">
        <v>39</v>
      </c>
      <c r="Y2">
        <v>0</v>
      </c>
      <c r="Z2">
        <f>Table1[[#This Row],[bl_slbtt_hour]]*60+Table1[[#This Row],[bl_slbtt_min]]</f>
        <v>2340</v>
      </c>
      <c r="AA2" s="17" t="str">
        <f>TEXT(AD2/1440, "[h]:mm")</f>
        <v>42:59</v>
      </c>
      <c r="AB2">
        <v>42</v>
      </c>
      <c r="AC2">
        <v>59</v>
      </c>
      <c r="AD2">
        <f>Table1[[#This Row],[bl_wgtt_hour]]*60+Table1[[#This Row],[bl_wgtt_min]]</f>
        <v>2579</v>
      </c>
      <c r="AE2">
        <f>Table1[[#This Row],[wgtt_tot_min]]/15</f>
        <v>171.93333333333334</v>
      </c>
      <c r="AF2">
        <f>Table1[[#This Row],[wgtt_tot_min]]/30</f>
        <v>85.966666666666669</v>
      </c>
      <c r="AG2">
        <f>Table1[[#This Row],[wgtt_tot_min]]/60</f>
        <v>42.983333333333334</v>
      </c>
      <c r="AH2">
        <v>250.1</v>
      </c>
      <c r="AI2">
        <v>13.8</v>
      </c>
      <c r="AJ2">
        <v>18.7</v>
      </c>
      <c r="AK2">
        <v>9.32</v>
      </c>
      <c r="AL2">
        <v>70.989999999999995</v>
      </c>
      <c r="AM2" s="10">
        <v>52.5</v>
      </c>
      <c r="AN2">
        <v>1.22</v>
      </c>
      <c r="AO2" s="7">
        <v>19</v>
      </c>
      <c r="AP2" s="7">
        <v>18.7</v>
      </c>
      <c r="AQ2">
        <v>48.8</v>
      </c>
      <c r="AR2">
        <v>243.4</v>
      </c>
      <c r="AS2">
        <v>250.1</v>
      </c>
      <c r="AT2" s="8">
        <f>AO2/AS2</f>
        <v>7.596961215513795E-2</v>
      </c>
      <c r="AU2" s="8">
        <f>AP2/AS2</f>
        <v>7.4770091963214713E-2</v>
      </c>
    </row>
    <row r="3" spans="1:47" x14ac:dyDescent="0.2">
      <c r="A3">
        <v>1013</v>
      </c>
      <c r="B3" s="14">
        <v>44648</v>
      </c>
      <c r="C3" s="15" t="s">
        <v>35</v>
      </c>
      <c r="D3" s="15" t="s">
        <v>37</v>
      </c>
      <c r="E3" s="15">
        <v>63</v>
      </c>
      <c r="F3" s="9">
        <v>122.86666666666667</v>
      </c>
      <c r="G3" s="9">
        <v>37.261838076748901</v>
      </c>
      <c r="H3" s="17" t="str">
        <f t="shared" si="0"/>
        <v>6:17</v>
      </c>
      <c r="I3" s="15">
        <v>6</v>
      </c>
      <c r="J3" s="15">
        <v>17</v>
      </c>
      <c r="K3" s="15">
        <f>Table1[[#This Row],[get_min]]/15</f>
        <v>25.133333333333333</v>
      </c>
      <c r="L3" s="15">
        <f>Table1[[#This Row],[bl_get_hour]]*60+Table1[[#This Row],[bl_get_min]]</f>
        <v>377</v>
      </c>
      <c r="M3" s="13" t="str">
        <f t="shared" ref="M3:M31" si="1">TEXT(O3/1440, "[h]:mm")</f>
        <v>4:59</v>
      </c>
      <c r="N3" s="15">
        <v>4</v>
      </c>
      <c r="O3" s="15">
        <f>Table1[[#This Row],[bl_sbtt_hour]]*60 + P3</f>
        <v>299</v>
      </c>
      <c r="P3" s="15">
        <v>59</v>
      </c>
      <c r="Q3" s="12" t="str">
        <f t="shared" ref="Q3:Q31" si="2">TEXT(V3/1440, "[h]:mm")</f>
        <v>13:34</v>
      </c>
      <c r="R3" s="15">
        <v>13</v>
      </c>
      <c r="S3" s="15">
        <v>34</v>
      </c>
      <c r="T3" s="15">
        <f>Table1[[#This Row],[ctt_min_tot]]/30</f>
        <v>27.133333333333333</v>
      </c>
      <c r="U3" s="15">
        <f>Table1[[#This Row],[ctt_min_tot]]/15</f>
        <v>54.266666666666666</v>
      </c>
      <c r="V3" s="15">
        <f>Table1[[#This Row],[bl_ctt_hour]]*60+Table1[[#This Row],[bl_ctt_min]]</f>
        <v>814</v>
      </c>
      <c r="W3" s="12" t="str">
        <f t="shared" ref="W3:W31" si="3">TEXT(Z3/1440, "[h]:mm")</f>
        <v>18:34</v>
      </c>
      <c r="X3" s="15">
        <v>18</v>
      </c>
      <c r="Y3" s="15">
        <v>34</v>
      </c>
      <c r="Z3" s="15">
        <f>Table1[[#This Row],[bl_slbtt_hour]]*60+Table1[[#This Row],[bl_slbtt_min]]</f>
        <v>1114</v>
      </c>
      <c r="AA3" s="17" t="str">
        <f t="shared" ref="AA3:AA31" si="4">TEXT(AD3/1440, "[h]:mm")</f>
        <v>24:51</v>
      </c>
      <c r="AB3" s="15">
        <v>24</v>
      </c>
      <c r="AC3" s="15">
        <v>51</v>
      </c>
      <c r="AD3" s="15">
        <f>Table1[[#This Row],[bl_wgtt_hour]]*60+Table1[[#This Row],[bl_wgtt_min]]</f>
        <v>1491</v>
      </c>
      <c r="AE3" s="15">
        <f>Table1[[#This Row],[wgtt_tot_min]]/15</f>
        <v>99.4</v>
      </c>
      <c r="AF3" s="15">
        <f>Table1[[#This Row],[wgtt_tot_min]]/30</f>
        <v>49.7</v>
      </c>
      <c r="AG3" s="15">
        <f>Table1[[#This Row],[wgtt_tot_min]]/60</f>
        <v>24.85</v>
      </c>
      <c r="AH3">
        <v>267.10000000000002</v>
      </c>
      <c r="AI3">
        <v>13</v>
      </c>
      <c r="AJ3">
        <v>15.5</v>
      </c>
      <c r="AK3">
        <v>6.62</v>
      </c>
      <c r="AL3">
        <v>194.36</v>
      </c>
      <c r="AM3" s="10">
        <v>6</v>
      </c>
      <c r="AN3">
        <v>1.34</v>
      </c>
      <c r="AO3">
        <v>145.69999999999999</v>
      </c>
      <c r="AP3">
        <v>112.1</v>
      </c>
      <c r="AQ3">
        <v>43.5</v>
      </c>
      <c r="AR3">
        <v>257.8</v>
      </c>
      <c r="AS3">
        <v>267.10000000000002</v>
      </c>
      <c r="AT3" s="8">
        <f t="shared" ref="AT3:AT30" si="5">AO3/AS3</f>
        <v>0.54548858105578424</v>
      </c>
      <c r="AU3" s="8">
        <f t="shared" ref="AU3:AU30" si="6">AP3/AS3</f>
        <v>0.4196929988768251</v>
      </c>
    </row>
    <row r="4" spans="1:47" x14ac:dyDescent="0.2">
      <c r="A4">
        <v>1019</v>
      </c>
      <c r="B4" s="4">
        <v>44502</v>
      </c>
      <c r="C4" t="s">
        <v>38</v>
      </c>
      <c r="D4" t="s">
        <v>37</v>
      </c>
      <c r="E4">
        <v>60</v>
      </c>
      <c r="F4" s="9">
        <v>142.16666666666666</v>
      </c>
      <c r="G4" s="9">
        <v>43.784566132139602</v>
      </c>
      <c r="H4" s="17" t="str">
        <f t="shared" si="0"/>
        <v>3:06</v>
      </c>
      <c r="I4">
        <v>3</v>
      </c>
      <c r="J4">
        <v>6</v>
      </c>
      <c r="K4">
        <f>Table1[[#This Row],[get_min]]/15</f>
        <v>12.4</v>
      </c>
      <c r="L4">
        <f>Table1[[#This Row],[bl_get_hour]]*60+Table1[[#This Row],[bl_get_min]]</f>
        <v>186</v>
      </c>
      <c r="M4" s="13" t="str">
        <f t="shared" si="1"/>
        <v>2:08</v>
      </c>
      <c r="N4">
        <v>2</v>
      </c>
      <c r="O4">
        <f>Table1[[#This Row],[bl_sbtt_hour]]*60 + P4</f>
        <v>128</v>
      </c>
      <c r="P4">
        <v>8</v>
      </c>
      <c r="Q4" s="12" t="str">
        <f t="shared" si="2"/>
        <v>39:48</v>
      </c>
      <c r="R4">
        <v>39</v>
      </c>
      <c r="S4">
        <v>48</v>
      </c>
      <c r="T4">
        <f>Table1[[#This Row],[ctt_min_tot]]/30</f>
        <v>79.599999999999994</v>
      </c>
      <c r="U4">
        <f>Table1[[#This Row],[ctt_min_tot]]/15</f>
        <v>159.19999999999999</v>
      </c>
      <c r="V4">
        <f>Table1[[#This Row],[bl_ctt_hour]]*60+Table1[[#This Row],[bl_ctt_min]]</f>
        <v>2388</v>
      </c>
      <c r="W4" s="12" t="str">
        <f t="shared" si="3"/>
        <v>41:56</v>
      </c>
      <c r="X4">
        <v>41</v>
      </c>
      <c r="Y4">
        <v>56</v>
      </c>
      <c r="Z4">
        <f>Table1[[#This Row],[bl_slbtt_hour]]*60+Table1[[#This Row],[bl_slbtt_min]]</f>
        <v>2516</v>
      </c>
      <c r="AA4" s="17" t="str">
        <f t="shared" si="4"/>
        <v>45:02</v>
      </c>
      <c r="AB4">
        <v>45</v>
      </c>
      <c r="AC4">
        <v>2</v>
      </c>
      <c r="AD4">
        <f>Table1[[#This Row],[bl_wgtt_hour]]*60+Table1[[#This Row],[bl_wgtt_min]]</f>
        <v>2702</v>
      </c>
      <c r="AE4">
        <f>Table1[[#This Row],[wgtt_tot_min]]/15</f>
        <v>180.13333333333333</v>
      </c>
      <c r="AF4">
        <f>Table1[[#This Row],[wgtt_tot_min]]/30</f>
        <v>90.066666666666663</v>
      </c>
      <c r="AG4">
        <f>Table1[[#This Row],[wgtt_tot_min]]/60</f>
        <v>45.033333333333331</v>
      </c>
      <c r="AH4">
        <v>207.2</v>
      </c>
      <c r="AI4">
        <v>8.6999999999999993</v>
      </c>
      <c r="AJ4">
        <v>13.4</v>
      </c>
      <c r="AK4">
        <v>3.47</v>
      </c>
      <c r="AL4">
        <v>101.9</v>
      </c>
      <c r="AM4" s="10">
        <v>80.5</v>
      </c>
      <c r="AN4">
        <v>1.04</v>
      </c>
      <c r="AO4">
        <v>106.7</v>
      </c>
      <c r="AP4">
        <v>137</v>
      </c>
      <c r="AQ4">
        <v>56.2</v>
      </c>
      <c r="AR4">
        <v>251.1</v>
      </c>
      <c r="AS4">
        <v>251.8</v>
      </c>
      <c r="AT4" s="8">
        <f t="shared" si="5"/>
        <v>0.42374900714853059</v>
      </c>
      <c r="AU4" s="8">
        <f t="shared" si="6"/>
        <v>0.54408260524225571</v>
      </c>
    </row>
    <row r="5" spans="1:47" x14ac:dyDescent="0.2">
      <c r="A5">
        <v>1028</v>
      </c>
      <c r="B5" s="4">
        <v>44544</v>
      </c>
      <c r="C5" t="s">
        <v>35</v>
      </c>
      <c r="D5" t="s">
        <v>37</v>
      </c>
      <c r="E5">
        <v>59</v>
      </c>
      <c r="F5" s="9">
        <v>118.39999999999999</v>
      </c>
      <c r="G5" s="9">
        <v>34.682080924855399</v>
      </c>
      <c r="H5" s="17" t="str">
        <f t="shared" si="0"/>
        <v>2:50</v>
      </c>
      <c r="I5">
        <v>2</v>
      </c>
      <c r="J5">
        <v>50</v>
      </c>
      <c r="K5">
        <f>Table1[[#This Row],[get_min]]/15</f>
        <v>11.333333333333334</v>
      </c>
      <c r="L5">
        <f>Table1[[#This Row],[bl_get_hour]]*60+Table1[[#This Row],[bl_get_min]]</f>
        <v>170</v>
      </c>
      <c r="M5" s="13" t="str">
        <f t="shared" si="1"/>
        <v>0:22</v>
      </c>
      <c r="N5">
        <v>0</v>
      </c>
      <c r="O5">
        <f>Table1[[#This Row],[bl_sbtt_hour]]*60 + P5</f>
        <v>22</v>
      </c>
      <c r="P5">
        <v>22</v>
      </c>
      <c r="Q5" s="12" t="str">
        <f t="shared" si="2"/>
        <v>65:06</v>
      </c>
      <c r="R5">
        <v>65</v>
      </c>
      <c r="S5">
        <v>6</v>
      </c>
      <c r="T5">
        <f>Table1[[#This Row],[ctt_min_tot]]/30</f>
        <v>130.19999999999999</v>
      </c>
      <c r="U5">
        <f>Table1[[#This Row],[ctt_min_tot]]/15</f>
        <v>260.39999999999998</v>
      </c>
      <c r="V5">
        <f>Table1[[#This Row],[bl_ctt_hour]]*60+Table1[[#This Row],[bl_ctt_min]]</f>
        <v>3906</v>
      </c>
      <c r="W5" s="12" t="str">
        <f t="shared" si="3"/>
        <v>65:28</v>
      </c>
      <c r="X5">
        <v>65</v>
      </c>
      <c r="Y5">
        <v>28</v>
      </c>
      <c r="Z5">
        <f>Table1[[#This Row],[bl_slbtt_hour]]*60+Table1[[#This Row],[bl_slbtt_min]]</f>
        <v>3928</v>
      </c>
      <c r="AA5" s="17" t="str">
        <f t="shared" si="4"/>
        <v>68:19</v>
      </c>
      <c r="AB5">
        <v>68</v>
      </c>
      <c r="AC5">
        <v>19</v>
      </c>
      <c r="AD5">
        <f>Table1[[#This Row],[bl_wgtt_hour]]*60+Table1[[#This Row],[bl_wgtt_min]]</f>
        <v>4099</v>
      </c>
      <c r="AE5">
        <f>Table1[[#This Row],[wgtt_tot_min]]/15</f>
        <v>273.26666666666665</v>
      </c>
      <c r="AF5">
        <f>Table1[[#This Row],[wgtt_tot_min]]/30</f>
        <v>136.63333333333333</v>
      </c>
      <c r="AG5">
        <f>Table1[[#This Row],[wgtt_tot_min]]/60</f>
        <v>68.316666666666663</v>
      </c>
      <c r="AH5">
        <v>226.9</v>
      </c>
      <c r="AI5">
        <v>10.9</v>
      </c>
      <c r="AJ5">
        <v>12.4</v>
      </c>
      <c r="AK5">
        <v>3.72</v>
      </c>
      <c r="AL5">
        <v>109.18</v>
      </c>
      <c r="AM5" s="10">
        <v>297.5</v>
      </c>
      <c r="AN5">
        <v>1.5</v>
      </c>
      <c r="AO5">
        <v>134.80000000000001</v>
      </c>
      <c r="AP5">
        <v>84.5</v>
      </c>
      <c r="AQ5">
        <v>38.5</v>
      </c>
      <c r="AR5">
        <v>219.3</v>
      </c>
      <c r="AS5">
        <v>226.9</v>
      </c>
      <c r="AT5" s="8">
        <f t="shared" si="5"/>
        <v>0.59409431467606877</v>
      </c>
      <c r="AU5" s="8">
        <f t="shared" si="6"/>
        <v>0.37241075363596299</v>
      </c>
    </row>
    <row r="6" spans="1:47" x14ac:dyDescent="0.2">
      <c r="A6">
        <v>1031</v>
      </c>
      <c r="B6" s="14">
        <v>44607</v>
      </c>
      <c r="C6" s="15" t="s">
        <v>38</v>
      </c>
      <c r="D6" s="15" t="s">
        <v>37</v>
      </c>
      <c r="E6" s="15">
        <v>60</v>
      </c>
      <c r="F6" s="9">
        <v>100.3</v>
      </c>
      <c r="G6" s="9">
        <v>32.589212970506701</v>
      </c>
      <c r="H6" s="17" t="str">
        <f t="shared" si="0"/>
        <v>2:34</v>
      </c>
      <c r="I6" s="15">
        <v>2</v>
      </c>
      <c r="J6" s="15">
        <v>34</v>
      </c>
      <c r="K6" s="15">
        <f>Table1[[#This Row],[get_min]]/15</f>
        <v>10.266666666666667</v>
      </c>
      <c r="L6" s="15">
        <f>Table1[[#This Row],[bl_get_hour]]*60+Table1[[#This Row],[bl_get_min]]</f>
        <v>154</v>
      </c>
      <c r="M6" s="13" t="str">
        <f t="shared" si="1"/>
        <v>4:07</v>
      </c>
      <c r="N6" s="15">
        <v>4</v>
      </c>
      <c r="O6" s="15">
        <f>Table1[[#This Row],[bl_sbtt_hour]]*60 + P6</f>
        <v>247</v>
      </c>
      <c r="P6" s="15">
        <v>7</v>
      </c>
      <c r="Q6" s="12" t="str">
        <f t="shared" si="2"/>
        <v>23:34</v>
      </c>
      <c r="R6" s="15">
        <v>23</v>
      </c>
      <c r="S6" s="15">
        <v>34</v>
      </c>
      <c r="T6" s="15">
        <f>Table1[[#This Row],[ctt_min_tot]]/30</f>
        <v>47.133333333333333</v>
      </c>
      <c r="U6" s="15">
        <f>Table1[[#This Row],[ctt_min_tot]]/15</f>
        <v>94.266666666666666</v>
      </c>
      <c r="V6" s="15">
        <f>Table1[[#This Row],[bl_ctt_hour]]*60+Table1[[#This Row],[bl_ctt_min]]</f>
        <v>1414</v>
      </c>
      <c r="W6" s="12" t="str">
        <f t="shared" si="3"/>
        <v>27:42</v>
      </c>
      <c r="X6" s="15">
        <v>27</v>
      </c>
      <c r="Y6" s="15">
        <v>42</v>
      </c>
      <c r="Z6" s="15">
        <f>Table1[[#This Row],[bl_slbtt_hour]]*60+Table1[[#This Row],[bl_slbtt_min]]</f>
        <v>1662</v>
      </c>
      <c r="AA6" s="17" t="str">
        <f t="shared" si="4"/>
        <v>30:16</v>
      </c>
      <c r="AB6" s="15">
        <v>30</v>
      </c>
      <c r="AC6" s="15">
        <v>16</v>
      </c>
      <c r="AD6" s="15">
        <f>Table1[[#This Row],[bl_wgtt_hour]]*60+Table1[[#This Row],[bl_wgtt_min]]</f>
        <v>1816</v>
      </c>
      <c r="AE6" s="15">
        <f>Table1[[#This Row],[wgtt_tot_min]]/15</f>
        <v>121.06666666666666</v>
      </c>
      <c r="AF6" s="15">
        <f>Table1[[#This Row],[wgtt_tot_min]]/30</f>
        <v>60.533333333333331</v>
      </c>
      <c r="AG6" s="15">
        <f>Table1[[#This Row],[wgtt_tot_min]]/60</f>
        <v>30.266666666666666</v>
      </c>
      <c r="AH6">
        <v>187</v>
      </c>
      <c r="AI6">
        <v>6.7</v>
      </c>
      <c r="AJ6">
        <v>14.3</v>
      </c>
      <c r="AK6">
        <v>2.4500000000000002</v>
      </c>
      <c r="AL6">
        <v>71.88</v>
      </c>
      <c r="AM6" s="10">
        <v>0</v>
      </c>
      <c r="AN6">
        <v>1.04</v>
      </c>
      <c r="AO6">
        <v>98.2</v>
      </c>
      <c r="AP6">
        <v>83.7</v>
      </c>
      <c r="AQ6">
        <v>46</v>
      </c>
      <c r="AR6">
        <v>182</v>
      </c>
      <c r="AS6">
        <v>187</v>
      </c>
      <c r="AT6" s="8">
        <f t="shared" si="5"/>
        <v>0.5251336898395722</v>
      </c>
      <c r="AU6" s="8">
        <f t="shared" si="6"/>
        <v>0.44759358288770057</v>
      </c>
    </row>
    <row r="7" spans="1:47" x14ac:dyDescent="0.2">
      <c r="A7">
        <v>1032</v>
      </c>
      <c r="B7" s="14">
        <v>44614</v>
      </c>
      <c r="C7" s="15" t="s">
        <v>38</v>
      </c>
      <c r="D7" s="15" t="s">
        <v>36</v>
      </c>
      <c r="E7" s="15">
        <v>53</v>
      </c>
      <c r="F7" s="9">
        <v>84.233333333333334</v>
      </c>
      <c r="G7" s="9">
        <v>24.643711025826899</v>
      </c>
      <c r="H7" s="17" t="s">
        <v>39</v>
      </c>
      <c r="I7" s="15">
        <v>14</v>
      </c>
      <c r="J7" s="15">
        <v>44</v>
      </c>
      <c r="K7" s="15" t="s">
        <v>39</v>
      </c>
      <c r="L7" s="15" t="s">
        <v>39</v>
      </c>
      <c r="M7" s="13" t="str">
        <f t="shared" si="1"/>
        <v>5:19</v>
      </c>
      <c r="N7" s="15">
        <v>5</v>
      </c>
      <c r="O7" s="15">
        <f>Table1[[#This Row],[bl_sbtt_hour]]*60 + P7</f>
        <v>319</v>
      </c>
      <c r="P7" s="15">
        <v>19</v>
      </c>
      <c r="Q7" s="12" t="str">
        <f t="shared" si="2"/>
        <v>55:31</v>
      </c>
      <c r="R7" s="15">
        <v>55</v>
      </c>
      <c r="S7" s="15">
        <v>31</v>
      </c>
      <c r="T7" s="15">
        <f>Table1[[#This Row],[ctt_min_tot]]/30</f>
        <v>111.03333333333333</v>
      </c>
      <c r="U7" s="15">
        <f>Table1[[#This Row],[ctt_min_tot]]/15</f>
        <v>222.06666666666666</v>
      </c>
      <c r="V7" s="15">
        <f>Table1[[#This Row],[bl_ctt_hour]]*60+Table1[[#This Row],[bl_ctt_min]]</f>
        <v>3331</v>
      </c>
      <c r="W7" s="12" t="str">
        <f t="shared" si="3"/>
        <v>60:50</v>
      </c>
      <c r="X7" s="15">
        <v>60</v>
      </c>
      <c r="Y7" s="15">
        <v>50</v>
      </c>
      <c r="Z7" s="15">
        <f>Table1[[#This Row],[bl_slbtt_hour]]*60+Table1[[#This Row],[bl_slbtt_min]]</f>
        <v>3650</v>
      </c>
      <c r="AA7" s="17" t="str">
        <f t="shared" si="4"/>
        <v>75:35</v>
      </c>
      <c r="AB7" s="15">
        <v>75</v>
      </c>
      <c r="AC7" s="15">
        <v>35</v>
      </c>
      <c r="AD7" s="15">
        <f>Table1[[#This Row],[bl_wgtt_hour]]*60+Table1[[#This Row],[bl_wgtt_min]]</f>
        <v>4535</v>
      </c>
      <c r="AE7" s="15">
        <f>Table1[[#This Row],[wgtt_tot_min]]/15</f>
        <v>302.33333333333331</v>
      </c>
      <c r="AF7" s="15">
        <f>Table1[[#This Row],[wgtt_tot_min]]/30</f>
        <v>151.16666666666666</v>
      </c>
      <c r="AG7" s="15">
        <f>Table1[[#This Row],[wgtt_tot_min]]/60</f>
        <v>75.583333333333329</v>
      </c>
      <c r="AH7">
        <v>149.1</v>
      </c>
      <c r="AI7">
        <v>3.9</v>
      </c>
      <c r="AJ7" t="s">
        <v>39</v>
      </c>
      <c r="AK7">
        <v>0.96</v>
      </c>
      <c r="AL7">
        <v>28.28</v>
      </c>
      <c r="AM7" s="10">
        <v>12</v>
      </c>
      <c r="AN7">
        <v>0.8</v>
      </c>
      <c r="AO7">
        <v>82.3</v>
      </c>
      <c r="AP7">
        <v>61.9</v>
      </c>
      <c r="AQ7">
        <v>42</v>
      </c>
      <c r="AR7">
        <v>167.1</v>
      </c>
      <c r="AS7">
        <v>149.1</v>
      </c>
      <c r="AT7" s="8">
        <f t="shared" si="5"/>
        <v>0.55197853789403084</v>
      </c>
      <c r="AU7" s="8">
        <f t="shared" si="6"/>
        <v>0.41515761234071091</v>
      </c>
    </row>
    <row r="8" spans="1:47" x14ac:dyDescent="0.2">
      <c r="A8">
        <v>1033</v>
      </c>
      <c r="B8" s="4">
        <v>44606</v>
      </c>
      <c r="C8" t="s">
        <v>38</v>
      </c>
      <c r="D8" t="s">
        <v>36</v>
      </c>
      <c r="E8">
        <v>47</v>
      </c>
      <c r="F8" s="9">
        <v>96.59999999999998</v>
      </c>
      <c r="G8" s="9">
        <v>26.900353454132599</v>
      </c>
      <c r="H8" s="17" t="str">
        <f t="shared" si="0"/>
        <v>2:30</v>
      </c>
      <c r="I8">
        <v>2</v>
      </c>
      <c r="J8">
        <v>30</v>
      </c>
      <c r="K8">
        <f>Table1[[#This Row],[get_min]]/15</f>
        <v>10</v>
      </c>
      <c r="L8">
        <f>Table1[[#This Row],[bl_get_hour]]*60+Table1[[#This Row],[bl_get_min]]</f>
        <v>150</v>
      </c>
      <c r="M8" s="13" t="str">
        <f t="shared" si="1"/>
        <v>3:29</v>
      </c>
      <c r="N8">
        <v>3</v>
      </c>
      <c r="O8">
        <f>Table1[[#This Row],[bl_sbtt_hour]]*60 + P8</f>
        <v>209</v>
      </c>
      <c r="P8">
        <v>29</v>
      </c>
      <c r="Q8" s="12" t="str">
        <f t="shared" si="2"/>
        <v>73:16</v>
      </c>
      <c r="R8">
        <v>73</v>
      </c>
      <c r="S8">
        <v>16</v>
      </c>
      <c r="T8">
        <f>Table1[[#This Row],[ctt_min_tot]]/30</f>
        <v>146.53333333333333</v>
      </c>
      <c r="U8">
        <f>Table1[[#This Row],[ctt_min_tot]]/15</f>
        <v>293.06666666666666</v>
      </c>
      <c r="V8">
        <f>Table1[[#This Row],[bl_ctt_hour]]*60+Table1[[#This Row],[bl_ctt_min]]</f>
        <v>4396</v>
      </c>
      <c r="W8" s="12" t="str">
        <f t="shared" si="3"/>
        <v>76:45</v>
      </c>
      <c r="X8">
        <v>76</v>
      </c>
      <c r="Y8">
        <v>45</v>
      </c>
      <c r="Z8">
        <f>Table1[[#This Row],[bl_slbtt_hour]]*60+Table1[[#This Row],[bl_slbtt_min]]</f>
        <v>4605</v>
      </c>
      <c r="AA8" s="17" t="str">
        <f t="shared" si="4"/>
        <v>79:16</v>
      </c>
      <c r="AB8">
        <v>79</v>
      </c>
      <c r="AC8">
        <v>16</v>
      </c>
      <c r="AD8">
        <f>Table1[[#This Row],[bl_wgtt_hour]]*60+Table1[[#This Row],[bl_wgtt_min]]</f>
        <v>4756</v>
      </c>
      <c r="AE8">
        <f>Table1[[#This Row],[wgtt_tot_min]]/15</f>
        <v>317.06666666666666</v>
      </c>
      <c r="AF8">
        <f>Table1[[#This Row],[wgtt_tot_min]]/30</f>
        <v>158.53333333333333</v>
      </c>
      <c r="AG8">
        <f>Table1[[#This Row],[wgtt_tot_min]]/60</f>
        <v>79.266666666666666</v>
      </c>
      <c r="AH8">
        <v>171.6</v>
      </c>
      <c r="AI8">
        <v>6.1</v>
      </c>
      <c r="AJ8" t="s">
        <v>39</v>
      </c>
      <c r="AK8">
        <v>1.77</v>
      </c>
      <c r="AL8">
        <v>51.86</v>
      </c>
      <c r="AM8" s="10">
        <v>0</v>
      </c>
      <c r="AN8">
        <v>0.98</v>
      </c>
      <c r="AO8">
        <v>96.9</v>
      </c>
      <c r="AP8">
        <v>70.2</v>
      </c>
      <c r="AQ8">
        <v>42</v>
      </c>
      <c r="AR8">
        <v>167.1</v>
      </c>
      <c r="AS8">
        <v>171.6</v>
      </c>
      <c r="AT8" s="8">
        <f t="shared" si="5"/>
        <v>0.56468531468531469</v>
      </c>
      <c r="AU8" s="8">
        <f t="shared" si="6"/>
        <v>0.40909090909090912</v>
      </c>
    </row>
    <row r="9" spans="1:47" x14ac:dyDescent="0.2">
      <c r="A9">
        <v>1036</v>
      </c>
      <c r="B9" s="14">
        <v>44635</v>
      </c>
      <c r="C9" s="15" t="s">
        <v>35</v>
      </c>
      <c r="D9" s="15" t="s">
        <v>36</v>
      </c>
      <c r="E9" s="15">
        <v>57</v>
      </c>
      <c r="F9" s="9">
        <v>130.16666666666666</v>
      </c>
      <c r="G9" s="9">
        <v>37.925330812854398</v>
      </c>
      <c r="H9" s="17" t="str">
        <f t="shared" si="0"/>
        <v>4:32</v>
      </c>
      <c r="I9" s="15">
        <v>4</v>
      </c>
      <c r="J9" s="15">
        <v>32</v>
      </c>
      <c r="K9" s="15">
        <f>Table1[[#This Row],[get_min]]/15</f>
        <v>18.133333333333333</v>
      </c>
      <c r="L9" s="15">
        <f>Table1[[#This Row],[bl_get_hour]]*60+Table1[[#This Row],[bl_get_min]]</f>
        <v>272</v>
      </c>
      <c r="M9" s="13" t="str">
        <f t="shared" si="1"/>
        <v>2:21</v>
      </c>
      <c r="N9" s="15">
        <v>2</v>
      </c>
      <c r="O9" s="15">
        <f>Table1[[#This Row],[bl_sbtt_hour]]*60 + P9</f>
        <v>141</v>
      </c>
      <c r="P9" s="15">
        <v>21</v>
      </c>
      <c r="Q9" s="12" t="str">
        <f t="shared" si="2"/>
        <v>38:00</v>
      </c>
      <c r="R9" s="15">
        <v>38</v>
      </c>
      <c r="S9" s="15">
        <v>0</v>
      </c>
      <c r="T9" s="15">
        <f>Table1[[#This Row],[ctt_min_tot]]/30</f>
        <v>76</v>
      </c>
      <c r="U9" s="15">
        <f>Table1[[#This Row],[ctt_min_tot]]/15</f>
        <v>152</v>
      </c>
      <c r="V9" s="15">
        <f>Table1[[#This Row],[bl_ctt_hour]]*60+Table1[[#This Row],[bl_ctt_min]]</f>
        <v>2280</v>
      </c>
      <c r="W9" s="12" t="str">
        <f t="shared" si="3"/>
        <v>40:22</v>
      </c>
      <c r="X9" s="15">
        <v>40</v>
      </c>
      <c r="Y9" s="15">
        <v>22</v>
      </c>
      <c r="Z9" s="15">
        <f>Table1[[#This Row],[bl_slbtt_hour]]*60+Table1[[#This Row],[bl_slbtt_min]]</f>
        <v>2422</v>
      </c>
      <c r="AA9" s="17" t="str">
        <f t="shared" si="4"/>
        <v>44:55</v>
      </c>
      <c r="AB9" s="15">
        <v>44</v>
      </c>
      <c r="AC9" s="15">
        <v>55</v>
      </c>
      <c r="AD9" s="15">
        <f>Table1[[#This Row],[bl_wgtt_hour]]*60+Table1[[#This Row],[bl_wgtt_min]]</f>
        <v>2695</v>
      </c>
      <c r="AE9" s="15">
        <f>Table1[[#This Row],[wgtt_tot_min]]/15</f>
        <v>179.66666666666666</v>
      </c>
      <c r="AF9" s="15">
        <f>Table1[[#This Row],[wgtt_tot_min]]/30</f>
        <v>89.833333333333329</v>
      </c>
      <c r="AG9" s="15">
        <f>Table1[[#This Row],[wgtt_tot_min]]/60</f>
        <v>44.916666666666664</v>
      </c>
      <c r="AH9">
        <v>278.89999999999998</v>
      </c>
      <c r="AI9">
        <v>13.2</v>
      </c>
      <c r="AJ9">
        <v>17.100000000000001</v>
      </c>
      <c r="AK9">
        <v>6.35</v>
      </c>
      <c r="AL9">
        <v>186.18</v>
      </c>
      <c r="AM9" s="10">
        <v>45.5</v>
      </c>
      <c r="AN9">
        <v>1.3</v>
      </c>
      <c r="AO9">
        <v>155.5</v>
      </c>
      <c r="AP9">
        <v>115.2</v>
      </c>
      <c r="AQ9">
        <v>42.6</v>
      </c>
      <c r="AR9">
        <v>270.7</v>
      </c>
      <c r="AS9">
        <v>278.89999999999998</v>
      </c>
      <c r="AT9" s="8">
        <f t="shared" si="5"/>
        <v>0.55754750806740772</v>
      </c>
      <c r="AU9" s="8">
        <f t="shared" si="6"/>
        <v>0.41305127285765514</v>
      </c>
    </row>
    <row r="10" spans="1:47" x14ac:dyDescent="0.2">
      <c r="A10">
        <v>1038</v>
      </c>
      <c r="B10" s="14">
        <v>44634</v>
      </c>
      <c r="C10" s="15" t="s">
        <v>35</v>
      </c>
      <c r="D10" s="15" t="s">
        <v>36</v>
      </c>
      <c r="E10" s="15">
        <v>40</v>
      </c>
      <c r="F10" s="9">
        <v>117.5</v>
      </c>
      <c r="G10" s="9">
        <v>33.675603133485197</v>
      </c>
      <c r="H10" s="17" t="str">
        <f t="shared" si="0"/>
        <v>2:45</v>
      </c>
      <c r="I10" s="15">
        <v>2</v>
      </c>
      <c r="J10" s="15">
        <v>45</v>
      </c>
      <c r="K10" s="15">
        <f>Table1[[#This Row],[get_min]]/15</f>
        <v>11</v>
      </c>
      <c r="L10" s="15">
        <f>Table1[[#This Row],[bl_get_hour]]*60+Table1[[#This Row],[bl_get_min]]</f>
        <v>165</v>
      </c>
      <c r="M10" s="13" t="str">
        <f t="shared" si="1"/>
        <v>0:26</v>
      </c>
      <c r="N10" s="15">
        <v>0</v>
      </c>
      <c r="O10" s="15">
        <f>Table1[[#This Row],[bl_sbtt_hour]]*60 + P10</f>
        <v>26</v>
      </c>
      <c r="P10" s="15">
        <v>26</v>
      </c>
      <c r="Q10" s="12" t="str">
        <f t="shared" si="2"/>
        <v>73:54</v>
      </c>
      <c r="R10" s="15">
        <v>73</v>
      </c>
      <c r="S10" s="15">
        <v>54</v>
      </c>
      <c r="T10" s="15">
        <f>Table1[[#This Row],[ctt_min_tot]]/30</f>
        <v>147.80000000000001</v>
      </c>
      <c r="U10" s="15">
        <f>Table1[[#This Row],[ctt_min_tot]]/15</f>
        <v>295.60000000000002</v>
      </c>
      <c r="V10" s="15">
        <f>Table1[[#This Row],[bl_ctt_hour]]*60+Table1[[#This Row],[bl_ctt_min]]</f>
        <v>4434</v>
      </c>
      <c r="W10" s="12" t="str">
        <f t="shared" si="3"/>
        <v>74:21</v>
      </c>
      <c r="X10" s="15">
        <v>74</v>
      </c>
      <c r="Y10" s="15">
        <v>21</v>
      </c>
      <c r="Z10" s="15">
        <f>Table1[[#This Row],[bl_slbtt_hour]]*60+Table1[[#This Row],[bl_slbtt_min]]</f>
        <v>4461</v>
      </c>
      <c r="AA10" s="17" t="str">
        <f t="shared" si="4"/>
        <v>77:07</v>
      </c>
      <c r="AB10" s="15">
        <v>77</v>
      </c>
      <c r="AC10" s="15">
        <v>7</v>
      </c>
      <c r="AD10" s="15">
        <f>Table1[[#This Row],[bl_wgtt_hour]]*60+Table1[[#This Row],[bl_wgtt_min]]</f>
        <v>4627</v>
      </c>
      <c r="AE10" s="15">
        <f>Table1[[#This Row],[wgtt_tot_min]]/15</f>
        <v>308.46666666666664</v>
      </c>
      <c r="AF10" s="15">
        <f>Table1[[#This Row],[wgtt_tot_min]]/30</f>
        <v>154.23333333333332</v>
      </c>
      <c r="AG10" s="15">
        <f>Table1[[#This Row],[wgtt_tot_min]]/60</f>
        <v>77.11666666666666</v>
      </c>
      <c r="AH10">
        <v>236.3</v>
      </c>
      <c r="AI10">
        <v>11</v>
      </c>
      <c r="AJ10" t="s">
        <v>39</v>
      </c>
      <c r="AK10">
        <v>4.7699999999999996</v>
      </c>
      <c r="AL10">
        <v>139.82</v>
      </c>
      <c r="AM10" s="10">
        <v>21</v>
      </c>
      <c r="AN10">
        <v>1.2</v>
      </c>
      <c r="AO10">
        <v>132.4</v>
      </c>
      <c r="AP10">
        <v>96.8</v>
      </c>
      <c r="AQ10">
        <v>42.2</v>
      </c>
      <c r="AR10">
        <v>229.1</v>
      </c>
      <c r="AS10">
        <v>236.3</v>
      </c>
      <c r="AT10" s="8">
        <f t="shared" si="5"/>
        <v>0.56030469741853572</v>
      </c>
      <c r="AU10" s="8">
        <f t="shared" si="6"/>
        <v>0.40964875158696568</v>
      </c>
    </row>
    <row r="11" spans="1:47" x14ac:dyDescent="0.2">
      <c r="A11">
        <v>1040</v>
      </c>
      <c r="B11" s="4">
        <v>44641</v>
      </c>
      <c r="C11" t="s">
        <v>35</v>
      </c>
      <c r="D11" t="s">
        <v>37</v>
      </c>
      <c r="E11">
        <v>55</v>
      </c>
      <c r="F11" s="9">
        <v>123.63333333333333</v>
      </c>
      <c r="G11" s="9">
        <v>37.517890744763498</v>
      </c>
      <c r="H11" s="17" t="str">
        <f t="shared" si="0"/>
        <v>0:27</v>
      </c>
      <c r="I11">
        <v>0</v>
      </c>
      <c r="J11">
        <v>27</v>
      </c>
      <c r="K11">
        <f>Table1[[#This Row],[get_min]]/15</f>
        <v>1.8</v>
      </c>
      <c r="L11">
        <f>Table1[[#This Row],[bl_get_hour]]*60+Table1[[#This Row],[bl_get_min]]</f>
        <v>27</v>
      </c>
      <c r="M11" s="13" t="str">
        <f t="shared" si="1"/>
        <v>1:52</v>
      </c>
      <c r="N11">
        <v>1</v>
      </c>
      <c r="O11">
        <f>Table1[[#This Row],[bl_sbtt_hour]]*60 + P11</f>
        <v>112</v>
      </c>
      <c r="P11">
        <v>52</v>
      </c>
      <c r="Q11" s="12" t="str">
        <f t="shared" si="2"/>
        <v>23:15</v>
      </c>
      <c r="R11">
        <v>23</v>
      </c>
      <c r="S11">
        <v>15</v>
      </c>
      <c r="T11">
        <f>Table1[[#This Row],[ctt_min_tot]]/30</f>
        <v>46.5</v>
      </c>
      <c r="U11">
        <f>Table1[[#This Row],[ctt_min_tot]]/15</f>
        <v>93</v>
      </c>
      <c r="V11">
        <f>Table1[[#This Row],[bl_ctt_hour]]*60+Table1[[#This Row],[bl_ctt_min]]</f>
        <v>1395</v>
      </c>
      <c r="W11" s="12" t="str">
        <f t="shared" si="3"/>
        <v>25:08</v>
      </c>
      <c r="X11">
        <v>25</v>
      </c>
      <c r="Y11">
        <v>8</v>
      </c>
      <c r="Z11">
        <f>Table1[[#This Row],[bl_slbtt_hour]]*60+Table1[[#This Row],[bl_slbtt_min]]</f>
        <v>1508</v>
      </c>
      <c r="AA11" s="17" t="str">
        <f t="shared" si="4"/>
        <v>25:36</v>
      </c>
      <c r="AB11">
        <v>25</v>
      </c>
      <c r="AC11">
        <v>36</v>
      </c>
      <c r="AD11">
        <f>Table1[[#This Row],[bl_wgtt_hour]]*60+Table1[[#This Row],[bl_wgtt_min]]</f>
        <v>1536</v>
      </c>
      <c r="AE11">
        <f>Table1[[#This Row],[wgtt_tot_min]]/15</f>
        <v>102.4</v>
      </c>
      <c r="AF11">
        <f>Table1[[#This Row],[wgtt_tot_min]]/30</f>
        <v>51.2</v>
      </c>
      <c r="AG11">
        <f>Table1[[#This Row],[wgtt_tot_min]]/60</f>
        <v>25.6</v>
      </c>
      <c r="AH11">
        <v>284.60000000000002</v>
      </c>
      <c r="AI11">
        <v>13.2</v>
      </c>
      <c r="AJ11">
        <v>15.1</v>
      </c>
      <c r="AK11">
        <v>6.93</v>
      </c>
      <c r="AL11">
        <v>203.28</v>
      </c>
      <c r="AM11" s="10">
        <v>0</v>
      </c>
      <c r="AN11">
        <v>1.41</v>
      </c>
      <c r="AO11">
        <v>151</v>
      </c>
      <c r="AP11">
        <v>105.2</v>
      </c>
      <c r="AQ11">
        <v>41.1</v>
      </c>
      <c r="AR11">
        <v>256.2</v>
      </c>
      <c r="AS11">
        <v>284.60000000000002</v>
      </c>
      <c r="AT11" s="8">
        <f t="shared" si="5"/>
        <v>0.53056921995783557</v>
      </c>
      <c r="AU11" s="8">
        <f t="shared" si="6"/>
        <v>0.36964160224877018</v>
      </c>
    </row>
    <row r="12" spans="1:47" x14ac:dyDescent="0.2">
      <c r="A12">
        <v>1056</v>
      </c>
      <c r="B12" s="4">
        <v>44656</v>
      </c>
      <c r="C12" t="s">
        <v>38</v>
      </c>
      <c r="D12" t="s">
        <v>37</v>
      </c>
      <c r="E12">
        <v>51</v>
      </c>
      <c r="F12" s="9">
        <v>103.66666666666667</v>
      </c>
      <c r="G12" s="9">
        <v>32.383406122684001</v>
      </c>
      <c r="H12" s="17" t="str">
        <f t="shared" si="0"/>
        <v>3:29</v>
      </c>
      <c r="I12">
        <v>3</v>
      </c>
      <c r="J12">
        <v>29</v>
      </c>
      <c r="K12">
        <f>Table1[[#This Row],[get_min]]/15</f>
        <v>13.933333333333334</v>
      </c>
      <c r="L12">
        <f>Table1[[#This Row],[bl_get_hour]]*60+Table1[[#This Row],[bl_get_min]]</f>
        <v>209</v>
      </c>
      <c r="M12" s="13" t="str">
        <f t="shared" si="1"/>
        <v>2:46</v>
      </c>
      <c r="N12">
        <v>2</v>
      </c>
      <c r="O12">
        <f>Table1[[#This Row],[bl_sbtt_hour]]*60 + P12</f>
        <v>166</v>
      </c>
      <c r="P12">
        <v>46</v>
      </c>
      <c r="Q12" s="12" t="str">
        <f t="shared" si="2"/>
        <v>28:06</v>
      </c>
      <c r="R12">
        <v>28</v>
      </c>
      <c r="S12">
        <v>6</v>
      </c>
      <c r="T12">
        <f>Table1[[#This Row],[ctt_min_tot]]/30</f>
        <v>56.2</v>
      </c>
      <c r="U12">
        <f>Table1[[#This Row],[ctt_min_tot]]/15</f>
        <v>112.4</v>
      </c>
      <c r="V12">
        <f>Table1[[#This Row],[bl_ctt_hour]]*60+Table1[[#This Row],[bl_ctt_min]]</f>
        <v>1686</v>
      </c>
      <c r="W12" s="12" t="str">
        <f t="shared" si="3"/>
        <v>30:52</v>
      </c>
      <c r="X12">
        <v>30</v>
      </c>
      <c r="Y12">
        <v>52</v>
      </c>
      <c r="Z12">
        <f>Table1[[#This Row],[bl_slbtt_hour]]*60+Table1[[#This Row],[bl_slbtt_min]]</f>
        <v>1852</v>
      </c>
      <c r="AA12" s="17" t="str">
        <f t="shared" si="4"/>
        <v>34:22</v>
      </c>
      <c r="AB12">
        <v>34</v>
      </c>
      <c r="AC12">
        <v>22</v>
      </c>
      <c r="AD12">
        <f>Table1[[#This Row],[bl_wgtt_hour]]*60+Table1[[#This Row],[bl_wgtt_min]]</f>
        <v>2062</v>
      </c>
      <c r="AE12">
        <f>Table1[[#This Row],[wgtt_tot_min]]/15</f>
        <v>137.46666666666667</v>
      </c>
      <c r="AF12">
        <f>Table1[[#This Row],[wgtt_tot_min]]/30</f>
        <v>68.733333333333334</v>
      </c>
      <c r="AG12">
        <f>Table1[[#This Row],[wgtt_tot_min]]/60</f>
        <v>34.366666666666667</v>
      </c>
      <c r="AH12">
        <v>167.8</v>
      </c>
      <c r="AI12">
        <v>7.6</v>
      </c>
      <c r="AJ12">
        <v>10.1</v>
      </c>
      <c r="AK12">
        <v>3.06</v>
      </c>
      <c r="AL12">
        <v>89.78</v>
      </c>
      <c r="AM12" s="10">
        <v>28</v>
      </c>
      <c r="AN12">
        <v>1.17</v>
      </c>
      <c r="AO12">
        <v>86.2</v>
      </c>
      <c r="AP12">
        <v>76.8</v>
      </c>
      <c r="AQ12">
        <v>47.1</v>
      </c>
      <c r="AR12">
        <v>163</v>
      </c>
      <c r="AS12">
        <v>167.8</v>
      </c>
      <c r="AT12" s="8">
        <f t="shared" si="5"/>
        <v>0.51370679380214535</v>
      </c>
      <c r="AU12" s="8">
        <f t="shared" si="6"/>
        <v>0.45768772348033371</v>
      </c>
    </row>
    <row r="13" spans="1:47" x14ac:dyDescent="0.2">
      <c r="A13">
        <v>1067</v>
      </c>
      <c r="B13" s="4">
        <v>44671</v>
      </c>
      <c r="C13" t="s">
        <v>38</v>
      </c>
      <c r="D13" t="s">
        <v>36</v>
      </c>
      <c r="E13">
        <v>58</v>
      </c>
      <c r="F13" s="9">
        <v>94.09999999999998</v>
      </c>
      <c r="G13" s="9">
        <v>28.065417488494401</v>
      </c>
      <c r="H13" s="17" t="str">
        <f t="shared" si="0"/>
        <v>2:44</v>
      </c>
      <c r="I13">
        <v>2</v>
      </c>
      <c r="J13">
        <v>44</v>
      </c>
      <c r="K13">
        <f>Table1[[#This Row],[get_min]]/15</f>
        <v>10.933333333333334</v>
      </c>
      <c r="L13">
        <f>Table1[[#This Row],[bl_get_hour]]*60+Table1[[#This Row],[bl_get_min]]</f>
        <v>164</v>
      </c>
      <c r="M13" s="13" t="str">
        <f t="shared" si="1"/>
        <v>2:42</v>
      </c>
      <c r="N13">
        <v>2</v>
      </c>
      <c r="O13">
        <f>Table1[[#This Row],[bl_sbtt_hour]]*60 + P13</f>
        <v>162</v>
      </c>
      <c r="P13">
        <v>42</v>
      </c>
      <c r="Q13" s="12" t="str">
        <f t="shared" si="2"/>
        <v>2:53</v>
      </c>
      <c r="R13">
        <v>2</v>
      </c>
      <c r="S13">
        <v>53</v>
      </c>
      <c r="T13">
        <f>Table1[[#This Row],[ctt_min_tot]]/30</f>
        <v>5.7666666666666666</v>
      </c>
      <c r="U13">
        <f>Table1[[#This Row],[ctt_min_tot]]/15</f>
        <v>11.533333333333333</v>
      </c>
      <c r="V13">
        <f>Table1[[#This Row],[bl_ctt_hour]]*60+Table1[[#This Row],[bl_ctt_min]]</f>
        <v>173</v>
      </c>
      <c r="W13" s="12" t="str">
        <f t="shared" si="3"/>
        <v>5:35</v>
      </c>
      <c r="X13">
        <v>5</v>
      </c>
      <c r="Y13">
        <v>35</v>
      </c>
      <c r="Z13">
        <f>Table1[[#This Row],[bl_slbtt_hour]]*60+Table1[[#This Row],[bl_slbtt_min]]</f>
        <v>335</v>
      </c>
      <c r="AA13" s="17" t="str">
        <f t="shared" si="4"/>
        <v>8:20</v>
      </c>
      <c r="AB13">
        <v>8</v>
      </c>
      <c r="AC13">
        <v>20</v>
      </c>
      <c r="AD13">
        <f>Table1[[#This Row],[bl_wgtt_hour]]*60+Table1[[#This Row],[bl_wgtt_min]]</f>
        <v>500</v>
      </c>
      <c r="AE13">
        <f>Table1[[#This Row],[wgtt_tot_min]]/15</f>
        <v>33.333333333333336</v>
      </c>
      <c r="AF13">
        <f>Table1[[#This Row],[wgtt_tot_min]]/30</f>
        <v>16.666666666666668</v>
      </c>
      <c r="AG13">
        <f>Table1[[#This Row],[wgtt_tot_min]]/60</f>
        <v>8.3333333333333339</v>
      </c>
      <c r="AH13">
        <v>149.1</v>
      </c>
      <c r="AI13">
        <v>5.5</v>
      </c>
      <c r="AJ13">
        <v>11.4</v>
      </c>
      <c r="AK13">
        <v>1.63</v>
      </c>
      <c r="AL13">
        <v>47.96</v>
      </c>
      <c r="AM13" s="10">
        <v>33</v>
      </c>
      <c r="AN13">
        <v>1.05</v>
      </c>
      <c r="AO13">
        <v>78.400000000000006</v>
      </c>
      <c r="AP13">
        <v>65.599999999999994</v>
      </c>
      <c r="AQ13">
        <v>45.6</v>
      </c>
      <c r="AR13">
        <v>144</v>
      </c>
      <c r="AS13">
        <v>149.1</v>
      </c>
      <c r="AT13" s="8">
        <f t="shared" si="5"/>
        <v>0.5258215962441315</v>
      </c>
      <c r="AU13" s="8">
        <f t="shared" si="6"/>
        <v>0.43997317236753852</v>
      </c>
    </row>
    <row r="14" spans="1:47" x14ac:dyDescent="0.2">
      <c r="A14">
        <v>1081</v>
      </c>
      <c r="B14" s="4">
        <v>44684</v>
      </c>
      <c r="C14" t="s">
        <v>35</v>
      </c>
      <c r="D14" t="s">
        <v>40</v>
      </c>
      <c r="E14">
        <v>62</v>
      </c>
      <c r="F14" s="9">
        <v>109.56666666666666</v>
      </c>
      <c r="G14" s="9">
        <v>31.084833826032401</v>
      </c>
      <c r="H14" s="17" t="str">
        <f t="shared" si="0"/>
        <v>2:02</v>
      </c>
      <c r="I14">
        <v>2</v>
      </c>
      <c r="J14">
        <v>2</v>
      </c>
      <c r="K14">
        <f>Table1[[#This Row],[get_min]]/15</f>
        <v>8.1333333333333329</v>
      </c>
      <c r="L14">
        <f>Table1[[#This Row],[bl_get_hour]]*60+Table1[[#This Row],[bl_get_min]]</f>
        <v>122</v>
      </c>
      <c r="M14" s="13" t="str">
        <f t="shared" si="1"/>
        <v>0:22</v>
      </c>
      <c r="N14">
        <v>0</v>
      </c>
      <c r="O14">
        <f>Table1[[#This Row],[bl_sbtt_hour]]*60 + P14</f>
        <v>22</v>
      </c>
      <c r="P14">
        <v>22</v>
      </c>
      <c r="Q14" s="12" t="str">
        <f t="shared" si="2"/>
        <v>15:53</v>
      </c>
      <c r="R14">
        <v>15</v>
      </c>
      <c r="S14">
        <v>53</v>
      </c>
      <c r="T14">
        <f>Table1[[#This Row],[ctt_min_tot]]/30</f>
        <v>31.766666666666666</v>
      </c>
      <c r="U14">
        <f>Table1[[#This Row],[ctt_min_tot]]/15</f>
        <v>63.533333333333331</v>
      </c>
      <c r="V14">
        <f>Table1[[#This Row],[bl_ctt_hour]]*60+Table1[[#This Row],[bl_ctt_min]]</f>
        <v>953</v>
      </c>
      <c r="W14" s="12" t="str">
        <f t="shared" si="3"/>
        <v>16:15</v>
      </c>
      <c r="X14">
        <v>16</v>
      </c>
      <c r="Y14">
        <v>15</v>
      </c>
      <c r="Z14">
        <f>Table1[[#This Row],[bl_slbtt_hour]]*60+Table1[[#This Row],[bl_slbtt_min]]</f>
        <v>975</v>
      </c>
      <c r="AA14" s="17" t="str">
        <f t="shared" si="4"/>
        <v>18:18</v>
      </c>
      <c r="AB14">
        <v>18</v>
      </c>
      <c r="AC14">
        <v>18</v>
      </c>
      <c r="AD14">
        <f>Table1[[#This Row],[bl_wgtt_hour]]*60+Table1[[#This Row],[bl_wgtt_min]]</f>
        <v>1098</v>
      </c>
      <c r="AE14">
        <f>Table1[[#This Row],[wgtt_tot_min]]/15</f>
        <v>73.2</v>
      </c>
      <c r="AF14">
        <f>Table1[[#This Row],[wgtt_tot_min]]/30</f>
        <v>36.6</v>
      </c>
      <c r="AG14">
        <f>Table1[[#This Row],[wgtt_tot_min]]/60</f>
        <v>18.3</v>
      </c>
      <c r="AH14">
        <v>226.4</v>
      </c>
      <c r="AI14">
        <v>9.1</v>
      </c>
      <c r="AJ14">
        <v>11.5</v>
      </c>
      <c r="AK14">
        <v>6.23</v>
      </c>
      <c r="AL14">
        <v>182.73</v>
      </c>
      <c r="AM14" s="10">
        <v>27</v>
      </c>
      <c r="AN14">
        <v>1.36</v>
      </c>
      <c r="AO14">
        <v>145.30000000000001</v>
      </c>
      <c r="AP14">
        <v>73.900000000000006</v>
      </c>
      <c r="AQ14">
        <v>33.700000000000003</v>
      </c>
      <c r="AR14">
        <v>219.2</v>
      </c>
      <c r="AS14">
        <v>226.4</v>
      </c>
      <c r="AT14" s="8">
        <f t="shared" si="5"/>
        <v>0.6417844522968198</v>
      </c>
      <c r="AU14" s="8">
        <f t="shared" si="6"/>
        <v>0.3264134275618375</v>
      </c>
    </row>
    <row r="15" spans="1:47" x14ac:dyDescent="0.2">
      <c r="A15">
        <v>1083</v>
      </c>
      <c r="B15" s="4">
        <v>44734</v>
      </c>
      <c r="C15" t="s">
        <v>38</v>
      </c>
      <c r="D15" t="s">
        <v>37</v>
      </c>
      <c r="E15">
        <v>53</v>
      </c>
      <c r="F15" s="9">
        <v>106.13333333333333</v>
      </c>
      <c r="G15" s="9">
        <v>29.1121356335514</v>
      </c>
      <c r="H15" s="17" t="str">
        <f t="shared" si="0"/>
        <v>3:28</v>
      </c>
      <c r="I15">
        <v>3</v>
      </c>
      <c r="J15">
        <v>28</v>
      </c>
      <c r="K15">
        <f>Table1[[#This Row],[get_min]]/15</f>
        <v>13.866666666666667</v>
      </c>
      <c r="L15">
        <f>Table1[[#This Row],[bl_get_hour]]*60+Table1[[#This Row],[bl_get_min]]</f>
        <v>208</v>
      </c>
      <c r="M15" s="13" t="str">
        <f t="shared" si="1"/>
        <v>0:26</v>
      </c>
      <c r="N15">
        <v>0</v>
      </c>
      <c r="O15">
        <f>Table1[[#This Row],[bl_sbtt_hour]]*60 + P15</f>
        <v>26</v>
      </c>
      <c r="P15">
        <v>26</v>
      </c>
      <c r="Q15" s="12" t="str">
        <f t="shared" si="2"/>
        <v>21:32</v>
      </c>
      <c r="R15">
        <v>21</v>
      </c>
      <c r="S15">
        <v>32</v>
      </c>
      <c r="T15">
        <f>Table1[[#This Row],[ctt_min_tot]]/30</f>
        <v>43.06666666666667</v>
      </c>
      <c r="U15">
        <f>Table1[[#This Row],[ctt_min_tot]]/15</f>
        <v>86.13333333333334</v>
      </c>
      <c r="V15">
        <f>Table1[[#This Row],[bl_ctt_hour]]*60+Table1[[#This Row],[bl_ctt_min]]</f>
        <v>1292</v>
      </c>
      <c r="W15" s="12" t="str">
        <f t="shared" si="3"/>
        <v>21:59</v>
      </c>
      <c r="X15">
        <v>21</v>
      </c>
      <c r="Y15">
        <v>59</v>
      </c>
      <c r="Z15">
        <f>Table1[[#This Row],[bl_slbtt_hour]]*60+Table1[[#This Row],[bl_slbtt_min]]</f>
        <v>1319</v>
      </c>
      <c r="AA15" s="17" t="str">
        <f t="shared" si="4"/>
        <v>25:28</v>
      </c>
      <c r="AB15">
        <v>25</v>
      </c>
      <c r="AC15">
        <v>28</v>
      </c>
      <c r="AD15">
        <f>Table1[[#This Row],[bl_wgtt_hour]]*60+Table1[[#This Row],[bl_wgtt_min]]</f>
        <v>1528</v>
      </c>
      <c r="AE15">
        <f>Table1[[#This Row],[wgtt_tot_min]]/15</f>
        <v>101.86666666666666</v>
      </c>
      <c r="AF15">
        <f>Table1[[#This Row],[wgtt_tot_min]]/30</f>
        <v>50.93333333333333</v>
      </c>
      <c r="AG15">
        <f>Table1[[#This Row],[wgtt_tot_min]]/60</f>
        <v>25.466666666666665</v>
      </c>
      <c r="AH15">
        <v>171.2</v>
      </c>
      <c r="AI15">
        <v>7.9</v>
      </c>
      <c r="AJ15">
        <v>14.8</v>
      </c>
      <c r="AK15">
        <v>2.25</v>
      </c>
      <c r="AL15">
        <v>66.16</v>
      </c>
      <c r="AM15" s="10">
        <v>0</v>
      </c>
      <c r="AN15">
        <v>1.0900000000000001</v>
      </c>
      <c r="AO15">
        <v>80.099999999999994</v>
      </c>
      <c r="AP15">
        <v>85.9</v>
      </c>
      <c r="AQ15">
        <v>51.8</v>
      </c>
      <c r="AR15">
        <v>166</v>
      </c>
      <c r="AS15">
        <v>171.2</v>
      </c>
      <c r="AT15" s="8">
        <f t="shared" si="5"/>
        <v>0.46787383177570091</v>
      </c>
      <c r="AU15" s="8">
        <f t="shared" si="6"/>
        <v>0.50175233644859818</v>
      </c>
    </row>
    <row r="16" spans="1:47" x14ac:dyDescent="0.2">
      <c r="A16">
        <v>1104</v>
      </c>
      <c r="B16" s="4">
        <v>44762</v>
      </c>
      <c r="C16" t="s">
        <v>35</v>
      </c>
      <c r="D16" t="s">
        <v>36</v>
      </c>
      <c r="E16">
        <v>60</v>
      </c>
      <c r="F16" s="9">
        <v>99.2</v>
      </c>
      <c r="G16" s="9">
        <v>25.701291169378202</v>
      </c>
      <c r="H16" s="17" t="str">
        <f t="shared" si="0"/>
        <v>1:34</v>
      </c>
      <c r="I16">
        <v>1</v>
      </c>
      <c r="J16">
        <v>34</v>
      </c>
      <c r="K16">
        <f>Table1[[#This Row],[get_min]]/15</f>
        <v>6.2666666666666666</v>
      </c>
      <c r="L16">
        <f>Table1[[#This Row],[bl_get_hour]]*60+Table1[[#This Row],[bl_get_min]]</f>
        <v>94</v>
      </c>
      <c r="M16" s="13" t="str">
        <f t="shared" si="1"/>
        <v>5:30</v>
      </c>
      <c r="N16">
        <v>5</v>
      </c>
      <c r="O16">
        <f>Table1[[#This Row],[bl_sbtt_hour]]*60 + P16</f>
        <v>330</v>
      </c>
      <c r="P16">
        <v>30</v>
      </c>
      <c r="Q16" s="12" t="str">
        <f t="shared" si="2"/>
        <v>16:40</v>
      </c>
      <c r="R16">
        <v>16</v>
      </c>
      <c r="S16">
        <v>40</v>
      </c>
      <c r="T16">
        <f>Table1[[#This Row],[ctt_min_tot]]/30</f>
        <v>33.333333333333336</v>
      </c>
      <c r="U16">
        <f>Table1[[#This Row],[ctt_min_tot]]/15</f>
        <v>66.666666666666671</v>
      </c>
      <c r="V16">
        <f>Table1[[#This Row],[bl_ctt_hour]]*60+Table1[[#This Row],[bl_ctt_min]]</f>
        <v>1000</v>
      </c>
      <c r="W16" s="12" t="str">
        <f t="shared" si="3"/>
        <v>22:11</v>
      </c>
      <c r="X16">
        <v>22</v>
      </c>
      <c r="Y16">
        <v>11</v>
      </c>
      <c r="Z16">
        <f>Table1[[#This Row],[bl_slbtt_hour]]*60+Table1[[#This Row],[bl_slbtt_min]]</f>
        <v>1331</v>
      </c>
      <c r="AA16" s="17" t="str">
        <f t="shared" si="4"/>
        <v>23:46</v>
      </c>
      <c r="AB16">
        <v>23</v>
      </c>
      <c r="AC16">
        <v>46</v>
      </c>
      <c r="AD16">
        <f>Table1[[#This Row],[bl_wgtt_hour]]*60+Table1[[#This Row],[bl_wgtt_min]]</f>
        <v>1426</v>
      </c>
      <c r="AE16">
        <f>Table1[[#This Row],[wgtt_tot_min]]/15</f>
        <v>95.066666666666663</v>
      </c>
      <c r="AF16">
        <f>Table1[[#This Row],[wgtt_tot_min]]/30</f>
        <v>47.533333333333331</v>
      </c>
      <c r="AG16">
        <f>Table1[[#This Row],[wgtt_tot_min]]/60</f>
        <v>23.766666666666666</v>
      </c>
      <c r="AH16">
        <v>185.3</v>
      </c>
      <c r="AI16">
        <v>4.9000000000000004</v>
      </c>
      <c r="AJ16">
        <v>8.5</v>
      </c>
      <c r="AK16">
        <v>2.08</v>
      </c>
      <c r="AL16">
        <v>60.96</v>
      </c>
      <c r="AM16" s="10">
        <v>19</v>
      </c>
      <c r="AN16">
        <v>1.17</v>
      </c>
      <c r="AO16">
        <v>125</v>
      </c>
      <c r="AP16">
        <v>53.2</v>
      </c>
      <c r="AQ16">
        <v>29.8</v>
      </c>
      <c r="AR16">
        <v>178.1</v>
      </c>
      <c r="AS16">
        <v>185.3</v>
      </c>
      <c r="AT16" s="8">
        <f t="shared" si="5"/>
        <v>0.67458175930922826</v>
      </c>
      <c r="AU16" s="8">
        <f t="shared" si="6"/>
        <v>0.28710199676200754</v>
      </c>
    </row>
    <row r="17" spans="1:47" x14ac:dyDescent="0.2">
      <c r="A17">
        <v>1112</v>
      </c>
      <c r="B17" s="4">
        <v>44756</v>
      </c>
      <c r="C17" t="s">
        <v>35</v>
      </c>
      <c r="D17" t="s">
        <v>37</v>
      </c>
      <c r="E17">
        <v>67</v>
      </c>
      <c r="F17" s="9">
        <v>111.93333333333334</v>
      </c>
      <c r="G17" s="9">
        <v>30.330641698348298</v>
      </c>
      <c r="H17" s="17" t="str">
        <f t="shared" si="0"/>
        <v>2:33</v>
      </c>
      <c r="I17">
        <v>2</v>
      </c>
      <c r="J17">
        <v>33</v>
      </c>
      <c r="K17">
        <f>Table1[[#This Row],[get_min]]/15</f>
        <v>10.199999999999999</v>
      </c>
      <c r="L17">
        <f>Table1[[#This Row],[bl_get_hour]]*60+Table1[[#This Row],[bl_get_min]]</f>
        <v>153</v>
      </c>
      <c r="M17" s="13" t="str">
        <f t="shared" si="1"/>
        <v>0:04</v>
      </c>
      <c r="N17">
        <v>0</v>
      </c>
      <c r="O17">
        <f>Table1[[#This Row],[bl_sbtt_hour]]*60 + P17</f>
        <v>4</v>
      </c>
      <c r="P17">
        <v>4</v>
      </c>
      <c r="Q17" s="12" t="str">
        <f t="shared" si="2"/>
        <v>11:27</v>
      </c>
      <c r="R17">
        <v>11</v>
      </c>
      <c r="S17">
        <v>27</v>
      </c>
      <c r="T17">
        <f>Table1[[#This Row],[ctt_min_tot]]/30</f>
        <v>22.9</v>
      </c>
      <c r="U17">
        <f>Table1[[#This Row],[ctt_min_tot]]/15</f>
        <v>45.8</v>
      </c>
      <c r="V17">
        <f>Table1[[#This Row],[bl_ctt_hour]]*60+Table1[[#This Row],[bl_ctt_min]]</f>
        <v>687</v>
      </c>
      <c r="W17" s="12" t="str">
        <f t="shared" si="3"/>
        <v>11:32</v>
      </c>
      <c r="X17">
        <v>11</v>
      </c>
      <c r="Y17">
        <v>32</v>
      </c>
      <c r="Z17">
        <f>Table1[[#This Row],[bl_slbtt_hour]]*60+Table1[[#This Row],[bl_slbtt_min]]</f>
        <v>692</v>
      </c>
      <c r="AA17" s="17" t="str">
        <f t="shared" si="4"/>
        <v>14:05</v>
      </c>
      <c r="AB17">
        <v>14</v>
      </c>
      <c r="AC17">
        <v>5</v>
      </c>
      <c r="AD17">
        <f>Table1[[#This Row],[bl_wgtt_hour]]*60+Table1[[#This Row],[bl_wgtt_min]]</f>
        <v>845</v>
      </c>
      <c r="AE17">
        <f>Table1[[#This Row],[wgtt_tot_min]]/15</f>
        <v>56.333333333333336</v>
      </c>
      <c r="AF17">
        <f>Table1[[#This Row],[wgtt_tot_min]]/30</f>
        <v>28.166666666666668</v>
      </c>
      <c r="AG17">
        <f>Table1[[#This Row],[wgtt_tot_min]]/60</f>
        <v>14.083333333333334</v>
      </c>
      <c r="AH17">
        <v>207.2</v>
      </c>
      <c r="AI17">
        <v>8.6999999999999993</v>
      </c>
      <c r="AJ17">
        <v>13.4</v>
      </c>
      <c r="AK17">
        <v>4.01</v>
      </c>
      <c r="AL17">
        <v>117.72</v>
      </c>
      <c r="AM17" s="10">
        <v>17.5</v>
      </c>
      <c r="AN17">
        <v>1.1599999999999999</v>
      </c>
      <c r="AO17">
        <v>117.3</v>
      </c>
      <c r="AP17">
        <v>81.5</v>
      </c>
      <c r="AQ17">
        <v>41</v>
      </c>
      <c r="AR17">
        <v>198.8</v>
      </c>
      <c r="AS17">
        <v>207.2</v>
      </c>
      <c r="AT17" s="8">
        <f t="shared" si="5"/>
        <v>0.56611969111969118</v>
      </c>
      <c r="AU17" s="8">
        <f t="shared" si="6"/>
        <v>0.39333976833976836</v>
      </c>
    </row>
    <row r="18" spans="1:47" x14ac:dyDescent="0.2">
      <c r="A18">
        <v>1122</v>
      </c>
      <c r="B18" s="4">
        <v>44791</v>
      </c>
      <c r="C18" t="s">
        <v>35</v>
      </c>
      <c r="D18" t="s">
        <v>36</v>
      </c>
      <c r="E18">
        <v>57</v>
      </c>
      <c r="F18" s="9">
        <v>131.9</v>
      </c>
      <c r="G18" s="9">
        <v>31.412244897959098</v>
      </c>
      <c r="H18" s="17" t="str">
        <f t="shared" si="0"/>
        <v>2:03</v>
      </c>
      <c r="I18">
        <v>2</v>
      </c>
      <c r="J18">
        <v>3</v>
      </c>
      <c r="K18">
        <f>Table1[[#This Row],[get_min]]/15</f>
        <v>8.1999999999999993</v>
      </c>
      <c r="L18">
        <f>Table1[[#This Row],[bl_get_hour]]*60+Table1[[#This Row],[bl_get_min]]</f>
        <v>123</v>
      </c>
      <c r="M18" s="13" t="str">
        <f t="shared" si="1"/>
        <v>0:31</v>
      </c>
      <c r="N18">
        <v>0</v>
      </c>
      <c r="O18">
        <f>Table1[[#This Row],[bl_sbtt_hour]]*60 + P18</f>
        <v>31</v>
      </c>
      <c r="P18">
        <v>31</v>
      </c>
      <c r="Q18" s="12" t="str">
        <f t="shared" si="2"/>
        <v>5:00</v>
      </c>
      <c r="R18">
        <v>5</v>
      </c>
      <c r="S18">
        <v>0</v>
      </c>
      <c r="T18">
        <f>Table1[[#This Row],[ctt_min_tot]]/30</f>
        <v>10</v>
      </c>
      <c r="U18">
        <f>Table1[[#This Row],[ctt_min_tot]]/15</f>
        <v>20</v>
      </c>
      <c r="V18">
        <f>Table1[[#This Row],[bl_ctt_hour]]*60+Table1[[#This Row],[bl_ctt_min]]</f>
        <v>300</v>
      </c>
      <c r="W18" s="12" t="str">
        <f t="shared" si="3"/>
        <v>5:31</v>
      </c>
      <c r="X18">
        <v>5</v>
      </c>
      <c r="Y18">
        <v>31</v>
      </c>
      <c r="Z18">
        <f>Table1[[#This Row],[bl_slbtt_hour]]*60+Table1[[#This Row],[bl_slbtt_min]]</f>
        <v>331</v>
      </c>
      <c r="AA18" s="17" t="str">
        <f t="shared" si="4"/>
        <v>7:35</v>
      </c>
      <c r="AB18">
        <v>7</v>
      </c>
      <c r="AC18">
        <v>35</v>
      </c>
      <c r="AD18">
        <f>Table1[[#This Row],[bl_wgtt_hour]]*60+Table1[[#This Row],[bl_wgtt_min]]</f>
        <v>455</v>
      </c>
      <c r="AE18">
        <f>Table1[[#This Row],[wgtt_tot_min]]/15</f>
        <v>30.333333333333332</v>
      </c>
      <c r="AF18">
        <f>Table1[[#This Row],[wgtt_tot_min]]/30</f>
        <v>15.166666666666666</v>
      </c>
      <c r="AG18">
        <f>Table1[[#This Row],[wgtt_tot_min]]/60</f>
        <v>7.583333333333333</v>
      </c>
      <c r="AH18">
        <v>291.89999999999998</v>
      </c>
      <c r="AI18">
        <v>14.1</v>
      </c>
      <c r="AJ18">
        <v>16.7</v>
      </c>
      <c r="AK18">
        <v>10.08</v>
      </c>
      <c r="AL18">
        <v>295.76</v>
      </c>
      <c r="AM18" s="10">
        <v>0</v>
      </c>
      <c r="AN18">
        <v>1.31</v>
      </c>
      <c r="AO18">
        <v>168.4</v>
      </c>
      <c r="AP18">
        <v>114.1</v>
      </c>
      <c r="AQ18">
        <v>40.4</v>
      </c>
      <c r="AR18">
        <v>282.39999999999998</v>
      </c>
      <c r="AS18">
        <v>291.89999999999998</v>
      </c>
      <c r="AT18" s="8">
        <f t="shared" si="5"/>
        <v>0.57690990065090786</v>
      </c>
      <c r="AU18" s="8">
        <f t="shared" si="6"/>
        <v>0.39088729016786572</v>
      </c>
    </row>
    <row r="19" spans="1:47" x14ac:dyDescent="0.2">
      <c r="A19">
        <v>1133</v>
      </c>
      <c r="B19" s="4">
        <v>44806</v>
      </c>
      <c r="C19" t="s">
        <v>38</v>
      </c>
      <c r="D19" t="s">
        <v>37</v>
      </c>
      <c r="E19">
        <v>55</v>
      </c>
      <c r="F19" s="9">
        <v>90.766666666666666</v>
      </c>
      <c r="G19" s="9">
        <v>38.9773557341124</v>
      </c>
      <c r="H19" s="17" t="str">
        <f t="shared" si="0"/>
        <v>2:06</v>
      </c>
      <c r="I19">
        <v>2</v>
      </c>
      <c r="J19">
        <v>6</v>
      </c>
      <c r="K19">
        <f>Table1[[#This Row],[get_min]]/15</f>
        <v>8.4</v>
      </c>
      <c r="L19">
        <f>Table1[[#This Row],[bl_get_hour]]*60+Table1[[#This Row],[bl_get_min]]</f>
        <v>126</v>
      </c>
      <c r="M19" s="13" t="str">
        <f t="shared" si="1"/>
        <v>5:01</v>
      </c>
      <c r="N19">
        <v>5</v>
      </c>
      <c r="O19">
        <f>Table1[[#This Row],[bl_sbtt_hour]]*60 + P19</f>
        <v>301</v>
      </c>
      <c r="P19">
        <v>1</v>
      </c>
      <c r="Q19" s="12" t="str">
        <f t="shared" si="2"/>
        <v>15:36</v>
      </c>
      <c r="R19">
        <v>15</v>
      </c>
      <c r="S19">
        <v>36</v>
      </c>
      <c r="T19">
        <f>Table1[[#This Row],[ctt_min_tot]]/30</f>
        <v>31.2</v>
      </c>
      <c r="U19">
        <f>Table1[[#This Row],[ctt_min_tot]]/15</f>
        <v>62.4</v>
      </c>
      <c r="V19">
        <f>Table1[[#This Row],[bl_ctt_hour]]*60+Table1[[#This Row],[bl_ctt_min]]</f>
        <v>936</v>
      </c>
      <c r="W19" s="12" t="str">
        <f t="shared" si="3"/>
        <v>20:37</v>
      </c>
      <c r="X19">
        <v>20</v>
      </c>
      <c r="Y19">
        <v>37</v>
      </c>
      <c r="Z19">
        <f>Table1[[#This Row],[bl_slbtt_hour]]*60+Table1[[#This Row],[bl_slbtt_min]]</f>
        <v>1237</v>
      </c>
      <c r="AA19" s="17" t="str">
        <f t="shared" si="4"/>
        <v>22:43</v>
      </c>
      <c r="AB19">
        <v>22</v>
      </c>
      <c r="AC19">
        <v>43</v>
      </c>
      <c r="AD19">
        <f>Table1[[#This Row],[bl_wgtt_hour]]*60+Table1[[#This Row],[bl_wgtt_min]]</f>
        <v>1363</v>
      </c>
      <c r="AE19">
        <f>Table1[[#This Row],[wgtt_tot_min]]/15</f>
        <v>90.86666666666666</v>
      </c>
      <c r="AF19">
        <f>Table1[[#This Row],[wgtt_tot_min]]/30</f>
        <v>45.43333333333333</v>
      </c>
      <c r="AG19">
        <f>Table1[[#This Row],[wgtt_tot_min]]/60</f>
        <v>22.716666666666665</v>
      </c>
      <c r="AH19">
        <v>122</v>
      </c>
      <c r="AI19">
        <v>3.9</v>
      </c>
      <c r="AJ19">
        <v>9.5</v>
      </c>
      <c r="AK19">
        <v>1.05</v>
      </c>
      <c r="AL19">
        <v>30.75</v>
      </c>
      <c r="AM19" s="10">
        <v>0</v>
      </c>
      <c r="AN19">
        <v>0.99</v>
      </c>
      <c r="AO19">
        <v>69.099999999999994</v>
      </c>
      <c r="AP19">
        <v>49.2</v>
      </c>
      <c r="AQ19">
        <v>40.4</v>
      </c>
      <c r="AR19">
        <v>118.3</v>
      </c>
      <c r="AS19">
        <v>122</v>
      </c>
      <c r="AT19" s="8">
        <f t="shared" si="5"/>
        <v>0.56639344262295077</v>
      </c>
      <c r="AU19" s="8">
        <f t="shared" si="6"/>
        <v>0.4032786885245902</v>
      </c>
    </row>
    <row r="20" spans="1:47" x14ac:dyDescent="0.2">
      <c r="A20">
        <v>1134</v>
      </c>
      <c r="B20" s="4">
        <v>44881</v>
      </c>
      <c r="C20" t="s">
        <v>35</v>
      </c>
      <c r="D20" t="s">
        <v>37</v>
      </c>
      <c r="E20">
        <v>69</v>
      </c>
      <c r="F20" s="9">
        <v>112.46666666666665</v>
      </c>
      <c r="G20" s="9">
        <v>26.143509809190999</v>
      </c>
      <c r="H20" s="17" t="str">
        <f t="shared" si="0"/>
        <v>3:10</v>
      </c>
      <c r="I20">
        <v>3</v>
      </c>
      <c r="J20">
        <v>10</v>
      </c>
      <c r="K20">
        <f>Table1[[#This Row],[get_min]]/15</f>
        <v>12.666666666666666</v>
      </c>
      <c r="L20">
        <f>Table1[[#This Row],[bl_get_hour]]*60+Table1[[#This Row],[bl_get_min]]</f>
        <v>190</v>
      </c>
      <c r="M20" s="13" t="str">
        <f t="shared" si="1"/>
        <v>6:31</v>
      </c>
      <c r="N20">
        <v>6</v>
      </c>
      <c r="O20">
        <f>Table1[[#This Row],[bl_sbtt_hour]]*60 + P20</f>
        <v>391</v>
      </c>
      <c r="P20">
        <v>31</v>
      </c>
      <c r="Q20" s="12" t="str">
        <f t="shared" si="2"/>
        <v>36:41</v>
      </c>
      <c r="R20" s="5">
        <v>36</v>
      </c>
      <c r="S20">
        <v>41</v>
      </c>
      <c r="T20">
        <f>Table1[[#This Row],[ctt_min_tot]]/30</f>
        <v>73.36666666666666</v>
      </c>
      <c r="U20">
        <f>Table1[[#This Row],[ctt_min_tot]]/15</f>
        <v>146.73333333333332</v>
      </c>
      <c r="V20">
        <f>Table1[[#This Row],[bl_ctt_hour]]*60+Table1[[#This Row],[bl_ctt_min]]</f>
        <v>2201</v>
      </c>
      <c r="W20" s="12" t="str">
        <f t="shared" si="3"/>
        <v>43:13</v>
      </c>
      <c r="X20">
        <v>43</v>
      </c>
      <c r="Y20">
        <v>13</v>
      </c>
      <c r="Z20">
        <f>Table1[[#This Row],[bl_slbtt_hour]]*60+Table1[[#This Row],[bl_slbtt_min]]</f>
        <v>2593</v>
      </c>
      <c r="AA20" s="17" t="str">
        <f t="shared" si="4"/>
        <v>46:26</v>
      </c>
      <c r="AB20">
        <v>46</v>
      </c>
      <c r="AC20">
        <v>26</v>
      </c>
      <c r="AD20">
        <f>Table1[[#This Row],[bl_wgtt_hour]]*60+Table1[[#This Row],[bl_wgtt_min]]</f>
        <v>2786</v>
      </c>
      <c r="AE20">
        <f>Table1[[#This Row],[wgtt_tot_min]]/15</f>
        <v>185.73333333333332</v>
      </c>
      <c r="AF20">
        <f>Table1[[#This Row],[wgtt_tot_min]]/30</f>
        <v>92.86666666666666</v>
      </c>
      <c r="AG20">
        <f>Table1[[#This Row],[wgtt_tot_min]]/60</f>
        <v>46.43333333333333</v>
      </c>
      <c r="AH20">
        <v>213.4</v>
      </c>
      <c r="AI20">
        <v>7.3</v>
      </c>
      <c r="AJ20">
        <v>9.4</v>
      </c>
      <c r="AK20">
        <v>6.04</v>
      </c>
      <c r="AL20">
        <v>177.31</v>
      </c>
      <c r="AM20" s="10">
        <v>42</v>
      </c>
      <c r="AN20">
        <v>1.32</v>
      </c>
      <c r="AO20">
        <v>140.9</v>
      </c>
      <c r="AP20">
        <v>64.8</v>
      </c>
      <c r="AQ20">
        <v>30.4</v>
      </c>
      <c r="AR20">
        <v>205.7</v>
      </c>
      <c r="AS20">
        <v>213.4</v>
      </c>
      <c r="AT20" s="8">
        <f t="shared" si="5"/>
        <v>0.66026241799437679</v>
      </c>
      <c r="AU20" s="8">
        <f t="shared" si="6"/>
        <v>0.3036551077788191</v>
      </c>
    </row>
    <row r="21" spans="1:47" x14ac:dyDescent="0.2">
      <c r="A21">
        <v>1161</v>
      </c>
      <c r="B21" s="4">
        <v>44939</v>
      </c>
      <c r="C21" t="s">
        <v>35</v>
      </c>
      <c r="D21" t="s">
        <v>36</v>
      </c>
      <c r="E21">
        <v>62</v>
      </c>
      <c r="F21">
        <v>103.6</v>
      </c>
      <c r="G21" s="9">
        <v>28.692476260043801</v>
      </c>
      <c r="H21" s="17" t="str">
        <f t="shared" si="0"/>
        <v>2:36</v>
      </c>
      <c r="I21">
        <v>2</v>
      </c>
      <c r="J21">
        <v>36</v>
      </c>
      <c r="K21">
        <f>Table1[[#This Row],[get_min]]/15</f>
        <v>10.4</v>
      </c>
      <c r="L21">
        <f>Table1[[#This Row],[bl_get_hour]]*60+Table1[[#This Row],[bl_get_min]]</f>
        <v>156</v>
      </c>
      <c r="M21" s="13" t="str">
        <f t="shared" si="1"/>
        <v>3:52</v>
      </c>
      <c r="N21">
        <v>3</v>
      </c>
      <c r="O21">
        <f>Table1[[#This Row],[bl_sbtt_hour]]*60 + P21</f>
        <v>232</v>
      </c>
      <c r="P21">
        <v>52</v>
      </c>
      <c r="Q21" s="12" t="str">
        <f t="shared" si="2"/>
        <v>18:24</v>
      </c>
      <c r="R21">
        <v>18</v>
      </c>
      <c r="S21">
        <v>24</v>
      </c>
      <c r="T21">
        <f>Table1[[#This Row],[ctt_min_tot]]/30</f>
        <v>36.799999999999997</v>
      </c>
      <c r="U21">
        <f>Table1[[#This Row],[ctt_min_tot]]/15</f>
        <v>73.599999999999994</v>
      </c>
      <c r="V21">
        <f>Table1[[#This Row],[bl_ctt_hour]]*60+Table1[[#This Row],[bl_ctt_min]]</f>
        <v>1104</v>
      </c>
      <c r="W21" s="12" t="str">
        <f t="shared" si="3"/>
        <v>22:16</v>
      </c>
      <c r="X21">
        <v>22</v>
      </c>
      <c r="Y21">
        <v>16</v>
      </c>
      <c r="Z21">
        <f>Table1[[#This Row],[bl_slbtt_hour]]*60+Table1[[#This Row],[bl_slbtt_min]]</f>
        <v>1336</v>
      </c>
      <c r="AA21" s="17" t="str">
        <f t="shared" si="4"/>
        <v>24:53</v>
      </c>
      <c r="AB21">
        <v>24</v>
      </c>
      <c r="AC21">
        <v>53</v>
      </c>
      <c r="AD21">
        <f>Table1[[#This Row],[bl_wgtt_hour]]*60+Table1[[#This Row],[bl_wgtt_min]]</f>
        <v>1493</v>
      </c>
      <c r="AE21">
        <f>Table1[[#This Row],[wgtt_tot_min]]/15</f>
        <v>99.533333333333331</v>
      </c>
      <c r="AF21">
        <f>Table1[[#This Row],[wgtt_tot_min]]/30</f>
        <v>49.766666666666666</v>
      </c>
      <c r="AG21">
        <f>Table1[[#This Row],[wgtt_tot_min]]/60</f>
        <v>24.883333333333333</v>
      </c>
      <c r="AH21">
        <v>210.2</v>
      </c>
      <c r="AI21">
        <v>9.4</v>
      </c>
      <c r="AJ21">
        <v>11.4</v>
      </c>
      <c r="AK21">
        <v>6.25</v>
      </c>
      <c r="AL21">
        <v>183.48</v>
      </c>
      <c r="AM21" s="10">
        <v>0</v>
      </c>
      <c r="AN21">
        <v>1.45</v>
      </c>
      <c r="AO21">
        <v>125.5</v>
      </c>
      <c r="AP21">
        <v>77.8</v>
      </c>
      <c r="AQ21">
        <v>38.299999999999997</v>
      </c>
      <c r="AR21">
        <v>203.3</v>
      </c>
      <c r="AS21">
        <v>210.2</v>
      </c>
      <c r="AT21" s="8">
        <f t="shared" si="5"/>
        <v>0.59705042816365372</v>
      </c>
      <c r="AU21" s="8">
        <f t="shared" si="6"/>
        <v>0.37012369172216936</v>
      </c>
    </row>
    <row r="22" spans="1:47" x14ac:dyDescent="0.2">
      <c r="A22">
        <v>1186</v>
      </c>
      <c r="B22" s="4">
        <v>44932</v>
      </c>
      <c r="C22" t="s">
        <v>38</v>
      </c>
      <c r="D22" t="s">
        <v>37</v>
      </c>
      <c r="E22">
        <v>63</v>
      </c>
      <c r="F22" s="9">
        <v>116.3</v>
      </c>
      <c r="G22" s="9">
        <v>38.916655987013499</v>
      </c>
      <c r="H22" s="17" t="str">
        <f t="shared" si="0"/>
        <v>3:03</v>
      </c>
      <c r="I22">
        <v>3</v>
      </c>
      <c r="J22">
        <v>3</v>
      </c>
      <c r="K22">
        <f>Table1[[#This Row],[get_min]]/15</f>
        <v>12.2</v>
      </c>
      <c r="L22">
        <f>Table1[[#This Row],[bl_get_hour]]*60+Table1[[#This Row],[bl_get_min]]</f>
        <v>183</v>
      </c>
      <c r="M22" s="13" t="str">
        <f t="shared" si="1"/>
        <v>3:09</v>
      </c>
      <c r="N22">
        <v>3</v>
      </c>
      <c r="O22">
        <f>Table1[[#This Row],[bl_sbtt_hour]]*60 + P22</f>
        <v>189</v>
      </c>
      <c r="P22">
        <v>9</v>
      </c>
      <c r="Q22" s="12" t="str">
        <f t="shared" si="2"/>
        <v>40:44</v>
      </c>
      <c r="R22">
        <v>40</v>
      </c>
      <c r="S22">
        <v>44</v>
      </c>
      <c r="T22">
        <f>Table1[[#This Row],[ctt_min_tot]]/30</f>
        <v>81.466666666666669</v>
      </c>
      <c r="U22">
        <f>Table1[[#This Row],[ctt_min_tot]]/15</f>
        <v>162.93333333333334</v>
      </c>
      <c r="V22">
        <f>Table1[[#This Row],[bl_ctt_hour]]*60+Table1[[#This Row],[bl_ctt_min]]</f>
        <v>2444</v>
      </c>
      <c r="W22" s="12" t="str">
        <f t="shared" si="3"/>
        <v>43:54</v>
      </c>
      <c r="X22">
        <v>43</v>
      </c>
      <c r="Y22">
        <v>54</v>
      </c>
      <c r="Z22">
        <f>Table1[[#This Row],[bl_slbtt_hour]]*60+Table1[[#This Row],[bl_slbtt_min]]</f>
        <v>2634</v>
      </c>
      <c r="AA22" s="17" t="str">
        <f t="shared" si="4"/>
        <v>46:57</v>
      </c>
      <c r="AB22">
        <v>46</v>
      </c>
      <c r="AC22">
        <v>57</v>
      </c>
      <c r="AD22">
        <f>Table1[[#This Row],[bl_wgtt_hour]]*60+Table1[[#This Row],[bl_wgtt_min]]</f>
        <v>2817</v>
      </c>
      <c r="AE22">
        <f>Table1[[#This Row],[wgtt_tot_min]]/15</f>
        <v>187.8</v>
      </c>
      <c r="AF22">
        <f>Table1[[#This Row],[wgtt_tot_min]]/30</f>
        <v>93.9</v>
      </c>
      <c r="AG22">
        <f>Table1[[#This Row],[wgtt_tot_min]]/60</f>
        <v>46.95</v>
      </c>
      <c r="AH22">
        <v>198.6</v>
      </c>
      <c r="AI22">
        <v>9.1</v>
      </c>
      <c r="AJ22">
        <v>15.1</v>
      </c>
      <c r="AK22">
        <v>3.71</v>
      </c>
      <c r="AL22">
        <v>108.89</v>
      </c>
      <c r="AM22" s="10">
        <v>21</v>
      </c>
      <c r="AN22">
        <v>1.1599999999999999</v>
      </c>
      <c r="AO22">
        <v>95.3</v>
      </c>
      <c r="AP22">
        <v>97.7</v>
      </c>
      <c r="AQ22">
        <v>49.2</v>
      </c>
      <c r="AR22">
        <v>193</v>
      </c>
      <c r="AS22">
        <v>198.6</v>
      </c>
      <c r="AT22" s="8">
        <f t="shared" si="5"/>
        <v>0.47985901309164147</v>
      </c>
      <c r="AU22" s="8">
        <f t="shared" si="6"/>
        <v>0.49194360523665664</v>
      </c>
    </row>
    <row r="23" spans="1:47" x14ac:dyDescent="0.2">
      <c r="A23">
        <v>1202</v>
      </c>
      <c r="B23" s="4">
        <v>44931</v>
      </c>
      <c r="C23" t="s">
        <v>38</v>
      </c>
      <c r="D23" t="s">
        <v>37</v>
      </c>
      <c r="E23">
        <v>72</v>
      </c>
      <c r="F23" s="9">
        <v>110.53333333333335</v>
      </c>
      <c r="G23" s="9">
        <v>29.825604439159701</v>
      </c>
      <c r="H23" s="17" t="str">
        <f t="shared" si="0"/>
        <v>3:11</v>
      </c>
      <c r="I23">
        <v>3</v>
      </c>
      <c r="J23">
        <v>11</v>
      </c>
      <c r="K23">
        <f>Table1[[#This Row],[get_min]]/15</f>
        <v>12.733333333333333</v>
      </c>
      <c r="L23">
        <f>Table1[[#This Row],[bl_get_hour]]*60+Table1[[#This Row],[bl_get_min]]</f>
        <v>191</v>
      </c>
      <c r="M23" s="13" t="str">
        <f t="shared" si="1"/>
        <v>5:30</v>
      </c>
      <c r="N23">
        <v>5</v>
      </c>
      <c r="O23">
        <f>Table1[[#This Row],[bl_sbtt_hour]]*60 + P23</f>
        <v>330</v>
      </c>
      <c r="P23">
        <v>30</v>
      </c>
      <c r="Q23" s="12" t="str">
        <f t="shared" si="2"/>
        <v>76:08</v>
      </c>
      <c r="R23">
        <v>76</v>
      </c>
      <c r="S23">
        <v>8</v>
      </c>
      <c r="T23">
        <f>Table1[[#This Row],[ctt_min_tot]]/30</f>
        <v>152.26666666666668</v>
      </c>
      <c r="U23">
        <f>Table1[[#This Row],[ctt_min_tot]]/15</f>
        <v>304.53333333333336</v>
      </c>
      <c r="V23">
        <f>Table1[[#This Row],[bl_ctt_hour]]*60+Table1[[#This Row],[bl_ctt_min]]</f>
        <v>4568</v>
      </c>
      <c r="W23" s="12" t="str">
        <f t="shared" si="3"/>
        <v>81:38</v>
      </c>
      <c r="X23">
        <v>81</v>
      </c>
      <c r="Y23">
        <v>38</v>
      </c>
      <c r="Z23">
        <f>Table1[[#This Row],[bl_slbtt_hour]]*60+Table1[[#This Row],[bl_slbtt_min]]</f>
        <v>4898</v>
      </c>
      <c r="AA23" s="17" t="str">
        <f t="shared" si="4"/>
        <v>84:49</v>
      </c>
      <c r="AB23">
        <v>84</v>
      </c>
      <c r="AC23">
        <v>49</v>
      </c>
      <c r="AD23">
        <f>Table1[[#This Row],[bl_wgtt_hour]]*60+Table1[[#This Row],[bl_wgtt_min]]</f>
        <v>5089</v>
      </c>
      <c r="AE23">
        <f>Table1[[#This Row],[wgtt_tot_min]]/15</f>
        <v>339.26666666666665</v>
      </c>
      <c r="AF23">
        <f>Table1[[#This Row],[wgtt_tot_min]]/30</f>
        <v>169.63333333333333</v>
      </c>
      <c r="AG23">
        <f>Table1[[#This Row],[wgtt_tot_min]]/60</f>
        <v>84.816666666666663</v>
      </c>
      <c r="AH23">
        <v>194.4</v>
      </c>
      <c r="AI23">
        <v>9.5</v>
      </c>
      <c r="AJ23">
        <v>13.8</v>
      </c>
      <c r="AK23">
        <v>3.41</v>
      </c>
      <c r="AL23">
        <v>100.21</v>
      </c>
      <c r="AM23" s="10">
        <v>0</v>
      </c>
      <c r="AN23">
        <v>1.21</v>
      </c>
      <c r="AO23">
        <v>91.5</v>
      </c>
      <c r="AP23">
        <v>97.3</v>
      </c>
      <c r="AQ23">
        <v>50.1</v>
      </c>
      <c r="AR23">
        <v>188.8</v>
      </c>
      <c r="AS23">
        <v>194.4</v>
      </c>
      <c r="AT23" s="8">
        <f t="shared" si="5"/>
        <v>0.47067901234567899</v>
      </c>
      <c r="AU23" s="8">
        <f t="shared" si="6"/>
        <v>0.500514403292181</v>
      </c>
    </row>
    <row r="24" spans="1:47" x14ac:dyDescent="0.2">
      <c r="A24">
        <v>1246</v>
      </c>
      <c r="B24" s="4">
        <v>45022</v>
      </c>
      <c r="C24" t="s">
        <v>35</v>
      </c>
      <c r="D24" t="s">
        <v>36</v>
      </c>
      <c r="E24">
        <v>69</v>
      </c>
      <c r="F24" s="9">
        <v>107.03333333333335</v>
      </c>
      <c r="G24" s="9">
        <v>28.943915408875</v>
      </c>
      <c r="H24" s="17" t="str">
        <f t="shared" si="0"/>
        <v>3:32</v>
      </c>
      <c r="I24">
        <v>3</v>
      </c>
      <c r="J24">
        <v>32</v>
      </c>
      <c r="K24">
        <f>Table1[[#This Row],[get_min]]/15</f>
        <v>14.133333333333333</v>
      </c>
      <c r="L24">
        <f>Table1[[#This Row],[bl_get_hour]]*60+Table1[[#This Row],[bl_get_min]]</f>
        <v>212</v>
      </c>
      <c r="M24" s="13" t="str">
        <f t="shared" si="1"/>
        <v>2:01</v>
      </c>
      <c r="N24">
        <v>2</v>
      </c>
      <c r="O24">
        <f>Table1[[#This Row],[bl_sbtt_hour]]*60 + P24</f>
        <v>121</v>
      </c>
      <c r="P24">
        <v>1</v>
      </c>
      <c r="Q24" s="12" t="str">
        <f t="shared" si="2"/>
        <v>17:00</v>
      </c>
      <c r="R24">
        <v>17</v>
      </c>
      <c r="S24">
        <v>0</v>
      </c>
      <c r="T24">
        <f>Table1[[#This Row],[ctt_min_tot]]/30</f>
        <v>34</v>
      </c>
      <c r="U24">
        <f>Table1[[#This Row],[ctt_min_tot]]/15</f>
        <v>68</v>
      </c>
      <c r="V24">
        <f>Table1[[#This Row],[bl_ctt_hour]]*60+Table1[[#This Row],[bl_ctt_min]]</f>
        <v>1020</v>
      </c>
      <c r="W24" s="12" t="str">
        <f t="shared" si="3"/>
        <v>19:01</v>
      </c>
      <c r="X24">
        <v>19</v>
      </c>
      <c r="Y24">
        <v>1</v>
      </c>
      <c r="Z24">
        <f>Table1[[#This Row],[bl_slbtt_hour]]*60+Table1[[#This Row],[bl_slbtt_min]]</f>
        <v>1141</v>
      </c>
      <c r="AA24" s="17" t="str">
        <f t="shared" si="4"/>
        <v>22:34</v>
      </c>
      <c r="AB24">
        <v>22</v>
      </c>
      <c r="AC24">
        <v>34</v>
      </c>
      <c r="AD24">
        <f>Table1[[#This Row],[bl_wgtt_hour]]*60+Table1[[#This Row],[bl_wgtt_min]]</f>
        <v>1354</v>
      </c>
      <c r="AE24">
        <f>Table1[[#This Row],[wgtt_tot_min]]/15</f>
        <v>90.266666666666666</v>
      </c>
      <c r="AF24">
        <f>Table1[[#This Row],[wgtt_tot_min]]/30</f>
        <v>45.133333333333333</v>
      </c>
      <c r="AG24">
        <f>Table1[[#This Row],[wgtt_tot_min]]/60</f>
        <v>22.566666666666666</v>
      </c>
      <c r="AH24">
        <v>207.5</v>
      </c>
      <c r="AI24">
        <v>9.6</v>
      </c>
      <c r="AJ24">
        <v>11.2</v>
      </c>
      <c r="AK24">
        <v>8.09</v>
      </c>
      <c r="AL24">
        <v>237.4</v>
      </c>
      <c r="AM24" s="10">
        <v>7</v>
      </c>
      <c r="AN24">
        <v>1.38</v>
      </c>
      <c r="AO24">
        <v>120.7</v>
      </c>
      <c r="AP24">
        <v>78.900000000000006</v>
      </c>
      <c r="AQ24">
        <v>39.5</v>
      </c>
      <c r="AR24">
        <v>199.7</v>
      </c>
      <c r="AS24">
        <v>207.5</v>
      </c>
      <c r="AT24" s="8">
        <f t="shared" si="5"/>
        <v>0.58168674698795186</v>
      </c>
      <c r="AU24" s="8">
        <f t="shared" si="6"/>
        <v>0.38024096385542172</v>
      </c>
    </row>
    <row r="25" spans="1:47" x14ac:dyDescent="0.2">
      <c r="A25">
        <v>1250</v>
      </c>
      <c r="B25" s="4">
        <v>45015</v>
      </c>
      <c r="C25" t="s">
        <v>35</v>
      </c>
      <c r="D25" t="s">
        <v>36</v>
      </c>
      <c r="E25">
        <v>61</v>
      </c>
      <c r="F25" s="9">
        <v>106.53333333333335</v>
      </c>
      <c r="G25" s="9">
        <v>33.633217993079498</v>
      </c>
      <c r="H25" s="17" t="str">
        <f t="shared" si="0"/>
        <v>3:33</v>
      </c>
      <c r="I25">
        <v>3</v>
      </c>
      <c r="J25">
        <v>33</v>
      </c>
      <c r="K25">
        <f>Table1[[#This Row],[get_min]]/15</f>
        <v>14.2</v>
      </c>
      <c r="L25">
        <f>Table1[[#This Row],[bl_get_hour]]*60+Table1[[#This Row],[bl_get_min]]</f>
        <v>213</v>
      </c>
      <c r="M25" s="13" t="str">
        <f t="shared" si="1"/>
        <v>3:05</v>
      </c>
      <c r="N25">
        <v>3</v>
      </c>
      <c r="O25">
        <f>Table1[[#This Row],[bl_sbtt_hour]]*60 + P25</f>
        <v>185</v>
      </c>
      <c r="P25">
        <v>5</v>
      </c>
      <c r="Q25" s="12" t="str">
        <f t="shared" si="2"/>
        <v>15:48</v>
      </c>
      <c r="R25">
        <v>15</v>
      </c>
      <c r="S25">
        <v>48</v>
      </c>
      <c r="T25">
        <f>Table1[[#This Row],[ctt_min_tot]]/30</f>
        <v>31.6</v>
      </c>
      <c r="U25">
        <f>Table1[[#This Row],[ctt_min_tot]]/15</f>
        <v>63.2</v>
      </c>
      <c r="V25">
        <f>Table1[[#This Row],[bl_ctt_hour]]*60+Table1[[#This Row],[bl_ctt_min]]</f>
        <v>948</v>
      </c>
      <c r="W25" s="12" t="str">
        <f t="shared" si="3"/>
        <v>18:53</v>
      </c>
      <c r="X25">
        <v>18</v>
      </c>
      <c r="Y25">
        <v>53</v>
      </c>
      <c r="Z25">
        <f>Table1[[#This Row],[bl_slbtt_hour]]*60+Table1[[#This Row],[bl_slbtt_min]]</f>
        <v>1133</v>
      </c>
      <c r="AA25" s="17" t="str">
        <f t="shared" si="4"/>
        <v>22:26</v>
      </c>
      <c r="AB25">
        <v>22</v>
      </c>
      <c r="AC25">
        <v>26</v>
      </c>
      <c r="AD25">
        <f>Table1[[#This Row],[bl_wgtt_hour]]*60+Table1[[#This Row],[bl_wgtt_min]]</f>
        <v>1346</v>
      </c>
      <c r="AE25">
        <f>Table1[[#This Row],[wgtt_tot_min]]/15</f>
        <v>89.733333333333334</v>
      </c>
      <c r="AF25">
        <f>Table1[[#This Row],[wgtt_tot_min]]/30</f>
        <v>44.866666666666667</v>
      </c>
      <c r="AG25">
        <f>Table1[[#This Row],[wgtt_tot_min]]/60</f>
        <v>22.433333333333334</v>
      </c>
      <c r="AH25">
        <v>213.2</v>
      </c>
      <c r="AI25">
        <v>10.7</v>
      </c>
      <c r="AJ25">
        <v>14</v>
      </c>
      <c r="AK25">
        <v>7.93</v>
      </c>
      <c r="AL25">
        <v>232.6</v>
      </c>
      <c r="AM25" s="10">
        <v>18</v>
      </c>
      <c r="AN25">
        <v>1.35</v>
      </c>
      <c r="AO25">
        <v>118.9</v>
      </c>
      <c r="AP25">
        <v>87.2</v>
      </c>
      <c r="AQ25">
        <v>42.3</v>
      </c>
      <c r="AR25">
        <v>206.1</v>
      </c>
      <c r="AS25">
        <v>213.2</v>
      </c>
      <c r="AT25" s="8">
        <f t="shared" si="5"/>
        <v>0.55769230769230771</v>
      </c>
      <c r="AU25" s="8">
        <f t="shared" si="6"/>
        <v>0.40900562851782368</v>
      </c>
    </row>
    <row r="26" spans="1:47" x14ac:dyDescent="0.2">
      <c r="A26">
        <v>1286</v>
      </c>
      <c r="B26" s="4">
        <v>45175</v>
      </c>
      <c r="C26" t="s">
        <v>35</v>
      </c>
      <c r="D26" t="s">
        <v>36</v>
      </c>
      <c r="E26">
        <v>74</v>
      </c>
      <c r="F26" s="9">
        <v>90.3</v>
      </c>
      <c r="G26" s="9">
        <v>26.210937499999901</v>
      </c>
      <c r="H26" s="17" t="str">
        <f t="shared" si="0"/>
        <v>2:26</v>
      </c>
      <c r="I26">
        <v>2</v>
      </c>
      <c r="J26">
        <v>26</v>
      </c>
      <c r="K26">
        <f>Table1[[#This Row],[get_min]]/15</f>
        <v>9.7333333333333325</v>
      </c>
      <c r="L26">
        <f>Table1[[#This Row],[bl_get_hour]]*60+Table1[[#This Row],[bl_get_min]]</f>
        <v>146</v>
      </c>
      <c r="M26" s="13" t="str">
        <f t="shared" si="1"/>
        <v>3:30</v>
      </c>
      <c r="N26">
        <v>3</v>
      </c>
      <c r="O26">
        <f>Table1[[#This Row],[bl_sbtt_hour]]*60 + P26</f>
        <v>210</v>
      </c>
      <c r="P26">
        <v>30</v>
      </c>
      <c r="Q26" s="12" t="str">
        <f t="shared" si="2"/>
        <v>42:11</v>
      </c>
      <c r="R26">
        <v>42</v>
      </c>
      <c r="S26">
        <v>11</v>
      </c>
      <c r="T26">
        <f>Table1[[#This Row],[ctt_min_tot]]/30</f>
        <v>84.36666666666666</v>
      </c>
      <c r="U26">
        <f>Table1[[#This Row],[ctt_min_tot]]/15</f>
        <v>168.73333333333332</v>
      </c>
      <c r="V26">
        <f>Table1[[#This Row],[bl_ctt_hour]]*60+Table1[[#This Row],[bl_ctt_min]]</f>
        <v>2531</v>
      </c>
      <c r="W26" s="12" t="str">
        <f t="shared" si="3"/>
        <v>45:41</v>
      </c>
      <c r="X26">
        <v>45</v>
      </c>
      <c r="Y26">
        <v>41</v>
      </c>
      <c r="Z26">
        <f>Table1[[#This Row],[bl_slbtt_hour]]*60+Table1[[#This Row],[bl_slbtt_min]]</f>
        <v>2741</v>
      </c>
      <c r="AA26" s="17" t="str">
        <f t="shared" si="4"/>
        <v>48:08</v>
      </c>
      <c r="AB26">
        <v>48</v>
      </c>
      <c r="AC26">
        <v>8</v>
      </c>
      <c r="AD26">
        <f>Table1[[#This Row],[bl_wgtt_hour]]*60+Table1[[#This Row],[bl_wgtt_min]]</f>
        <v>2888</v>
      </c>
      <c r="AE26">
        <f>Table1[[#This Row],[wgtt_tot_min]]/15</f>
        <v>192.53333333333333</v>
      </c>
      <c r="AF26">
        <f>Table1[[#This Row],[wgtt_tot_min]]/30</f>
        <v>96.266666666666666</v>
      </c>
      <c r="AG26">
        <f>Table1[[#This Row],[wgtt_tot_min]]/60</f>
        <v>48.133333333333333</v>
      </c>
      <c r="AH26">
        <v>148.1</v>
      </c>
      <c r="AI26">
        <v>5.0999999999999996</v>
      </c>
      <c r="AJ26">
        <v>6.9</v>
      </c>
      <c r="AK26">
        <v>3.33</v>
      </c>
      <c r="AL26">
        <v>97.83</v>
      </c>
      <c r="AM26" s="10">
        <v>38.5</v>
      </c>
      <c r="AN26">
        <v>1.23</v>
      </c>
      <c r="AO26">
        <v>96.6</v>
      </c>
      <c r="AP26">
        <v>46</v>
      </c>
      <c r="AQ26">
        <v>32.299999999999997</v>
      </c>
      <c r="AR26">
        <v>142.6</v>
      </c>
      <c r="AS26">
        <v>148.1</v>
      </c>
      <c r="AT26" s="8">
        <f t="shared" si="5"/>
        <v>0.6522619851451722</v>
      </c>
      <c r="AU26" s="8">
        <f t="shared" si="6"/>
        <v>0.31060094530722487</v>
      </c>
    </row>
    <row r="27" spans="1:47" x14ac:dyDescent="0.2">
      <c r="A27">
        <v>1292</v>
      </c>
      <c r="B27" s="4">
        <v>45142</v>
      </c>
      <c r="C27" t="s">
        <v>38</v>
      </c>
      <c r="D27" t="s">
        <v>37</v>
      </c>
      <c r="E27">
        <v>53</v>
      </c>
      <c r="F27" s="9">
        <v>121.09999999999998</v>
      </c>
      <c r="G27" s="9">
        <v>38.8641854276811</v>
      </c>
      <c r="H27" s="17" t="s">
        <v>39</v>
      </c>
      <c r="I27">
        <v>21</v>
      </c>
      <c r="J27">
        <v>26</v>
      </c>
      <c r="K27" t="s">
        <v>39</v>
      </c>
      <c r="L27" t="s">
        <v>39</v>
      </c>
      <c r="M27" s="13" t="str">
        <f t="shared" si="1"/>
        <v>7:16</v>
      </c>
      <c r="N27">
        <v>7</v>
      </c>
      <c r="O27">
        <f>Table1[[#This Row],[bl_sbtt_hour]]*60 + P27</f>
        <v>436</v>
      </c>
      <c r="P27">
        <v>16</v>
      </c>
      <c r="Q27" s="12" t="str">
        <f t="shared" si="2"/>
        <v>43:08</v>
      </c>
      <c r="R27">
        <v>43</v>
      </c>
      <c r="S27">
        <v>8</v>
      </c>
      <c r="T27">
        <f>Table1[[#This Row],[ctt_min_tot]]/30</f>
        <v>86.266666666666666</v>
      </c>
      <c r="U27">
        <f>Table1[[#This Row],[ctt_min_tot]]/15</f>
        <v>172.53333333333333</v>
      </c>
      <c r="V27">
        <f>Table1[[#This Row],[bl_ctt_hour]]*60+Table1[[#This Row],[bl_ctt_min]]</f>
        <v>2588</v>
      </c>
      <c r="W27" s="12" t="str">
        <f t="shared" si="3"/>
        <v>50:25</v>
      </c>
      <c r="X27">
        <v>50</v>
      </c>
      <c r="Y27">
        <v>25</v>
      </c>
      <c r="Z27">
        <f>Table1[[#This Row],[bl_slbtt_hour]]*60+Table1[[#This Row],[bl_slbtt_min]]</f>
        <v>3025</v>
      </c>
      <c r="AA27" s="17" t="str">
        <f t="shared" si="4"/>
        <v>71:51</v>
      </c>
      <c r="AB27">
        <v>71</v>
      </c>
      <c r="AC27">
        <v>51</v>
      </c>
      <c r="AD27">
        <f>Table1[[#This Row],[bl_wgtt_hour]]*60+Table1[[#This Row],[bl_wgtt_min]]</f>
        <v>4311</v>
      </c>
      <c r="AE27">
        <f>Table1[[#This Row],[wgtt_tot_min]]/15</f>
        <v>287.39999999999998</v>
      </c>
      <c r="AF27">
        <f>Table1[[#This Row],[wgtt_tot_min]]/30</f>
        <v>143.69999999999999</v>
      </c>
      <c r="AG27">
        <f>Table1[[#This Row],[wgtt_tot_min]]/60</f>
        <v>71.849999999999994</v>
      </c>
      <c r="AH27">
        <v>245.3</v>
      </c>
      <c r="AI27">
        <v>10.9</v>
      </c>
      <c r="AJ27">
        <v>21.4</v>
      </c>
      <c r="AK27">
        <v>3.2</v>
      </c>
      <c r="AL27">
        <v>93.88</v>
      </c>
      <c r="AM27" s="10">
        <v>0</v>
      </c>
      <c r="AN27">
        <v>1.1100000000000001</v>
      </c>
      <c r="AO27">
        <v>117.9</v>
      </c>
      <c r="AP27">
        <v>121.2</v>
      </c>
      <c r="AQ27">
        <v>49.4</v>
      </c>
      <c r="AR27">
        <v>239</v>
      </c>
      <c r="AS27">
        <v>245.3</v>
      </c>
      <c r="AT27" s="8">
        <f t="shared" si="5"/>
        <v>0.48063595597227882</v>
      </c>
      <c r="AU27" s="8">
        <f t="shared" si="6"/>
        <v>0.49408887077048513</v>
      </c>
    </row>
    <row r="28" spans="1:47" x14ac:dyDescent="0.2">
      <c r="A28">
        <v>1319</v>
      </c>
      <c r="B28" s="4">
        <v>45202</v>
      </c>
      <c r="C28" t="s">
        <v>38</v>
      </c>
      <c r="D28" t="s">
        <v>36</v>
      </c>
      <c r="E28">
        <v>61</v>
      </c>
      <c r="F28" s="9">
        <v>90.8</v>
      </c>
      <c r="G28" s="9">
        <v>27.910059171597599</v>
      </c>
      <c r="H28" s="17" t="str">
        <f>TEXT(L28/1440, "[h]:mm")</f>
        <v>3:03</v>
      </c>
      <c r="I28">
        <v>3</v>
      </c>
      <c r="J28">
        <v>3</v>
      </c>
      <c r="K28">
        <f>Table1[[#This Row],[get_min]]/15</f>
        <v>12.2</v>
      </c>
      <c r="L28">
        <f>Table1[[#This Row],[bl_get_hour]]*60+Table1[[#This Row],[bl_get_min]]</f>
        <v>183</v>
      </c>
      <c r="M28" s="13" t="str">
        <f t="shared" si="1"/>
        <v>1:38</v>
      </c>
      <c r="N28">
        <v>1</v>
      </c>
      <c r="O28">
        <f>Table1[[#This Row],[bl_sbtt_hour]]*60 + P28</f>
        <v>98</v>
      </c>
      <c r="P28">
        <v>38</v>
      </c>
      <c r="Q28" s="12" t="str">
        <f t="shared" si="2"/>
        <v>27:58</v>
      </c>
      <c r="R28">
        <v>27</v>
      </c>
      <c r="S28">
        <v>58</v>
      </c>
      <c r="T28">
        <f>Table1[[#This Row],[ctt_min_tot]]/30</f>
        <v>55.93333333333333</v>
      </c>
      <c r="U28">
        <f>Table1[[#This Row],[ctt_min_tot]]/15</f>
        <v>111.86666666666666</v>
      </c>
      <c r="V28">
        <f>Table1[[#This Row],[bl_ctt_hour]]*60+Table1[[#This Row],[bl_ctt_min]]</f>
        <v>1678</v>
      </c>
      <c r="W28" s="12" t="str">
        <f t="shared" si="3"/>
        <v>29:37</v>
      </c>
      <c r="X28">
        <v>29</v>
      </c>
      <c r="Y28">
        <v>37</v>
      </c>
      <c r="Z28">
        <f>Table1[[#This Row],[bl_slbtt_hour]]*60+Table1[[#This Row],[bl_slbtt_min]]</f>
        <v>1777</v>
      </c>
      <c r="AA28" s="17" t="str">
        <f t="shared" si="4"/>
        <v>32:40</v>
      </c>
      <c r="AB28" s="5">
        <v>32</v>
      </c>
      <c r="AC28">
        <v>40</v>
      </c>
      <c r="AD28">
        <f>Table1[[#This Row],[bl_wgtt_hour]]*60+Table1[[#This Row],[bl_wgtt_min]]</f>
        <v>1960</v>
      </c>
      <c r="AE28">
        <f>Table1[[#This Row],[wgtt_tot_min]]/15</f>
        <v>130.66666666666666</v>
      </c>
      <c r="AF28">
        <f>Table1[[#This Row],[wgtt_tot_min]]/30</f>
        <v>65.333333333333329</v>
      </c>
      <c r="AG28">
        <f>Table1[[#This Row],[wgtt_tot_min]]/60</f>
        <v>32.666666666666664</v>
      </c>
      <c r="AH28">
        <v>155.6</v>
      </c>
      <c r="AI28">
        <v>5.0999999999999996</v>
      </c>
      <c r="AJ28">
        <v>14.8</v>
      </c>
      <c r="AK28">
        <v>2</v>
      </c>
      <c r="AL28">
        <v>58.75</v>
      </c>
      <c r="AM28" s="10">
        <v>0</v>
      </c>
      <c r="AN28">
        <v>0.89</v>
      </c>
      <c r="AO28">
        <v>82.9</v>
      </c>
      <c r="AP28">
        <v>68.3</v>
      </c>
      <c r="AQ28">
        <v>45.2</v>
      </c>
      <c r="AR28">
        <v>151.19999999999999</v>
      </c>
      <c r="AS28">
        <v>155.6</v>
      </c>
      <c r="AT28" s="8">
        <f t="shared" si="5"/>
        <v>0.53277634961439591</v>
      </c>
      <c r="AU28" s="8">
        <f t="shared" si="6"/>
        <v>0.4389460154241645</v>
      </c>
    </row>
    <row r="29" spans="1:47" x14ac:dyDescent="0.2">
      <c r="A29">
        <v>1322</v>
      </c>
      <c r="B29" s="4">
        <v>45240</v>
      </c>
      <c r="C29" t="s">
        <v>38</v>
      </c>
      <c r="D29" t="s">
        <v>37</v>
      </c>
      <c r="E29">
        <v>65</v>
      </c>
      <c r="F29" s="9">
        <v>106.46666666666665</v>
      </c>
      <c r="G29" s="9">
        <v>29.937747096478699</v>
      </c>
      <c r="H29" s="17" t="str">
        <f>TEXT(L29/1440, "[h]:mm")</f>
        <v>1:24</v>
      </c>
      <c r="I29">
        <v>1</v>
      </c>
      <c r="J29">
        <v>24</v>
      </c>
      <c r="K29">
        <f>Table1[[#This Row],[get_min]]/15</f>
        <v>5.6</v>
      </c>
      <c r="L29">
        <f>Table1[[#This Row],[bl_get_hour]]*60+Table1[[#This Row],[bl_get_min]]</f>
        <v>84</v>
      </c>
      <c r="M29" s="13" t="str">
        <f t="shared" si="1"/>
        <v>3:40</v>
      </c>
      <c r="N29">
        <v>3</v>
      </c>
      <c r="O29">
        <f>Table1[[#This Row],[bl_sbtt_hour]]*60 + P29</f>
        <v>220</v>
      </c>
      <c r="P29">
        <v>40</v>
      </c>
      <c r="Q29" s="12" t="str">
        <f t="shared" si="2"/>
        <v>31:28</v>
      </c>
      <c r="R29">
        <v>31</v>
      </c>
      <c r="S29">
        <v>28</v>
      </c>
      <c r="T29">
        <f>Table1[[#This Row],[ctt_min_tot]]/30</f>
        <v>62.93333333333333</v>
      </c>
      <c r="U29">
        <f>Table1[[#This Row],[ctt_min_tot]]/15</f>
        <v>125.86666666666666</v>
      </c>
      <c r="V29">
        <f>Table1[[#This Row],[bl_ctt_hour]]*60+Table1[[#This Row],[bl_ctt_min]]</f>
        <v>1888</v>
      </c>
      <c r="W29" s="12" t="str">
        <f t="shared" si="3"/>
        <v>35:09</v>
      </c>
      <c r="X29">
        <v>35</v>
      </c>
      <c r="Y29">
        <v>9</v>
      </c>
      <c r="Z29">
        <f>Table1[[#This Row],[bl_slbtt_hour]]*60+Table1[[#This Row],[bl_slbtt_min]]</f>
        <v>2109</v>
      </c>
      <c r="AA29" s="17" t="str">
        <f t="shared" si="4"/>
        <v>36:33</v>
      </c>
      <c r="AB29" s="5">
        <v>36</v>
      </c>
      <c r="AC29">
        <v>33</v>
      </c>
      <c r="AD29">
        <f>Table1[[#This Row],[bl_wgtt_hour]]*60+Table1[[#This Row],[bl_wgtt_min]]</f>
        <v>2193</v>
      </c>
      <c r="AE29">
        <f>Table1[[#This Row],[wgtt_tot_min]]/15</f>
        <v>146.19999999999999</v>
      </c>
      <c r="AF29">
        <f>Table1[[#This Row],[wgtt_tot_min]]/30</f>
        <v>73.099999999999994</v>
      </c>
      <c r="AG29">
        <f>Table1[[#This Row],[wgtt_tot_min]]/60</f>
        <v>36.549999999999997</v>
      </c>
      <c r="AH29">
        <v>186.1</v>
      </c>
      <c r="AI29">
        <v>6.8</v>
      </c>
      <c r="AJ29">
        <v>11.5</v>
      </c>
      <c r="AK29">
        <v>2.4900000000000002</v>
      </c>
      <c r="AL29">
        <v>73.02</v>
      </c>
      <c r="AM29" s="10">
        <v>0</v>
      </c>
      <c r="AN29">
        <v>1.1499999999999999</v>
      </c>
      <c r="AO29">
        <v>104</v>
      </c>
      <c r="AP29">
        <v>76.3</v>
      </c>
      <c r="AQ29">
        <v>41</v>
      </c>
      <c r="AR29">
        <v>180.3</v>
      </c>
      <c r="AS29">
        <v>186.1</v>
      </c>
      <c r="AT29" s="8">
        <f t="shared" si="5"/>
        <v>0.55883933369156369</v>
      </c>
      <c r="AU29" s="8">
        <f t="shared" si="6"/>
        <v>0.40999462654486835</v>
      </c>
    </row>
    <row r="30" spans="1:47" x14ac:dyDescent="0.2">
      <c r="A30">
        <v>1329</v>
      </c>
      <c r="B30" s="4">
        <v>45261</v>
      </c>
      <c r="C30" t="s">
        <v>38</v>
      </c>
      <c r="D30" t="s">
        <v>37</v>
      </c>
      <c r="E30">
        <v>63</v>
      </c>
      <c r="F30" s="9">
        <v>126.46666666666665</v>
      </c>
      <c r="G30" s="9">
        <v>36.782006920415199</v>
      </c>
      <c r="H30" s="17" t="str">
        <f>TEXT(L30/1440, "[h]:mm")</f>
        <v>2:35</v>
      </c>
      <c r="I30">
        <v>2</v>
      </c>
      <c r="J30">
        <v>35</v>
      </c>
      <c r="K30">
        <f>Table1[[#This Row],[get_min]]/15</f>
        <v>10.333333333333334</v>
      </c>
      <c r="L30">
        <f>Table1[[#This Row],[bl_get_hour]]*60+Table1[[#This Row],[bl_get_min]]</f>
        <v>155</v>
      </c>
      <c r="M30" s="13" t="str">
        <f t="shared" si="1"/>
        <v>4:53</v>
      </c>
      <c r="N30">
        <v>4</v>
      </c>
      <c r="O30">
        <f>Table1[[#This Row],[bl_sbtt_hour]]*60 + P30</f>
        <v>293</v>
      </c>
      <c r="P30">
        <v>53</v>
      </c>
      <c r="Q30" s="12" t="str">
        <f t="shared" si="2"/>
        <v>13:43</v>
      </c>
      <c r="R30">
        <v>13</v>
      </c>
      <c r="S30">
        <v>43</v>
      </c>
      <c r="T30">
        <f>Table1[[#This Row],[ctt_min_tot]]/30</f>
        <v>27.433333333333334</v>
      </c>
      <c r="U30">
        <f>Table1[[#This Row],[ctt_min_tot]]/15</f>
        <v>54.866666666666667</v>
      </c>
      <c r="V30">
        <f>Table1[[#This Row],[bl_ctt_hour]]*60+Table1[[#This Row],[bl_ctt_min]]</f>
        <v>823</v>
      </c>
      <c r="W30" s="12" t="str">
        <f t="shared" si="3"/>
        <v>18:36</v>
      </c>
      <c r="X30">
        <v>18</v>
      </c>
      <c r="Y30">
        <v>36</v>
      </c>
      <c r="Z30">
        <f>Table1[[#This Row],[bl_slbtt_hour]]*60+Table1[[#This Row],[bl_slbtt_min]]</f>
        <v>1116</v>
      </c>
      <c r="AA30" s="17" t="str">
        <f t="shared" si="4"/>
        <v>21:11</v>
      </c>
      <c r="AB30">
        <v>21</v>
      </c>
      <c r="AC30">
        <v>11</v>
      </c>
      <c r="AD30">
        <f>Table1[[#This Row],[bl_wgtt_hour]]*60+Table1[[#This Row],[bl_wgtt_min]]</f>
        <v>1271</v>
      </c>
      <c r="AE30">
        <f>Table1[[#This Row],[wgtt_tot_min]]/15</f>
        <v>84.733333333333334</v>
      </c>
      <c r="AF30">
        <f>Table1[[#This Row],[wgtt_tot_min]]/30</f>
        <v>42.366666666666667</v>
      </c>
      <c r="AG30">
        <f>Table1[[#This Row],[wgtt_tot_min]]/60</f>
        <v>21.183333333333334</v>
      </c>
      <c r="AH30">
        <v>229.8</v>
      </c>
      <c r="AI30">
        <v>11.4</v>
      </c>
      <c r="AJ30">
        <v>15.4</v>
      </c>
      <c r="AK30" t="s">
        <v>39</v>
      </c>
      <c r="AL30" t="s">
        <v>39</v>
      </c>
      <c r="AM30" s="10">
        <v>0</v>
      </c>
      <c r="AN30">
        <v>1.3</v>
      </c>
      <c r="AO30">
        <v>108.8</v>
      </c>
      <c r="AP30">
        <v>114.6</v>
      </c>
      <c r="AQ30">
        <v>49.9</v>
      </c>
      <c r="AR30">
        <v>223.5</v>
      </c>
      <c r="AS30">
        <v>229.8</v>
      </c>
      <c r="AT30" s="8">
        <f t="shared" si="5"/>
        <v>0.47345517841601387</v>
      </c>
      <c r="AU30" s="8">
        <f t="shared" si="6"/>
        <v>0.49869451697127931</v>
      </c>
    </row>
    <row r="31" spans="1:47" x14ac:dyDescent="0.2">
      <c r="A31">
        <v>1373</v>
      </c>
      <c r="B31" s="4">
        <v>45310</v>
      </c>
      <c r="C31" t="s">
        <v>38</v>
      </c>
      <c r="D31" t="s">
        <v>37</v>
      </c>
      <c r="E31">
        <v>54</v>
      </c>
      <c r="F31" s="9">
        <v>102.8</v>
      </c>
      <c r="G31" s="9">
        <v>33.515624999999901</v>
      </c>
      <c r="H31" s="17" t="str">
        <f>TEXT(L31/1440, "[h]:mm")</f>
        <v>1:43</v>
      </c>
      <c r="I31">
        <v>1</v>
      </c>
      <c r="J31">
        <v>43</v>
      </c>
      <c r="K31">
        <f>Table1[[#This Row],[get_min]]/15</f>
        <v>6.8666666666666663</v>
      </c>
      <c r="L31">
        <f>Table1[[#This Row],[bl_get_hour]]*60+Table1[[#This Row],[bl_get_min]]</f>
        <v>103</v>
      </c>
      <c r="M31" s="13" t="str">
        <f t="shared" si="1"/>
        <v>10:42</v>
      </c>
      <c r="N31">
        <v>10</v>
      </c>
      <c r="O31">
        <f>Table1[[#This Row],[bl_sbtt_hour]]*60 + P31</f>
        <v>642</v>
      </c>
      <c r="P31">
        <v>42</v>
      </c>
      <c r="Q31" s="12" t="str">
        <f t="shared" si="2"/>
        <v>30:43</v>
      </c>
      <c r="R31">
        <v>30</v>
      </c>
      <c r="S31">
        <v>43</v>
      </c>
      <c r="T31">
        <f>Table1[[#This Row],[ctt_min_tot]]/30</f>
        <v>61.43333333333333</v>
      </c>
      <c r="U31">
        <f>Table1[[#This Row],[ctt_min_tot]]/15</f>
        <v>122.86666666666666</v>
      </c>
      <c r="V31">
        <f>Table1[[#This Row],[bl_ctt_hour]]*60+Table1[[#This Row],[bl_ctt_min]]</f>
        <v>1843</v>
      </c>
      <c r="W31" s="12" t="str">
        <f t="shared" si="3"/>
        <v>41:26</v>
      </c>
      <c r="X31">
        <v>41</v>
      </c>
      <c r="Y31">
        <v>26</v>
      </c>
      <c r="Z31">
        <f>Table1[[#This Row],[bl_slbtt_hour]]*60+Table1[[#This Row],[bl_slbtt_min]]</f>
        <v>2486</v>
      </c>
      <c r="AA31" s="17" t="str">
        <f t="shared" si="4"/>
        <v>43:09</v>
      </c>
      <c r="AB31">
        <v>43</v>
      </c>
      <c r="AC31">
        <v>9</v>
      </c>
      <c r="AD31">
        <f>Table1[[#This Row],[bl_wgtt_hour]]*60+Table1[[#This Row],[bl_wgtt_min]]</f>
        <v>2589</v>
      </c>
      <c r="AE31">
        <f>Table1[[#This Row],[wgtt_tot_min]]/15</f>
        <v>172.6</v>
      </c>
      <c r="AF31">
        <f>Table1[[#This Row],[wgtt_tot_min]]/30</f>
        <v>86.3</v>
      </c>
      <c r="AG31">
        <f>Table1[[#This Row],[wgtt_tot_min]]/60</f>
        <v>43.15</v>
      </c>
      <c r="AH31">
        <v>187.9</v>
      </c>
      <c r="AI31">
        <v>7.8</v>
      </c>
      <c r="AJ31">
        <v>15.5</v>
      </c>
      <c r="AK31">
        <v>2.89</v>
      </c>
      <c r="AL31">
        <v>84.72</v>
      </c>
      <c r="AM31" s="10">
        <v>0</v>
      </c>
      <c r="AN31">
        <v>1.1599999999999999</v>
      </c>
      <c r="AO31">
        <v>94.1</v>
      </c>
      <c r="AP31">
        <v>88</v>
      </c>
      <c r="AQ31">
        <v>46.8</v>
      </c>
      <c r="AR31">
        <v>182.1</v>
      </c>
      <c r="AS31">
        <v>187.9</v>
      </c>
      <c r="AT31" s="8">
        <f t="shared" ref="AT31" si="7">AO31/AS31</f>
        <v>0.50079829696647149</v>
      </c>
      <c r="AU31" s="8">
        <f t="shared" ref="AU31" si="8">AP31/AS31</f>
        <v>0.46833422032996275</v>
      </c>
    </row>
    <row r="32" spans="1:47" x14ac:dyDescent="0.2">
      <c r="B32" s="4"/>
      <c r="F32" s="9"/>
      <c r="G32" s="9"/>
      <c r="M32" s="19"/>
      <c r="Q32" s="12"/>
      <c r="W32" s="12"/>
      <c r="AM32" s="10"/>
      <c r="AT32" s="8"/>
      <c r="AU32" s="8"/>
    </row>
    <row r="33" spans="13:13" x14ac:dyDescent="0.2">
      <c r="M33" s="6"/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Ariana</dc:creator>
  <cp:keywords/>
  <dc:description/>
  <cp:lastModifiedBy>Ariana</cp:lastModifiedBy>
  <cp:revision/>
  <dcterms:created xsi:type="dcterms:W3CDTF">2024-07-18T14:37:37Z</dcterms:created>
  <dcterms:modified xsi:type="dcterms:W3CDTF">2024-10-28T14:06:44Z</dcterms:modified>
  <cp:category/>
  <cp:contentStatus/>
</cp:coreProperties>
</file>