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380" windowHeight="8196" tabRatio="459"/>
  </bookViews>
  <sheets>
    <sheet name="2014年5月" sheetId="1" r:id="rId1"/>
    <sheet name="定義" sheetId="2" r:id="rId2"/>
  </sheets>
  <definedNames>
    <definedName name="_xlnm.Print_Area" localSheetId="0">'2014年5月'!$A$1:$AQ$46</definedName>
  </definedNames>
  <calcPr calcId="145621"/>
</workbook>
</file>

<file path=xl/calcChain.xml><?xml version="1.0" encoding="utf-8"?>
<calcChain xmlns="http://schemas.openxmlformats.org/spreadsheetml/2006/main">
  <c r="V9" i="1" l="1"/>
  <c r="L46" i="1"/>
  <c r="V44" i="1"/>
  <c r="V43" i="1"/>
  <c r="L43" i="1"/>
  <c r="V42" i="1"/>
  <c r="S39" i="1"/>
  <c r="H45" i="1" s="1"/>
  <c r="BK38" i="1"/>
  <c r="BJ38" i="1"/>
  <c r="BI38" i="1"/>
  <c r="BH38" i="1"/>
  <c r="BL38" i="1" s="1"/>
  <c r="AF38" i="1" s="1"/>
  <c r="BF38" i="1"/>
  <c r="BE38" i="1"/>
  <c r="BD38" i="1"/>
  <c r="BC38" i="1"/>
  <c r="AE38" i="1" s="1"/>
  <c r="BB38" i="1"/>
  <c r="BA38" i="1"/>
  <c r="AZ38" i="1"/>
  <c r="AX38" i="1"/>
  <c r="AD38" i="1" s="1"/>
  <c r="AW38" i="1"/>
  <c r="AV38" i="1"/>
  <c r="AU38" i="1"/>
  <c r="AT38" i="1"/>
  <c r="AC38" i="1"/>
  <c r="AA38" i="1"/>
  <c r="Z38" i="1"/>
  <c r="V38" i="1"/>
  <c r="U38" i="1"/>
  <c r="W38" i="1" s="1"/>
  <c r="T38" i="1"/>
  <c r="BK37" i="1"/>
  <c r="BJ37" i="1"/>
  <c r="BI37" i="1"/>
  <c r="BH37" i="1"/>
  <c r="BL37" i="1" s="1"/>
  <c r="AF37" i="1" s="1"/>
  <c r="BF37" i="1"/>
  <c r="BE37" i="1"/>
  <c r="BD37" i="1"/>
  <c r="BC37" i="1"/>
  <c r="AE37" i="1" s="1"/>
  <c r="BB37" i="1"/>
  <c r="BA37" i="1"/>
  <c r="AZ37" i="1"/>
  <c r="AW37" i="1"/>
  <c r="AV37" i="1"/>
  <c r="AU37" i="1"/>
  <c r="AC37" i="1" s="1"/>
  <c r="AT37" i="1"/>
  <c r="AA37" i="1"/>
  <c r="Z37" i="1"/>
  <c r="V37" i="1"/>
  <c r="U37" i="1"/>
  <c r="T37" i="1"/>
  <c r="BK36" i="1"/>
  <c r="BJ36" i="1"/>
  <c r="BI36" i="1"/>
  <c r="BH36" i="1"/>
  <c r="BL36" i="1" s="1"/>
  <c r="AF36" i="1" s="1"/>
  <c r="BF36" i="1"/>
  <c r="BE36" i="1"/>
  <c r="BD36" i="1"/>
  <c r="BC36" i="1"/>
  <c r="AE36" i="1" s="1"/>
  <c r="BB36" i="1"/>
  <c r="BA36" i="1"/>
  <c r="AZ36" i="1"/>
  <c r="AW36" i="1"/>
  <c r="AV36" i="1"/>
  <c r="AU36" i="1"/>
  <c r="AC36" i="1" s="1"/>
  <c r="AT36" i="1"/>
  <c r="AA36" i="1"/>
  <c r="Z36" i="1"/>
  <c r="V36" i="1"/>
  <c r="U36" i="1"/>
  <c r="W36" i="1" s="1"/>
  <c r="T36" i="1"/>
  <c r="BK35" i="1"/>
  <c r="BJ35" i="1"/>
  <c r="BI35" i="1"/>
  <c r="BH35" i="1"/>
  <c r="BL35" i="1" s="1"/>
  <c r="AF35" i="1" s="1"/>
  <c r="BF35" i="1"/>
  <c r="BE35" i="1"/>
  <c r="BD35" i="1"/>
  <c r="BC35" i="1"/>
  <c r="AE35" i="1" s="1"/>
  <c r="BB35" i="1"/>
  <c r="BA35" i="1"/>
  <c r="AZ35" i="1"/>
  <c r="AX35" i="1"/>
  <c r="AD35" i="1" s="1"/>
  <c r="AW35" i="1"/>
  <c r="AV35" i="1"/>
  <c r="AU35" i="1"/>
  <c r="AC35" i="1" s="1"/>
  <c r="AT35" i="1"/>
  <c r="AA35" i="1"/>
  <c r="Z35" i="1"/>
  <c r="V35" i="1"/>
  <c r="U35" i="1"/>
  <c r="W35" i="1" s="1"/>
  <c r="T35" i="1"/>
  <c r="BK34" i="1"/>
  <c r="BJ34" i="1"/>
  <c r="BI34" i="1"/>
  <c r="BH34" i="1"/>
  <c r="BL34" i="1" s="1"/>
  <c r="AF34" i="1" s="1"/>
  <c r="BF34" i="1"/>
  <c r="BE34" i="1"/>
  <c r="BD34" i="1"/>
  <c r="BC34" i="1"/>
  <c r="AE34" i="1" s="1"/>
  <c r="BB34" i="1"/>
  <c r="BA34" i="1"/>
  <c r="AZ34" i="1"/>
  <c r="AW34" i="1"/>
  <c r="AV34" i="1"/>
  <c r="AU34" i="1"/>
  <c r="AC34" i="1" s="1"/>
  <c r="AT34" i="1"/>
  <c r="AA34" i="1"/>
  <c r="Z34" i="1"/>
  <c r="V34" i="1"/>
  <c r="U34" i="1"/>
  <c r="W34" i="1" s="1"/>
  <c r="T34" i="1"/>
  <c r="BK33" i="1"/>
  <c r="BJ33" i="1"/>
  <c r="BI33" i="1"/>
  <c r="BH33" i="1"/>
  <c r="BL33" i="1" s="1"/>
  <c r="AF33" i="1" s="1"/>
  <c r="BF33" i="1"/>
  <c r="BE33" i="1"/>
  <c r="BD33" i="1"/>
  <c r="BC33" i="1"/>
  <c r="AE33" i="1" s="1"/>
  <c r="BB33" i="1"/>
  <c r="BA33" i="1"/>
  <c r="AZ33" i="1"/>
  <c r="AW33" i="1"/>
  <c r="AV33" i="1"/>
  <c r="AU33" i="1" s="1"/>
  <c r="AC33" i="1" s="1"/>
  <c r="AT33" i="1"/>
  <c r="AA33" i="1"/>
  <c r="Z33" i="1"/>
  <c r="V33" i="1"/>
  <c r="U33" i="1"/>
  <c r="W33" i="1" s="1"/>
  <c r="T33" i="1"/>
  <c r="BK32" i="1"/>
  <c r="BJ32" i="1"/>
  <c r="BI32" i="1"/>
  <c r="BH32" i="1"/>
  <c r="BL32" i="1" s="1"/>
  <c r="AF32" i="1" s="1"/>
  <c r="BF32" i="1"/>
  <c r="BE32" i="1"/>
  <c r="BD32" i="1"/>
  <c r="BC32" i="1"/>
  <c r="AE32" i="1" s="1"/>
  <c r="BB32" i="1"/>
  <c r="BA32" i="1"/>
  <c r="AZ32" i="1"/>
  <c r="AX32" i="1"/>
  <c r="AD32" i="1" s="1"/>
  <c r="AW32" i="1"/>
  <c r="AV32" i="1"/>
  <c r="AU32" i="1"/>
  <c r="AT32" i="1"/>
  <c r="AC32" i="1"/>
  <c r="AA32" i="1"/>
  <c r="Z32" i="1"/>
  <c r="V32" i="1"/>
  <c r="U32" i="1"/>
  <c r="W32" i="1" s="1"/>
  <c r="T32" i="1"/>
  <c r="BK31" i="1"/>
  <c r="BJ31" i="1"/>
  <c r="BI31" i="1"/>
  <c r="BH31" i="1"/>
  <c r="BL31" i="1" s="1"/>
  <c r="AF31" i="1" s="1"/>
  <c r="BF31" i="1"/>
  <c r="BE31" i="1"/>
  <c r="BD31" i="1"/>
  <c r="BC31" i="1"/>
  <c r="AE31" i="1" s="1"/>
  <c r="BB31" i="1"/>
  <c r="BA31" i="1"/>
  <c r="AZ31" i="1"/>
  <c r="AX31" i="1"/>
  <c r="AD31" i="1" s="1"/>
  <c r="AW31" i="1"/>
  <c r="AV31" i="1"/>
  <c r="AU31" i="1"/>
  <c r="AC31" i="1" s="1"/>
  <c r="AT31" i="1"/>
  <c r="AA31" i="1"/>
  <c r="Z31" i="1"/>
  <c r="V31" i="1"/>
  <c r="U31" i="1"/>
  <c r="W31" i="1" s="1"/>
  <c r="T31" i="1"/>
  <c r="BK30" i="1"/>
  <c r="BJ30" i="1"/>
  <c r="BI30" i="1"/>
  <c r="BH30" i="1"/>
  <c r="BL30" i="1" s="1"/>
  <c r="AF30" i="1" s="1"/>
  <c r="BF30" i="1"/>
  <c r="BE30" i="1"/>
  <c r="BD30" i="1"/>
  <c r="BC30" i="1"/>
  <c r="AE30" i="1" s="1"/>
  <c r="BB30" i="1"/>
  <c r="BA30" i="1"/>
  <c r="AZ30" i="1"/>
  <c r="AW30" i="1"/>
  <c r="AV30" i="1"/>
  <c r="AU30" i="1"/>
  <c r="AC30" i="1" s="1"/>
  <c r="AT30" i="1"/>
  <c r="AA30" i="1"/>
  <c r="Z30" i="1"/>
  <c r="V30" i="1"/>
  <c r="U30" i="1"/>
  <c r="T30" i="1"/>
  <c r="BK29" i="1"/>
  <c r="BJ29" i="1"/>
  <c r="BI29" i="1"/>
  <c r="BH29" i="1"/>
  <c r="BL29" i="1" s="1"/>
  <c r="AF29" i="1" s="1"/>
  <c r="BF29" i="1"/>
  <c r="BE29" i="1"/>
  <c r="BD29" i="1"/>
  <c r="BC29" i="1"/>
  <c r="AE29" i="1" s="1"/>
  <c r="BB29" i="1"/>
  <c r="BA29" i="1"/>
  <c r="AZ29" i="1"/>
  <c r="AW29" i="1"/>
  <c r="AV29" i="1"/>
  <c r="AU29" i="1" s="1"/>
  <c r="AC29" i="1" s="1"/>
  <c r="AT29" i="1"/>
  <c r="AA29" i="1"/>
  <c r="Z29" i="1"/>
  <c r="V29" i="1"/>
  <c r="U29" i="1"/>
  <c r="W29" i="1" s="1"/>
  <c r="T29" i="1"/>
  <c r="BK28" i="1"/>
  <c r="BJ28" i="1"/>
  <c r="BI28" i="1"/>
  <c r="BH28" i="1"/>
  <c r="BL28" i="1" s="1"/>
  <c r="AF28" i="1" s="1"/>
  <c r="BF28" i="1"/>
  <c r="BE28" i="1"/>
  <c r="BD28" i="1"/>
  <c r="BC28" i="1"/>
  <c r="AE28" i="1" s="1"/>
  <c r="BB28" i="1"/>
  <c r="BA28" i="1"/>
  <c r="AZ28" i="1"/>
  <c r="AW28" i="1"/>
  <c r="AV28" i="1"/>
  <c r="AU28" i="1"/>
  <c r="AC28" i="1" s="1"/>
  <c r="AT28" i="1"/>
  <c r="AA28" i="1"/>
  <c r="Z28" i="1"/>
  <c r="V28" i="1"/>
  <c r="U28" i="1"/>
  <c r="T28" i="1"/>
  <c r="BK27" i="1"/>
  <c r="BJ27" i="1"/>
  <c r="BI27" i="1"/>
  <c r="BH27" i="1"/>
  <c r="BL27" i="1" s="1"/>
  <c r="AF27" i="1" s="1"/>
  <c r="BF27" i="1"/>
  <c r="BE27" i="1"/>
  <c r="BD27" i="1"/>
  <c r="BC27" i="1"/>
  <c r="AE27" i="1" s="1"/>
  <c r="BB27" i="1"/>
  <c r="BA27" i="1"/>
  <c r="AZ27" i="1"/>
  <c r="AW27" i="1"/>
  <c r="AV27" i="1"/>
  <c r="AU27" i="1"/>
  <c r="AC27" i="1" s="1"/>
  <c r="AT27" i="1"/>
  <c r="AA27" i="1"/>
  <c r="Z27" i="1"/>
  <c r="V27" i="1"/>
  <c r="U27" i="1"/>
  <c r="T27" i="1"/>
  <c r="BK26" i="1"/>
  <c r="BJ26" i="1"/>
  <c r="BI26" i="1"/>
  <c r="BH26" i="1"/>
  <c r="BL26" i="1" s="1"/>
  <c r="AF26" i="1" s="1"/>
  <c r="BF26" i="1"/>
  <c r="BE26" i="1"/>
  <c r="BD26" i="1"/>
  <c r="BC26" i="1"/>
  <c r="AE26" i="1" s="1"/>
  <c r="BB26" i="1"/>
  <c r="BA26" i="1"/>
  <c r="AZ26" i="1"/>
  <c r="AW26" i="1"/>
  <c r="AV26" i="1"/>
  <c r="AU26" i="1"/>
  <c r="AC26" i="1" s="1"/>
  <c r="AT26" i="1"/>
  <c r="AA26" i="1"/>
  <c r="Z26" i="1"/>
  <c r="V26" i="1"/>
  <c r="U26" i="1"/>
  <c r="T26" i="1"/>
  <c r="BK25" i="1"/>
  <c r="BJ25" i="1"/>
  <c r="BI25" i="1"/>
  <c r="BH25" i="1"/>
  <c r="BL25" i="1" s="1"/>
  <c r="AF25" i="1" s="1"/>
  <c r="BF25" i="1"/>
  <c r="BE25" i="1"/>
  <c r="BD25" i="1"/>
  <c r="BC25" i="1"/>
  <c r="AE25" i="1" s="1"/>
  <c r="BB25" i="1"/>
  <c r="BA25" i="1"/>
  <c r="AZ25" i="1"/>
  <c r="AX25" i="1"/>
  <c r="AD25" i="1" s="1"/>
  <c r="AW25" i="1"/>
  <c r="AV25" i="1"/>
  <c r="AU25" i="1"/>
  <c r="AC25" i="1" s="1"/>
  <c r="AT25" i="1"/>
  <c r="AA25" i="1"/>
  <c r="Z25" i="1"/>
  <c r="V25" i="1"/>
  <c r="U25" i="1"/>
  <c r="W25" i="1" s="1"/>
  <c r="T25" i="1"/>
  <c r="BK24" i="1"/>
  <c r="BJ24" i="1"/>
  <c r="BI24" i="1"/>
  <c r="BH24" i="1"/>
  <c r="BL24" i="1" s="1"/>
  <c r="AF24" i="1" s="1"/>
  <c r="BF24" i="1"/>
  <c r="BE24" i="1"/>
  <c r="BD24" i="1"/>
  <c r="BC24" i="1"/>
  <c r="AE24" i="1" s="1"/>
  <c r="BB24" i="1"/>
  <c r="BA24" i="1"/>
  <c r="AZ24" i="1"/>
  <c r="AX24" i="1"/>
  <c r="AD24" i="1" s="1"/>
  <c r="AW24" i="1"/>
  <c r="AV24" i="1"/>
  <c r="AU24" i="1"/>
  <c r="AT24" i="1"/>
  <c r="AC24" i="1"/>
  <c r="AA24" i="1"/>
  <c r="Z24" i="1"/>
  <c r="V24" i="1"/>
  <c r="U24" i="1"/>
  <c r="W24" i="1" s="1"/>
  <c r="T24" i="1"/>
  <c r="BK23" i="1"/>
  <c r="BJ23" i="1"/>
  <c r="BI23" i="1"/>
  <c r="BH23" i="1"/>
  <c r="BL23" i="1" s="1"/>
  <c r="AF23" i="1" s="1"/>
  <c r="BF23" i="1"/>
  <c r="BE23" i="1"/>
  <c r="BD23" i="1"/>
  <c r="BC23" i="1"/>
  <c r="AE23" i="1" s="1"/>
  <c r="BB23" i="1"/>
  <c r="BA23" i="1"/>
  <c r="AZ23" i="1"/>
  <c r="AW23" i="1"/>
  <c r="AV23" i="1"/>
  <c r="AU23" i="1" s="1"/>
  <c r="AC23" i="1" s="1"/>
  <c r="AT23" i="1"/>
  <c r="AA23" i="1"/>
  <c r="Z23" i="1"/>
  <c r="V23" i="1"/>
  <c r="U23" i="1"/>
  <c r="T23" i="1"/>
  <c r="BK22" i="1"/>
  <c r="BJ22" i="1"/>
  <c r="BI22" i="1"/>
  <c r="BH22" i="1"/>
  <c r="BL22" i="1" s="1"/>
  <c r="AF22" i="1" s="1"/>
  <c r="BF22" i="1"/>
  <c r="BE22" i="1"/>
  <c r="BD22" i="1"/>
  <c r="BC22" i="1"/>
  <c r="AE22" i="1" s="1"/>
  <c r="BB22" i="1"/>
  <c r="BA22" i="1"/>
  <c r="AZ22" i="1"/>
  <c r="AW22" i="1"/>
  <c r="AV22" i="1"/>
  <c r="AU22" i="1" s="1"/>
  <c r="AC22" i="1" s="1"/>
  <c r="AT22" i="1"/>
  <c r="AA22" i="1"/>
  <c r="Z22" i="1"/>
  <c r="V22" i="1"/>
  <c r="U22" i="1"/>
  <c r="T22" i="1"/>
  <c r="BK21" i="1"/>
  <c r="BJ21" i="1"/>
  <c r="BI21" i="1"/>
  <c r="BH21" i="1"/>
  <c r="BL21" i="1" s="1"/>
  <c r="AF21" i="1" s="1"/>
  <c r="BF21" i="1"/>
  <c r="BE21" i="1"/>
  <c r="BD21" i="1"/>
  <c r="BC21" i="1"/>
  <c r="AE21" i="1" s="1"/>
  <c r="BB21" i="1"/>
  <c r="BA21" i="1"/>
  <c r="AZ21" i="1"/>
  <c r="AW21" i="1"/>
  <c r="AV21" i="1"/>
  <c r="AU21" i="1"/>
  <c r="AC21" i="1" s="1"/>
  <c r="AT21" i="1"/>
  <c r="AA21" i="1"/>
  <c r="Z21" i="1"/>
  <c r="V21" i="1"/>
  <c r="U21" i="1"/>
  <c r="W21" i="1" s="1"/>
  <c r="T21" i="1"/>
  <c r="BK20" i="1"/>
  <c r="BJ20" i="1"/>
  <c r="BI20" i="1"/>
  <c r="BH20" i="1"/>
  <c r="BL20" i="1" s="1"/>
  <c r="AF20" i="1" s="1"/>
  <c r="BF20" i="1"/>
  <c r="BE20" i="1"/>
  <c r="BD20" i="1"/>
  <c r="BC20" i="1"/>
  <c r="AE20" i="1" s="1"/>
  <c r="BB20" i="1"/>
  <c r="BA20" i="1"/>
  <c r="AZ20" i="1"/>
  <c r="AW20" i="1"/>
  <c r="AV20" i="1"/>
  <c r="AU20" i="1"/>
  <c r="AC20" i="1" s="1"/>
  <c r="AT20" i="1"/>
  <c r="AA20" i="1"/>
  <c r="Z20" i="1"/>
  <c r="V20" i="1"/>
  <c r="U20" i="1"/>
  <c r="T20" i="1"/>
  <c r="BK19" i="1"/>
  <c r="BJ19" i="1"/>
  <c r="BI19" i="1"/>
  <c r="BH19" i="1"/>
  <c r="BL19" i="1" s="1"/>
  <c r="AF19" i="1" s="1"/>
  <c r="BF19" i="1"/>
  <c r="BE19" i="1"/>
  <c r="BD19" i="1"/>
  <c r="BC19" i="1"/>
  <c r="AE19" i="1" s="1"/>
  <c r="BB19" i="1"/>
  <c r="BA19" i="1"/>
  <c r="AZ19" i="1"/>
  <c r="AW19" i="1"/>
  <c r="AV19" i="1"/>
  <c r="AU19" i="1" s="1"/>
  <c r="AC19" i="1" s="1"/>
  <c r="AT19" i="1"/>
  <c r="AA19" i="1"/>
  <c r="Z19" i="1"/>
  <c r="V19" i="1"/>
  <c r="U19" i="1"/>
  <c r="T19" i="1"/>
  <c r="BK18" i="1"/>
  <c r="BJ18" i="1"/>
  <c r="BI18" i="1"/>
  <c r="BH18" i="1"/>
  <c r="BL18" i="1" s="1"/>
  <c r="AF18" i="1" s="1"/>
  <c r="BF18" i="1"/>
  <c r="BE18" i="1"/>
  <c r="BD18" i="1"/>
  <c r="BC18" i="1"/>
  <c r="AE18" i="1" s="1"/>
  <c r="BB18" i="1"/>
  <c r="BA18" i="1"/>
  <c r="AZ18" i="1"/>
  <c r="AX18" i="1"/>
  <c r="AD18" i="1" s="1"/>
  <c r="AW18" i="1"/>
  <c r="AV18" i="1"/>
  <c r="AU18" i="1"/>
  <c r="AC18" i="1" s="1"/>
  <c r="AT18" i="1"/>
  <c r="AA18" i="1"/>
  <c r="Z18" i="1"/>
  <c r="V18" i="1"/>
  <c r="U18" i="1"/>
  <c r="T18" i="1"/>
  <c r="BK17" i="1"/>
  <c r="BJ17" i="1"/>
  <c r="BI17" i="1"/>
  <c r="BH17" i="1"/>
  <c r="BL17" i="1" s="1"/>
  <c r="AF17" i="1" s="1"/>
  <c r="BF17" i="1"/>
  <c r="BE17" i="1"/>
  <c r="BD17" i="1"/>
  <c r="BC17" i="1"/>
  <c r="AE17" i="1" s="1"/>
  <c r="BB17" i="1"/>
  <c r="BA17" i="1"/>
  <c r="AZ17" i="1"/>
  <c r="AX17" i="1"/>
  <c r="AD17" i="1" s="1"/>
  <c r="AW17" i="1"/>
  <c r="AV17" i="1"/>
  <c r="AU17" i="1"/>
  <c r="AC17" i="1" s="1"/>
  <c r="AT17" i="1"/>
  <c r="AA17" i="1"/>
  <c r="Z17" i="1"/>
  <c r="V17" i="1"/>
  <c r="U17" i="1"/>
  <c r="W17" i="1" s="1"/>
  <c r="T17" i="1"/>
  <c r="BK16" i="1"/>
  <c r="BJ16" i="1"/>
  <c r="BI16" i="1"/>
  <c r="BH16" i="1"/>
  <c r="BL16" i="1" s="1"/>
  <c r="AF16" i="1" s="1"/>
  <c r="BF16" i="1"/>
  <c r="BE16" i="1"/>
  <c r="BD16" i="1"/>
  <c r="BC16" i="1"/>
  <c r="AE16" i="1" s="1"/>
  <c r="BB16" i="1"/>
  <c r="BA16" i="1"/>
  <c r="AZ16" i="1"/>
  <c r="AW16" i="1"/>
  <c r="AV16" i="1"/>
  <c r="AU16" i="1"/>
  <c r="AC16" i="1" s="1"/>
  <c r="AT16" i="1"/>
  <c r="AA16" i="1"/>
  <c r="Z16" i="1"/>
  <c r="V16" i="1"/>
  <c r="U16" i="1"/>
  <c r="T16" i="1"/>
  <c r="BK15" i="1"/>
  <c r="BJ15" i="1"/>
  <c r="BI15" i="1"/>
  <c r="BH15" i="1"/>
  <c r="BL15" i="1" s="1"/>
  <c r="AF15" i="1" s="1"/>
  <c r="BF15" i="1"/>
  <c r="BE15" i="1"/>
  <c r="BD15" i="1"/>
  <c r="BC15" i="1"/>
  <c r="AE15" i="1" s="1"/>
  <c r="BB15" i="1"/>
  <c r="BA15" i="1"/>
  <c r="AZ15" i="1"/>
  <c r="AW15" i="1"/>
  <c r="AV15" i="1"/>
  <c r="AU15" i="1" s="1"/>
  <c r="AC15" i="1" s="1"/>
  <c r="AT15" i="1"/>
  <c r="AA15" i="1"/>
  <c r="Z15" i="1"/>
  <c r="V15" i="1"/>
  <c r="U15" i="1"/>
  <c r="T15" i="1"/>
  <c r="W15" i="1" s="1"/>
  <c r="BK14" i="1"/>
  <c r="BJ14" i="1"/>
  <c r="BI14" i="1"/>
  <c r="BH14" i="1"/>
  <c r="BF14" i="1"/>
  <c r="BE14" i="1"/>
  <c r="BD14" i="1"/>
  <c r="BC14" i="1"/>
  <c r="AE14" i="1" s="1"/>
  <c r="BB14" i="1"/>
  <c r="BA14" i="1"/>
  <c r="AZ14" i="1"/>
  <c r="AW14" i="1"/>
  <c r="AV14" i="1"/>
  <c r="AU14" i="1"/>
  <c r="AC14" i="1" s="1"/>
  <c r="AT14" i="1"/>
  <c r="AA14" i="1"/>
  <c r="Z14" i="1"/>
  <c r="V14" i="1"/>
  <c r="U14" i="1"/>
  <c r="T14" i="1"/>
  <c r="BK13" i="1"/>
  <c r="BJ13" i="1"/>
  <c r="BI13" i="1"/>
  <c r="BH13" i="1"/>
  <c r="BL13" i="1" s="1"/>
  <c r="AF13" i="1" s="1"/>
  <c r="BF13" i="1"/>
  <c r="BE13" i="1"/>
  <c r="BD13" i="1"/>
  <c r="BC13" i="1"/>
  <c r="AE13" i="1" s="1"/>
  <c r="BB13" i="1"/>
  <c r="BA13" i="1"/>
  <c r="AZ13" i="1"/>
  <c r="AX13" i="1"/>
  <c r="AD13" i="1" s="1"/>
  <c r="AW13" i="1"/>
  <c r="AV13" i="1"/>
  <c r="AU13" i="1"/>
  <c r="AC13" i="1" s="1"/>
  <c r="AT13" i="1"/>
  <c r="AA13" i="1"/>
  <c r="Z13" i="1"/>
  <c r="V13" i="1"/>
  <c r="U13" i="1"/>
  <c r="T13" i="1"/>
  <c r="W13" i="1" s="1"/>
  <c r="BK12" i="1"/>
  <c r="BJ12" i="1"/>
  <c r="BI12" i="1"/>
  <c r="BH12" i="1"/>
  <c r="BL12" i="1" s="1"/>
  <c r="AF12" i="1" s="1"/>
  <c r="BF12" i="1"/>
  <c r="BE12" i="1"/>
  <c r="BD12" i="1"/>
  <c r="BC12" i="1"/>
  <c r="AE12" i="1" s="1"/>
  <c r="BB12" i="1"/>
  <c r="BA12" i="1"/>
  <c r="AZ12" i="1"/>
  <c r="AX12" i="1"/>
  <c r="AD12" i="1" s="1"/>
  <c r="AW12" i="1"/>
  <c r="AV12" i="1"/>
  <c r="AU12" i="1"/>
  <c r="AT12" i="1"/>
  <c r="AC12" i="1"/>
  <c r="AA12" i="1"/>
  <c r="Z12" i="1"/>
  <c r="V12" i="1"/>
  <c r="U12" i="1"/>
  <c r="T12" i="1"/>
  <c r="BK11" i="1"/>
  <c r="BJ11" i="1"/>
  <c r="BI11" i="1"/>
  <c r="BH11" i="1"/>
  <c r="BL11" i="1" s="1"/>
  <c r="AF11" i="1" s="1"/>
  <c r="BF11" i="1"/>
  <c r="BE11" i="1"/>
  <c r="BD11" i="1"/>
  <c r="BC11" i="1"/>
  <c r="AE11" i="1" s="1"/>
  <c r="BB11" i="1"/>
  <c r="BA11" i="1"/>
  <c r="AZ11" i="1"/>
  <c r="AX11" i="1"/>
  <c r="AD11" i="1" s="1"/>
  <c r="AW11" i="1"/>
  <c r="AV11" i="1"/>
  <c r="AU11" i="1"/>
  <c r="AC11" i="1" s="1"/>
  <c r="AT11" i="1"/>
  <c r="AA11" i="1"/>
  <c r="Z11" i="1"/>
  <c r="V11" i="1"/>
  <c r="U11" i="1"/>
  <c r="T11" i="1"/>
  <c r="W11" i="1" s="1"/>
  <c r="BK10" i="1"/>
  <c r="BJ10" i="1"/>
  <c r="BI10" i="1"/>
  <c r="BH10" i="1"/>
  <c r="BL10" i="1" s="1"/>
  <c r="AF10" i="1" s="1"/>
  <c r="BF10" i="1"/>
  <c r="BE10" i="1"/>
  <c r="BD10" i="1"/>
  <c r="BC10" i="1"/>
  <c r="AE10" i="1" s="1"/>
  <c r="BB10" i="1"/>
  <c r="BA10" i="1"/>
  <c r="AZ10" i="1"/>
  <c r="AX10" i="1"/>
  <c r="AD10" i="1" s="1"/>
  <c r="AW10" i="1"/>
  <c r="AV10" i="1"/>
  <c r="AU10" i="1"/>
  <c r="AC10" i="1" s="1"/>
  <c r="AT10" i="1"/>
  <c r="AA10" i="1"/>
  <c r="Z10" i="1"/>
  <c r="V10" i="1"/>
  <c r="U10" i="1"/>
  <c r="T10" i="1"/>
  <c r="W10" i="1" s="1"/>
  <c r="BK9" i="1"/>
  <c r="BJ9" i="1"/>
  <c r="BI9" i="1"/>
  <c r="BH9" i="1"/>
  <c r="BL9" i="1" s="1"/>
  <c r="AF9" i="1" s="1"/>
  <c r="BF9" i="1"/>
  <c r="BE9" i="1"/>
  <c r="BD9" i="1"/>
  <c r="BC9" i="1"/>
  <c r="AE9" i="1" s="1"/>
  <c r="BB9" i="1"/>
  <c r="BA9" i="1"/>
  <c r="AZ9" i="1"/>
  <c r="AW9" i="1"/>
  <c r="AV9" i="1"/>
  <c r="AU9" i="1"/>
  <c r="AC9" i="1" s="1"/>
  <c r="AT9" i="1"/>
  <c r="AA9" i="1"/>
  <c r="Z9" i="1"/>
  <c r="U9" i="1"/>
  <c r="T9" i="1"/>
  <c r="BK8" i="1"/>
  <c r="BJ8" i="1"/>
  <c r="BI8" i="1"/>
  <c r="BH8" i="1"/>
  <c r="BL8" i="1" s="1"/>
  <c r="AF8" i="1" s="1"/>
  <c r="BF8" i="1"/>
  <c r="V40" i="1" s="1"/>
  <c r="BE8" i="1"/>
  <c r="BD8" i="1"/>
  <c r="BC8" i="1" s="1"/>
  <c r="AE8" i="1" s="1"/>
  <c r="BB8" i="1"/>
  <c r="L42" i="1" s="1"/>
  <c r="BA8" i="1"/>
  <c r="AZ8" i="1"/>
  <c r="AW8" i="1"/>
  <c r="AV8" i="1"/>
  <c r="AU8" i="1"/>
  <c r="AC8" i="1" s="1"/>
  <c r="AT8" i="1"/>
  <c r="AA8" i="1"/>
  <c r="Z8" i="1"/>
  <c r="V8" i="1"/>
  <c r="U8" i="1"/>
  <c r="T8" i="1"/>
  <c r="W8" i="1" s="1"/>
  <c r="W37" i="1" l="1"/>
  <c r="AS37" i="1" s="1"/>
  <c r="AB37" i="1" s="1"/>
  <c r="W30" i="1"/>
  <c r="X30" i="1" s="1"/>
  <c r="W28" i="1"/>
  <c r="AS28" i="1" s="1"/>
  <c r="AB28" i="1" s="1"/>
  <c r="W27" i="1"/>
  <c r="W26" i="1"/>
  <c r="W23" i="1"/>
  <c r="AY23" i="1" s="1"/>
  <c r="AX23" i="1" s="1"/>
  <c r="AD23" i="1" s="1"/>
  <c r="W22" i="1"/>
  <c r="AS22" i="1" s="1"/>
  <c r="AB22" i="1" s="1"/>
  <c r="W14" i="1"/>
  <c r="AY14" i="1" s="1"/>
  <c r="AX14" i="1" s="1"/>
  <c r="AD14" i="1" s="1"/>
  <c r="W16" i="1"/>
  <c r="W19" i="1"/>
  <c r="AA39" i="1"/>
  <c r="H44" i="1" s="1"/>
  <c r="W18" i="1"/>
  <c r="AS18" i="1" s="1"/>
  <c r="AB18" i="1" s="1"/>
  <c r="W12" i="1"/>
  <c r="W20" i="1"/>
  <c r="BL14" i="1"/>
  <c r="AF14" i="1" s="1"/>
  <c r="W9" i="1"/>
  <c r="AY8" i="1"/>
  <c r="AX8" i="1" s="1"/>
  <c r="AD8" i="1" s="1"/>
  <c r="Y8" i="1"/>
  <c r="X8" i="1"/>
  <c r="AS8" i="1"/>
  <c r="AB8" i="1" s="1"/>
  <c r="AY9" i="1"/>
  <c r="AX9" i="1" s="1"/>
  <c r="AD9" i="1" s="1"/>
  <c r="Y9" i="1"/>
  <c r="X9" i="1"/>
  <c r="AS9" i="1"/>
  <c r="AB9" i="1" s="1"/>
  <c r="AY10" i="1"/>
  <c r="Y10" i="1"/>
  <c r="X10" i="1"/>
  <c r="AS10" i="1"/>
  <c r="AB10" i="1" s="1"/>
  <c r="AY11" i="1"/>
  <c r="Y11" i="1"/>
  <c r="X11" i="1"/>
  <c r="AS11" i="1"/>
  <c r="AB11" i="1" s="1"/>
  <c r="AY12" i="1"/>
  <c r="Y12" i="1"/>
  <c r="X12" i="1"/>
  <c r="AS12" i="1"/>
  <c r="AB12" i="1" s="1"/>
  <c r="AY13" i="1"/>
  <c r="Y13" i="1"/>
  <c r="X13" i="1"/>
  <c r="AS13" i="1"/>
  <c r="AB13" i="1" s="1"/>
  <c r="AS14" i="1"/>
  <c r="AB14" i="1" s="1"/>
  <c r="X15" i="1"/>
  <c r="AY15" i="1"/>
  <c r="AX15" i="1" s="1"/>
  <c r="AD15" i="1" s="1"/>
  <c r="AS15" i="1"/>
  <c r="AB15" i="1" s="1"/>
  <c r="Y15" i="1"/>
  <c r="L45" i="1"/>
  <c r="AE39" i="1"/>
  <c r="L44" i="1" s="1"/>
  <c r="X16" i="1"/>
  <c r="AY16" i="1"/>
  <c r="AX16" i="1" s="1"/>
  <c r="AD16" i="1" s="1"/>
  <c r="AS16" i="1"/>
  <c r="AB16" i="1" s="1"/>
  <c r="Y16" i="1"/>
  <c r="X17" i="1"/>
  <c r="AY17" i="1"/>
  <c r="AS17" i="1"/>
  <c r="AB17" i="1" s="1"/>
  <c r="Y17" i="1"/>
  <c r="AY18" i="1"/>
  <c r="X19" i="1"/>
  <c r="AY19" i="1"/>
  <c r="AX19" i="1" s="1"/>
  <c r="AD19" i="1" s="1"/>
  <c r="AS19" i="1"/>
  <c r="AB19" i="1" s="1"/>
  <c r="Y19" i="1"/>
  <c r="X20" i="1"/>
  <c r="AY20" i="1"/>
  <c r="AX20" i="1" s="1"/>
  <c r="AD20" i="1" s="1"/>
  <c r="AS20" i="1"/>
  <c r="AB20" i="1" s="1"/>
  <c r="Y20" i="1"/>
  <c r="X21" i="1"/>
  <c r="AY21" i="1"/>
  <c r="AX21" i="1" s="1"/>
  <c r="AD21" i="1" s="1"/>
  <c r="AS21" i="1"/>
  <c r="AB21" i="1" s="1"/>
  <c r="Y21" i="1"/>
  <c r="AY22" i="1"/>
  <c r="AX22" i="1" s="1"/>
  <c r="AD22" i="1" s="1"/>
  <c r="X23" i="1"/>
  <c r="X24" i="1"/>
  <c r="AY24" i="1"/>
  <c r="AS24" i="1"/>
  <c r="AB24" i="1" s="1"/>
  <c r="Y24" i="1"/>
  <c r="X25" i="1"/>
  <c r="AY25" i="1"/>
  <c r="AS25" i="1"/>
  <c r="AB25" i="1" s="1"/>
  <c r="Y25" i="1"/>
  <c r="X26" i="1"/>
  <c r="AY26" i="1"/>
  <c r="AX26" i="1" s="1"/>
  <c r="AD26" i="1" s="1"/>
  <c r="AS26" i="1"/>
  <c r="AB26" i="1" s="1"/>
  <c r="Y26" i="1"/>
  <c r="X27" i="1"/>
  <c r="AY27" i="1"/>
  <c r="AX27" i="1" s="1"/>
  <c r="AD27" i="1" s="1"/>
  <c r="AS27" i="1"/>
  <c r="AB27" i="1" s="1"/>
  <c r="Y27" i="1"/>
  <c r="AY28" i="1"/>
  <c r="AX28" i="1" s="1"/>
  <c r="AD28" i="1" s="1"/>
  <c r="X29" i="1"/>
  <c r="AY29" i="1"/>
  <c r="AX29" i="1" s="1"/>
  <c r="AD29" i="1" s="1"/>
  <c r="AS29" i="1"/>
  <c r="AB29" i="1" s="1"/>
  <c r="Y29" i="1"/>
  <c r="AY30" i="1"/>
  <c r="AX30" i="1" s="1"/>
  <c r="AD30" i="1" s="1"/>
  <c r="AS30" i="1"/>
  <c r="AB30" i="1" s="1"/>
  <c r="Y30" i="1"/>
  <c r="X31" i="1"/>
  <c r="AY31" i="1"/>
  <c r="AS31" i="1"/>
  <c r="AB31" i="1" s="1"/>
  <c r="Y31" i="1"/>
  <c r="X32" i="1"/>
  <c r="AY32" i="1"/>
  <c r="AS32" i="1"/>
  <c r="AB32" i="1" s="1"/>
  <c r="Y32" i="1"/>
  <c r="X33" i="1"/>
  <c r="AY33" i="1"/>
  <c r="AX33" i="1" s="1"/>
  <c r="AD33" i="1" s="1"/>
  <c r="AS33" i="1"/>
  <c r="AB33" i="1" s="1"/>
  <c r="Y33" i="1"/>
  <c r="X34" i="1"/>
  <c r="AY34" i="1"/>
  <c r="AX34" i="1" s="1"/>
  <c r="AD34" i="1" s="1"/>
  <c r="AS34" i="1"/>
  <c r="AB34" i="1" s="1"/>
  <c r="Y34" i="1"/>
  <c r="X35" i="1"/>
  <c r="AY35" i="1"/>
  <c r="AS35" i="1"/>
  <c r="AB35" i="1" s="1"/>
  <c r="Y35" i="1"/>
  <c r="X36" i="1"/>
  <c r="AY36" i="1"/>
  <c r="AX36" i="1" s="1"/>
  <c r="AD36" i="1" s="1"/>
  <c r="AS36" i="1"/>
  <c r="AB36" i="1" s="1"/>
  <c r="Y36" i="1"/>
  <c r="X37" i="1"/>
  <c r="AY37" i="1"/>
  <c r="AX37" i="1" s="1"/>
  <c r="AD37" i="1" s="1"/>
  <c r="Y37" i="1"/>
  <c r="X38" i="1"/>
  <c r="AY38" i="1"/>
  <c r="AS38" i="1"/>
  <c r="AB38" i="1" s="1"/>
  <c r="Y38" i="1"/>
  <c r="E43" i="1"/>
  <c r="Z39" i="1"/>
  <c r="H43" i="1" s="1"/>
  <c r="AC39" i="1"/>
  <c r="Y23" i="1" l="1"/>
  <c r="AS23" i="1"/>
  <c r="AB23" i="1" s="1"/>
  <c r="AB39" i="1" s="1"/>
  <c r="H46" i="1" s="1"/>
  <c r="X28" i="1"/>
  <c r="Y28" i="1"/>
  <c r="X22" i="1"/>
  <c r="Y22" i="1"/>
  <c r="W39" i="1"/>
  <c r="E41" i="1" s="1"/>
  <c r="E42" i="1"/>
  <c r="L41" i="1"/>
  <c r="AD39" i="1"/>
  <c r="L40" i="1" s="1"/>
  <c r="X18" i="1"/>
  <c r="X14" i="1"/>
  <c r="E40" i="1"/>
  <c r="Y18" i="1"/>
  <c r="Y14" i="1"/>
  <c r="X39" i="1"/>
  <c r="H41" i="1" s="1"/>
  <c r="Y39" i="1" l="1"/>
  <c r="H42" i="1" s="1"/>
  <c r="H40" i="1" s="1"/>
</calcChain>
</file>

<file path=xl/comments1.xml><?xml version="1.0" encoding="utf-8"?>
<comments xmlns="http://schemas.openxmlformats.org/spreadsheetml/2006/main">
  <authors>
    <author/>
  </authors>
  <commentList>
    <comment ref="C2" authorId="0">
      <text>
        <r>
          <rPr>
            <b/>
            <sz val="9"/>
            <color rgb="FF000000"/>
            <rFont val="ＭＳ Ｐゴシック"/>
            <family val="3"/>
            <charset val="128"/>
          </rPr>
          <t xml:space="preserve">現場基本稼動が7時間30分以上の人
</t>
        </r>
      </text>
    </comment>
    <comment ref="G6" authorId="0">
      <text>
        <r>
          <rPr>
            <b/>
            <sz val="9"/>
            <color rgb="FF000000"/>
            <rFont val="ＭＳ Ｐゴシック"/>
            <family val="3"/>
            <charset val="128"/>
          </rPr>
          <t xml:space="preserve">代休、振替休日の場合、いつの振替日か入力してください。
</t>
        </r>
        <r>
          <rPr>
            <sz val="9"/>
            <color rgb="FF000000"/>
            <rFont val="ＭＳ Ｐゴシック"/>
            <family val="3"/>
            <charset val="128"/>
          </rPr>
          <t xml:space="preserve">
</t>
        </r>
      </text>
    </comment>
  </commentList>
</comments>
</file>

<file path=xl/sharedStrings.xml><?xml version="1.0" encoding="utf-8"?>
<sst xmlns="http://schemas.openxmlformats.org/spreadsheetml/2006/main" count="502" uniqueCount="162">
  <si>
    <t>勤務表番号</t>
  </si>
  <si>
    <t>201405-KNM</t>
  </si>
  <si>
    <r>
      <t>※今月もお疲れ様でした。以下の最終確認を行い、提出してください
■</t>
    </r>
    <r>
      <rPr>
        <b/>
        <sz val="11"/>
        <color rgb="FF000000"/>
        <rFont val="ＭＳ Ｐゴシック"/>
        <family val="3"/>
        <charset val="128"/>
      </rPr>
      <t>グレーの部分</t>
    </r>
    <r>
      <rPr>
        <sz val="11"/>
        <color rgb="FF000000"/>
        <rFont val="ＭＳ Ｐゴシック"/>
        <family val="2"/>
        <charset val="128"/>
      </rPr>
      <t>に</t>
    </r>
    <r>
      <rPr>
        <b/>
        <sz val="11"/>
        <color rgb="FFFF0000"/>
        <rFont val="ＭＳ Ｐゴシック"/>
        <family val="3"/>
        <charset val="128"/>
      </rPr>
      <t>文字が残っていないか</t>
    </r>
    <r>
      <rPr>
        <sz val="11"/>
        <color rgb="FF000000"/>
        <rFont val="ＭＳ Ｐゴシック"/>
        <family val="2"/>
        <charset val="128"/>
      </rPr>
      <t>ご確認下さい。自動クリア機能がないためご協力お願い致します。
■提出の際のファイル名を</t>
    </r>
    <r>
      <rPr>
        <b/>
        <sz val="11"/>
        <color rgb="FF000000"/>
        <rFont val="ＭＳ Ｐゴシック"/>
        <family val="3"/>
        <charset val="128"/>
      </rPr>
      <t>1.〇月勤務表_氏名、2.〇月経費請求明細書_氏名</t>
    </r>
    <r>
      <rPr>
        <sz val="11"/>
        <color rgb="FF000000"/>
        <rFont val="ＭＳ Ｐゴシック"/>
        <family val="2"/>
        <charset val="128"/>
      </rPr>
      <t>とご変更の程、ご協力お願い致します 
■通勤経路申請　経路・金額変更、定期利用をしなくなった場合、</t>
    </r>
    <r>
      <rPr>
        <b/>
        <sz val="11"/>
        <color rgb="FF000000"/>
        <rFont val="ＭＳ Ｐゴシック"/>
        <family val="3"/>
        <charset val="128"/>
      </rPr>
      <t>サイボウズの通勤経路申請ワークフロー</t>
    </r>
    <r>
      <rPr>
        <sz val="11"/>
        <color rgb="FF000000"/>
        <rFont val="ＭＳ Ｐゴシック"/>
        <family val="2"/>
        <charset val="128"/>
      </rPr>
      <t>を都度行ってください
■経費請求明細書の用件と勤務表の詳細欄は一致するようお願い致します</t>
    </r>
  </si>
  <si>
    <t>残業調整</t>
  </si>
  <si>
    <t>×</t>
  </si>
  <si>
    <t>社員番号</t>
  </si>
  <si>
    <t>時短勤務</t>
  </si>
  <si>
    <t>勤務表</t>
  </si>
  <si>
    <t>所属</t>
  </si>
  <si>
    <t>氏名</t>
  </si>
  <si>
    <t>日</t>
  </si>
  <si>
    <t>曜日</t>
  </si>
  <si>
    <t>メール申請届出</t>
  </si>
  <si>
    <t>振替日</t>
  </si>
  <si>
    <t>詳細</t>
  </si>
  <si>
    <t>基本勤務時間</t>
  </si>
  <si>
    <t>実績勤務時間</t>
  </si>
  <si>
    <t>残業
調整</t>
  </si>
  <si>
    <t>総稼動</t>
  </si>
  <si>
    <t>残業内訳</t>
  </si>
  <si>
    <t>遅刻</t>
  </si>
  <si>
    <t>早退</t>
  </si>
  <si>
    <t>欠勤</t>
  </si>
  <si>
    <t>ヘルプ</t>
  </si>
  <si>
    <t>時短残業</t>
  </si>
  <si>
    <t>時短
基本時間</t>
  </si>
  <si>
    <t>通常遅刻</t>
  </si>
  <si>
    <t>午前休遅刻</t>
  </si>
  <si>
    <t>通常時
早退</t>
  </si>
  <si>
    <t>午前休時
早退</t>
  </si>
  <si>
    <t>午後休時
早退</t>
  </si>
  <si>
    <t>基本時間</t>
  </si>
  <si>
    <t>通常欠勤</t>
  </si>
  <si>
    <t>時短欠勤</t>
  </si>
  <si>
    <t>有休タイプ</t>
  </si>
  <si>
    <t>ヘルプメッセージ休暇</t>
  </si>
  <si>
    <t>ヘルプメッセージ休出/振代休</t>
  </si>
  <si>
    <t>ヘルプメッセージ通院/電遅</t>
  </si>
  <si>
    <t>ヘルプメッセージAB変</t>
  </si>
  <si>
    <t>ヘルプメッセージ合計</t>
  </si>
  <si>
    <t>休暇</t>
  </si>
  <si>
    <t>休出/振代休</t>
  </si>
  <si>
    <t>通院/電遅</t>
  </si>
  <si>
    <t>A/B変</t>
  </si>
  <si>
    <t>出社</t>
  </si>
  <si>
    <t>退社</t>
  </si>
  <si>
    <t>休憩</t>
  </si>
  <si>
    <t>時間</t>
  </si>
  <si>
    <t>普通</t>
  </si>
  <si>
    <t>深夜</t>
  </si>
  <si>
    <t>休出</t>
  </si>
  <si>
    <t>休出深</t>
  </si>
  <si>
    <t>時短</t>
  </si>
  <si>
    <t>木</t>
  </si>
  <si>
    <t>通院</t>
  </si>
  <si>
    <t>休暇メッセージ</t>
  </si>
  <si>
    <t>休出／振代休</t>
  </si>
  <si>
    <t>休出系メッセージ</t>
  </si>
  <si>
    <t>通院/電遅メッセージ</t>
  </si>
  <si>
    <t>A/B変メッセージ</t>
  </si>
  <si>
    <t>金</t>
  </si>
  <si>
    <t>--公休日--</t>
  </si>
  <si>
    <t>休出は予定していない休日出勤の場合は選択してください。/</t>
  </si>
  <si>
    <t>通院を証明できるもの(レシート等)がなければ遅刻扱いになります。実際の出社時間を基本出社時間とし、8.5時間後(休憩時間含む)が基本退社時間となります。/</t>
  </si>
  <si>
    <t>A変</t>
  </si>
  <si>
    <t>A変は業務都合により始業時間がAM6:30～10:00"以外"の場合です。自己都合の場合は該当しません。/</t>
  </si>
  <si>
    <t>土</t>
  </si>
  <si>
    <t>夏季休暇</t>
  </si>
  <si>
    <t>夏季休暇は3日間です。連続取得が望ましい。夏季休暇と年末年始に出勤する場合は休日出勤、もしくは、休暇取消しで7.5時間就業してください。/</t>
  </si>
  <si>
    <t>振出</t>
  </si>
  <si>
    <t>振出を取得する"後日"の平日にお休みを予定している場合に利用してください。/</t>
  </si>
  <si>
    <t>電車遅延</t>
  </si>
  <si>
    <t>遅延証明書がなければ遅刻扱いになります。実際の出社時間を基本出社時間とし、8.5時間後(休憩時間含む)が基本退社時間となります。/</t>
  </si>
  <si>
    <t>B変</t>
  </si>
  <si>
    <t>B変は定時始業～定時就業までに24:00が入っている場合です。（残業して24:00をまたいでもB変ではありません。）/</t>
  </si>
  <si>
    <t>年末年始</t>
  </si>
  <si>
    <t>年末年始休暇は4日間です。夏季休暇と年末年始に出勤する場合は休日出勤、もしくは、休暇取消しで7.5時間就業してください。/</t>
  </si>
  <si>
    <t>代休</t>
  </si>
  <si>
    <t>いつの休出分かを、振替日に入力してください。/</t>
  </si>
  <si>
    <t>月</t>
  </si>
  <si>
    <t>--有給休暇--</t>
  </si>
  <si>
    <t>振休</t>
  </si>
  <si>
    <t>いつの振出分かを、振替日に入力してください。/</t>
  </si>
  <si>
    <t>火</t>
  </si>
  <si>
    <t>有休（全日）</t>
  </si>
  <si>
    <t>欠勤になっていないか確認してください。/</t>
  </si>
  <si>
    <t>水</t>
  </si>
  <si>
    <t>有休（午前）</t>
  </si>
  <si>
    <t>基本出社時間を13時に変更してください。13時より前に出社したとしても認められません。/</t>
  </si>
  <si>
    <t>有休（午後）</t>
  </si>
  <si>
    <t>基本退社時間を12時に変更してください。12時より後に退社したとしても認められません。/</t>
  </si>
  <si>
    <t>--特別休暇--</t>
  </si>
  <si>
    <t>誕生日休暇</t>
  </si>
  <si>
    <t>誕生日月のみ1日間取得できます。/</t>
  </si>
  <si>
    <t>慶事休暇</t>
  </si>
  <si>
    <t>土日休日を含む連続取得。本人の結婚：5日間、妻の出産：2日間。/</t>
  </si>
  <si>
    <t>弔事休暇</t>
  </si>
  <si>
    <r>
      <t>土日休日を含む連続取得。父母、配偶者の場合：</t>
    </r>
    <r>
      <rPr>
        <sz val="11"/>
        <color rgb="FF000000"/>
        <rFont val="ＭＳ Ｐゴシック"/>
        <family val="2"/>
        <charset val="128"/>
      </rPr>
      <t>5日間、祖父母、配偶者の父母または兄弟の場合：2日間/</t>
    </r>
  </si>
  <si>
    <t>社員旅行</t>
  </si>
  <si>
    <t>--無給休暇--</t>
  </si>
  <si>
    <t>臨時</t>
  </si>
  <si>
    <t>臨時休暇は7.5時間の無給休暇です。臨時による遅刻・早退の場合は休暇を選択せず、摘要欄に臨時である旨を記載していただければ、査定に関係ない遅刻・早退として扱います。/</t>
  </si>
  <si>
    <t>産前</t>
  </si>
  <si>
    <t>育児・介護・看護休業規程 をご参照下さい。/</t>
  </si>
  <si>
    <t>産後</t>
  </si>
  <si>
    <t>育児</t>
  </si>
  <si>
    <t>介護</t>
  </si>
  <si>
    <t>看護</t>
  </si>
  <si>
    <t>調整時間合計（30分切捨て）</t>
  </si>
  <si>
    <t>合計</t>
  </si>
  <si>
    <t>総稼働日数</t>
  </si>
  <si>
    <t>総残業時間</t>
  </si>
  <si>
    <t>遅／早（時）</t>
  </si>
  <si>
    <t>有給（回）</t>
  </si>
  <si>
    <t>総稼働時間</t>
  </si>
  <si>
    <t>（普通）</t>
  </si>
  <si>
    <t>遅／早（回）</t>
  </si>
  <si>
    <t>特別（回）</t>
  </si>
  <si>
    <t>（営業日数）</t>
  </si>
  <si>
    <t>（深夜）</t>
  </si>
  <si>
    <t>代休（時）</t>
  </si>
  <si>
    <t>無給（回）</t>
  </si>
  <si>
    <t>（休出日数）</t>
  </si>
  <si>
    <t>（休出）</t>
  </si>
  <si>
    <t>代休（回）</t>
  </si>
  <si>
    <t>A変（回）</t>
  </si>
  <si>
    <t>（休深）</t>
  </si>
  <si>
    <t>欠勤（時）</t>
  </si>
  <si>
    <t>B変（回）</t>
  </si>
  <si>
    <t>（調整）</t>
  </si>
  <si>
    <t>欠勤（回）</t>
  </si>
  <si>
    <t>（時短）</t>
  </si>
  <si>
    <t>振替（回）</t>
  </si>
  <si>
    <t>通院を証明できるもの(レシート等)がなければ遅刻扱いになります。実際の出社時間を基本出社時間とし、8.5時間後が基本退社時間となります。</t>
  </si>
  <si>
    <t>A変は業務都合により始業時間がAM6:30～10:00以外の場合です。/</t>
  </si>
  <si>
    <t>振出はこの日の″後″の平日にお休みを予定している場合に利用してください。/</t>
  </si>
  <si>
    <t>遅延証明書がなければ遅刻扱いになります。実際の出社時間を基本出社時間とし、8.5時間後が基本退社時間となります。</t>
  </si>
  <si>
    <t>B変は定時始業～定時就業までに24:00が入っている場合です。（残業して24:00に差し掛かってもB変ではありません。）/</t>
  </si>
  <si>
    <t>CRP部IT推進課FORZAユニット</t>
    <phoneticPr fontId="13"/>
  </si>
  <si>
    <t>山口　道治</t>
    <rPh sb="0" eb="2">
      <t>ヤマグチ</t>
    </rPh>
    <rPh sb="3" eb="5">
      <t>ミチハル</t>
    </rPh>
    <phoneticPr fontId="13"/>
  </si>
  <si>
    <t>輸送システム（豊洲）</t>
    <phoneticPr fontId="13"/>
  </si>
  <si>
    <t>輸送システム（豊洲）</t>
    <phoneticPr fontId="13"/>
  </si>
  <si>
    <t>輸送システム（豊洲）</t>
    <phoneticPr fontId="13"/>
  </si>
  <si>
    <t>輸送システム（豊洲）</t>
    <phoneticPr fontId="13"/>
  </si>
  <si>
    <t>輸送システム（豊洲）</t>
    <phoneticPr fontId="13"/>
  </si>
  <si>
    <t>輸送システム（豊洲）</t>
    <phoneticPr fontId="13"/>
  </si>
  <si>
    <t>4月26日休出分の代休</t>
    <phoneticPr fontId="13"/>
  </si>
  <si>
    <t>輸送システム（豊洲）/課会(秋葉原) 
※残業・交通費請求無し</t>
    <phoneticPr fontId="13"/>
  </si>
  <si>
    <t/>
  </si>
  <si>
    <t>アイム(浜松町)</t>
  </si>
  <si>
    <t>9:00</t>
  </si>
  <si>
    <t>17:30</t>
  </si>
  <si>
    <t>10:00</t>
  </si>
  <si>
    <t>18:30</t>
  </si>
  <si>
    <t>1:00</t>
  </si>
  <si>
    <t>19:30</t>
  </si>
  <si>
    <t>1:01</t>
  </si>
  <si>
    <t>20:00</t>
  </si>
  <si>
    <t>1:02</t>
  </si>
  <si>
    <t>9:30</t>
  </si>
  <si>
    <t>9:40</t>
  </si>
  <si>
    <t>11:00</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</si>
</sst>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h]:mm"/>
    <numFmt numFmtId="177" formatCode="000000"/>
    <numFmt numFmtId="178" formatCode="yyyy&quot;年&quot;mm&quot;月&quot;"/>
    <numFmt numFmtId="179" formatCode="yyyy/mm/dd"/>
    <numFmt numFmtId="180" formatCode="mm&quot;月&quot;dd&quot;日&quot;"/>
    <numFmt numFmtId="181" formatCode="0_ "/>
    <numFmt numFmtId="182" formatCode="0.0_ "/>
  </numFmts>
  <fonts count="14" x14ac:knownFonts="1">
    <font>
      <sz val="11"/>
      <color rgb="FF000000"/>
      <name val="ＭＳ Ｐゴシック"/>
      <family val="2"/>
      <charset val="128"/>
    </font>
    <font>
      <u/>
      <sz val="11"/>
      <name val="ＭＳ Ｐゴシック"/>
      <family val="3"/>
      <charset val="128"/>
    </font>
    <font>
      <sz val="12"/>
      <name val="ＭＳ Ｐゴシック"/>
      <family val="3"/>
      <charset val="128"/>
    </font>
    <font>
      <b/>
      <sz val="11"/>
      <color rgb="FF000000"/>
      <name val="ＭＳ Ｐゴシック"/>
      <family val="3"/>
      <charset val="128"/>
    </font>
    <font>
      <b/>
      <sz val="11"/>
      <color rgb="FFFF0000"/>
      <name val="ＭＳ Ｐゴシック"/>
      <family val="3"/>
      <charset val="128"/>
    </font>
    <font>
      <sz val="11"/>
      <name val="ＭＳ Ｐゴシック"/>
      <family val="2"/>
      <charset val="128"/>
    </font>
    <font>
      <sz val="9"/>
      <name val="ＭＳ Ｐゴシック"/>
      <family val="3"/>
      <charset val="128"/>
    </font>
    <font>
      <sz val="8"/>
      <name val="ＭＳ Ｐゴシック"/>
      <family val="3"/>
      <charset val="128"/>
    </font>
    <font>
      <sz val="11"/>
      <color rgb="FF000000"/>
      <name val="ＭＳ Ｐゴシック"/>
      <family val="3"/>
      <charset val="128"/>
    </font>
    <font>
      <sz val="11"/>
      <name val="ＭＳ Ｐゴシック"/>
      <family val="3"/>
      <charset val="128"/>
    </font>
    <font>
      <sz val="11"/>
      <name val="ＭＳ Ｐゴシック"/>
      <family val="3"/>
      <charset val="1"/>
    </font>
    <font>
      <b/>
      <sz val="9"/>
      <color rgb="FF000000"/>
      <name val="ＭＳ Ｐゴシック"/>
      <family val="3"/>
      <charset val="128"/>
    </font>
    <font>
      <sz val="9"/>
      <color rgb="FF000000"/>
      <name val="ＭＳ Ｐゴシック"/>
      <family val="3"/>
      <charset val="128"/>
    </font>
    <font>
      <sz val="6"/>
      <name val="ＭＳ Ｐゴシック"/>
      <family val="2"/>
      <charset val="128"/>
    </font>
  </fonts>
  <fills count="10">
    <fill>
      <patternFill patternType="none"/>
    </fill>
    <fill>
      <patternFill patternType="gray125"/>
    </fill>
    <fill>
      <patternFill patternType="solid">
        <fgColor rgb="FFC0C0C0"/>
        <bgColor rgb="FFCCCCFF"/>
      </patternFill>
    </fill>
    <fill>
      <patternFill patternType="solid">
        <fgColor rgb="FF92D050"/>
        <bgColor rgb="FFA6A6A6"/>
      </patternFill>
    </fill>
    <fill>
      <patternFill patternType="solid">
        <fgColor rgb="FFFF0000"/>
        <bgColor rgb="FF993300"/>
      </patternFill>
    </fill>
    <fill>
      <patternFill patternType="solid">
        <fgColor rgb="FFA6A6A6"/>
        <bgColor rgb="FFC0C0C0"/>
      </patternFill>
    </fill>
    <fill>
      <patternFill patternType="solid">
        <fgColor rgb="FF808080"/>
        <bgColor rgb="FF666699"/>
      </patternFill>
    </fill>
    <fill>
      <patternFill patternType="solid">
        <fgColor rgb="FF93CDDD"/>
        <bgColor rgb="FFC0C0C0"/>
      </patternFill>
    </fill>
    <fill>
      <patternFill patternType="solid">
        <fgColor rgb="FFFFFFFF"/>
        <bgColor rgb="FFFFFFCC"/>
      </patternFill>
    </fill>
    <fill>
      <patternFill patternType="solid">
        <fgColor theme="0" tint="-0.499984740745262"/>
        <bgColor indexed="64"/>
      </patternFill>
    </fill>
  </fills>
  <borders count="49">
    <border>
      <left/>
      <right/>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style="medium">
        <color auto="1"/>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diagonal/>
    </border>
    <border>
      <left style="medium">
        <color auto="1"/>
      </left>
      <right style="medium">
        <color auto="1"/>
      </right>
      <top/>
      <bottom style="medium">
        <color auto="1"/>
      </bottom>
      <diagonal/>
    </border>
    <border>
      <left style="thin">
        <color auto="1"/>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medium">
        <color auto="1"/>
      </left>
      <right/>
      <top style="thin">
        <color auto="1"/>
      </top>
      <bottom style="thin">
        <color auto="1"/>
      </bottom>
      <diagonal/>
    </border>
    <border>
      <left/>
      <right/>
      <top style="thin">
        <color auto="1"/>
      </top>
      <bottom style="thin">
        <color auto="1"/>
      </bottom>
      <diagonal/>
    </border>
  </borders>
  <cellStyleXfs count="2">
    <xf numFmtId="0" fontId="0" fillId="0" borderId="0">
      <alignment vertical="center"/>
    </xf>
    <xf numFmtId="0" fontId="1" fillId="0" borderId="0">
      <alignment vertical="center"/>
    </xf>
  </cellStyleXfs>
  <cellXfs count="144">
    <xf numFmtId="0" fontId="0" fillId="0" borderId="0" xfId="0">
      <alignment vertical="center"/>
    </xf>
    <xf numFmtId="0" fontId="0" fillId="0" borderId="9" xfId="0" applyFont="1" applyBorder="1" applyAlignment="1">
      <alignment vertical="center"/>
    </xf>
    <xf numFmtId="0" fontId="6" fillId="5" borderId="13" xfId="0" applyFont="1" applyFill="1" applyBorder="1" applyAlignment="1">
      <alignment horizontal="center" vertical="center"/>
    </xf>
    <xf numFmtId="0" fontId="7" fillId="3" borderId="17" xfId="0" applyFont="1" applyFill="1" applyBorder="1" applyAlignment="1">
      <alignment horizontal="center" vertical="center" shrinkToFit="1"/>
    </xf>
    <xf numFmtId="0" fontId="7" fillId="3" borderId="18" xfId="0" applyFont="1" applyFill="1" applyBorder="1" applyAlignment="1">
      <alignment horizontal="center" vertical="center" wrapText="1" shrinkToFit="1"/>
    </xf>
    <xf numFmtId="0" fontId="7" fillId="3" borderId="18" xfId="0" applyFont="1" applyFill="1" applyBorder="1" applyAlignment="1">
      <alignment horizontal="center" vertical="center" shrinkToFit="1"/>
    </xf>
    <xf numFmtId="0" fontId="7" fillId="3" borderId="19" xfId="0" applyFont="1" applyFill="1" applyBorder="1" applyAlignment="1">
      <alignment horizontal="center" vertical="center" shrinkToFit="1"/>
    </xf>
    <xf numFmtId="0" fontId="6" fillId="3" borderId="20" xfId="0" applyFont="1" applyFill="1" applyBorder="1" applyAlignment="1">
      <alignment horizontal="center" vertical="center"/>
    </xf>
    <xf numFmtId="0" fontId="6" fillId="3" borderId="19" xfId="0" applyFont="1" applyFill="1" applyBorder="1" applyAlignment="1">
      <alignment horizontal="center" vertical="center"/>
    </xf>
    <xf numFmtId="0" fontId="6" fillId="3" borderId="18" xfId="0" applyFont="1" applyFill="1" applyBorder="1" applyAlignment="1">
      <alignment horizontal="center" vertical="center"/>
    </xf>
    <xf numFmtId="0" fontId="6" fillId="5" borderId="20" xfId="0" applyFont="1" applyFill="1" applyBorder="1" applyAlignment="1">
      <alignment horizontal="center" vertical="center"/>
    </xf>
    <xf numFmtId="0" fontId="6" fillId="5" borderId="18" xfId="0" applyFont="1" applyFill="1" applyBorder="1" applyAlignment="1">
      <alignment horizontal="center" vertical="center"/>
    </xf>
    <xf numFmtId="0" fontId="6" fillId="5" borderId="21" xfId="0" applyFont="1" applyFill="1" applyBorder="1" applyAlignment="1">
      <alignment horizontal="center" vertical="center"/>
    </xf>
    <xf numFmtId="0" fontId="6" fillId="5" borderId="22" xfId="0" applyFont="1" applyFill="1" applyBorder="1" applyAlignment="1">
      <alignment horizontal="center" vertical="center"/>
    </xf>
    <xf numFmtId="0" fontId="6" fillId="5" borderId="21" xfId="0" applyFont="1" applyFill="1" applyBorder="1" applyAlignment="1">
      <alignment horizontal="center" vertical="center" wrapText="1"/>
    </xf>
    <xf numFmtId="0" fontId="8" fillId="0" borderId="23" xfId="0" applyFont="1" applyBorder="1" applyAlignment="1">
      <alignment vertical="center" shrinkToFit="1"/>
    </xf>
    <xf numFmtId="0" fontId="8" fillId="0" borderId="13" xfId="0" applyFont="1" applyBorder="1" applyAlignment="1">
      <alignment horizontal="center" vertical="center" shrinkToFit="1"/>
    </xf>
    <xf numFmtId="0" fontId="0" fillId="0" borderId="24" xfId="0" applyBorder="1" applyAlignment="1" applyProtection="1">
      <alignment vertical="center" shrinkToFit="1"/>
      <protection locked="0"/>
    </xf>
    <xf numFmtId="0" fontId="0" fillId="0" borderId="25" xfId="0" applyFont="1" applyBorder="1" applyAlignment="1" applyProtection="1">
      <alignment vertical="center" shrinkToFit="1"/>
      <protection locked="0"/>
    </xf>
    <xf numFmtId="0" fontId="0" fillId="0" borderId="26" xfId="0" applyBorder="1" applyAlignment="1" applyProtection="1">
      <alignment vertical="center" shrinkToFit="1"/>
      <protection locked="0"/>
    </xf>
    <xf numFmtId="180" fontId="0" fillId="6" borderId="27" xfId="0" applyNumberFormat="1" applyFill="1" applyBorder="1" applyProtection="1">
      <alignment vertical="center"/>
      <protection locked="0"/>
    </xf>
    <xf numFmtId="176" fontId="0" fillId="0" borderId="28" xfId="0" applyNumberFormat="1" applyBorder="1" applyAlignment="1" applyProtection="1">
      <alignment horizontal="center" vertical="center"/>
      <protection locked="0"/>
    </xf>
    <xf numFmtId="176" fontId="0" fillId="0" borderId="26" xfId="0" applyNumberFormat="1" applyBorder="1" applyAlignment="1" applyProtection="1">
      <alignment horizontal="center" vertical="center"/>
      <protection locked="0"/>
    </xf>
    <xf numFmtId="176" fontId="0" fillId="0" borderId="25" xfId="0" applyNumberFormat="1" applyBorder="1" applyAlignment="1" applyProtection="1">
      <alignment horizontal="center" vertical="center"/>
      <protection locked="0"/>
    </xf>
    <xf numFmtId="176" fontId="0" fillId="6" borderId="29" xfId="0" applyNumberFormat="1" applyFill="1" applyBorder="1" applyAlignment="1" applyProtection="1">
      <alignment horizontal="center" vertical="center"/>
      <protection locked="0"/>
    </xf>
    <xf numFmtId="176" fontId="0" fillId="0" borderId="28" xfId="0" applyNumberFormat="1" applyBorder="1" applyProtection="1">
      <alignment vertical="center"/>
      <protection hidden="1"/>
    </xf>
    <xf numFmtId="176" fontId="0" fillId="0" borderId="25" xfId="0" applyNumberFormat="1" applyBorder="1" applyProtection="1">
      <alignment vertical="center"/>
      <protection hidden="1"/>
    </xf>
    <xf numFmtId="176" fontId="0" fillId="0" borderId="30" xfId="0" applyNumberFormat="1" applyBorder="1" applyProtection="1">
      <alignment vertical="center"/>
      <protection hidden="1"/>
    </xf>
    <xf numFmtId="176" fontId="0" fillId="0" borderId="31" xfId="0" applyNumberFormat="1" applyFont="1" applyBorder="1" applyAlignment="1" applyProtection="1">
      <alignment vertical="center" shrinkToFit="1"/>
      <protection hidden="1"/>
    </xf>
    <xf numFmtId="176" fontId="0" fillId="0" borderId="28" xfId="0" applyNumberFormat="1" applyFont="1" applyBorder="1" applyAlignment="1" applyProtection="1">
      <alignment vertical="center" shrinkToFit="1"/>
      <protection hidden="1"/>
    </xf>
    <xf numFmtId="176" fontId="0" fillId="0" borderId="25" xfId="0" applyNumberFormat="1" applyFont="1" applyBorder="1" applyAlignment="1" applyProtection="1">
      <alignment vertical="center" shrinkToFit="1"/>
      <protection hidden="1"/>
    </xf>
    <xf numFmtId="176" fontId="0" fillId="0" borderId="30" xfId="0" applyNumberFormat="1" applyFont="1" applyBorder="1" applyAlignment="1" applyProtection="1">
      <alignment vertical="center" shrinkToFit="1"/>
      <protection hidden="1"/>
    </xf>
    <xf numFmtId="176" fontId="0" fillId="0" borderId="27" xfId="0" applyNumberFormat="1" applyFont="1" applyBorder="1" applyAlignment="1" applyProtection="1">
      <alignment vertical="center" shrinkToFit="1"/>
      <protection hidden="1"/>
    </xf>
    <xf numFmtId="176" fontId="0" fillId="0" borderId="24" xfId="0" applyNumberFormat="1" applyFont="1" applyBorder="1" applyAlignment="1" applyProtection="1">
      <alignment vertical="center" shrinkToFit="1"/>
    </xf>
    <xf numFmtId="176" fontId="0" fillId="0" borderId="0" xfId="0" applyNumberFormat="1" applyProtection="1">
      <alignment vertical="center"/>
      <protection hidden="1"/>
    </xf>
    <xf numFmtId="176" fontId="0" fillId="0" borderId="0" xfId="0" applyNumberFormat="1" applyFont="1" applyProtection="1">
      <alignment vertical="center"/>
      <protection hidden="1"/>
    </xf>
    <xf numFmtId="0" fontId="0" fillId="0" borderId="0" xfId="0" applyProtection="1">
      <alignment vertical="center"/>
      <protection hidden="1"/>
    </xf>
    <xf numFmtId="176" fontId="0" fillId="0" borderId="0" xfId="0" applyNumberFormat="1" applyBorder="1" applyProtection="1">
      <alignment vertical="center"/>
    </xf>
    <xf numFmtId="0" fontId="0" fillId="0" borderId="0" xfId="0" applyProtection="1">
      <alignment vertical="center"/>
      <protection locked="0"/>
    </xf>
    <xf numFmtId="0" fontId="9" fillId="0" borderId="0" xfId="1" applyFont="1" applyBorder="1" applyAlignment="1" applyProtection="1">
      <alignment vertical="center"/>
      <protection locked="0"/>
    </xf>
    <xf numFmtId="0" fontId="8" fillId="0" borderId="27" xfId="0" applyFont="1" applyBorder="1" applyAlignment="1">
      <alignment horizontal="center" vertical="center" shrinkToFit="1"/>
    </xf>
    <xf numFmtId="0" fontId="0" fillId="6" borderId="27" xfId="0" applyFill="1" applyBorder="1" applyProtection="1">
      <alignment vertical="center"/>
      <protection locked="0"/>
    </xf>
    <xf numFmtId="176" fontId="0" fillId="0" borderId="32" xfId="0" applyNumberFormat="1" applyBorder="1" applyAlignment="1" applyProtection="1">
      <alignment horizontal="center" vertical="center"/>
      <protection locked="0"/>
    </xf>
    <xf numFmtId="176" fontId="0" fillId="0" borderId="33" xfId="0" applyNumberFormat="1" applyFont="1" applyBorder="1" applyAlignment="1" applyProtection="1">
      <alignment vertical="center" shrinkToFit="1"/>
      <protection hidden="1"/>
    </xf>
    <xf numFmtId="176" fontId="0" fillId="0" borderId="6" xfId="0" applyNumberFormat="1" applyFont="1" applyBorder="1" applyAlignment="1" applyProtection="1">
      <alignment vertical="center" shrinkToFit="1"/>
      <protection hidden="1"/>
    </xf>
    <xf numFmtId="176" fontId="0" fillId="0" borderId="34" xfId="0" applyNumberFormat="1" applyFont="1" applyBorder="1" applyAlignment="1" applyProtection="1">
      <alignment vertical="center" shrinkToFit="1"/>
      <protection hidden="1"/>
    </xf>
    <xf numFmtId="0" fontId="4" fillId="7" borderId="23" xfId="0" applyFont="1" applyFill="1" applyBorder="1" applyAlignment="1">
      <alignment vertical="center" shrinkToFit="1"/>
    </xf>
    <xf numFmtId="0" fontId="8" fillId="7" borderId="27" xfId="0" applyFont="1" applyFill="1" applyBorder="1" applyAlignment="1">
      <alignment horizontal="center" vertical="center" shrinkToFit="1"/>
    </xf>
    <xf numFmtId="0" fontId="0" fillId="7" borderId="24" xfId="0" applyFill="1" applyBorder="1" applyAlignment="1" applyProtection="1">
      <alignment vertical="center" shrinkToFit="1"/>
      <protection locked="0"/>
    </xf>
    <xf numFmtId="0" fontId="0" fillId="7" borderId="25" xfId="0" applyFill="1" applyBorder="1" applyAlignment="1" applyProtection="1">
      <alignment vertical="center" shrinkToFit="1"/>
      <protection locked="0"/>
    </xf>
    <xf numFmtId="0" fontId="0" fillId="7" borderId="25" xfId="0" applyFont="1" applyFill="1" applyBorder="1" applyAlignment="1" applyProtection="1">
      <alignment vertical="center" shrinkToFit="1"/>
      <protection locked="0"/>
    </xf>
    <xf numFmtId="0" fontId="0" fillId="7" borderId="26" xfId="0" applyFill="1" applyBorder="1" applyAlignment="1" applyProtection="1">
      <alignment vertical="center" shrinkToFit="1"/>
      <protection locked="0"/>
    </xf>
    <xf numFmtId="176" fontId="0" fillId="7" borderId="28" xfId="0" applyNumberFormat="1" applyFill="1" applyBorder="1" applyAlignment="1" applyProtection="1">
      <alignment horizontal="center" vertical="center"/>
      <protection locked="0"/>
    </xf>
    <xf numFmtId="176" fontId="0" fillId="7" borderId="32" xfId="0" applyNumberFormat="1" applyFill="1" applyBorder="1" applyAlignment="1" applyProtection="1">
      <alignment horizontal="center" vertical="center"/>
      <protection locked="0"/>
    </xf>
    <xf numFmtId="176" fontId="0" fillId="7" borderId="6" xfId="0" applyNumberFormat="1" applyFill="1" applyBorder="1" applyAlignment="1" applyProtection="1">
      <alignment horizontal="center" vertical="center"/>
      <protection locked="0"/>
    </xf>
    <xf numFmtId="0" fontId="8" fillId="7" borderId="31" xfId="0" applyFont="1" applyFill="1" applyBorder="1" applyAlignment="1">
      <alignment horizontal="center" vertical="center" shrinkToFit="1"/>
    </xf>
    <xf numFmtId="0" fontId="9" fillId="0" borderId="23" xfId="0" applyFont="1" applyBorder="1" applyAlignment="1">
      <alignment vertical="center" shrinkToFit="1"/>
    </xf>
    <xf numFmtId="0" fontId="8" fillId="0" borderId="31" xfId="0" applyFont="1" applyBorder="1" applyAlignment="1">
      <alignment horizontal="center" vertical="center" shrinkToFit="1"/>
    </xf>
    <xf numFmtId="0" fontId="9" fillId="8" borderId="23" xfId="0" applyFont="1" applyFill="1" applyBorder="1" applyAlignment="1">
      <alignment vertical="center" shrinkToFit="1"/>
    </xf>
    <xf numFmtId="0" fontId="8" fillId="8" borderId="31" xfId="0" applyFont="1" applyFill="1" applyBorder="1" applyAlignment="1">
      <alignment horizontal="center" vertical="center" shrinkToFit="1"/>
    </xf>
    <xf numFmtId="0" fontId="0" fillId="8" borderId="24" xfId="0" applyFill="1" applyBorder="1" applyAlignment="1" applyProtection="1">
      <alignment vertical="center" shrinkToFit="1"/>
      <protection locked="0"/>
    </xf>
    <xf numFmtId="0" fontId="0" fillId="8" borderId="25" xfId="0" applyFill="1" applyBorder="1" applyAlignment="1" applyProtection="1">
      <alignment vertical="center" shrinkToFit="1"/>
      <protection locked="0"/>
    </xf>
    <xf numFmtId="0" fontId="0" fillId="8" borderId="25" xfId="0" applyFont="1" applyFill="1" applyBorder="1" applyAlignment="1" applyProtection="1">
      <alignment vertical="center" shrinkToFit="1"/>
      <protection locked="0"/>
    </xf>
    <xf numFmtId="0" fontId="0" fillId="8" borderId="26" xfId="0" applyFill="1" applyBorder="1" applyAlignment="1" applyProtection="1">
      <alignment vertical="center" shrinkToFit="1"/>
      <protection locked="0"/>
    </xf>
    <xf numFmtId="176" fontId="0" fillId="8" borderId="32" xfId="0" applyNumberFormat="1" applyFill="1" applyBorder="1" applyAlignment="1" applyProtection="1">
      <alignment horizontal="center" vertical="center"/>
      <protection locked="0"/>
    </xf>
    <xf numFmtId="0" fontId="10" fillId="0" borderId="0" xfId="1" applyFont="1" applyBorder="1" applyAlignment="1" applyProtection="1">
      <alignment vertical="center"/>
      <protection locked="0"/>
    </xf>
    <xf numFmtId="0" fontId="4" fillId="7" borderId="36" xfId="0" applyFont="1" applyFill="1" applyBorder="1" applyAlignment="1">
      <alignment vertical="center" shrinkToFit="1"/>
    </xf>
    <xf numFmtId="0" fontId="8" fillId="7" borderId="37" xfId="0" applyFont="1" applyFill="1" applyBorder="1" applyAlignment="1">
      <alignment horizontal="center" vertical="center" shrinkToFit="1"/>
    </xf>
    <xf numFmtId="176" fontId="0" fillId="7" borderId="38" xfId="0" applyNumberFormat="1" applyFill="1" applyBorder="1" applyAlignment="1" applyProtection="1">
      <alignment horizontal="center" vertical="center"/>
      <protection locked="0"/>
    </xf>
    <xf numFmtId="176" fontId="0" fillId="0" borderId="39" xfId="0" applyNumberFormat="1" applyFont="1" applyBorder="1" applyAlignment="1" applyProtection="1">
      <alignment vertical="center" shrinkToFit="1"/>
      <protection hidden="1"/>
    </xf>
    <xf numFmtId="176" fontId="0" fillId="0" borderId="40" xfId="0" applyNumberFormat="1" applyFont="1" applyBorder="1" applyAlignment="1" applyProtection="1">
      <alignment vertical="center" shrinkToFit="1"/>
      <protection hidden="1"/>
    </xf>
    <xf numFmtId="176" fontId="0" fillId="0" borderId="41" xfId="0" applyNumberFormat="1" applyFont="1" applyBorder="1" applyAlignment="1" applyProtection="1">
      <alignment vertical="center" shrinkToFit="1"/>
      <protection hidden="1"/>
    </xf>
    <xf numFmtId="176" fontId="0" fillId="0" borderId="10" xfId="0" applyNumberFormat="1" applyBorder="1" applyProtection="1">
      <alignment vertical="center"/>
    </xf>
    <xf numFmtId="176" fontId="0" fillId="5" borderId="11" xfId="0" applyNumberFormat="1" applyFill="1" applyBorder="1" applyProtection="1">
      <alignment vertical="center"/>
    </xf>
    <xf numFmtId="176" fontId="0" fillId="5" borderId="4" xfId="0" applyNumberFormat="1" applyFill="1" applyBorder="1" applyProtection="1">
      <alignment vertical="center"/>
    </xf>
    <xf numFmtId="176" fontId="0" fillId="5" borderId="43" xfId="0" applyNumberFormat="1" applyFill="1" applyBorder="1" applyProtection="1">
      <alignment vertical="center"/>
    </xf>
    <xf numFmtId="176" fontId="0" fillId="5" borderId="44" xfId="0" applyNumberFormat="1" applyFill="1" applyBorder="1" applyProtection="1">
      <alignment vertical="center"/>
    </xf>
    <xf numFmtId="176" fontId="0" fillId="5" borderId="16" xfId="0" applyNumberFormat="1" applyFill="1" applyBorder="1" applyProtection="1">
      <alignment vertical="center"/>
    </xf>
    <xf numFmtId="0" fontId="0" fillId="0" borderId="0" xfId="0" applyBorder="1" applyAlignment="1">
      <alignment horizontal="center" vertical="center"/>
    </xf>
    <xf numFmtId="181" fontId="0" fillId="0" borderId="46" xfId="0" applyNumberFormat="1" applyBorder="1" applyAlignment="1">
      <alignment horizontal="right" vertical="center" shrinkToFit="1"/>
    </xf>
    <xf numFmtId="176" fontId="0" fillId="0" borderId="6" xfId="0" applyNumberFormat="1" applyBorder="1" applyAlignment="1">
      <alignment horizontal="right" vertical="center" shrinkToFit="1"/>
    </xf>
    <xf numFmtId="181" fontId="0" fillId="0" borderId="6" xfId="0" applyNumberFormat="1" applyFont="1" applyBorder="1" applyAlignment="1">
      <alignment horizontal="right" vertical="center" shrinkToFit="1"/>
    </xf>
    <xf numFmtId="18" fontId="0" fillId="0" borderId="0" xfId="0" applyNumberFormat="1">
      <alignment vertical="center"/>
    </xf>
    <xf numFmtId="0" fontId="9" fillId="0" borderId="0" xfId="1" applyFont="1" applyBorder="1" applyAlignment="1" applyProtection="1">
      <alignment vertical="center"/>
    </xf>
    <xf numFmtId="0" fontId="10" fillId="0" borderId="0" xfId="1" applyFont="1" applyBorder="1" applyAlignment="1" applyProtection="1">
      <alignment vertical="center"/>
    </xf>
    <xf numFmtId="176" fontId="0" fillId="7" borderId="26" xfId="0" applyNumberFormat="1" applyFill="1" applyBorder="1" applyAlignment="1" applyProtection="1">
      <alignment horizontal="center" vertical="center"/>
      <protection locked="0"/>
    </xf>
    <xf numFmtId="176" fontId="0" fillId="0" borderId="6" xfId="0" applyNumberFormat="1" applyBorder="1" applyAlignment="1" applyProtection="1">
      <alignment horizontal="center" vertical="center"/>
      <protection locked="0"/>
    </xf>
    <xf numFmtId="14" fontId="0" fillId="9" borderId="27" xfId="0" applyNumberFormat="1" applyFill="1" applyBorder="1" applyProtection="1">
      <alignment vertical="center"/>
      <protection locked="0"/>
    </xf>
    <xf numFmtId="0" fontId="7" fillId="5" borderId="6" xfId="0" applyFont="1" applyFill="1" applyBorder="1" applyAlignment="1">
      <alignment horizontal="center" vertical="center"/>
    </xf>
    <xf numFmtId="176" fontId="0" fillId="0" borderId="6" xfId="0" applyNumberFormat="1" applyBorder="1" applyAlignment="1">
      <alignment horizontal="right" vertical="center" shrinkToFit="1"/>
    </xf>
    <xf numFmtId="0" fontId="6" fillId="5" borderId="6" xfId="0" applyFont="1" applyFill="1" applyBorder="1" applyAlignment="1">
      <alignment horizontal="center" vertical="center"/>
    </xf>
    <xf numFmtId="181" fontId="0" fillId="0" borderId="6" xfId="0" applyNumberFormat="1" applyBorder="1" applyAlignment="1">
      <alignment horizontal="right" vertical="center" shrinkToFit="1"/>
    </xf>
    <xf numFmtId="181" fontId="0" fillId="0" borderId="6" xfId="0" applyNumberFormat="1" applyFont="1" applyBorder="1" applyAlignment="1">
      <alignment horizontal="right" vertical="center" shrinkToFit="1"/>
    </xf>
    <xf numFmtId="176" fontId="0" fillId="0" borderId="6" xfId="0" applyNumberFormat="1" applyBorder="1" applyAlignment="1">
      <alignment vertical="center" shrinkToFit="1"/>
    </xf>
    <xf numFmtId="0" fontId="6" fillId="5" borderId="45" xfId="0" applyFont="1" applyFill="1" applyBorder="1" applyAlignment="1">
      <alignment horizontal="center" vertical="center"/>
    </xf>
    <xf numFmtId="0" fontId="0" fillId="5" borderId="25" xfId="0" applyFont="1" applyFill="1" applyBorder="1" applyAlignment="1">
      <alignment horizontal="center" vertical="center"/>
    </xf>
    <xf numFmtId="176" fontId="9" fillId="0" borderId="25" xfId="0" applyNumberFormat="1" applyFont="1" applyBorder="1" applyAlignment="1">
      <alignment horizontal="right" vertical="center" shrinkToFit="1"/>
    </xf>
    <xf numFmtId="0" fontId="6" fillId="5" borderId="25" xfId="0" applyFont="1" applyFill="1" applyBorder="1" applyAlignment="1">
      <alignment horizontal="center" vertical="center"/>
    </xf>
    <xf numFmtId="176" fontId="0" fillId="0" borderId="25" xfId="0" applyNumberFormat="1" applyBorder="1" applyAlignment="1">
      <alignment horizontal="right" vertical="center" shrinkToFit="1"/>
    </xf>
    <xf numFmtId="182" fontId="0" fillId="0" borderId="25" xfId="0" applyNumberFormat="1" applyFont="1" applyBorder="1" applyAlignment="1">
      <alignment horizontal="right" vertical="center" shrinkToFit="1"/>
    </xf>
    <xf numFmtId="0" fontId="0" fillId="0" borderId="47" xfId="0" applyBorder="1" applyAlignment="1" applyProtection="1">
      <alignment horizontal="left" vertical="center" wrapText="1" shrinkToFit="1"/>
      <protection locked="0"/>
    </xf>
    <xf numFmtId="0" fontId="0" fillId="0" borderId="48" xfId="0" applyBorder="1" applyAlignment="1" applyProtection="1">
      <alignment horizontal="left" vertical="center" wrapText="1" shrinkToFit="1"/>
      <protection locked="0"/>
    </xf>
    <xf numFmtId="0" fontId="0" fillId="0" borderId="35" xfId="0" applyBorder="1" applyAlignment="1" applyProtection="1">
      <alignment horizontal="left" vertical="center" wrapText="1" shrinkToFit="1"/>
      <protection locked="0"/>
    </xf>
    <xf numFmtId="176" fontId="0" fillId="0" borderId="35" xfId="0" applyNumberFormat="1" applyBorder="1" applyAlignment="1" applyProtection="1">
      <alignment vertical="center" wrapText="1" shrinkToFit="1"/>
    </xf>
    <xf numFmtId="0" fontId="0" fillId="8" borderId="31" xfId="0" applyFill="1" applyBorder="1" applyAlignment="1" applyProtection="1">
      <alignment horizontal="left" vertical="center" wrapText="1" shrinkToFit="1"/>
      <protection locked="0"/>
    </xf>
    <xf numFmtId="0" fontId="0" fillId="0" borderId="31" xfId="0" applyFont="1" applyBorder="1" applyAlignment="1" applyProtection="1">
      <alignment horizontal="left" vertical="center" wrapText="1" shrinkToFit="1"/>
      <protection locked="0"/>
    </xf>
    <xf numFmtId="0" fontId="0" fillId="7" borderId="31" xfId="0" applyFill="1" applyBorder="1" applyAlignment="1" applyProtection="1">
      <alignment horizontal="left" vertical="center" wrapText="1" shrinkToFit="1"/>
      <protection locked="0"/>
    </xf>
    <xf numFmtId="176" fontId="0" fillId="0" borderId="42" xfId="0" applyNumberFormat="1" applyBorder="1" applyAlignment="1" applyProtection="1">
      <alignment vertical="center" wrapText="1" shrinkToFit="1"/>
    </xf>
    <xf numFmtId="0" fontId="8" fillId="5" borderId="11" xfId="0" applyFont="1" applyFill="1" applyBorder="1" applyAlignment="1">
      <alignment horizontal="right" vertical="center" shrinkToFit="1"/>
    </xf>
    <xf numFmtId="176" fontId="0" fillId="5" borderId="10" xfId="0" applyNumberFormat="1" applyFont="1" applyFill="1" applyBorder="1" applyAlignment="1" applyProtection="1">
      <alignment horizontal="center" vertical="center"/>
    </xf>
    <xf numFmtId="0" fontId="0" fillId="0" borderId="47" xfId="0" applyFont="1" applyBorder="1" applyAlignment="1" applyProtection="1">
      <alignment horizontal="left" vertical="center" wrapText="1" shrinkToFit="1"/>
      <protection locked="0"/>
    </xf>
    <xf numFmtId="0" fontId="0" fillId="0" borderId="48" xfId="0" applyFont="1" applyBorder="1" applyAlignment="1" applyProtection="1">
      <alignment horizontal="left" vertical="center" wrapText="1" shrinkToFit="1"/>
      <protection locked="0"/>
    </xf>
    <xf numFmtId="0" fontId="0" fillId="0" borderId="35" xfId="0" applyFont="1" applyBorder="1" applyAlignment="1" applyProtection="1">
      <alignment horizontal="left" vertical="center" wrapText="1" shrinkToFit="1"/>
      <protection locked="0"/>
    </xf>
    <xf numFmtId="0" fontId="0" fillId="7" borderId="47" xfId="0" applyFill="1" applyBorder="1" applyAlignment="1" applyProtection="1">
      <alignment horizontal="left" vertical="center" wrapText="1" shrinkToFit="1"/>
      <protection locked="0"/>
    </xf>
    <xf numFmtId="0" fontId="0" fillId="7" borderId="48" xfId="0" applyFill="1" applyBorder="1" applyAlignment="1" applyProtection="1">
      <alignment horizontal="left" vertical="center" wrapText="1" shrinkToFit="1"/>
      <protection locked="0"/>
    </xf>
    <xf numFmtId="0" fontId="0" fillId="7" borderId="35" xfId="0" applyFill="1" applyBorder="1" applyAlignment="1" applyProtection="1">
      <alignment horizontal="left" vertical="center" wrapText="1" shrinkToFit="1"/>
      <protection locked="0"/>
    </xf>
    <xf numFmtId="0" fontId="0" fillId="0" borderId="0" xfId="0" applyFont="1" applyBorder="1" applyAlignment="1" applyProtection="1">
      <alignment horizontal="center" vertical="center"/>
      <protection hidden="1"/>
    </xf>
    <xf numFmtId="0" fontId="0" fillId="0" borderId="0" xfId="0" applyFont="1" applyBorder="1" applyAlignment="1">
      <alignment horizontal="center" vertical="center"/>
    </xf>
    <xf numFmtId="0" fontId="0" fillId="0" borderId="13" xfId="0" applyBorder="1" applyAlignment="1" applyProtection="1">
      <alignment horizontal="left" vertical="center" wrapText="1" shrinkToFit="1"/>
      <protection locked="0"/>
    </xf>
    <xf numFmtId="176" fontId="0" fillId="0" borderId="12" xfId="0" applyNumberFormat="1" applyBorder="1" applyAlignment="1" applyProtection="1">
      <alignment vertical="center" wrapText="1" shrinkToFit="1"/>
    </xf>
    <xf numFmtId="0" fontId="0" fillId="0" borderId="0" xfId="0" applyFont="1" applyBorder="1" applyAlignment="1" applyProtection="1">
      <alignment horizontal="center" vertical="center" wrapText="1"/>
      <protection hidden="1"/>
    </xf>
    <xf numFmtId="0" fontId="6" fillId="5" borderId="15" xfId="0" applyFont="1" applyFill="1" applyBorder="1" applyAlignment="1">
      <alignment horizontal="center" vertical="center"/>
    </xf>
    <xf numFmtId="0" fontId="6" fillId="5" borderId="11" xfId="0" applyFont="1" applyFill="1" applyBorder="1" applyAlignment="1">
      <alignment horizontal="center" vertical="center"/>
    </xf>
    <xf numFmtId="0" fontId="6" fillId="5" borderId="16" xfId="0" applyFont="1" applyFill="1" applyBorder="1" applyAlignment="1">
      <alignment horizontal="center" vertical="center"/>
    </xf>
    <xf numFmtId="0" fontId="0" fillId="5" borderId="11" xfId="0" applyFont="1" applyFill="1" applyBorder="1" applyAlignment="1">
      <alignment horizontal="center" vertical="center"/>
    </xf>
    <xf numFmtId="0" fontId="6" fillId="2" borderId="10" xfId="0" applyFont="1" applyFill="1" applyBorder="1" applyAlignment="1">
      <alignment horizontal="center" vertical="center"/>
    </xf>
    <xf numFmtId="0" fontId="6" fillId="2" borderId="11" xfId="0" applyFont="1" applyFill="1" applyBorder="1" applyAlignment="1">
      <alignment horizontal="center" vertical="center"/>
    </xf>
    <xf numFmtId="179" fontId="6" fillId="3" borderId="12" xfId="0" applyNumberFormat="1" applyFont="1" applyFill="1" applyBorder="1" applyAlignment="1">
      <alignment horizontal="center" vertical="center"/>
    </xf>
    <xf numFmtId="0" fontId="6" fillId="3" borderId="11" xfId="0" applyFont="1" applyFill="1" applyBorder="1" applyAlignment="1">
      <alignment horizontal="center" vertical="center" wrapText="1"/>
    </xf>
    <xf numFmtId="0" fontId="6" fillId="3" borderId="11"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14" xfId="0" applyFont="1" applyFill="1" applyBorder="1" applyAlignment="1">
      <alignment horizontal="center" vertical="center" wrapText="1"/>
    </xf>
    <xf numFmtId="0" fontId="2" fillId="2" borderId="1" xfId="0" applyFont="1" applyFill="1" applyBorder="1" applyAlignment="1">
      <alignment horizontal="center"/>
    </xf>
    <xf numFmtId="0" fontId="2" fillId="0" borderId="2" xfId="0" applyFont="1" applyBorder="1" applyAlignment="1">
      <alignment horizontal="center" shrinkToFit="1"/>
    </xf>
    <xf numFmtId="0" fontId="0" fillId="0" borderId="3" xfId="0" applyFont="1" applyBorder="1" applyAlignment="1">
      <alignment horizontal="left" vertical="center" wrapText="1"/>
    </xf>
    <xf numFmtId="0" fontId="0" fillId="3" borderId="4" xfId="0" applyFont="1" applyFill="1" applyBorder="1" applyAlignment="1">
      <alignment horizontal="center" vertical="center" wrapText="1" shrinkToFit="1"/>
    </xf>
    <xf numFmtId="0" fontId="0" fillId="0" borderId="5" xfId="0" applyFont="1" applyBorder="1" applyAlignment="1" applyProtection="1">
      <alignment horizontal="center" vertical="center"/>
      <protection locked="0"/>
    </xf>
    <xf numFmtId="0" fontId="5" fillId="4" borderId="6" xfId="0" applyFont="1" applyFill="1" applyBorder="1" applyAlignment="1">
      <alignment horizontal="center" vertical="center"/>
    </xf>
    <xf numFmtId="177" fontId="0" fillId="0" borderId="6" xfId="0" applyNumberFormat="1" applyBorder="1" applyAlignment="1" applyProtection="1">
      <alignment horizontal="center" vertical="center"/>
      <protection locked="0"/>
    </xf>
    <xf numFmtId="0" fontId="0" fillId="3" borderId="7" xfId="0" applyFont="1" applyFill="1" applyBorder="1" applyAlignment="1">
      <alignment horizontal="center" vertical="center"/>
    </xf>
    <xf numFmtId="0" fontId="0" fillId="0" borderId="8" xfId="0" applyFont="1" applyBorder="1" applyAlignment="1" applyProtection="1">
      <alignment horizontal="center" vertical="center"/>
      <protection locked="0"/>
    </xf>
    <xf numFmtId="178" fontId="0" fillId="0" borderId="9" xfId="0" applyNumberFormat="1" applyBorder="1" applyAlignment="1">
      <alignment horizontal="center" vertical="center"/>
    </xf>
    <xf numFmtId="0" fontId="0" fillId="5" borderId="6" xfId="0" applyFont="1" applyFill="1" applyBorder="1" applyAlignment="1">
      <alignment horizontal="center" vertical="center"/>
    </xf>
    <xf numFmtId="0" fontId="0" fillId="0" borderId="6" xfId="0" applyBorder="1" applyAlignment="1" applyProtection="1">
      <alignment horizontal="center" vertical="center"/>
      <protection locked="0"/>
    </xf>
  </cellXfs>
  <cellStyles count="2">
    <cellStyle name="TableStyleLight1" xfId="1"/>
    <cellStyle name="標準" xfId="0" builtinId="0"/>
  </cellStyles>
  <dxfs count="90">
    <dxf>
      <fill>
        <patternFill>
          <bgColor theme="0"/>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ont>
        <sz val="11"/>
        <color rgb="FF000000"/>
        <name val="ＭＳ Ｐゴシック"/>
      </font>
      <numFmt numFmtId="0" formatCode="General"/>
      <fill>
        <patternFill>
          <bgColor rgb="FFF79646"/>
        </patternFill>
      </fill>
    </dxf>
    <dxf>
      <font>
        <sz val="11"/>
        <color rgb="FF000000"/>
        <name val="ＭＳ Ｐゴシック"/>
      </font>
      <numFmt numFmtId="0" formatCode="General"/>
      <fill>
        <patternFill>
          <bgColor rgb="FFF79646"/>
        </patternFill>
      </fill>
    </dxf>
    <dxf>
      <fill>
        <patternFill>
          <bgColor rgb="FFFF0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76" formatCode="[h]:mm"/>
      <fill>
        <patternFill>
          <bgColor rgb="FFFFC000"/>
        </patternFill>
      </fill>
    </dxf>
    <dxf>
      <font>
        <sz val="11"/>
        <color rgb="FF000000"/>
        <name val="ＭＳ Ｐゴシック"/>
      </font>
      <numFmt numFmtId="183" formatCode="m/d;@"/>
      <fill>
        <patternFill>
          <bgColor rgb="FFFFFFFF"/>
        </patternFill>
      </fill>
    </dxf>
    <dxf>
      <font>
        <sz val="11"/>
        <color rgb="FF000000"/>
        <name val="ＭＳ Ｐゴシック"/>
      </font>
      <numFmt numFmtId="183" formatCode="m/d;@"/>
      <fill>
        <patternFill>
          <bgColor rgb="FFFFFFFF"/>
        </patternFill>
      </fill>
    </dxf>
    <dxf>
      <font>
        <sz val="11"/>
        <color rgb="FF000000"/>
        <name val="ＭＳ Ｐゴシック"/>
      </font>
      <numFmt numFmtId="176" formatCode="[h]:mm"/>
      <fill>
        <patternFill>
          <bgColor rgb="FFFFFFFF"/>
        </patternFill>
      </fill>
    </dxf>
    <dxf>
      <font>
        <sz val="11"/>
        <color rgb="FF000000"/>
        <name val="ＭＳ Ｐゴシック"/>
      </font>
      <numFmt numFmtId="176" formatCode="[h]:mm"/>
      <fill>
        <patternFill>
          <bgColor rgb="FFFFFFFF"/>
        </patternFill>
      </fill>
    </dxf>
    <dxf>
      <font>
        <sz val="11"/>
        <color rgb="FF000000"/>
        <name val="ＭＳ Ｐゴシック"/>
      </font>
      <numFmt numFmtId="183" formatCode="m/d;@"/>
      <fill>
        <patternFill>
          <bgColor rgb="FFFFFFFF"/>
        </patternFill>
      </fill>
    </dxf>
    <dxf>
      <font>
        <sz val="11"/>
        <color rgb="FF000000"/>
        <name val="ＭＳ Ｐゴシック"/>
      </font>
      <numFmt numFmtId="183" formatCode="m/d;@"/>
      <fill>
        <patternFill>
          <bgColor rgb="FFFFFFFF"/>
        </patternFill>
      </fill>
    </dxf>
    <dxf>
      <font>
        <sz val="11"/>
        <color rgb="FF000000"/>
        <name val="ＭＳ Ｐゴシック"/>
      </font>
      <numFmt numFmtId="183" formatCode="m/d;@"/>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92D050"/>
      <rgbColor rgb="FFFFC0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266700</xdr:colOff>
      <xdr:row>31</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266700</xdr:colOff>
      <xdr:row>31</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drawing" Target="../drawings/drawing1.xml"/>
  <Relationship Id="rId3" Type="http://schemas.openxmlformats.org/officeDocument/2006/relationships/vmlDrawing" Target="../drawings/vmlDrawing1.vml"/>
  <Relationship Id="rId4" Type="http://schemas.openxmlformats.org/officeDocument/2006/relationships/comments" Target="../comments1.xml"/>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FF"/>
  </sheetPr>
  <dimension ref="A1:CD46"/>
  <sheetViews>
    <sheetView tabSelected="1" view="pageBreakPreview" zoomScale="70" zoomScaleNormal="70" zoomScalePageLayoutView="70" workbookViewId="0">
      <pane xSplit="2" ySplit="7" topLeftCell="C8" activePane="bottomRight" state="frozen"/>
      <selection pane="topRight" activeCell="L1" sqref="L1"/>
      <selection pane="bottomLeft" activeCell="A8" sqref="A8"/>
      <selection pane="bottomRight"/>
    </sheetView>
  </sheetViews>
  <sheetFormatPr defaultRowHeight="13.2" x14ac:dyDescent="0.2"/>
  <cols>
    <col min="1" max="2" width="8.77734375" collapsed="true"/>
    <col min="3" max="6" width="8.33203125" collapsed="true"/>
    <col min="7" max="7" bestFit="true" customWidth="true" width="11.88671875" collapsed="true"/>
    <col min="8" max="22" width="8.77734375" collapsed="true"/>
    <col min="23" max="23" width="7.33203125" collapsed="true"/>
    <col min="24" max="32" width="8.77734375" collapsed="true"/>
    <col min="33" max="33" width="5.88671875" collapsed="true"/>
    <col min="34" max="44" width="8.77734375" collapsed="true"/>
    <col min="45" max="73" customWidth="true" hidden="true" width="0.0" collapsed="true"/>
    <col min="77" max="1025" width="8.77734375" collapsed="true"/>
  </cols>
  <sheetData>
    <row r="1" spans="1:82" ht="15" customHeight="1" x14ac:dyDescent="0.2">
      <c r="C1" s="132" t="s">
        <v>0</v>
      </c>
      <c r="D1" s="132"/>
      <c r="E1" s="133" t="s">
        <v>1</v>
      </c>
      <c r="F1" s="133"/>
      <c r="G1" s="134" t="s">
        <v>2</v>
      </c>
      <c r="H1" s="134"/>
      <c r="I1" s="134"/>
      <c r="J1" s="134"/>
      <c r="K1" s="134"/>
      <c r="L1" s="134"/>
      <c r="M1" s="134"/>
      <c r="N1" s="134"/>
      <c r="O1" s="134"/>
      <c r="P1" s="134"/>
      <c r="Q1" s="134"/>
      <c r="R1" s="134"/>
      <c r="S1" s="134"/>
      <c r="T1" s="134"/>
      <c r="U1" s="134"/>
      <c r="V1" s="134"/>
      <c r="W1" s="134"/>
      <c r="X1" s="134"/>
      <c r="Y1" s="134"/>
    </row>
    <row r="2" spans="1:82" ht="14.25" customHeight="1" x14ac:dyDescent="0.2">
      <c r="C2" s="135" t="s">
        <v>3</v>
      </c>
      <c r="D2" s="135"/>
      <c r="E2" s="136" t="s">
        <v>4</v>
      </c>
      <c r="F2" s="136"/>
      <c r="G2" s="134"/>
      <c r="H2" s="134"/>
      <c r="I2" s="134"/>
      <c r="J2" s="134"/>
      <c r="K2" s="134"/>
      <c r="L2" s="134"/>
      <c r="M2" s="134"/>
      <c r="N2" s="134"/>
      <c r="O2" s="134"/>
      <c r="P2" s="134"/>
      <c r="Q2" s="134"/>
      <c r="R2" s="134"/>
      <c r="S2" s="134"/>
      <c r="T2" s="134"/>
      <c r="U2" s="134"/>
      <c r="V2" s="134"/>
      <c r="W2" s="134"/>
      <c r="X2" s="134"/>
      <c r="Y2" s="134"/>
      <c r="Z2" s="137" t="s">
        <v>5</v>
      </c>
      <c r="AA2" s="137"/>
      <c r="AB2" s="138">
        <v>194</v>
      </c>
      <c r="AC2" s="138"/>
      <c r="AD2" s="138"/>
      <c r="AE2" s="138"/>
    </row>
    <row r="3" spans="1:82" x14ac:dyDescent="0.2">
      <c r="C3" s="139" t="s">
        <v>6</v>
      </c>
      <c r="D3" s="139"/>
      <c r="E3" s="140" t="s">
        <v>4</v>
      </c>
      <c r="F3" s="140"/>
      <c r="G3" s="134"/>
      <c r="H3" s="134"/>
      <c r="I3" s="134"/>
      <c r="J3" s="134"/>
      <c r="K3" s="134"/>
      <c r="L3" s="134"/>
      <c r="M3" s="134"/>
      <c r="N3" s="134"/>
      <c r="O3" s="134"/>
      <c r="P3" s="134"/>
      <c r="Q3" s="134"/>
      <c r="R3" s="134"/>
      <c r="S3" s="134"/>
      <c r="T3" s="134"/>
      <c r="U3" s="134"/>
      <c r="V3" s="134"/>
      <c r="W3" s="134"/>
      <c r="X3" s="134"/>
      <c r="Y3" s="134"/>
      <c r="Z3" s="137"/>
      <c r="AA3" s="137"/>
      <c r="AB3" s="138"/>
      <c r="AC3" s="138"/>
      <c r="AD3" s="138"/>
      <c r="AE3" s="138"/>
    </row>
    <row r="4" spans="1:82" x14ac:dyDescent="0.2">
      <c r="C4" s="141">
        <v>41760</v>
      </c>
      <c r="D4" s="141"/>
      <c r="E4" s="1" t="s">
        <v>7</v>
      </c>
      <c r="F4" s="1"/>
      <c r="G4" s="134"/>
      <c r="H4" s="134"/>
      <c r="I4" s="134"/>
      <c r="J4" s="134"/>
      <c r="K4" s="134"/>
      <c r="L4" s="134"/>
      <c r="M4" s="134"/>
      <c r="N4" s="134"/>
      <c r="O4" s="134"/>
      <c r="P4" s="134"/>
      <c r="Q4" s="134"/>
      <c r="R4" s="134"/>
      <c r="S4" s="134"/>
      <c r="T4" s="134"/>
      <c r="U4" s="134"/>
      <c r="V4" s="134"/>
      <c r="W4" s="134"/>
      <c r="X4" s="134"/>
      <c r="Y4" s="134"/>
      <c r="Z4" s="142" t="s">
        <v>8</v>
      </c>
      <c r="AA4" s="142"/>
      <c r="AB4" s="143" t="s">
        <v>138</v>
      </c>
      <c r="AC4" s="143"/>
      <c r="AD4" s="143"/>
      <c r="AE4" s="143"/>
    </row>
    <row r="5" spans="1:82" x14ac:dyDescent="0.2">
      <c r="G5" s="134"/>
      <c r="H5" s="134"/>
      <c r="I5" s="134"/>
      <c r="J5" s="134"/>
      <c r="K5" s="134"/>
      <c r="L5" s="134"/>
      <c r="M5" s="134"/>
      <c r="N5" s="134"/>
      <c r="O5" s="134"/>
      <c r="P5" s="134"/>
      <c r="Q5" s="134"/>
      <c r="R5" s="134"/>
      <c r="S5" s="134"/>
      <c r="T5" s="134"/>
      <c r="U5" s="134"/>
      <c r="V5" s="134"/>
      <c r="W5" s="134"/>
      <c r="X5" s="134"/>
      <c r="Y5" s="134"/>
      <c r="Z5" s="142" t="s">
        <v>9</v>
      </c>
      <c r="AA5" s="142"/>
      <c r="AB5" s="143" t="s">
        <v>139</v>
      </c>
      <c r="AC5" s="143"/>
      <c r="AD5" s="143"/>
      <c r="AE5" s="143"/>
    </row>
    <row r="6" spans="1:82" ht="14.25" customHeight="1" x14ac:dyDescent="0.2">
      <c r="A6" s="125" t="s">
        <v>10</v>
      </c>
      <c r="B6" s="126" t="s">
        <v>11</v>
      </c>
      <c r="C6" s="127" t="s">
        <v>12</v>
      </c>
      <c r="D6" s="127"/>
      <c r="E6" s="127"/>
      <c r="F6" s="127"/>
      <c r="G6" s="128" t="s">
        <v>13</v>
      </c>
      <c r="H6" s="129" t="s">
        <v>14</v>
      </c>
      <c r="I6" s="129"/>
      <c r="J6" s="129"/>
      <c r="K6" s="129"/>
      <c r="L6" s="129"/>
      <c r="M6" s="129"/>
      <c r="N6" s="130" t="s">
        <v>15</v>
      </c>
      <c r="O6" s="130"/>
      <c r="P6" s="130" t="s">
        <v>16</v>
      </c>
      <c r="Q6" s="130"/>
      <c r="R6" s="130"/>
      <c r="S6" s="131" t="s">
        <v>17</v>
      </c>
      <c r="T6" s="121" t="s">
        <v>16</v>
      </c>
      <c r="U6" s="121"/>
      <c r="V6" s="121"/>
      <c r="W6" s="2" t="s">
        <v>18</v>
      </c>
      <c r="X6" s="121" t="s">
        <v>19</v>
      </c>
      <c r="Y6" s="121"/>
      <c r="Z6" s="121"/>
      <c r="AA6" s="121"/>
      <c r="AB6" s="121"/>
      <c r="AC6" s="122" t="s">
        <v>20</v>
      </c>
      <c r="AD6" s="122" t="s">
        <v>21</v>
      </c>
      <c r="AE6" s="123" t="s">
        <v>22</v>
      </c>
      <c r="AF6" s="124" t="s">
        <v>23</v>
      </c>
      <c r="AG6" s="124"/>
      <c r="AH6" s="124"/>
      <c r="AI6" s="124"/>
      <c r="AJ6" s="124"/>
      <c r="AK6" s="124"/>
      <c r="AL6" s="124"/>
      <c r="AM6" s="124"/>
      <c r="AN6" s="124"/>
      <c r="AO6" s="124"/>
      <c r="AP6" s="124"/>
      <c r="AQ6" s="124"/>
      <c r="AS6" s="116" t="s">
        <v>24</v>
      </c>
      <c r="AT6" s="120" t="s">
        <v>25</v>
      </c>
      <c r="AU6" s="116" t="s">
        <v>20</v>
      </c>
      <c r="AV6" s="116" t="s">
        <v>26</v>
      </c>
      <c r="AW6" s="116" t="s">
        <v>27</v>
      </c>
      <c r="AX6" s="116" t="s">
        <v>21</v>
      </c>
      <c r="AY6" s="120" t="s">
        <v>28</v>
      </c>
      <c r="AZ6" s="120" t="s">
        <v>29</v>
      </c>
      <c r="BA6" s="120" t="s">
        <v>30</v>
      </c>
      <c r="BB6" s="120" t="s">
        <v>31</v>
      </c>
      <c r="BC6" s="116" t="s">
        <v>22</v>
      </c>
      <c r="BD6" s="116" t="s">
        <v>32</v>
      </c>
      <c r="BE6" s="116" t="s">
        <v>33</v>
      </c>
      <c r="BF6" s="116" t="s">
        <v>34</v>
      </c>
      <c r="BH6" s="117" t="s">
        <v>35</v>
      </c>
      <c r="BI6" s="117" t="s">
        <v>36</v>
      </c>
      <c r="BJ6" s="117" t="s">
        <v>37</v>
      </c>
      <c r="BK6" s="117" t="s">
        <v>38</v>
      </c>
      <c r="BL6" s="117" t="s">
        <v>39</v>
      </c>
    </row>
    <row r="7" spans="1:82" ht="18" customHeight="1" x14ac:dyDescent="0.2">
      <c r="A7" s="125"/>
      <c r="B7" s="126"/>
      <c r="C7" s="3" t="s">
        <v>40</v>
      </c>
      <c r="D7" s="4" t="s">
        <v>41</v>
      </c>
      <c r="E7" s="5" t="s">
        <v>42</v>
      </c>
      <c r="F7" s="6" t="s">
        <v>43</v>
      </c>
      <c r="G7" s="128"/>
      <c r="H7" s="129"/>
      <c r="I7" s="129"/>
      <c r="J7" s="129"/>
      <c r="K7" s="129"/>
      <c r="L7" s="129"/>
      <c r="M7" s="129"/>
      <c r="N7" s="7" t="s">
        <v>44</v>
      </c>
      <c r="O7" s="8" t="s">
        <v>45</v>
      </c>
      <c r="P7" s="7" t="s">
        <v>44</v>
      </c>
      <c r="Q7" s="9" t="s">
        <v>45</v>
      </c>
      <c r="R7" s="8" t="s">
        <v>46</v>
      </c>
      <c r="S7" s="131"/>
      <c r="T7" s="10" t="s">
        <v>44</v>
      </c>
      <c r="U7" s="11" t="s">
        <v>45</v>
      </c>
      <c r="V7" s="12" t="s">
        <v>46</v>
      </c>
      <c r="W7" s="13" t="s">
        <v>47</v>
      </c>
      <c r="X7" s="10" t="s">
        <v>48</v>
      </c>
      <c r="Y7" s="11" t="s">
        <v>49</v>
      </c>
      <c r="Z7" s="11" t="s">
        <v>50</v>
      </c>
      <c r="AA7" s="11" t="s">
        <v>51</v>
      </c>
      <c r="AB7" s="14" t="s">
        <v>52</v>
      </c>
      <c r="AC7" s="122"/>
      <c r="AD7" s="122"/>
      <c r="AE7" s="123"/>
      <c r="AF7" s="124"/>
      <c r="AG7" s="124"/>
      <c r="AH7" s="124"/>
      <c r="AI7" s="124"/>
      <c r="AJ7" s="124"/>
      <c r="AK7" s="124"/>
      <c r="AL7" s="124"/>
      <c r="AM7" s="124"/>
      <c r="AN7" s="124"/>
      <c r="AO7" s="124"/>
      <c r="AP7" s="124"/>
      <c r="AQ7" s="124"/>
      <c r="AS7" s="116"/>
      <c r="AT7" s="120"/>
      <c r="AU7" s="116"/>
      <c r="AV7" s="116"/>
      <c r="AW7" s="116"/>
      <c r="AX7" s="116"/>
      <c r="AY7" s="120"/>
      <c r="AZ7" s="120"/>
      <c r="BA7" s="120"/>
      <c r="BB7" s="120"/>
      <c r="BC7" s="116"/>
      <c r="BD7" s="116"/>
      <c r="BE7" s="116"/>
      <c r="BF7" s="116"/>
      <c r="BH7" s="117"/>
      <c r="BI7" s="117"/>
      <c r="BJ7" s="117"/>
      <c r="BK7" s="117"/>
      <c r="BL7" s="117"/>
    </row>
    <row r="8" spans="1:82" ht="27" customHeight="1" x14ac:dyDescent="0.2">
      <c r="A8" s="15">
        <v>1</v>
      </c>
      <c r="B8" s="16" t="s">
        <v>53</v>
      </c>
      <c r="C8" s="17"/>
      <c r="D8" s="18"/>
      <c r="E8" s="18"/>
      <c r="F8" s="19"/>
      <c r="G8" s="20" t="s">
        <v>148</v>
      </c>
      <c r="H8" s="118" t="s">
        <v>148</v>
      </c>
      <c r="I8" s="118"/>
      <c r="J8" s="118"/>
      <c r="K8" s="118"/>
      <c r="L8" s="118"/>
      <c r="M8" s="118"/>
      <c r="N8" s="21" t="s">
        <v>148</v>
      </c>
      <c r="O8" s="22" t="s">
        <v>148</v>
      </c>
      <c r="P8" s="21" t="s">
        <v>148</v>
      </c>
      <c r="Q8" s="86" t="s">
        <v>148</v>
      </c>
      <c r="R8" s="42" t="s">
        <v>148</v>
      </c>
      <c r="S8" s="24" t="s">
        <v>148</v>
      </c>
      <c r="T8" s="25">
        <f t="shared" ref="T8:T38" si="0">TIME(HOUR(P8),ROUNDUP(MINUTE(P8)/30,0)*30,0)</f>
        <v>0.41666666666666669</v>
      </c>
      <c r="U8" s="26">
        <f t="shared" ref="U8:U38" si="1">TIME(HOUR(Q8),ROUNDDOWN(MINUTE(Q8)/30,0)*30,0)</f>
        <v>0.95833333333333337</v>
      </c>
      <c r="V8" s="27">
        <f t="shared" ref="V8:V38" si="2">IF(MINUTE(R8)=0,R8,IF(MINUTE(R8)&gt;30,R8-TIME(0,MINUTE(R8),0)+TIME(1,0,0),R8-TIME(0,MINUTE(R8),0)+TIME(0,30,0)))</f>
        <v>6.25E-2</v>
      </c>
      <c r="W8" s="28">
        <f t="shared" ref="W8:W38" si="3">IF(T8&lt;=U8,U8-T8-V8,U8+1-T8-V8)</f>
        <v>0.47916666666666674</v>
      </c>
      <c r="X8" s="29">
        <f t="shared" ref="X8:X38" si="4">IF(AND(D8&lt;&gt;"休出"),IF(W8&gt;TIMEVALUE("7:30"),MIN(TIMEVALUE("4:00"),W8-TIMEVALUE("7:30")),""),"")</f>
        <v>0.16666666666666666</v>
      </c>
      <c r="Y8" s="30">
        <f t="shared" ref="Y8:Y38" si="5">IF(AND(D8&lt;&gt;"休出"),IF(W8&gt;TIMEVALUE("7:30"),MAX(TIMEVALUE("0:00"),W8-TIMEVALUE("7:30")-TIMEVALUE("4:00")),""),"")</f>
        <v>8.3266726846886741E-17</v>
      </c>
      <c r="Z8" s="30" t="str">
        <f t="shared" ref="Z8:Z38" si="6">IF(OR(D8="休出"),MIN(TIMEVALUE("11:30"),W8),"")</f>
        <v/>
      </c>
      <c r="AA8" s="30" t="str">
        <f t="shared" ref="AA8:AA38" si="7">IF(OR(D8="休出"),MAX(TIMEVALUE("0:00"),W8-TIMEVALUE("11:30")),"")</f>
        <v/>
      </c>
      <c r="AB8" s="31" t="str">
        <f t="shared" ref="AB8:AB38" si="8">IF(AS8&lt;&gt;TIMEVALUE("0:00"),AS8,"")</f>
        <v/>
      </c>
      <c r="AC8" s="32">
        <f t="shared" ref="AC8:AC38" si="9">IF(AND(AU8&lt;&gt;TIMEVALUE("0:00"),AU8&gt;=0),AU8,TIMEVALUE("0:00"))</f>
        <v>0</v>
      </c>
      <c r="AD8" s="32">
        <f t="shared" ref="AD8:AD38" si="10">IF(AND(AX8&lt;&gt;TIMEVALUE("0:00"),AX8&gt;=TIMEVALUE("0:00")),AX8,TIMEVALUE("0:00"))</f>
        <v>0</v>
      </c>
      <c r="AE8" s="33" t="str">
        <f t="shared" ref="AE8:AE38" si="11">IF(BC8&lt;&gt;TIMEVALUE("0:00"),BC8,"")</f>
        <v/>
      </c>
      <c r="AF8" s="119" t="str">
        <f t="shared" ref="AF8:AF38" si="12">BL8</f>
        <v/>
      </c>
      <c r="AG8" s="119"/>
      <c r="AH8" s="119"/>
      <c r="AI8" s="119"/>
      <c r="AJ8" s="119"/>
      <c r="AK8" s="119"/>
      <c r="AL8" s="119"/>
      <c r="AM8" s="119"/>
      <c r="AN8" s="119"/>
      <c r="AO8" s="119"/>
      <c r="AP8" s="119"/>
      <c r="AQ8" s="119"/>
      <c r="AS8" s="34">
        <f t="shared" ref="AS8:AS38" si="13">IF(AND($AT8&lt;TIMEVALUE("7:30"),$W8&gt;$AT8),TIME(HOUR($W8-$AT8),ROUNDDOWN(MINUTE($W8-$AT8)/30,0)*30,0),TIMEVALUE("0:00"))</f>
        <v>0</v>
      </c>
      <c r="AT8" s="34">
        <f t="shared" ref="AT8:AT38" si="14">IF(AND($E$3="○",$D8&lt;&gt;"休出"),IF($O8-$N8&gt;=TIMEVALUE("5:59"),$O8-$N8-TIMEVALUE("1:00"),$O8-$N8),TIMEVALUE("7:30"))</f>
        <v>0.3125</v>
      </c>
      <c r="AU8" s="34">
        <f t="shared" ref="AU8:AU38" si="15">IF(OR($N8=TIMEVALUE("0:00"),$P8=TIMEVALUE("0:00"),$D8="休出"),TIMEVALUE("0:00"),IF($C8="有休（午前）",$AW8,$AV8))</f>
        <v>0</v>
      </c>
      <c r="AV8" s="34">
        <f t="shared" ref="AV8:AV38" si="16">IF($N8&lt;$P8,$P8-$N8,TIMEVALUE("0:00"))</f>
        <v>0</v>
      </c>
      <c r="AW8" s="34">
        <f t="shared" ref="AW8:AW38" si="17">IF(AND($C8="有休（午前）",TIMEVALUE("13:00")&lt;$P8),$P8-TIMEVALUE("13:00"),TIMEVALUE("0:00"))</f>
        <v>0</v>
      </c>
      <c r="AX8" s="34">
        <f t="shared" ref="AX8:AX38" si="18">IF(OR(AND($P8=TIMEVALUE("0:00"),$Q8=TIMEVALUE("0:00")),$D8="休出"),TIMEVALUE("0:00"),IF($C8="有休（午前）",$AZ8,IF($C8="有休（午後）",$BA8,$AY8)))</f>
        <v>0</v>
      </c>
      <c r="AY8" s="34">
        <f t="shared" ref="AY8:AY38" si="19">IF(OR($W8&gt;=$BB8,$W8+$AC8&gt;=$BB8),TIMEVALUE("0:00"),$BB8-$W8-$AC8)</f>
        <v>0</v>
      </c>
      <c r="AZ8" s="34">
        <f t="shared" ref="AZ8:AZ38" si="20">IF(AND($C8="有休（午前）",$Q8&gt;=$O8),TIMEVALUE("0:00"),$O8-$Q8)</f>
        <v>-0.18750000000000033</v>
      </c>
      <c r="BA8" s="34">
        <f t="shared" ref="BA8:BA38" si="21">IF(AND($D8="有休（午後）",$Q8&gt;=TIMEVALUE("12:00")),TIMEVALUE("0:00"),TIMEVALUE("12:00")-$Q8)</f>
        <v>-0.45833333333333337</v>
      </c>
      <c r="BB8" s="34">
        <f t="shared" ref="BB8:BB38" si="22">IF(AND($E$3="○",$D8&lt;&gt;"休出"),IF($O8-$N8&gt;=TIMEVALUE("5:59"),$O8-$N8-TIMEVALUE("1:00"),$O8-$N8),TIMEVALUE("7:30"))</f>
        <v>0.3125</v>
      </c>
      <c r="BC8" s="34">
        <f t="shared" ref="BC8:BC38" si="23">IF(AND($N8&lt;&gt;TIMEVALUE("0:00"),$O8&lt;&gt;TIMEVALUE("0:00"),$P8=TIMEVALUE("0:00"),$Q8=TIMEVALUE("0:00"),$C8="",$D8&lt;&gt;"代休",$D8&lt;&gt;"振休"),IF($E$3="○",$BE8,$BD8),TIMEVALUE("0:00"))</f>
        <v>0</v>
      </c>
      <c r="BD8" s="35">
        <f t="shared" ref="BD8:BD38" si="24">TIMEVALUE("7:30")</f>
        <v>0.3125</v>
      </c>
      <c r="BE8" s="34">
        <f t="shared" ref="BE8:BE38" si="25">IF($E$3="○",IF($O8-$N8&gt;=TIMEVALUE("5:59"),$O8-$N8-TIMEVALUE("1:00"),$O8-$N8),TIMEVALUE("0:00"))</f>
        <v>0</v>
      </c>
      <c r="BF8" s="36">
        <f t="shared" ref="BF8:BF38" si="26">IF($C8="有休（全日）",1,IF($C8="有休（午前）",0.5,IF($C8="有休（午後）",0.5,0)))</f>
        <v>0</v>
      </c>
      <c r="BH8" s="37" t="str">
        <f t="shared" ref="BH8:BH38" si="27">IF($C8="","",VLOOKUP($C8,$BN$8:$BO$28,2,0))</f>
        <v/>
      </c>
      <c r="BI8" s="37" t="str">
        <f t="shared" ref="BI8:BI38" si="28">IF($D8="","",VLOOKUP($D8,$BP$8:$BQ$27,2,0))</f>
        <v/>
      </c>
      <c r="BJ8" s="37" t="str">
        <f t="shared" ref="BJ8:BJ38" si="29">IF($E8="","",VLOOKUP($E8,$BR$8:$BS$27,2,0))</f>
        <v/>
      </c>
      <c r="BK8" s="37" t="str">
        <f t="shared" ref="BK8:BK38" si="30">IF($F8="","",VLOOKUP($F8,$BT$8:$BU$27,2,0))</f>
        <v/>
      </c>
      <c r="BL8" s="37" t="str">
        <f t="shared" ref="BL8:BL38" si="31">BH8&amp;BI8&amp;BJ8&amp;BK8</f>
        <v/>
      </c>
      <c r="BM8" s="38"/>
      <c r="BN8" s="39" t="s">
        <v>40</v>
      </c>
      <c r="BO8" s="39" t="s">
        <v>55</v>
      </c>
      <c r="BP8" s="39" t="s">
        <v>56</v>
      </c>
      <c r="BQ8" s="39" t="s">
        <v>57</v>
      </c>
      <c r="BR8" s="39" t="s">
        <v>42</v>
      </c>
      <c r="BS8" s="39" t="s">
        <v>58</v>
      </c>
      <c r="BT8" s="39" t="s">
        <v>43</v>
      </c>
      <c r="BU8" s="39" t="s">
        <v>59</v>
      </c>
      <c r="BV8" s="39"/>
      <c r="BW8" s="38"/>
      <c r="BX8" s="38"/>
      <c r="BY8" s="38"/>
      <c r="BZ8" s="38"/>
      <c r="CA8" s="38"/>
      <c r="CB8" s="38"/>
      <c r="CC8" s="38"/>
      <c r="CD8" s="38"/>
    </row>
    <row r="9" spans="1:82" ht="27" customHeight="1" x14ac:dyDescent="0.2">
      <c r="A9" s="15">
        <v>2</v>
      </c>
      <c r="B9" s="40" t="s">
        <v>60</v>
      </c>
      <c r="C9" s="17" t="s">
        <v>84</v>
      </c>
      <c r="D9" s="18"/>
      <c r="E9" s="18"/>
      <c r="F9" s="19"/>
      <c r="G9" s="41" t="s">
        <v>148</v>
      </c>
      <c r="H9" s="110" t="s">
        <v>148</v>
      </c>
      <c r="I9" s="111"/>
      <c r="J9" s="111"/>
      <c r="K9" s="111"/>
      <c r="L9" s="111"/>
      <c r="M9" s="112"/>
      <c r="N9" s="21" t="s">
        <v>148</v>
      </c>
      <c r="O9" s="22" t="s">
        <v>148</v>
      </c>
      <c r="P9" s="21" t="s">
        <v>148</v>
      </c>
      <c r="Q9" s="86" t="s">
        <v>148</v>
      </c>
      <c r="R9" s="42" t="s">
        <v>148</v>
      </c>
      <c r="S9" s="24" t="s">
        <v>148</v>
      </c>
      <c r="T9" s="25">
        <f t="shared" si="0"/>
        <v>0.41666666666666669</v>
      </c>
      <c r="U9" s="26">
        <f t="shared" si="1"/>
        <v>0.9375</v>
      </c>
      <c r="V9" s="27">
        <f t="shared" si="2"/>
        <v>6.25E-2</v>
      </c>
      <c r="W9" s="28">
        <f t="shared" si="3"/>
        <v>0.45833333333333326</v>
      </c>
      <c r="X9" s="43">
        <f t="shared" si="4"/>
        <v>0.14583333333333326</v>
      </c>
      <c r="Y9" s="44">
        <f t="shared" si="5"/>
        <v>0</v>
      </c>
      <c r="Z9" s="44" t="str">
        <f t="shared" si="6"/>
        <v/>
      </c>
      <c r="AA9" s="44" t="str">
        <f t="shared" si="7"/>
        <v/>
      </c>
      <c r="AB9" s="45" t="str">
        <f t="shared" si="8"/>
        <v/>
      </c>
      <c r="AC9" s="32">
        <f t="shared" si="9"/>
        <v>0</v>
      </c>
      <c r="AD9" s="32">
        <f t="shared" si="10"/>
        <v>0</v>
      </c>
      <c r="AE9" s="33" t="str">
        <f t="shared" si="11"/>
        <v/>
      </c>
      <c r="AF9" s="103" t="str">
        <f t="shared" si="12"/>
        <v/>
      </c>
      <c r="AG9" s="103"/>
      <c r="AH9" s="103"/>
      <c r="AI9" s="103"/>
      <c r="AJ9" s="103"/>
      <c r="AK9" s="103"/>
      <c r="AL9" s="103"/>
      <c r="AM9" s="103"/>
      <c r="AN9" s="103"/>
      <c r="AO9" s="103"/>
      <c r="AP9" s="103"/>
      <c r="AQ9" s="103"/>
      <c r="AS9" s="34">
        <f t="shared" si="13"/>
        <v>0</v>
      </c>
      <c r="AT9" s="34">
        <f t="shared" si="14"/>
        <v>0.3125</v>
      </c>
      <c r="AU9" s="34">
        <f t="shared" si="15"/>
        <v>0</v>
      </c>
      <c r="AV9" s="34">
        <f t="shared" si="16"/>
        <v>0</v>
      </c>
      <c r="AW9" s="34">
        <f t="shared" si="17"/>
        <v>0</v>
      </c>
      <c r="AX9" s="34">
        <f t="shared" si="18"/>
        <v>0</v>
      </c>
      <c r="AY9" s="34">
        <f t="shared" si="19"/>
        <v>0</v>
      </c>
      <c r="AZ9" s="34">
        <f t="shared" si="20"/>
        <v>-0.16666666666666663</v>
      </c>
      <c r="BA9" s="34">
        <f t="shared" si="21"/>
        <v>-0.4375</v>
      </c>
      <c r="BB9" s="34">
        <f t="shared" si="22"/>
        <v>0.3125</v>
      </c>
      <c r="BC9" s="34">
        <f t="shared" si="23"/>
        <v>0</v>
      </c>
      <c r="BD9" s="35">
        <f t="shared" si="24"/>
        <v>0.3125</v>
      </c>
      <c r="BE9" s="34">
        <f t="shared" si="25"/>
        <v>0</v>
      </c>
      <c r="BF9" s="36">
        <f t="shared" si="26"/>
        <v>0</v>
      </c>
      <c r="BH9" s="37" t="str">
        <f t="shared" si="27"/>
        <v/>
      </c>
      <c r="BI9" s="37" t="str">
        <f t="shared" si="28"/>
        <v/>
      </c>
      <c r="BJ9" s="37" t="str">
        <f t="shared" si="29"/>
        <v/>
      </c>
      <c r="BK9" s="37" t="str">
        <f t="shared" si="30"/>
        <v/>
      </c>
      <c r="BL9" s="37" t="str">
        <f t="shared" si="31"/>
        <v/>
      </c>
      <c r="BM9" s="38"/>
      <c r="BN9" s="39" t="s">
        <v>61</v>
      </c>
      <c r="BO9" s="39"/>
      <c r="BP9" s="39" t="s">
        <v>50</v>
      </c>
      <c r="BQ9" s="39" t="s">
        <v>62</v>
      </c>
      <c r="BR9" s="39" t="s">
        <v>54</v>
      </c>
      <c r="BS9" s="39" t="s">
        <v>63</v>
      </c>
      <c r="BT9" s="39" t="s">
        <v>64</v>
      </c>
      <c r="BU9" s="39" t="s">
        <v>65</v>
      </c>
      <c r="BV9" s="39"/>
      <c r="BW9" s="38"/>
      <c r="BX9" s="38"/>
      <c r="BY9" s="38"/>
      <c r="BZ9" s="38"/>
      <c r="CA9" s="38"/>
      <c r="CB9" s="38"/>
      <c r="CC9" s="38"/>
      <c r="CD9" s="38"/>
    </row>
    <row r="10" spans="1:82" ht="27" customHeight="1" x14ac:dyDescent="0.2">
      <c r="A10" s="46">
        <v>3</v>
      </c>
      <c r="B10" s="47" t="s">
        <v>66</v>
      </c>
      <c r="C10" s="48"/>
      <c r="D10" s="49"/>
      <c r="E10" s="50" t="s">
        <v>71</v>
      </c>
      <c r="F10" s="51"/>
      <c r="G10" s="41" t="s">
        <v>148</v>
      </c>
      <c r="H10" s="113" t="s">
        <v>149</v>
      </c>
      <c r="I10" s="114"/>
      <c r="J10" s="114"/>
      <c r="K10" s="114"/>
      <c r="L10" s="114"/>
      <c r="M10" s="115"/>
      <c r="N10" s="52" t="s">
        <v>150</v>
      </c>
      <c r="O10" s="85" t="s">
        <v>151</v>
      </c>
      <c r="P10" s="52" t="s">
        <v>152</v>
      </c>
      <c r="Q10" s="54" t="s">
        <v>153</v>
      </c>
      <c r="R10" s="53" t="s">
        <v>154</v>
      </c>
      <c r="S10" s="24" t="s">
        <v>148</v>
      </c>
      <c r="T10" s="25">
        <f t="shared" si="0"/>
        <v>0</v>
      </c>
      <c r="U10" s="26">
        <f t="shared" si="1"/>
        <v>0</v>
      </c>
      <c r="V10" s="27">
        <f t="shared" si="2"/>
        <v>0</v>
      </c>
      <c r="W10" s="28">
        <f t="shared" si="3"/>
        <v>0</v>
      </c>
      <c r="X10" s="43" t="str">
        <f t="shared" si="4"/>
        <v/>
      </c>
      <c r="Y10" s="44" t="str">
        <f t="shared" si="5"/>
        <v/>
      </c>
      <c r="Z10" s="44" t="str">
        <f t="shared" si="6"/>
        <v/>
      </c>
      <c r="AA10" s="44" t="str">
        <f t="shared" si="7"/>
        <v/>
      </c>
      <c r="AB10" s="45" t="str">
        <f t="shared" si="8"/>
        <v/>
      </c>
      <c r="AC10" s="32">
        <f t="shared" si="9"/>
        <v>0</v>
      </c>
      <c r="AD10" s="32">
        <f t="shared" si="10"/>
        <v>0</v>
      </c>
      <c r="AE10" s="33" t="str">
        <f t="shared" si="11"/>
        <v/>
      </c>
      <c r="AF10" s="103" t="str">
        <f t="shared" si="12"/>
        <v/>
      </c>
      <c r="AG10" s="103"/>
      <c r="AH10" s="103"/>
      <c r="AI10" s="103"/>
      <c r="AJ10" s="103"/>
      <c r="AK10" s="103"/>
      <c r="AL10" s="103"/>
      <c r="AM10" s="103"/>
      <c r="AN10" s="103"/>
      <c r="AO10" s="103"/>
      <c r="AP10" s="103"/>
      <c r="AQ10" s="103"/>
      <c r="AS10" s="34">
        <f t="shared" si="13"/>
        <v>0</v>
      </c>
      <c r="AT10" s="34">
        <f t="shared" si="14"/>
        <v>0.3125</v>
      </c>
      <c r="AU10" s="34">
        <f t="shared" si="15"/>
        <v>0</v>
      </c>
      <c r="AV10" s="34">
        <f t="shared" si="16"/>
        <v>0</v>
      </c>
      <c r="AW10" s="34">
        <f t="shared" si="17"/>
        <v>0</v>
      </c>
      <c r="AX10" s="34">
        <f t="shared" si="18"/>
        <v>0</v>
      </c>
      <c r="AY10" s="34">
        <f t="shared" si="19"/>
        <v>0.3125</v>
      </c>
      <c r="AZ10" s="34">
        <f t="shared" si="20"/>
        <v>0</v>
      </c>
      <c r="BA10" s="34">
        <f t="shared" si="21"/>
        <v>0.5</v>
      </c>
      <c r="BB10" s="34">
        <f t="shared" si="22"/>
        <v>0.3125</v>
      </c>
      <c r="BC10" s="34">
        <f t="shared" si="23"/>
        <v>0</v>
      </c>
      <c r="BD10" s="35">
        <f t="shared" si="24"/>
        <v>0.3125</v>
      </c>
      <c r="BE10" s="34">
        <f t="shared" si="25"/>
        <v>0</v>
      </c>
      <c r="BF10" s="36">
        <f t="shared" si="26"/>
        <v>0</v>
      </c>
      <c r="BH10" s="37" t="str">
        <f t="shared" si="27"/>
        <v/>
      </c>
      <c r="BI10" s="37" t="str">
        <f t="shared" si="28"/>
        <v/>
      </c>
      <c r="BJ10" s="37" t="str">
        <f t="shared" si="29"/>
        <v/>
      </c>
      <c r="BK10" s="37" t="str">
        <f t="shared" si="30"/>
        <v/>
      </c>
      <c r="BL10" s="37" t="str">
        <f t="shared" si="31"/>
        <v/>
      </c>
      <c r="BM10" s="38"/>
      <c r="BN10" s="39" t="s">
        <v>67</v>
      </c>
      <c r="BO10" s="39" t="s">
        <v>68</v>
      </c>
      <c r="BP10" s="39" t="s">
        <v>69</v>
      </c>
      <c r="BQ10" s="39" t="s">
        <v>70</v>
      </c>
      <c r="BR10" s="39" t="s">
        <v>71</v>
      </c>
      <c r="BS10" s="39" t="s">
        <v>72</v>
      </c>
      <c r="BT10" s="39" t="s">
        <v>73</v>
      </c>
      <c r="BU10" s="39" t="s">
        <v>74</v>
      </c>
      <c r="BV10" s="39"/>
      <c r="BW10" s="38"/>
      <c r="BX10" s="38"/>
      <c r="BY10" s="38"/>
      <c r="BZ10" s="38"/>
      <c r="CA10" s="38"/>
      <c r="CB10" s="38"/>
      <c r="CC10" s="38"/>
      <c r="CD10" s="38"/>
    </row>
    <row r="11" spans="1:82" ht="27" customHeight="1" x14ac:dyDescent="0.2">
      <c r="A11" s="46">
        <v>4</v>
      </c>
      <c r="B11" s="55" t="s">
        <v>10</v>
      </c>
      <c r="C11" s="48"/>
      <c r="D11" s="49"/>
      <c r="E11" s="50"/>
      <c r="F11" s="51"/>
      <c r="G11" s="41" t="s">
        <v>148</v>
      </c>
      <c r="H11" s="113" t="s">
        <v>149</v>
      </c>
      <c r="I11" s="114"/>
      <c r="J11" s="114"/>
      <c r="K11" s="114"/>
      <c r="L11" s="114"/>
      <c r="M11" s="115"/>
      <c r="N11" s="52" t="s">
        <v>150</v>
      </c>
      <c r="O11" s="85" t="s">
        <v>151</v>
      </c>
      <c r="P11" s="52" t="s">
        <v>150</v>
      </c>
      <c r="Q11" s="54" t="s">
        <v>155</v>
      </c>
      <c r="R11" s="53" t="s">
        <v>156</v>
      </c>
      <c r="S11" s="24" t="s">
        <v>148</v>
      </c>
      <c r="T11" s="25">
        <f t="shared" si="0"/>
        <v>0</v>
      </c>
      <c r="U11" s="26">
        <f t="shared" si="1"/>
        <v>0</v>
      </c>
      <c r="V11" s="27">
        <f t="shared" si="2"/>
        <v>0</v>
      </c>
      <c r="W11" s="28">
        <f t="shared" si="3"/>
        <v>0</v>
      </c>
      <c r="X11" s="43" t="str">
        <f t="shared" si="4"/>
        <v/>
      </c>
      <c r="Y11" s="44" t="str">
        <f t="shared" si="5"/>
        <v/>
      </c>
      <c r="Z11" s="44" t="str">
        <f t="shared" si="6"/>
        <v/>
      </c>
      <c r="AA11" s="44" t="str">
        <f t="shared" si="7"/>
        <v/>
      </c>
      <c r="AB11" s="45" t="str">
        <f t="shared" si="8"/>
        <v/>
      </c>
      <c r="AC11" s="32">
        <f t="shared" si="9"/>
        <v>0</v>
      </c>
      <c r="AD11" s="32">
        <f t="shared" si="10"/>
        <v>0</v>
      </c>
      <c r="AE11" s="33" t="str">
        <f t="shared" si="11"/>
        <v/>
      </c>
      <c r="AF11" s="103" t="str">
        <f t="shared" si="12"/>
        <v/>
      </c>
      <c r="AG11" s="103"/>
      <c r="AH11" s="103"/>
      <c r="AI11" s="103"/>
      <c r="AJ11" s="103"/>
      <c r="AK11" s="103"/>
      <c r="AL11" s="103"/>
      <c r="AM11" s="103"/>
      <c r="AN11" s="103"/>
      <c r="AO11" s="103"/>
      <c r="AP11" s="103"/>
      <c r="AQ11" s="103"/>
      <c r="AS11" s="34">
        <f t="shared" si="13"/>
        <v>0</v>
      </c>
      <c r="AT11" s="34">
        <f t="shared" si="14"/>
        <v>0.3125</v>
      </c>
      <c r="AU11" s="34">
        <f t="shared" si="15"/>
        <v>0</v>
      </c>
      <c r="AV11" s="34">
        <f t="shared" si="16"/>
        <v>0</v>
      </c>
      <c r="AW11" s="34">
        <f t="shared" si="17"/>
        <v>0</v>
      </c>
      <c r="AX11" s="34">
        <f t="shared" si="18"/>
        <v>0</v>
      </c>
      <c r="AY11" s="34">
        <f t="shared" si="19"/>
        <v>0.3125</v>
      </c>
      <c r="AZ11" s="34">
        <f t="shared" si="20"/>
        <v>0</v>
      </c>
      <c r="BA11" s="34">
        <f t="shared" si="21"/>
        <v>0.5</v>
      </c>
      <c r="BB11" s="34">
        <f t="shared" si="22"/>
        <v>0.3125</v>
      </c>
      <c r="BC11" s="34">
        <f t="shared" si="23"/>
        <v>0</v>
      </c>
      <c r="BD11" s="35">
        <f t="shared" si="24"/>
        <v>0.3125</v>
      </c>
      <c r="BE11" s="34">
        <f t="shared" si="25"/>
        <v>0</v>
      </c>
      <c r="BF11" s="36">
        <f t="shared" si="26"/>
        <v>0</v>
      </c>
      <c r="BH11" s="37" t="str">
        <f t="shared" si="27"/>
        <v/>
      </c>
      <c r="BI11" s="37" t="str">
        <f t="shared" si="28"/>
        <v/>
      </c>
      <c r="BJ11" s="37" t="str">
        <f t="shared" si="29"/>
        <v/>
      </c>
      <c r="BK11" s="37" t="str">
        <f t="shared" si="30"/>
        <v/>
      </c>
      <c r="BL11" s="37" t="str">
        <f t="shared" si="31"/>
        <v/>
      </c>
      <c r="BM11" s="38"/>
      <c r="BN11" s="39" t="s">
        <v>75</v>
      </c>
      <c r="BO11" s="39" t="s">
        <v>76</v>
      </c>
      <c r="BP11" s="39" t="s">
        <v>77</v>
      </c>
      <c r="BQ11" s="39" t="s">
        <v>78</v>
      </c>
      <c r="BR11" s="39"/>
      <c r="BS11" s="39"/>
      <c r="BT11" s="39"/>
      <c r="BU11" s="39"/>
      <c r="BV11" s="39"/>
      <c r="BW11" s="38"/>
      <c r="BX11" s="38"/>
      <c r="BY11" s="38"/>
      <c r="BZ11" s="38"/>
      <c r="CA11" s="38"/>
      <c r="CB11" s="38"/>
      <c r="CC11" s="38"/>
      <c r="CD11" s="38"/>
    </row>
    <row r="12" spans="1:82" ht="27" customHeight="1" x14ac:dyDescent="0.2">
      <c r="A12" s="46">
        <v>5</v>
      </c>
      <c r="B12" s="55" t="s">
        <v>79</v>
      </c>
      <c r="C12" s="48"/>
      <c r="D12" s="49"/>
      <c r="E12" s="50"/>
      <c r="F12" s="51"/>
      <c r="G12" s="41" t="s">
        <v>148</v>
      </c>
      <c r="H12" s="113" t="s">
        <v>149</v>
      </c>
      <c r="I12" s="114"/>
      <c r="J12" s="114"/>
      <c r="K12" s="114"/>
      <c r="L12" s="114"/>
      <c r="M12" s="115"/>
      <c r="N12" s="52" t="s">
        <v>150</v>
      </c>
      <c r="O12" s="85" t="s">
        <v>151</v>
      </c>
      <c r="P12" s="52" t="s">
        <v>150</v>
      </c>
      <c r="Q12" s="54" t="s">
        <v>157</v>
      </c>
      <c r="R12" s="53" t="s">
        <v>158</v>
      </c>
      <c r="S12" s="24" t="s">
        <v>148</v>
      </c>
      <c r="T12" s="25">
        <f t="shared" si="0"/>
        <v>0</v>
      </c>
      <c r="U12" s="26">
        <f t="shared" si="1"/>
        <v>0</v>
      </c>
      <c r="V12" s="27">
        <f t="shared" si="2"/>
        <v>0</v>
      </c>
      <c r="W12" s="28">
        <f t="shared" si="3"/>
        <v>0</v>
      </c>
      <c r="X12" s="43" t="str">
        <f t="shared" si="4"/>
        <v/>
      </c>
      <c r="Y12" s="44" t="str">
        <f t="shared" si="5"/>
        <v/>
      </c>
      <c r="Z12" s="44" t="str">
        <f t="shared" si="6"/>
        <v/>
      </c>
      <c r="AA12" s="44" t="str">
        <f t="shared" si="7"/>
        <v/>
      </c>
      <c r="AB12" s="45" t="str">
        <f t="shared" si="8"/>
        <v/>
      </c>
      <c r="AC12" s="32">
        <f t="shared" si="9"/>
        <v>0</v>
      </c>
      <c r="AD12" s="32">
        <f t="shared" si="10"/>
        <v>0</v>
      </c>
      <c r="AE12" s="33" t="str">
        <f t="shared" si="11"/>
        <v/>
      </c>
      <c r="AF12" s="103" t="str">
        <f t="shared" si="12"/>
        <v/>
      </c>
      <c r="AG12" s="103"/>
      <c r="AH12" s="103"/>
      <c r="AI12" s="103"/>
      <c r="AJ12" s="103"/>
      <c r="AK12" s="103"/>
      <c r="AL12" s="103"/>
      <c r="AM12" s="103"/>
      <c r="AN12" s="103"/>
      <c r="AO12" s="103"/>
      <c r="AP12" s="103"/>
      <c r="AQ12" s="103"/>
      <c r="AS12" s="34">
        <f t="shared" si="13"/>
        <v>0</v>
      </c>
      <c r="AT12" s="34">
        <f t="shared" si="14"/>
        <v>0.3125</v>
      </c>
      <c r="AU12" s="34">
        <f t="shared" si="15"/>
        <v>0</v>
      </c>
      <c r="AV12" s="34">
        <f t="shared" si="16"/>
        <v>0</v>
      </c>
      <c r="AW12" s="34">
        <f t="shared" si="17"/>
        <v>0</v>
      </c>
      <c r="AX12" s="34">
        <f t="shared" si="18"/>
        <v>0</v>
      </c>
      <c r="AY12" s="34">
        <f t="shared" si="19"/>
        <v>0.3125</v>
      </c>
      <c r="AZ12" s="34">
        <f t="shared" si="20"/>
        <v>0</v>
      </c>
      <c r="BA12" s="34">
        <f t="shared" si="21"/>
        <v>0.5</v>
      </c>
      <c r="BB12" s="34">
        <f t="shared" si="22"/>
        <v>0.3125</v>
      </c>
      <c r="BC12" s="34">
        <f t="shared" si="23"/>
        <v>0</v>
      </c>
      <c r="BD12" s="35">
        <f t="shared" si="24"/>
        <v>0.3125</v>
      </c>
      <c r="BE12" s="34">
        <f t="shared" si="25"/>
        <v>0</v>
      </c>
      <c r="BF12" s="36">
        <f t="shared" si="26"/>
        <v>0</v>
      </c>
      <c r="BH12" s="37" t="str">
        <f t="shared" si="27"/>
        <v/>
      </c>
      <c r="BI12" s="37" t="str">
        <f t="shared" si="28"/>
        <v/>
      </c>
      <c r="BJ12" s="37" t="str">
        <f t="shared" si="29"/>
        <v/>
      </c>
      <c r="BK12" s="37" t="str">
        <f t="shared" si="30"/>
        <v/>
      </c>
      <c r="BL12" s="37" t="str">
        <f t="shared" si="31"/>
        <v/>
      </c>
      <c r="BM12" s="38"/>
      <c r="BN12" s="39" t="s">
        <v>80</v>
      </c>
      <c r="BO12" s="39"/>
      <c r="BP12" s="39" t="s">
        <v>81</v>
      </c>
      <c r="BQ12" s="39" t="s">
        <v>82</v>
      </c>
      <c r="BR12" s="39"/>
      <c r="BS12" s="39"/>
      <c r="BT12" s="39"/>
      <c r="BU12" s="39"/>
      <c r="BV12" s="39"/>
      <c r="BW12" s="38"/>
      <c r="BX12" s="38"/>
      <c r="BY12" s="38"/>
      <c r="BZ12" s="38"/>
      <c r="CA12" s="38"/>
      <c r="CB12" s="38"/>
      <c r="CC12" s="38"/>
      <c r="CD12" s="38"/>
    </row>
    <row r="13" spans="1:82" ht="27" customHeight="1" x14ac:dyDescent="0.2">
      <c r="A13" s="46">
        <v>6</v>
      </c>
      <c r="B13" s="55" t="s">
        <v>83</v>
      </c>
      <c r="C13" s="48"/>
      <c r="D13" s="49"/>
      <c r="E13" s="50"/>
      <c r="F13" s="51"/>
      <c r="G13" s="41" t="s">
        <v>148</v>
      </c>
      <c r="H13" s="113" t="s">
        <v>149</v>
      </c>
      <c r="I13" s="114"/>
      <c r="J13" s="114"/>
      <c r="K13" s="114"/>
      <c r="L13" s="114"/>
      <c r="M13" s="115"/>
      <c r="N13" s="52" t="s">
        <v>150</v>
      </c>
      <c r="O13" s="85" t="s">
        <v>151</v>
      </c>
      <c r="P13" s="52" t="s">
        <v>150</v>
      </c>
      <c r="Q13" s="54" t="s">
        <v>157</v>
      </c>
      <c r="R13" s="53" t="s">
        <v>154</v>
      </c>
      <c r="S13" s="24" t="s">
        <v>148</v>
      </c>
      <c r="T13" s="25">
        <f t="shared" si="0"/>
        <v>0</v>
      </c>
      <c r="U13" s="26">
        <f t="shared" si="1"/>
        <v>0</v>
      </c>
      <c r="V13" s="27">
        <f t="shared" si="2"/>
        <v>0</v>
      </c>
      <c r="W13" s="28">
        <f t="shared" si="3"/>
        <v>0</v>
      </c>
      <c r="X13" s="43" t="str">
        <f t="shared" si="4"/>
        <v/>
      </c>
      <c r="Y13" s="44" t="str">
        <f t="shared" si="5"/>
        <v/>
      </c>
      <c r="Z13" s="44" t="str">
        <f t="shared" si="6"/>
        <v/>
      </c>
      <c r="AA13" s="44" t="str">
        <f t="shared" si="7"/>
        <v/>
      </c>
      <c r="AB13" s="45" t="str">
        <f t="shared" si="8"/>
        <v/>
      </c>
      <c r="AC13" s="32">
        <f t="shared" si="9"/>
        <v>0</v>
      </c>
      <c r="AD13" s="32">
        <f t="shared" si="10"/>
        <v>0</v>
      </c>
      <c r="AE13" s="33" t="str">
        <f t="shared" si="11"/>
        <v/>
      </c>
      <c r="AF13" s="103" t="str">
        <f t="shared" si="12"/>
        <v/>
      </c>
      <c r="AG13" s="103"/>
      <c r="AH13" s="103"/>
      <c r="AI13" s="103"/>
      <c r="AJ13" s="103"/>
      <c r="AK13" s="103"/>
      <c r="AL13" s="103"/>
      <c r="AM13" s="103"/>
      <c r="AN13" s="103"/>
      <c r="AO13" s="103"/>
      <c r="AP13" s="103"/>
      <c r="AQ13" s="103"/>
      <c r="AS13" s="34">
        <f t="shared" si="13"/>
        <v>0</v>
      </c>
      <c r="AT13" s="34">
        <f t="shared" si="14"/>
        <v>0.3125</v>
      </c>
      <c r="AU13" s="34">
        <f t="shared" si="15"/>
        <v>0</v>
      </c>
      <c r="AV13" s="34">
        <f t="shared" si="16"/>
        <v>0</v>
      </c>
      <c r="AW13" s="34">
        <f t="shared" si="17"/>
        <v>0</v>
      </c>
      <c r="AX13" s="34">
        <f t="shared" si="18"/>
        <v>0</v>
      </c>
      <c r="AY13" s="34">
        <f t="shared" si="19"/>
        <v>0.3125</v>
      </c>
      <c r="AZ13" s="34">
        <f t="shared" si="20"/>
        <v>0</v>
      </c>
      <c r="BA13" s="34">
        <f t="shared" si="21"/>
        <v>0.5</v>
      </c>
      <c r="BB13" s="34">
        <f t="shared" si="22"/>
        <v>0.3125</v>
      </c>
      <c r="BC13" s="34">
        <f t="shared" si="23"/>
        <v>0</v>
      </c>
      <c r="BD13" s="35">
        <f t="shared" si="24"/>
        <v>0.3125</v>
      </c>
      <c r="BE13" s="34">
        <f t="shared" si="25"/>
        <v>0</v>
      </c>
      <c r="BF13" s="36">
        <f t="shared" si="26"/>
        <v>0</v>
      </c>
      <c r="BH13" s="37" t="str">
        <f t="shared" si="27"/>
        <v/>
      </c>
      <c r="BI13" s="37" t="str">
        <f t="shared" si="28"/>
        <v/>
      </c>
      <c r="BJ13" s="37" t="str">
        <f t="shared" si="29"/>
        <v/>
      </c>
      <c r="BK13" s="37" t="str">
        <f t="shared" si="30"/>
        <v/>
      </c>
      <c r="BL13" s="37" t="str">
        <f t="shared" si="31"/>
        <v/>
      </c>
      <c r="BM13" s="38"/>
      <c r="BN13" s="39" t="s">
        <v>84</v>
      </c>
      <c r="BO13" s="39" t="s">
        <v>85</v>
      </c>
      <c r="BP13" s="39"/>
      <c r="BQ13" s="39"/>
      <c r="BR13" s="39"/>
      <c r="BS13" s="39"/>
      <c r="BT13" s="39"/>
      <c r="BU13" s="39"/>
      <c r="BV13" s="39"/>
      <c r="BW13" s="38"/>
      <c r="BX13" s="38"/>
      <c r="BY13" s="38"/>
      <c r="BZ13" s="38"/>
      <c r="CA13" s="38"/>
      <c r="CB13" s="38"/>
      <c r="CC13" s="38"/>
      <c r="CD13" s="38"/>
    </row>
    <row r="14" spans="1:82" ht="27" customHeight="1" x14ac:dyDescent="0.2">
      <c r="A14" s="56">
        <v>7</v>
      </c>
      <c r="B14" s="57" t="s">
        <v>86</v>
      </c>
      <c r="C14" s="17"/>
      <c r="D14" s="18"/>
      <c r="E14" s="18"/>
      <c r="F14" s="19"/>
      <c r="G14" s="41" t="s">
        <v>148</v>
      </c>
      <c r="H14" s="110" t="s">
        <v>148</v>
      </c>
      <c r="I14" s="111"/>
      <c r="J14" s="111"/>
      <c r="K14" s="111"/>
      <c r="L14" s="111"/>
      <c r="M14" s="112"/>
      <c r="N14" s="21" t="s">
        <v>148</v>
      </c>
      <c r="O14" s="22" t="s">
        <v>148</v>
      </c>
      <c r="P14" s="21" t="s">
        <v>148</v>
      </c>
      <c r="Q14" s="86" t="s">
        <v>148</v>
      </c>
      <c r="R14" s="42" t="s">
        <v>148</v>
      </c>
      <c r="S14" s="24" t="s">
        <v>148</v>
      </c>
      <c r="T14" s="25">
        <f t="shared" si="0"/>
        <v>0.41666666666666669</v>
      </c>
      <c r="U14" s="26">
        <f t="shared" si="1"/>
        <v>0.9375</v>
      </c>
      <c r="V14" s="27">
        <f t="shared" si="2"/>
        <v>6.25E-2</v>
      </c>
      <c r="W14" s="28">
        <f t="shared" si="3"/>
        <v>0.45833333333333326</v>
      </c>
      <c r="X14" s="43">
        <f t="shared" si="4"/>
        <v>0.14583333333333326</v>
      </c>
      <c r="Y14" s="44">
        <f t="shared" si="5"/>
        <v>0</v>
      </c>
      <c r="Z14" s="44" t="str">
        <f t="shared" si="6"/>
        <v/>
      </c>
      <c r="AA14" s="44" t="str">
        <f t="shared" si="7"/>
        <v/>
      </c>
      <c r="AB14" s="45" t="str">
        <f t="shared" si="8"/>
        <v/>
      </c>
      <c r="AC14" s="32">
        <f t="shared" si="9"/>
        <v>0</v>
      </c>
      <c r="AD14" s="32">
        <f t="shared" si="10"/>
        <v>0</v>
      </c>
      <c r="AE14" s="33" t="str">
        <f t="shared" si="11"/>
        <v/>
      </c>
      <c r="AF14" s="103" t="str">
        <f t="shared" si="12"/>
        <v/>
      </c>
      <c r="AG14" s="103"/>
      <c r="AH14" s="103"/>
      <c r="AI14" s="103"/>
      <c r="AJ14" s="103"/>
      <c r="AK14" s="103"/>
      <c r="AL14" s="103"/>
      <c r="AM14" s="103"/>
      <c r="AN14" s="103"/>
      <c r="AO14" s="103"/>
      <c r="AP14" s="103"/>
      <c r="AQ14" s="103"/>
      <c r="AS14" s="34">
        <f t="shared" si="13"/>
        <v>0</v>
      </c>
      <c r="AT14" s="34">
        <f t="shared" si="14"/>
        <v>0.3125</v>
      </c>
      <c r="AU14" s="34">
        <f t="shared" si="15"/>
        <v>0</v>
      </c>
      <c r="AV14" s="34">
        <f t="shared" si="16"/>
        <v>0</v>
      </c>
      <c r="AW14" s="34">
        <f t="shared" si="17"/>
        <v>0</v>
      </c>
      <c r="AX14" s="34">
        <f t="shared" si="18"/>
        <v>0</v>
      </c>
      <c r="AY14" s="34">
        <f t="shared" si="19"/>
        <v>0</v>
      </c>
      <c r="AZ14" s="34">
        <f t="shared" si="20"/>
        <v>-0.16666666666666696</v>
      </c>
      <c r="BA14" s="34">
        <f t="shared" si="21"/>
        <v>-0.4375</v>
      </c>
      <c r="BB14" s="34">
        <f t="shared" si="22"/>
        <v>0.3125</v>
      </c>
      <c r="BC14" s="34">
        <f t="shared" si="23"/>
        <v>0</v>
      </c>
      <c r="BD14" s="35">
        <f t="shared" si="24"/>
        <v>0.3125</v>
      </c>
      <c r="BE14" s="34">
        <f t="shared" si="25"/>
        <v>0</v>
      </c>
      <c r="BF14" s="36">
        <f t="shared" si="26"/>
        <v>0</v>
      </c>
      <c r="BH14" s="37" t="str">
        <f t="shared" si="27"/>
        <v/>
      </c>
      <c r="BI14" s="37" t="str">
        <f t="shared" si="28"/>
        <v/>
      </c>
      <c r="BJ14" s="37" t="str">
        <f t="shared" si="29"/>
        <v/>
      </c>
      <c r="BK14" s="37" t="str">
        <f t="shared" si="30"/>
        <v/>
      </c>
      <c r="BL14" s="37" t="str">
        <f t="shared" si="31"/>
        <v/>
      </c>
      <c r="BM14" s="38"/>
      <c r="BN14" s="39" t="s">
        <v>87</v>
      </c>
      <c r="BO14" s="39" t="s">
        <v>88</v>
      </c>
      <c r="BP14" s="39"/>
      <c r="BQ14" s="39"/>
      <c r="BR14" s="39"/>
      <c r="BS14" s="39"/>
      <c r="BT14" s="39"/>
      <c r="BU14" s="39"/>
      <c r="BV14" s="39"/>
      <c r="BW14" s="38"/>
      <c r="BX14" s="38"/>
      <c r="BY14" s="38"/>
      <c r="BZ14" s="38"/>
      <c r="CA14" s="38"/>
      <c r="CB14" s="38"/>
      <c r="CC14" s="38"/>
      <c r="CD14" s="38"/>
    </row>
    <row r="15" spans="1:82" ht="27" customHeight="1" x14ac:dyDescent="0.2">
      <c r="A15" s="56">
        <v>8</v>
      </c>
      <c r="B15" s="57" t="s">
        <v>53</v>
      </c>
      <c r="C15" s="17"/>
      <c r="D15" s="18"/>
      <c r="E15" s="18"/>
      <c r="F15" s="19"/>
      <c r="G15" s="41" t="s">
        <v>148</v>
      </c>
      <c r="H15" s="110" t="s">
        <v>148</v>
      </c>
      <c r="I15" s="111"/>
      <c r="J15" s="111"/>
      <c r="K15" s="111"/>
      <c r="L15" s="111"/>
      <c r="M15" s="112"/>
      <c r="N15" s="21" t="s">
        <v>148</v>
      </c>
      <c r="O15" s="22" t="s">
        <v>148</v>
      </c>
      <c r="P15" s="21" t="s">
        <v>148</v>
      </c>
      <c r="Q15" s="86" t="s">
        <v>148</v>
      </c>
      <c r="R15" s="42" t="s">
        <v>148</v>
      </c>
      <c r="S15" s="24" t="s">
        <v>148</v>
      </c>
      <c r="T15" s="25">
        <f t="shared" si="0"/>
        <v>0.41666666666666669</v>
      </c>
      <c r="U15" s="26">
        <f t="shared" si="1"/>
        <v>0.9375</v>
      </c>
      <c r="V15" s="27">
        <f t="shared" si="2"/>
        <v>6.25E-2</v>
      </c>
      <c r="W15" s="28">
        <f t="shared" si="3"/>
        <v>0.45833333333333326</v>
      </c>
      <c r="X15" s="43">
        <f t="shared" si="4"/>
        <v>0.14583333333333326</v>
      </c>
      <c r="Y15" s="44">
        <f t="shared" si="5"/>
        <v>0</v>
      </c>
      <c r="Z15" s="44" t="str">
        <f t="shared" si="6"/>
        <v/>
      </c>
      <c r="AA15" s="44" t="str">
        <f t="shared" si="7"/>
        <v/>
      </c>
      <c r="AB15" s="45" t="str">
        <f t="shared" si="8"/>
        <v/>
      </c>
      <c r="AC15" s="32">
        <f t="shared" si="9"/>
        <v>0</v>
      </c>
      <c r="AD15" s="32">
        <f t="shared" si="10"/>
        <v>0</v>
      </c>
      <c r="AE15" s="33" t="str">
        <f t="shared" si="11"/>
        <v/>
      </c>
      <c r="AF15" s="103" t="str">
        <f t="shared" si="12"/>
        <v/>
      </c>
      <c r="AG15" s="103"/>
      <c r="AH15" s="103"/>
      <c r="AI15" s="103"/>
      <c r="AJ15" s="103"/>
      <c r="AK15" s="103"/>
      <c r="AL15" s="103"/>
      <c r="AM15" s="103"/>
      <c r="AN15" s="103"/>
      <c r="AO15" s="103"/>
      <c r="AP15" s="103"/>
      <c r="AQ15" s="103"/>
      <c r="AS15" s="34">
        <f t="shared" si="13"/>
        <v>0</v>
      </c>
      <c r="AT15" s="34">
        <f t="shared" si="14"/>
        <v>0.3125</v>
      </c>
      <c r="AU15" s="34">
        <f t="shared" si="15"/>
        <v>0</v>
      </c>
      <c r="AV15" s="34">
        <f t="shared" si="16"/>
        <v>0</v>
      </c>
      <c r="AW15" s="34">
        <f t="shared" si="17"/>
        <v>0</v>
      </c>
      <c r="AX15" s="34">
        <f t="shared" si="18"/>
        <v>0</v>
      </c>
      <c r="AY15" s="34">
        <f t="shared" si="19"/>
        <v>0</v>
      </c>
      <c r="AZ15" s="34">
        <f t="shared" si="20"/>
        <v>-0.16666666666666696</v>
      </c>
      <c r="BA15" s="34">
        <f t="shared" si="21"/>
        <v>-0.4375</v>
      </c>
      <c r="BB15" s="34">
        <f t="shared" si="22"/>
        <v>0.3125</v>
      </c>
      <c r="BC15" s="34">
        <f t="shared" si="23"/>
        <v>0</v>
      </c>
      <c r="BD15" s="35">
        <f t="shared" si="24"/>
        <v>0.3125</v>
      </c>
      <c r="BE15" s="34">
        <f t="shared" si="25"/>
        <v>0</v>
      </c>
      <c r="BF15" s="36">
        <f t="shared" si="26"/>
        <v>0</v>
      </c>
      <c r="BH15" s="37" t="str">
        <f t="shared" si="27"/>
        <v/>
      </c>
      <c r="BI15" s="37" t="str">
        <f t="shared" si="28"/>
        <v/>
      </c>
      <c r="BJ15" s="37" t="str">
        <f t="shared" si="29"/>
        <v/>
      </c>
      <c r="BK15" s="37" t="str">
        <f t="shared" si="30"/>
        <v/>
      </c>
      <c r="BL15" s="37" t="str">
        <f t="shared" si="31"/>
        <v/>
      </c>
      <c r="BM15" s="38"/>
      <c r="BN15" s="39" t="s">
        <v>89</v>
      </c>
      <c r="BO15" s="39" t="s">
        <v>90</v>
      </c>
      <c r="BP15" s="39"/>
      <c r="BQ15" s="39"/>
      <c r="BR15" s="39"/>
      <c r="BS15" s="39"/>
      <c r="BT15" s="39"/>
      <c r="BU15" s="39"/>
      <c r="BV15" s="39"/>
      <c r="BW15" s="38"/>
      <c r="BX15" s="38"/>
      <c r="BY15" s="38"/>
      <c r="BZ15" s="38"/>
      <c r="CA15" s="38"/>
      <c r="CB15" s="38"/>
      <c r="CC15" s="38"/>
      <c r="CD15" s="38"/>
    </row>
    <row r="16" spans="1:82" ht="27" customHeight="1" x14ac:dyDescent="0.2">
      <c r="A16" s="56">
        <v>9</v>
      </c>
      <c r="B16" s="57" t="s">
        <v>60</v>
      </c>
      <c r="C16" s="17"/>
      <c r="D16" s="18"/>
      <c r="E16" s="18"/>
      <c r="F16" s="19"/>
      <c r="G16" s="41" t="s">
        <v>148</v>
      </c>
      <c r="H16" s="110" t="s">
        <v>149</v>
      </c>
      <c r="I16" s="111"/>
      <c r="J16" s="111"/>
      <c r="K16" s="111"/>
      <c r="L16" s="111"/>
      <c r="M16" s="112"/>
      <c r="N16" s="21" t="s">
        <v>150</v>
      </c>
      <c r="O16" s="22" t="s">
        <v>151</v>
      </c>
      <c r="P16" s="21" t="s">
        <v>150</v>
      </c>
      <c r="Q16" s="86" t="s">
        <v>155</v>
      </c>
      <c r="R16" s="42" t="s">
        <v>154</v>
      </c>
      <c r="S16" s="24" t="s">
        <v>148</v>
      </c>
      <c r="T16" s="25">
        <f t="shared" si="0"/>
        <v>0.41666666666666669</v>
      </c>
      <c r="U16" s="26">
        <f t="shared" si="1"/>
        <v>0.97916666666666663</v>
      </c>
      <c r="V16" s="27">
        <f t="shared" si="2"/>
        <v>6.25E-2</v>
      </c>
      <c r="W16" s="28">
        <f t="shared" si="3"/>
        <v>0.5</v>
      </c>
      <c r="X16" s="43">
        <f t="shared" si="4"/>
        <v>0.16666666666666666</v>
      </c>
      <c r="Y16" s="44">
        <f t="shared" si="5"/>
        <v>2.0833333333333343E-2</v>
      </c>
      <c r="Z16" s="44" t="str">
        <f t="shared" si="6"/>
        <v/>
      </c>
      <c r="AA16" s="44" t="str">
        <f t="shared" si="7"/>
        <v/>
      </c>
      <c r="AB16" s="45" t="str">
        <f t="shared" si="8"/>
        <v/>
      </c>
      <c r="AC16" s="32">
        <f t="shared" si="9"/>
        <v>0</v>
      </c>
      <c r="AD16" s="32">
        <f t="shared" si="10"/>
        <v>0</v>
      </c>
      <c r="AE16" s="33" t="str">
        <f t="shared" si="11"/>
        <v/>
      </c>
      <c r="AF16" s="103" t="str">
        <f t="shared" si="12"/>
        <v/>
      </c>
      <c r="AG16" s="103"/>
      <c r="AH16" s="103"/>
      <c r="AI16" s="103"/>
      <c r="AJ16" s="103"/>
      <c r="AK16" s="103"/>
      <c r="AL16" s="103"/>
      <c r="AM16" s="103"/>
      <c r="AN16" s="103"/>
      <c r="AO16" s="103"/>
      <c r="AP16" s="103"/>
      <c r="AQ16" s="103"/>
      <c r="AS16" s="34">
        <f t="shared" si="13"/>
        <v>0</v>
      </c>
      <c r="AT16" s="34">
        <f t="shared" si="14"/>
        <v>0.3125</v>
      </c>
      <c r="AU16" s="34">
        <f t="shared" si="15"/>
        <v>0</v>
      </c>
      <c r="AV16" s="34">
        <f t="shared" si="16"/>
        <v>0</v>
      </c>
      <c r="AW16" s="34">
        <f t="shared" si="17"/>
        <v>0</v>
      </c>
      <c r="AX16" s="34">
        <f t="shared" si="18"/>
        <v>0</v>
      </c>
      <c r="AY16" s="34">
        <f t="shared" si="19"/>
        <v>0</v>
      </c>
      <c r="AZ16" s="34">
        <f t="shared" si="20"/>
        <v>-0.20833333333333359</v>
      </c>
      <c r="BA16" s="34">
        <f t="shared" si="21"/>
        <v>-0.47916666666666663</v>
      </c>
      <c r="BB16" s="34">
        <f t="shared" si="22"/>
        <v>0.3125</v>
      </c>
      <c r="BC16" s="34">
        <f t="shared" si="23"/>
        <v>0</v>
      </c>
      <c r="BD16" s="35">
        <f t="shared" si="24"/>
        <v>0.3125</v>
      </c>
      <c r="BE16" s="34">
        <f t="shared" si="25"/>
        <v>0</v>
      </c>
      <c r="BF16" s="36">
        <f t="shared" si="26"/>
        <v>0</v>
      </c>
      <c r="BH16" s="37" t="str">
        <f t="shared" si="27"/>
        <v/>
      </c>
      <c r="BI16" s="37" t="str">
        <f t="shared" si="28"/>
        <v/>
      </c>
      <c r="BJ16" s="37" t="str">
        <f t="shared" si="29"/>
        <v/>
      </c>
      <c r="BK16" s="37" t="str">
        <f t="shared" si="30"/>
        <v/>
      </c>
      <c r="BL16" s="37" t="str">
        <f t="shared" si="31"/>
        <v/>
      </c>
      <c r="BM16" s="38"/>
      <c r="BN16" s="39" t="s">
        <v>91</v>
      </c>
      <c r="BO16" s="39"/>
      <c r="BP16" s="39"/>
      <c r="BQ16" s="39"/>
      <c r="BR16" s="39"/>
      <c r="BS16" s="39"/>
      <c r="BT16" s="39"/>
      <c r="BU16" s="39"/>
      <c r="BV16" s="39"/>
      <c r="BW16" s="38"/>
      <c r="BX16" s="38"/>
      <c r="BY16" s="38"/>
      <c r="BZ16" s="38"/>
      <c r="CA16" s="38"/>
      <c r="CB16" s="38"/>
      <c r="CC16" s="38"/>
      <c r="CD16" s="38"/>
    </row>
    <row r="17" spans="1:82" ht="27" customHeight="1" x14ac:dyDescent="0.2">
      <c r="A17" s="46">
        <v>10</v>
      </c>
      <c r="B17" s="55" t="s">
        <v>66</v>
      </c>
      <c r="C17" s="48"/>
      <c r="D17" s="49"/>
      <c r="E17" s="50"/>
      <c r="F17" s="51"/>
      <c r="G17" s="41" t="s">
        <v>148</v>
      </c>
      <c r="H17" s="106" t="s">
        <v>149</v>
      </c>
      <c r="I17" s="106"/>
      <c r="J17" s="106"/>
      <c r="K17" s="106"/>
      <c r="L17" s="106"/>
      <c r="M17" s="106"/>
      <c r="N17" s="52" t="s">
        <v>150</v>
      </c>
      <c r="O17" s="85" t="s">
        <v>151</v>
      </c>
      <c r="P17" s="52" t="s">
        <v>150</v>
      </c>
      <c r="Q17" s="54" t="s">
        <v>155</v>
      </c>
      <c r="R17" s="53" t="s">
        <v>154</v>
      </c>
      <c r="S17" s="24" t="s">
        <v>148</v>
      </c>
      <c r="T17" s="25">
        <f t="shared" si="0"/>
        <v>0</v>
      </c>
      <c r="U17" s="26">
        <f t="shared" si="1"/>
        <v>0</v>
      </c>
      <c r="V17" s="27">
        <f t="shared" si="2"/>
        <v>0</v>
      </c>
      <c r="W17" s="28">
        <f t="shared" si="3"/>
        <v>0</v>
      </c>
      <c r="X17" s="43" t="str">
        <f t="shared" si="4"/>
        <v/>
      </c>
      <c r="Y17" s="44" t="str">
        <f t="shared" si="5"/>
        <v/>
      </c>
      <c r="Z17" s="44" t="str">
        <f t="shared" si="6"/>
        <v/>
      </c>
      <c r="AA17" s="44" t="str">
        <f t="shared" si="7"/>
        <v/>
      </c>
      <c r="AB17" s="45" t="str">
        <f t="shared" si="8"/>
        <v/>
      </c>
      <c r="AC17" s="32">
        <f t="shared" si="9"/>
        <v>0</v>
      </c>
      <c r="AD17" s="32">
        <f t="shared" si="10"/>
        <v>0</v>
      </c>
      <c r="AE17" s="33" t="str">
        <f t="shared" si="11"/>
        <v/>
      </c>
      <c r="AF17" s="103" t="str">
        <f t="shared" si="12"/>
        <v/>
      </c>
      <c r="AG17" s="103"/>
      <c r="AH17" s="103"/>
      <c r="AI17" s="103"/>
      <c r="AJ17" s="103"/>
      <c r="AK17" s="103"/>
      <c r="AL17" s="103"/>
      <c r="AM17" s="103"/>
      <c r="AN17" s="103"/>
      <c r="AO17" s="103"/>
      <c r="AP17" s="103"/>
      <c r="AQ17" s="103"/>
      <c r="AS17" s="34">
        <f t="shared" si="13"/>
        <v>0</v>
      </c>
      <c r="AT17" s="34">
        <f t="shared" si="14"/>
        <v>0.3125</v>
      </c>
      <c r="AU17" s="34">
        <f t="shared" si="15"/>
        <v>0</v>
      </c>
      <c r="AV17" s="34">
        <f t="shared" si="16"/>
        <v>0</v>
      </c>
      <c r="AW17" s="34">
        <f t="shared" si="17"/>
        <v>0</v>
      </c>
      <c r="AX17" s="34">
        <f t="shared" si="18"/>
        <v>0</v>
      </c>
      <c r="AY17" s="34">
        <f t="shared" si="19"/>
        <v>0.3125</v>
      </c>
      <c r="AZ17" s="34">
        <f t="shared" si="20"/>
        <v>0</v>
      </c>
      <c r="BA17" s="34">
        <f t="shared" si="21"/>
        <v>0.5</v>
      </c>
      <c r="BB17" s="34">
        <f t="shared" si="22"/>
        <v>0.3125</v>
      </c>
      <c r="BC17" s="34">
        <f t="shared" si="23"/>
        <v>0</v>
      </c>
      <c r="BD17" s="35">
        <f t="shared" si="24"/>
        <v>0.3125</v>
      </c>
      <c r="BE17" s="34">
        <f t="shared" si="25"/>
        <v>0</v>
      </c>
      <c r="BF17" s="36">
        <f t="shared" si="26"/>
        <v>0</v>
      </c>
      <c r="BH17" s="37" t="str">
        <f t="shared" si="27"/>
        <v/>
      </c>
      <c r="BI17" s="37" t="str">
        <f t="shared" si="28"/>
        <v/>
      </c>
      <c r="BJ17" s="37" t="str">
        <f t="shared" si="29"/>
        <v/>
      </c>
      <c r="BK17" s="37" t="str">
        <f t="shared" si="30"/>
        <v/>
      </c>
      <c r="BL17" s="37" t="str">
        <f t="shared" si="31"/>
        <v/>
      </c>
      <c r="BM17" s="38"/>
      <c r="BN17" s="39" t="s">
        <v>92</v>
      </c>
      <c r="BO17" s="39" t="s">
        <v>93</v>
      </c>
      <c r="BP17" s="39"/>
      <c r="BQ17" s="39"/>
      <c r="BR17" s="39"/>
      <c r="BS17" s="39"/>
      <c r="BT17" s="39"/>
      <c r="BU17" s="39"/>
      <c r="BV17" s="39"/>
      <c r="BW17" s="38"/>
      <c r="BX17" s="38"/>
      <c r="BY17" s="38"/>
      <c r="BZ17" s="38"/>
      <c r="CA17" s="38"/>
      <c r="CB17" s="38"/>
      <c r="CC17" s="38"/>
      <c r="CD17" s="38"/>
    </row>
    <row r="18" spans="1:82" ht="27" customHeight="1" x14ac:dyDescent="0.2">
      <c r="A18" s="46">
        <v>11</v>
      </c>
      <c r="B18" s="55" t="s">
        <v>10</v>
      </c>
      <c r="C18" s="48"/>
      <c r="D18" s="49"/>
      <c r="E18" s="50" t="s">
        <v>71</v>
      </c>
      <c r="F18" s="51"/>
      <c r="G18" s="41" t="s">
        <v>148</v>
      </c>
      <c r="H18" s="106" t="s">
        <v>149</v>
      </c>
      <c r="I18" s="106"/>
      <c r="J18" s="106"/>
      <c r="K18" s="106"/>
      <c r="L18" s="106"/>
      <c r="M18" s="106"/>
      <c r="N18" s="52" t="s">
        <v>150</v>
      </c>
      <c r="O18" s="85" t="s">
        <v>151</v>
      </c>
      <c r="P18" s="52" t="s">
        <v>159</v>
      </c>
      <c r="Q18" s="54" t="s">
        <v>155</v>
      </c>
      <c r="R18" s="53" t="s">
        <v>154</v>
      </c>
      <c r="S18" s="24" t="s">
        <v>148</v>
      </c>
      <c r="T18" s="25">
        <f t="shared" si="0"/>
        <v>0</v>
      </c>
      <c r="U18" s="26">
        <f t="shared" si="1"/>
        <v>0</v>
      </c>
      <c r="V18" s="27">
        <f t="shared" si="2"/>
        <v>0</v>
      </c>
      <c r="W18" s="28">
        <f t="shared" si="3"/>
        <v>0</v>
      </c>
      <c r="X18" s="43" t="str">
        <f t="shared" si="4"/>
        <v/>
      </c>
      <c r="Y18" s="44" t="str">
        <f t="shared" si="5"/>
        <v/>
      </c>
      <c r="Z18" s="44" t="str">
        <f t="shared" si="6"/>
        <v/>
      </c>
      <c r="AA18" s="44" t="str">
        <f t="shared" si="7"/>
        <v/>
      </c>
      <c r="AB18" s="45" t="str">
        <f t="shared" si="8"/>
        <v/>
      </c>
      <c r="AC18" s="32">
        <f t="shared" si="9"/>
        <v>0</v>
      </c>
      <c r="AD18" s="32">
        <f t="shared" si="10"/>
        <v>0</v>
      </c>
      <c r="AE18" s="33" t="str">
        <f t="shared" si="11"/>
        <v/>
      </c>
      <c r="AF18" s="103" t="str">
        <f t="shared" si="12"/>
        <v/>
      </c>
      <c r="AG18" s="103"/>
      <c r="AH18" s="103"/>
      <c r="AI18" s="103"/>
      <c r="AJ18" s="103"/>
      <c r="AK18" s="103"/>
      <c r="AL18" s="103"/>
      <c r="AM18" s="103"/>
      <c r="AN18" s="103"/>
      <c r="AO18" s="103"/>
      <c r="AP18" s="103"/>
      <c r="AQ18" s="103"/>
      <c r="AS18" s="34">
        <f t="shared" si="13"/>
        <v>0</v>
      </c>
      <c r="AT18" s="34">
        <f t="shared" si="14"/>
        <v>0.3125</v>
      </c>
      <c r="AU18" s="34">
        <f t="shared" si="15"/>
        <v>0</v>
      </c>
      <c r="AV18" s="34">
        <f t="shared" si="16"/>
        <v>0</v>
      </c>
      <c r="AW18" s="34">
        <f t="shared" si="17"/>
        <v>0</v>
      </c>
      <c r="AX18" s="34">
        <f t="shared" si="18"/>
        <v>0</v>
      </c>
      <c r="AY18" s="34">
        <f t="shared" si="19"/>
        <v>0.3125</v>
      </c>
      <c r="AZ18" s="34">
        <f t="shared" si="20"/>
        <v>0</v>
      </c>
      <c r="BA18" s="34">
        <f t="shared" si="21"/>
        <v>0.5</v>
      </c>
      <c r="BB18" s="34">
        <f t="shared" si="22"/>
        <v>0.3125</v>
      </c>
      <c r="BC18" s="34">
        <f t="shared" si="23"/>
        <v>0</v>
      </c>
      <c r="BD18" s="35">
        <f t="shared" si="24"/>
        <v>0.3125</v>
      </c>
      <c r="BE18" s="34">
        <f t="shared" si="25"/>
        <v>0</v>
      </c>
      <c r="BF18" s="36">
        <f t="shared" si="26"/>
        <v>0</v>
      </c>
      <c r="BH18" s="37" t="str">
        <f t="shared" si="27"/>
        <v/>
      </c>
      <c r="BI18" s="37" t="str">
        <f t="shared" si="28"/>
        <v/>
      </c>
      <c r="BJ18" s="37" t="str">
        <f t="shared" si="29"/>
        <v/>
      </c>
      <c r="BK18" s="37" t="str">
        <f t="shared" si="30"/>
        <v/>
      </c>
      <c r="BL18" s="37" t="str">
        <f t="shared" si="31"/>
        <v/>
      </c>
      <c r="BM18" s="38"/>
      <c r="BN18" s="39" t="s">
        <v>94</v>
      </c>
      <c r="BO18" s="39" t="s">
        <v>95</v>
      </c>
      <c r="BP18" s="39"/>
      <c r="BQ18" s="39"/>
      <c r="BR18" s="39"/>
      <c r="BS18" s="39"/>
      <c r="BT18" s="39"/>
      <c r="BU18" s="39"/>
      <c r="BV18" s="39"/>
      <c r="BW18" s="38"/>
      <c r="BX18" s="38"/>
      <c r="BY18" s="38"/>
      <c r="BZ18" s="38"/>
      <c r="CA18" s="38"/>
      <c r="CB18" s="38"/>
      <c r="CC18" s="38"/>
      <c r="CD18" s="38"/>
    </row>
    <row r="19" spans="1:82" ht="27" customHeight="1" x14ac:dyDescent="0.2">
      <c r="A19" s="58">
        <v>12</v>
      </c>
      <c r="B19" s="59" t="s">
        <v>79</v>
      </c>
      <c r="C19" s="60"/>
      <c r="D19" s="61"/>
      <c r="E19" s="62" t="s">
        <v>71</v>
      </c>
      <c r="F19" s="63"/>
      <c r="G19" s="41" t="s">
        <v>148</v>
      </c>
      <c r="H19" s="104" t="s">
        <v>149</v>
      </c>
      <c r="I19" s="104"/>
      <c r="J19" s="104"/>
      <c r="K19" s="104"/>
      <c r="L19" s="104"/>
      <c r="M19" s="104"/>
      <c r="N19" s="21" t="s">
        <v>150</v>
      </c>
      <c r="O19" s="22" t="s">
        <v>151</v>
      </c>
      <c r="P19" s="21" t="s">
        <v>160</v>
      </c>
      <c r="Q19" s="86" t="s">
        <v>155</v>
      </c>
      <c r="R19" s="42" t="s">
        <v>154</v>
      </c>
      <c r="S19" s="24" t="s">
        <v>148</v>
      </c>
      <c r="T19" s="25">
        <f t="shared" si="0"/>
        <v>0.41666666666666669</v>
      </c>
      <c r="U19" s="26">
        <f t="shared" si="1"/>
        <v>0.95833333333333337</v>
      </c>
      <c r="V19" s="27">
        <f t="shared" si="2"/>
        <v>6.25E-2</v>
      </c>
      <c r="W19" s="28">
        <f t="shared" si="3"/>
        <v>0.47916666666666674</v>
      </c>
      <c r="X19" s="43">
        <f t="shared" si="4"/>
        <v>0.16666666666666666</v>
      </c>
      <c r="Y19" s="44">
        <f t="shared" si="5"/>
        <v>8.3266726846886741E-17</v>
      </c>
      <c r="Z19" s="44" t="str">
        <f t="shared" si="6"/>
        <v/>
      </c>
      <c r="AA19" s="44" t="str">
        <f t="shared" si="7"/>
        <v/>
      </c>
      <c r="AB19" s="45" t="str">
        <f t="shared" si="8"/>
        <v/>
      </c>
      <c r="AC19" s="32">
        <f t="shared" si="9"/>
        <v>0</v>
      </c>
      <c r="AD19" s="32">
        <f t="shared" si="10"/>
        <v>0</v>
      </c>
      <c r="AE19" s="33" t="str">
        <f t="shared" si="11"/>
        <v/>
      </c>
      <c r="AF19" s="103" t="str">
        <f t="shared" si="12"/>
        <v/>
      </c>
      <c r="AG19" s="103"/>
      <c r="AH19" s="103"/>
      <c r="AI19" s="103"/>
      <c r="AJ19" s="103"/>
      <c r="AK19" s="103"/>
      <c r="AL19" s="103"/>
      <c r="AM19" s="103"/>
      <c r="AN19" s="103"/>
      <c r="AO19" s="103"/>
      <c r="AP19" s="103"/>
      <c r="AQ19" s="103"/>
      <c r="AS19" s="34">
        <f t="shared" si="13"/>
        <v>0</v>
      </c>
      <c r="AT19" s="34">
        <f t="shared" si="14"/>
        <v>0.3125</v>
      </c>
      <c r="AU19" s="34">
        <f t="shared" si="15"/>
        <v>0</v>
      </c>
      <c r="AV19" s="34">
        <f t="shared" si="16"/>
        <v>0</v>
      </c>
      <c r="AW19" s="34">
        <f t="shared" si="17"/>
        <v>0</v>
      </c>
      <c r="AX19" s="34">
        <f t="shared" si="18"/>
        <v>0</v>
      </c>
      <c r="AY19" s="34">
        <f t="shared" si="19"/>
        <v>0</v>
      </c>
      <c r="AZ19" s="34">
        <f t="shared" si="20"/>
        <v>-0.18750000000000033</v>
      </c>
      <c r="BA19" s="34">
        <f t="shared" si="21"/>
        <v>-0.45833333333333337</v>
      </c>
      <c r="BB19" s="34">
        <f t="shared" si="22"/>
        <v>0.3125</v>
      </c>
      <c r="BC19" s="34">
        <f t="shared" si="23"/>
        <v>0</v>
      </c>
      <c r="BD19" s="35">
        <f t="shared" si="24"/>
        <v>0.3125</v>
      </c>
      <c r="BE19" s="34">
        <f t="shared" si="25"/>
        <v>0</v>
      </c>
      <c r="BF19" s="36">
        <f t="shared" si="26"/>
        <v>0</v>
      </c>
      <c r="BH19" s="37" t="str">
        <f t="shared" si="27"/>
        <v/>
      </c>
      <c r="BI19" s="37" t="str">
        <f t="shared" si="28"/>
        <v/>
      </c>
      <c r="BJ19" s="37" t="str">
        <f t="shared" si="29"/>
        <v/>
      </c>
      <c r="BK19" s="37" t="str">
        <f t="shared" si="30"/>
        <v/>
      </c>
      <c r="BL19" s="37" t="str">
        <f t="shared" si="31"/>
        <v/>
      </c>
      <c r="BM19" s="38"/>
      <c r="BN19" s="39" t="s">
        <v>96</v>
      </c>
      <c r="BO19" s="65" t="s">
        <v>97</v>
      </c>
      <c r="BP19" s="39"/>
      <c r="BQ19" s="39"/>
      <c r="BR19" s="39"/>
      <c r="BS19" s="39"/>
      <c r="BT19" s="39"/>
      <c r="BU19" s="39"/>
      <c r="BV19" s="39"/>
      <c r="BW19" s="38"/>
      <c r="BX19" s="38"/>
      <c r="BY19" s="38"/>
      <c r="BZ19" s="38"/>
      <c r="CA19" s="38"/>
      <c r="CB19" s="38"/>
      <c r="CC19" s="38"/>
      <c r="CD19" s="38"/>
    </row>
    <row r="20" spans="1:82" ht="27" customHeight="1" x14ac:dyDescent="0.2">
      <c r="A20" s="58">
        <v>13</v>
      </c>
      <c r="B20" s="59" t="s">
        <v>83</v>
      </c>
      <c r="C20" s="60"/>
      <c r="D20" s="61"/>
      <c r="E20" s="62" t="s">
        <v>71</v>
      </c>
      <c r="F20" s="63"/>
      <c r="G20" s="41" t="s">
        <v>148</v>
      </c>
      <c r="H20" s="104" t="s">
        <v>149</v>
      </c>
      <c r="I20" s="104"/>
      <c r="J20" s="104"/>
      <c r="K20" s="104"/>
      <c r="L20" s="104"/>
      <c r="M20" s="104"/>
      <c r="N20" s="21" t="s">
        <v>150</v>
      </c>
      <c r="O20" s="22" t="s">
        <v>151</v>
      </c>
      <c r="P20" s="21" t="s">
        <v>152</v>
      </c>
      <c r="Q20" s="86" t="s">
        <v>155</v>
      </c>
      <c r="R20" s="42" t="s">
        <v>154</v>
      </c>
      <c r="S20" s="24" t="s">
        <v>148</v>
      </c>
      <c r="T20" s="25">
        <f t="shared" si="0"/>
        <v>0.41666666666666669</v>
      </c>
      <c r="U20" s="26">
        <f t="shared" si="1"/>
        <v>0.9375</v>
      </c>
      <c r="V20" s="27">
        <f t="shared" si="2"/>
        <v>6.25E-2</v>
      </c>
      <c r="W20" s="28">
        <f t="shared" si="3"/>
        <v>0.45833333333333326</v>
      </c>
      <c r="X20" s="43">
        <f t="shared" si="4"/>
        <v>0.14583333333333326</v>
      </c>
      <c r="Y20" s="44">
        <f t="shared" si="5"/>
        <v>0</v>
      </c>
      <c r="Z20" s="44" t="str">
        <f t="shared" si="6"/>
        <v/>
      </c>
      <c r="AA20" s="44" t="str">
        <f t="shared" si="7"/>
        <v/>
      </c>
      <c r="AB20" s="45" t="str">
        <f t="shared" si="8"/>
        <v/>
      </c>
      <c r="AC20" s="32">
        <f t="shared" si="9"/>
        <v>0</v>
      </c>
      <c r="AD20" s="32">
        <f t="shared" si="10"/>
        <v>0</v>
      </c>
      <c r="AE20" s="33" t="str">
        <f t="shared" si="11"/>
        <v/>
      </c>
      <c r="AF20" s="103" t="str">
        <f t="shared" si="12"/>
        <v/>
      </c>
      <c r="AG20" s="103"/>
      <c r="AH20" s="103"/>
      <c r="AI20" s="103"/>
      <c r="AJ20" s="103"/>
      <c r="AK20" s="103"/>
      <c r="AL20" s="103"/>
      <c r="AM20" s="103"/>
      <c r="AN20" s="103"/>
      <c r="AO20" s="103"/>
      <c r="AP20" s="103"/>
      <c r="AQ20" s="103"/>
      <c r="AS20" s="34">
        <f t="shared" si="13"/>
        <v>0</v>
      </c>
      <c r="AT20" s="34">
        <f t="shared" si="14"/>
        <v>0.3125</v>
      </c>
      <c r="AU20" s="34">
        <f t="shared" si="15"/>
        <v>0</v>
      </c>
      <c r="AV20" s="34">
        <f t="shared" si="16"/>
        <v>0</v>
      </c>
      <c r="AW20" s="34">
        <f t="shared" si="17"/>
        <v>0</v>
      </c>
      <c r="AX20" s="34">
        <f t="shared" si="18"/>
        <v>0</v>
      </c>
      <c r="AY20" s="34">
        <f t="shared" si="19"/>
        <v>0</v>
      </c>
      <c r="AZ20" s="34">
        <f t="shared" si="20"/>
        <v>-0.16666666666666696</v>
      </c>
      <c r="BA20" s="34">
        <f t="shared" si="21"/>
        <v>-0.4375</v>
      </c>
      <c r="BB20" s="34">
        <f t="shared" si="22"/>
        <v>0.3125</v>
      </c>
      <c r="BC20" s="34">
        <f t="shared" si="23"/>
        <v>0</v>
      </c>
      <c r="BD20" s="35">
        <f t="shared" si="24"/>
        <v>0.3125</v>
      </c>
      <c r="BE20" s="34">
        <f t="shared" si="25"/>
        <v>0</v>
      </c>
      <c r="BF20" s="36">
        <f t="shared" si="26"/>
        <v>0</v>
      </c>
      <c r="BH20" s="37" t="str">
        <f t="shared" si="27"/>
        <v/>
      </c>
      <c r="BI20" s="37" t="str">
        <f t="shared" si="28"/>
        <v/>
      </c>
      <c r="BJ20" s="37" t="str">
        <f t="shared" si="29"/>
        <v/>
      </c>
      <c r="BK20" s="37" t="str">
        <f t="shared" si="30"/>
        <v/>
      </c>
      <c r="BL20" s="37" t="str">
        <f t="shared" si="31"/>
        <v/>
      </c>
      <c r="BM20" s="38"/>
      <c r="BN20" s="39" t="s">
        <v>98</v>
      </c>
      <c r="BO20" s="39"/>
      <c r="BP20" s="39"/>
      <c r="BQ20" s="39"/>
      <c r="BR20" s="39"/>
      <c r="BS20" s="39"/>
      <c r="BT20" s="39"/>
      <c r="BU20" s="39"/>
      <c r="BV20" s="39"/>
      <c r="BW20" s="38"/>
      <c r="BX20" s="38"/>
      <c r="BY20" s="38"/>
      <c r="BZ20" s="38"/>
      <c r="CA20" s="38"/>
      <c r="CB20" s="38"/>
      <c r="CC20" s="38"/>
      <c r="CD20" s="38"/>
    </row>
    <row r="21" spans="1:82" ht="27" customHeight="1" x14ac:dyDescent="0.2">
      <c r="A21" s="56">
        <v>14</v>
      </c>
      <c r="B21" s="57" t="s">
        <v>86</v>
      </c>
      <c r="C21" s="17"/>
      <c r="D21" s="18"/>
      <c r="E21" s="18"/>
      <c r="F21" s="19"/>
      <c r="G21" s="41" t="s">
        <v>148</v>
      </c>
      <c r="H21" s="105" t="s">
        <v>148</v>
      </c>
      <c r="I21" s="105"/>
      <c r="J21" s="105"/>
      <c r="K21" s="105"/>
      <c r="L21" s="105"/>
      <c r="M21" s="105"/>
      <c r="N21" s="21" t="s">
        <v>148</v>
      </c>
      <c r="O21" s="22" t="s">
        <v>148</v>
      </c>
      <c r="P21" s="21" t="s">
        <v>148</v>
      </c>
      <c r="Q21" s="86" t="s">
        <v>148</v>
      </c>
      <c r="R21" s="42" t="s">
        <v>148</v>
      </c>
      <c r="S21" s="24" t="s">
        <v>148</v>
      </c>
      <c r="T21" s="25">
        <f t="shared" si="0"/>
        <v>0.41666666666666669</v>
      </c>
      <c r="U21" s="26">
        <f t="shared" si="1"/>
        <v>0.9375</v>
      </c>
      <c r="V21" s="27">
        <f t="shared" si="2"/>
        <v>6.25E-2</v>
      </c>
      <c r="W21" s="28">
        <f t="shared" si="3"/>
        <v>0.45833333333333326</v>
      </c>
      <c r="X21" s="43">
        <f t="shared" si="4"/>
        <v>0.14583333333333326</v>
      </c>
      <c r="Y21" s="44">
        <f t="shared" si="5"/>
        <v>0</v>
      </c>
      <c r="Z21" s="44" t="str">
        <f t="shared" si="6"/>
        <v/>
      </c>
      <c r="AA21" s="44" t="str">
        <f t="shared" si="7"/>
        <v/>
      </c>
      <c r="AB21" s="45" t="str">
        <f t="shared" si="8"/>
        <v/>
      </c>
      <c r="AC21" s="32">
        <f t="shared" si="9"/>
        <v>0</v>
      </c>
      <c r="AD21" s="32">
        <f t="shared" si="10"/>
        <v>0</v>
      </c>
      <c r="AE21" s="33" t="str">
        <f t="shared" si="11"/>
        <v/>
      </c>
      <c r="AF21" s="103" t="str">
        <f t="shared" si="12"/>
        <v/>
      </c>
      <c r="AG21" s="103"/>
      <c r="AH21" s="103"/>
      <c r="AI21" s="103"/>
      <c r="AJ21" s="103"/>
      <c r="AK21" s="103"/>
      <c r="AL21" s="103"/>
      <c r="AM21" s="103"/>
      <c r="AN21" s="103"/>
      <c r="AO21" s="103"/>
      <c r="AP21" s="103"/>
      <c r="AQ21" s="103"/>
      <c r="AS21" s="34">
        <f t="shared" si="13"/>
        <v>0</v>
      </c>
      <c r="AT21" s="34">
        <f t="shared" si="14"/>
        <v>0.3125</v>
      </c>
      <c r="AU21" s="34">
        <f t="shared" si="15"/>
        <v>0</v>
      </c>
      <c r="AV21" s="34">
        <f t="shared" si="16"/>
        <v>0</v>
      </c>
      <c r="AW21" s="34">
        <f t="shared" si="17"/>
        <v>0</v>
      </c>
      <c r="AX21" s="34">
        <f t="shared" si="18"/>
        <v>0</v>
      </c>
      <c r="AY21" s="34">
        <f t="shared" si="19"/>
        <v>0</v>
      </c>
      <c r="AZ21" s="34">
        <f t="shared" si="20"/>
        <v>-0.16666666666666696</v>
      </c>
      <c r="BA21" s="34">
        <f t="shared" si="21"/>
        <v>-0.4375</v>
      </c>
      <c r="BB21" s="34">
        <f t="shared" si="22"/>
        <v>0.3125</v>
      </c>
      <c r="BC21" s="34">
        <f t="shared" si="23"/>
        <v>0</v>
      </c>
      <c r="BD21" s="35">
        <f t="shared" si="24"/>
        <v>0.3125</v>
      </c>
      <c r="BE21" s="34">
        <f t="shared" si="25"/>
        <v>0</v>
      </c>
      <c r="BF21" s="36">
        <f t="shared" si="26"/>
        <v>0</v>
      </c>
      <c r="BH21" s="37" t="str">
        <f t="shared" si="27"/>
        <v/>
      </c>
      <c r="BI21" s="37" t="str">
        <f t="shared" si="28"/>
        <v/>
      </c>
      <c r="BJ21" s="37" t="str">
        <f t="shared" si="29"/>
        <v/>
      </c>
      <c r="BK21" s="37" t="str">
        <f t="shared" si="30"/>
        <v/>
      </c>
      <c r="BL21" s="37" t="str">
        <f t="shared" si="31"/>
        <v/>
      </c>
      <c r="BM21" s="38"/>
      <c r="BN21" s="39" t="s">
        <v>99</v>
      </c>
      <c r="BO21" s="39"/>
      <c r="BP21" s="39"/>
      <c r="BQ21" s="39"/>
      <c r="BR21" s="39"/>
      <c r="BS21" s="39"/>
      <c r="BT21" s="39"/>
      <c r="BU21" s="39"/>
      <c r="BV21" s="39"/>
      <c r="BW21" s="38"/>
      <c r="BX21" s="38"/>
      <c r="BY21" s="38"/>
      <c r="BZ21" s="38"/>
      <c r="CA21" s="38"/>
      <c r="CB21" s="38"/>
      <c r="CC21" s="38"/>
      <c r="CD21" s="38"/>
    </row>
    <row r="22" spans="1:82" ht="27" customHeight="1" x14ac:dyDescent="0.2">
      <c r="A22" s="56">
        <v>15</v>
      </c>
      <c r="B22" s="57" t="s">
        <v>53</v>
      </c>
      <c r="C22" s="17"/>
      <c r="D22" s="18"/>
      <c r="E22" s="18"/>
      <c r="F22" s="19"/>
      <c r="G22" s="41" t="s">
        <v>148</v>
      </c>
      <c r="H22" s="105" t="s">
        <v>148</v>
      </c>
      <c r="I22" s="105"/>
      <c r="J22" s="105"/>
      <c r="K22" s="105"/>
      <c r="L22" s="105"/>
      <c r="M22" s="105"/>
      <c r="N22" s="21" t="s">
        <v>148</v>
      </c>
      <c r="O22" s="22" t="s">
        <v>148</v>
      </c>
      <c r="P22" s="21" t="s">
        <v>148</v>
      </c>
      <c r="Q22" s="86" t="s">
        <v>148</v>
      </c>
      <c r="R22" s="42" t="s">
        <v>148</v>
      </c>
      <c r="S22" s="24" t="s">
        <v>148</v>
      </c>
      <c r="T22" s="25">
        <f t="shared" si="0"/>
        <v>0.41666666666666669</v>
      </c>
      <c r="U22" s="26">
        <f t="shared" si="1"/>
        <v>0.95833333333333337</v>
      </c>
      <c r="V22" s="27">
        <f t="shared" si="2"/>
        <v>6.25E-2</v>
      </c>
      <c r="W22" s="28">
        <f t="shared" si="3"/>
        <v>0.47916666666666674</v>
      </c>
      <c r="X22" s="43">
        <f t="shared" si="4"/>
        <v>0.16666666666666666</v>
      </c>
      <c r="Y22" s="44">
        <f t="shared" si="5"/>
        <v>8.3266726846886741E-17</v>
      </c>
      <c r="Z22" s="44" t="str">
        <f t="shared" si="6"/>
        <v/>
      </c>
      <c r="AA22" s="44" t="str">
        <f t="shared" si="7"/>
        <v/>
      </c>
      <c r="AB22" s="45" t="str">
        <f t="shared" si="8"/>
        <v/>
      </c>
      <c r="AC22" s="32">
        <f t="shared" si="9"/>
        <v>0</v>
      </c>
      <c r="AD22" s="32">
        <f t="shared" si="10"/>
        <v>0</v>
      </c>
      <c r="AE22" s="33" t="str">
        <f t="shared" si="11"/>
        <v/>
      </c>
      <c r="AF22" s="103" t="str">
        <f t="shared" si="12"/>
        <v/>
      </c>
      <c r="AG22" s="103"/>
      <c r="AH22" s="103"/>
      <c r="AI22" s="103"/>
      <c r="AJ22" s="103"/>
      <c r="AK22" s="103"/>
      <c r="AL22" s="103"/>
      <c r="AM22" s="103"/>
      <c r="AN22" s="103"/>
      <c r="AO22" s="103"/>
      <c r="AP22" s="103"/>
      <c r="AQ22" s="103"/>
      <c r="AS22" s="34">
        <f t="shared" si="13"/>
        <v>0</v>
      </c>
      <c r="AT22" s="34">
        <f t="shared" si="14"/>
        <v>0.3125</v>
      </c>
      <c r="AU22" s="34">
        <f t="shared" si="15"/>
        <v>0</v>
      </c>
      <c r="AV22" s="34">
        <f t="shared" si="16"/>
        <v>0</v>
      </c>
      <c r="AW22" s="34">
        <f t="shared" si="17"/>
        <v>0</v>
      </c>
      <c r="AX22" s="34">
        <f t="shared" si="18"/>
        <v>0</v>
      </c>
      <c r="AY22" s="34">
        <f t="shared" si="19"/>
        <v>0</v>
      </c>
      <c r="AZ22" s="34">
        <f t="shared" si="20"/>
        <v>-0.18750000000000033</v>
      </c>
      <c r="BA22" s="34">
        <f t="shared" si="21"/>
        <v>-0.45833333333333337</v>
      </c>
      <c r="BB22" s="34">
        <f t="shared" si="22"/>
        <v>0.3125</v>
      </c>
      <c r="BC22" s="34">
        <f t="shared" si="23"/>
        <v>0</v>
      </c>
      <c r="BD22" s="35">
        <f t="shared" si="24"/>
        <v>0.3125</v>
      </c>
      <c r="BE22" s="34">
        <f t="shared" si="25"/>
        <v>0</v>
      </c>
      <c r="BF22" s="36">
        <f t="shared" si="26"/>
        <v>0</v>
      </c>
      <c r="BH22" s="37" t="str">
        <f t="shared" si="27"/>
        <v/>
      </c>
      <c r="BI22" s="37" t="str">
        <f t="shared" si="28"/>
        <v/>
      </c>
      <c r="BJ22" s="37" t="str">
        <f t="shared" si="29"/>
        <v/>
      </c>
      <c r="BK22" s="37" t="str">
        <f t="shared" si="30"/>
        <v/>
      </c>
      <c r="BL22" s="37" t="str">
        <f t="shared" si="31"/>
        <v/>
      </c>
      <c r="BM22" s="38"/>
      <c r="BN22" s="39" t="s">
        <v>100</v>
      </c>
      <c r="BO22" s="39" t="s">
        <v>101</v>
      </c>
      <c r="BP22" s="39"/>
      <c r="BQ22" s="39"/>
      <c r="BR22" s="39"/>
      <c r="BS22" s="39"/>
      <c r="BT22" s="39"/>
      <c r="BU22" s="39"/>
      <c r="BV22" s="39"/>
      <c r="BW22" s="38"/>
      <c r="BX22" s="38"/>
      <c r="BY22" s="38"/>
      <c r="BZ22" s="38"/>
      <c r="CA22" s="38"/>
      <c r="CB22" s="38"/>
      <c r="CC22" s="38"/>
      <c r="CD22" s="38"/>
    </row>
    <row r="23" spans="1:82" ht="27" customHeight="1" x14ac:dyDescent="0.2">
      <c r="A23" s="56">
        <v>16</v>
      </c>
      <c r="B23" s="57" t="s">
        <v>60</v>
      </c>
      <c r="C23" s="17"/>
      <c r="D23" s="18"/>
      <c r="E23" s="18" t="s">
        <v>54</v>
      </c>
      <c r="F23" s="19"/>
      <c r="G23" s="41" t="s">
        <v>148</v>
      </c>
      <c r="H23" s="105" t="s">
        <v>149</v>
      </c>
      <c r="I23" s="105"/>
      <c r="J23" s="105"/>
      <c r="K23" s="105"/>
      <c r="L23" s="105"/>
      <c r="M23" s="105"/>
      <c r="N23" s="21" t="s">
        <v>150</v>
      </c>
      <c r="O23" s="22" t="s">
        <v>151</v>
      </c>
      <c r="P23" s="21" t="s">
        <v>161</v>
      </c>
      <c r="Q23" s="86" t="s">
        <v>155</v>
      </c>
      <c r="R23" s="42" t="s">
        <v>154</v>
      </c>
      <c r="S23" s="24" t="s">
        <v>148</v>
      </c>
      <c r="T23" s="25">
        <f t="shared" si="0"/>
        <v>0.39583333333333331</v>
      </c>
      <c r="U23" s="26">
        <f t="shared" si="1"/>
        <v>0</v>
      </c>
      <c r="V23" s="27">
        <f t="shared" si="2"/>
        <v>6.25E-2</v>
      </c>
      <c r="W23" s="28">
        <f t="shared" si="3"/>
        <v>0.54166666666666674</v>
      </c>
      <c r="X23" s="43">
        <f t="shared" si="4"/>
        <v>0.16666666666666666</v>
      </c>
      <c r="Y23" s="44">
        <f t="shared" si="5"/>
        <v>6.2500000000000083E-2</v>
      </c>
      <c r="Z23" s="44" t="str">
        <f t="shared" si="6"/>
        <v/>
      </c>
      <c r="AA23" s="44" t="str">
        <f t="shared" si="7"/>
        <v/>
      </c>
      <c r="AB23" s="45" t="str">
        <f t="shared" si="8"/>
        <v/>
      </c>
      <c r="AC23" s="32">
        <f t="shared" si="9"/>
        <v>0</v>
      </c>
      <c r="AD23" s="32">
        <f t="shared" si="10"/>
        <v>0</v>
      </c>
      <c r="AE23" s="33" t="str">
        <f t="shared" si="11"/>
        <v/>
      </c>
      <c r="AF23" s="103" t="str">
        <f t="shared" si="12"/>
        <v/>
      </c>
      <c r="AG23" s="103"/>
      <c r="AH23" s="103"/>
      <c r="AI23" s="103"/>
      <c r="AJ23" s="103"/>
      <c r="AK23" s="103"/>
      <c r="AL23" s="103"/>
      <c r="AM23" s="103"/>
      <c r="AN23" s="103"/>
      <c r="AO23" s="103"/>
      <c r="AP23" s="103"/>
      <c r="AQ23" s="103"/>
      <c r="AS23" s="34">
        <f t="shared" si="13"/>
        <v>0</v>
      </c>
      <c r="AT23" s="34">
        <f t="shared" si="14"/>
        <v>0.3125</v>
      </c>
      <c r="AU23" s="34">
        <f t="shared" si="15"/>
        <v>0</v>
      </c>
      <c r="AV23" s="34">
        <f t="shared" si="16"/>
        <v>0</v>
      </c>
      <c r="AW23" s="34">
        <f t="shared" si="17"/>
        <v>0</v>
      </c>
      <c r="AX23" s="34">
        <f t="shared" si="18"/>
        <v>0</v>
      </c>
      <c r="AY23" s="34">
        <f t="shared" si="19"/>
        <v>0</v>
      </c>
      <c r="AZ23" s="34">
        <f t="shared" si="20"/>
        <v>-0.22916666666666696</v>
      </c>
      <c r="BA23" s="34">
        <f t="shared" si="21"/>
        <v>-0.5</v>
      </c>
      <c r="BB23" s="34">
        <f t="shared" si="22"/>
        <v>0.3125</v>
      </c>
      <c r="BC23" s="34">
        <f t="shared" si="23"/>
        <v>0</v>
      </c>
      <c r="BD23" s="35">
        <f t="shared" si="24"/>
        <v>0.3125</v>
      </c>
      <c r="BE23" s="34">
        <f t="shared" si="25"/>
        <v>0</v>
      </c>
      <c r="BF23" s="36">
        <f t="shared" si="26"/>
        <v>0</v>
      </c>
      <c r="BH23" s="37" t="str">
        <f t="shared" si="27"/>
        <v/>
      </c>
      <c r="BI23" s="37" t="str">
        <f t="shared" si="28"/>
        <v/>
      </c>
      <c r="BJ23" s="37" t="str">
        <f t="shared" si="29"/>
        <v/>
      </c>
      <c r="BK23" s="37" t="str">
        <f t="shared" si="30"/>
        <v/>
      </c>
      <c r="BL23" s="37" t="str">
        <f t="shared" si="31"/>
        <v/>
      </c>
      <c r="BM23" s="38"/>
      <c r="BN23" s="39" t="s">
        <v>102</v>
      </c>
      <c r="BO23" s="39" t="s">
        <v>103</v>
      </c>
      <c r="BP23" s="39"/>
      <c r="BQ23" s="39"/>
      <c r="BR23" s="39"/>
      <c r="BS23" s="39"/>
      <c r="BT23" s="39"/>
      <c r="BU23" s="39"/>
      <c r="BV23" s="39"/>
      <c r="BW23" s="38"/>
      <c r="BX23" s="38"/>
      <c r="BY23" s="38"/>
      <c r="BZ23" s="38"/>
      <c r="CA23" s="38"/>
      <c r="CB23" s="38"/>
      <c r="CC23" s="38"/>
      <c r="CD23" s="38"/>
    </row>
    <row r="24" spans="1:82" ht="27" customHeight="1" x14ac:dyDescent="0.2">
      <c r="A24" s="46">
        <v>17</v>
      </c>
      <c r="B24" s="55" t="s">
        <v>66</v>
      </c>
      <c r="C24" s="48"/>
      <c r="D24" s="49"/>
      <c r="E24" s="50"/>
      <c r="F24" s="51"/>
      <c r="G24" s="41" t="s">
        <v>148</v>
      </c>
      <c r="H24" s="106" t="s">
        <v>149</v>
      </c>
      <c r="I24" s="106"/>
      <c r="J24" s="106"/>
      <c r="K24" s="106"/>
      <c r="L24" s="106"/>
      <c r="M24" s="106"/>
      <c r="N24" s="52" t="s">
        <v>150</v>
      </c>
      <c r="O24" s="85" t="s">
        <v>151</v>
      </c>
      <c r="P24" s="52" t="s">
        <v>150</v>
      </c>
      <c r="Q24" s="54" t="s">
        <v>155</v>
      </c>
      <c r="R24" s="53" t="s">
        <v>154</v>
      </c>
      <c r="S24" s="24" t="s">
        <v>148</v>
      </c>
      <c r="T24" s="25">
        <f t="shared" si="0"/>
        <v>0</v>
      </c>
      <c r="U24" s="26">
        <f t="shared" si="1"/>
        <v>0</v>
      </c>
      <c r="V24" s="27">
        <f t="shared" si="2"/>
        <v>0</v>
      </c>
      <c r="W24" s="28">
        <f t="shared" si="3"/>
        <v>0</v>
      </c>
      <c r="X24" s="43" t="str">
        <f t="shared" si="4"/>
        <v/>
      </c>
      <c r="Y24" s="44" t="str">
        <f t="shared" si="5"/>
        <v/>
      </c>
      <c r="Z24" s="44" t="str">
        <f t="shared" si="6"/>
        <v/>
      </c>
      <c r="AA24" s="44" t="str">
        <f t="shared" si="7"/>
        <v/>
      </c>
      <c r="AB24" s="45" t="str">
        <f t="shared" si="8"/>
        <v/>
      </c>
      <c r="AC24" s="32">
        <f t="shared" si="9"/>
        <v>0</v>
      </c>
      <c r="AD24" s="32">
        <f t="shared" si="10"/>
        <v>0</v>
      </c>
      <c r="AE24" s="33" t="str">
        <f t="shared" si="11"/>
        <v/>
      </c>
      <c r="AF24" s="103" t="str">
        <f t="shared" si="12"/>
        <v/>
      </c>
      <c r="AG24" s="103"/>
      <c r="AH24" s="103"/>
      <c r="AI24" s="103"/>
      <c r="AJ24" s="103"/>
      <c r="AK24" s="103"/>
      <c r="AL24" s="103"/>
      <c r="AM24" s="103"/>
      <c r="AN24" s="103"/>
      <c r="AO24" s="103"/>
      <c r="AP24" s="103"/>
      <c r="AQ24" s="103"/>
      <c r="AS24" s="34">
        <f t="shared" si="13"/>
        <v>0</v>
      </c>
      <c r="AT24" s="34">
        <f t="shared" si="14"/>
        <v>0.3125</v>
      </c>
      <c r="AU24" s="34">
        <f t="shared" si="15"/>
        <v>0</v>
      </c>
      <c r="AV24" s="34">
        <f t="shared" si="16"/>
        <v>0</v>
      </c>
      <c r="AW24" s="34">
        <f t="shared" si="17"/>
        <v>0</v>
      </c>
      <c r="AX24" s="34">
        <f t="shared" si="18"/>
        <v>0</v>
      </c>
      <c r="AY24" s="34">
        <f t="shared" si="19"/>
        <v>0.3125</v>
      </c>
      <c r="AZ24" s="34">
        <f t="shared" si="20"/>
        <v>0</v>
      </c>
      <c r="BA24" s="34">
        <f t="shared" si="21"/>
        <v>0.5</v>
      </c>
      <c r="BB24" s="34">
        <f t="shared" si="22"/>
        <v>0.3125</v>
      </c>
      <c r="BC24" s="34">
        <f t="shared" si="23"/>
        <v>0</v>
      </c>
      <c r="BD24" s="35">
        <f t="shared" si="24"/>
        <v>0.3125</v>
      </c>
      <c r="BE24" s="34">
        <f t="shared" si="25"/>
        <v>0</v>
      </c>
      <c r="BF24" s="36">
        <f t="shared" si="26"/>
        <v>0</v>
      </c>
      <c r="BH24" s="37" t="str">
        <f t="shared" si="27"/>
        <v/>
      </c>
      <c r="BI24" s="37" t="str">
        <f t="shared" si="28"/>
        <v/>
      </c>
      <c r="BJ24" s="37" t="str">
        <f t="shared" si="29"/>
        <v/>
      </c>
      <c r="BK24" s="37" t="str">
        <f t="shared" si="30"/>
        <v/>
      </c>
      <c r="BL24" s="37" t="str">
        <f t="shared" si="31"/>
        <v/>
      </c>
      <c r="BM24" s="38"/>
      <c r="BN24" s="39" t="s">
        <v>104</v>
      </c>
      <c r="BO24" s="39" t="s">
        <v>103</v>
      </c>
      <c r="BP24" s="39"/>
      <c r="BQ24" s="39"/>
      <c r="BR24" s="39"/>
      <c r="BS24" s="39"/>
      <c r="BT24" s="39"/>
      <c r="BU24" s="39"/>
      <c r="BV24" s="39"/>
      <c r="BW24" s="38"/>
      <c r="BX24" s="38"/>
      <c r="BY24" s="38"/>
      <c r="BZ24" s="38"/>
      <c r="CA24" s="38"/>
      <c r="CB24" s="38"/>
      <c r="CC24" s="38"/>
      <c r="CD24" s="38"/>
    </row>
    <row r="25" spans="1:82" ht="27" customHeight="1" x14ac:dyDescent="0.2">
      <c r="A25" s="46">
        <v>18</v>
      </c>
      <c r="B25" s="55" t="s">
        <v>10</v>
      </c>
      <c r="C25" s="48"/>
      <c r="D25" s="49"/>
      <c r="E25" s="50"/>
      <c r="F25" s="51"/>
      <c r="G25" s="41" t="s">
        <v>148</v>
      </c>
      <c r="H25" s="106" t="s">
        <v>149</v>
      </c>
      <c r="I25" s="106"/>
      <c r="J25" s="106"/>
      <c r="K25" s="106"/>
      <c r="L25" s="106"/>
      <c r="M25" s="106"/>
      <c r="N25" s="52" t="s">
        <v>150</v>
      </c>
      <c r="O25" s="85" t="s">
        <v>151</v>
      </c>
      <c r="P25" s="52" t="s">
        <v>150</v>
      </c>
      <c r="Q25" s="54" t="s">
        <v>155</v>
      </c>
      <c r="R25" s="53" t="s">
        <v>154</v>
      </c>
      <c r="S25" s="24" t="s">
        <v>148</v>
      </c>
      <c r="T25" s="25">
        <f t="shared" si="0"/>
        <v>0</v>
      </c>
      <c r="U25" s="26">
        <f t="shared" si="1"/>
        <v>0</v>
      </c>
      <c r="V25" s="27">
        <f t="shared" si="2"/>
        <v>0</v>
      </c>
      <c r="W25" s="28">
        <f t="shared" si="3"/>
        <v>0</v>
      </c>
      <c r="X25" s="43" t="str">
        <f t="shared" si="4"/>
        <v/>
      </c>
      <c r="Y25" s="44" t="str">
        <f t="shared" si="5"/>
        <v/>
      </c>
      <c r="Z25" s="44" t="str">
        <f t="shared" si="6"/>
        <v/>
      </c>
      <c r="AA25" s="44" t="str">
        <f t="shared" si="7"/>
        <v/>
      </c>
      <c r="AB25" s="45" t="str">
        <f t="shared" si="8"/>
        <v/>
      </c>
      <c r="AC25" s="32">
        <f t="shared" si="9"/>
        <v>0</v>
      </c>
      <c r="AD25" s="32">
        <f t="shared" si="10"/>
        <v>0</v>
      </c>
      <c r="AE25" s="33" t="str">
        <f t="shared" si="11"/>
        <v/>
      </c>
      <c r="AF25" s="103" t="str">
        <f t="shared" si="12"/>
        <v/>
      </c>
      <c r="AG25" s="103"/>
      <c r="AH25" s="103"/>
      <c r="AI25" s="103"/>
      <c r="AJ25" s="103"/>
      <c r="AK25" s="103"/>
      <c r="AL25" s="103"/>
      <c r="AM25" s="103"/>
      <c r="AN25" s="103"/>
      <c r="AO25" s="103"/>
      <c r="AP25" s="103"/>
      <c r="AQ25" s="103"/>
      <c r="AS25" s="34">
        <f t="shared" si="13"/>
        <v>0</v>
      </c>
      <c r="AT25" s="34">
        <f t="shared" si="14"/>
        <v>0.3125</v>
      </c>
      <c r="AU25" s="34">
        <f t="shared" si="15"/>
        <v>0</v>
      </c>
      <c r="AV25" s="34">
        <f t="shared" si="16"/>
        <v>0</v>
      </c>
      <c r="AW25" s="34">
        <f t="shared" si="17"/>
        <v>0</v>
      </c>
      <c r="AX25" s="34">
        <f t="shared" si="18"/>
        <v>0</v>
      </c>
      <c r="AY25" s="34">
        <f t="shared" si="19"/>
        <v>0.3125</v>
      </c>
      <c r="AZ25" s="34">
        <f t="shared" si="20"/>
        <v>0</v>
      </c>
      <c r="BA25" s="34">
        <f t="shared" si="21"/>
        <v>0.5</v>
      </c>
      <c r="BB25" s="34">
        <f t="shared" si="22"/>
        <v>0.3125</v>
      </c>
      <c r="BC25" s="34">
        <f t="shared" si="23"/>
        <v>0</v>
      </c>
      <c r="BD25" s="35">
        <f t="shared" si="24"/>
        <v>0.3125</v>
      </c>
      <c r="BE25" s="34">
        <f t="shared" si="25"/>
        <v>0</v>
      </c>
      <c r="BF25" s="36">
        <f t="shared" si="26"/>
        <v>0</v>
      </c>
      <c r="BH25" s="37" t="str">
        <f t="shared" si="27"/>
        <v/>
      </c>
      <c r="BI25" s="37" t="str">
        <f t="shared" si="28"/>
        <v/>
      </c>
      <c r="BJ25" s="37" t="str">
        <f t="shared" si="29"/>
        <v/>
      </c>
      <c r="BK25" s="37" t="str">
        <f t="shared" si="30"/>
        <v/>
      </c>
      <c r="BL25" s="37" t="str">
        <f t="shared" si="31"/>
        <v/>
      </c>
      <c r="BM25" s="38"/>
      <c r="BN25" s="39" t="s">
        <v>105</v>
      </c>
      <c r="BO25" s="39" t="s">
        <v>103</v>
      </c>
      <c r="BP25" s="39"/>
      <c r="BQ25" s="39"/>
      <c r="BR25" s="39"/>
      <c r="BS25" s="39"/>
      <c r="BT25" s="39"/>
      <c r="BU25" s="39"/>
      <c r="BV25" s="39"/>
      <c r="BW25" s="38"/>
      <c r="BX25" s="38"/>
      <c r="BY25" s="38"/>
      <c r="BZ25" s="38"/>
      <c r="CA25" s="38"/>
      <c r="CB25" s="38"/>
      <c r="CC25" s="38"/>
      <c r="CD25" s="38"/>
    </row>
    <row r="26" spans="1:82" ht="27" customHeight="1" x14ac:dyDescent="0.2">
      <c r="A26" s="58">
        <v>19</v>
      </c>
      <c r="B26" s="57" t="s">
        <v>79</v>
      </c>
      <c r="C26" s="60"/>
      <c r="D26" s="61"/>
      <c r="E26" s="62"/>
      <c r="F26" s="63"/>
      <c r="G26" s="41" t="s">
        <v>148</v>
      </c>
      <c r="H26" s="104" t="s">
        <v>149</v>
      </c>
      <c r="I26" s="104"/>
      <c r="J26" s="104"/>
      <c r="K26" s="104"/>
      <c r="L26" s="104"/>
      <c r="M26" s="104"/>
      <c r="N26" s="21" t="s">
        <v>150</v>
      </c>
      <c r="O26" s="22" t="s">
        <v>151</v>
      </c>
      <c r="P26" s="21" t="s">
        <v>150</v>
      </c>
      <c r="Q26" s="86" t="s">
        <v>155</v>
      </c>
      <c r="R26" s="42" t="s">
        <v>154</v>
      </c>
      <c r="S26" s="24" t="s">
        <v>148</v>
      </c>
      <c r="T26" s="25">
        <f t="shared" si="0"/>
        <v>0.41666666666666669</v>
      </c>
      <c r="U26" s="26">
        <f t="shared" si="1"/>
        <v>0.95833333333333337</v>
      </c>
      <c r="V26" s="27">
        <f t="shared" si="2"/>
        <v>6.25E-2</v>
      </c>
      <c r="W26" s="28">
        <f t="shared" si="3"/>
        <v>0.47916666666666674</v>
      </c>
      <c r="X26" s="43">
        <f t="shared" si="4"/>
        <v>0.16666666666666666</v>
      </c>
      <c r="Y26" s="44">
        <f t="shared" si="5"/>
        <v>8.3266726846886741E-17</v>
      </c>
      <c r="Z26" s="44" t="str">
        <f t="shared" si="6"/>
        <v/>
      </c>
      <c r="AA26" s="44" t="str">
        <f t="shared" si="7"/>
        <v/>
      </c>
      <c r="AB26" s="45" t="str">
        <f t="shared" si="8"/>
        <v/>
      </c>
      <c r="AC26" s="32">
        <f t="shared" si="9"/>
        <v>0</v>
      </c>
      <c r="AD26" s="32">
        <f t="shared" si="10"/>
        <v>0</v>
      </c>
      <c r="AE26" s="33" t="str">
        <f t="shared" si="11"/>
        <v/>
      </c>
      <c r="AF26" s="103" t="str">
        <f t="shared" si="12"/>
        <v/>
      </c>
      <c r="AG26" s="103"/>
      <c r="AH26" s="103"/>
      <c r="AI26" s="103"/>
      <c r="AJ26" s="103"/>
      <c r="AK26" s="103"/>
      <c r="AL26" s="103"/>
      <c r="AM26" s="103"/>
      <c r="AN26" s="103"/>
      <c r="AO26" s="103"/>
      <c r="AP26" s="103"/>
      <c r="AQ26" s="103"/>
      <c r="AS26" s="34">
        <f t="shared" si="13"/>
        <v>0</v>
      </c>
      <c r="AT26" s="34">
        <f t="shared" si="14"/>
        <v>0.3125</v>
      </c>
      <c r="AU26" s="34">
        <f t="shared" si="15"/>
        <v>0</v>
      </c>
      <c r="AV26" s="34">
        <f t="shared" si="16"/>
        <v>0</v>
      </c>
      <c r="AW26" s="34">
        <f t="shared" si="17"/>
        <v>0</v>
      </c>
      <c r="AX26" s="34">
        <f t="shared" si="18"/>
        <v>0</v>
      </c>
      <c r="AY26" s="34">
        <f t="shared" si="19"/>
        <v>0</v>
      </c>
      <c r="AZ26" s="34">
        <f t="shared" si="20"/>
        <v>-0.18750000000000033</v>
      </c>
      <c r="BA26" s="34">
        <f t="shared" si="21"/>
        <v>-0.45833333333333337</v>
      </c>
      <c r="BB26" s="34">
        <f t="shared" si="22"/>
        <v>0.3125</v>
      </c>
      <c r="BC26" s="34">
        <f t="shared" si="23"/>
        <v>0</v>
      </c>
      <c r="BD26" s="35">
        <f t="shared" si="24"/>
        <v>0.3125</v>
      </c>
      <c r="BE26" s="34">
        <f t="shared" si="25"/>
        <v>0</v>
      </c>
      <c r="BF26" s="36">
        <f t="shared" si="26"/>
        <v>0</v>
      </c>
      <c r="BH26" s="37" t="str">
        <f t="shared" si="27"/>
        <v/>
      </c>
      <c r="BI26" s="37" t="str">
        <f t="shared" si="28"/>
        <v/>
      </c>
      <c r="BJ26" s="37" t="str">
        <f t="shared" si="29"/>
        <v/>
      </c>
      <c r="BK26" s="37" t="str">
        <f t="shared" si="30"/>
        <v/>
      </c>
      <c r="BL26" s="37" t="str">
        <f t="shared" si="31"/>
        <v/>
      </c>
      <c r="BM26" s="38"/>
      <c r="BN26" s="39" t="s">
        <v>106</v>
      </c>
      <c r="BO26" s="39" t="s">
        <v>103</v>
      </c>
      <c r="BP26" s="39"/>
      <c r="BQ26" s="39"/>
      <c r="BR26" s="39"/>
      <c r="BS26" s="39"/>
      <c r="BT26" s="39"/>
      <c r="BU26" s="39"/>
      <c r="BV26" s="39"/>
      <c r="BW26" s="38"/>
      <c r="BX26" s="38"/>
      <c r="BY26" s="38"/>
      <c r="BZ26" s="38"/>
      <c r="CA26" s="38"/>
      <c r="CB26" s="38"/>
      <c r="CC26" s="38"/>
      <c r="CD26" s="38"/>
    </row>
    <row r="27" spans="1:82" ht="27" customHeight="1" x14ac:dyDescent="0.2">
      <c r="A27" s="58">
        <v>20</v>
      </c>
      <c r="B27" s="57" t="s">
        <v>83</v>
      </c>
      <c r="C27" s="60"/>
      <c r="D27" s="61"/>
      <c r="E27" s="62"/>
      <c r="F27" s="63"/>
      <c r="G27" s="41" t="s">
        <v>148</v>
      </c>
      <c r="H27" s="104" t="s">
        <v>149</v>
      </c>
      <c r="I27" s="104"/>
      <c r="J27" s="104"/>
      <c r="K27" s="104"/>
      <c r="L27" s="104"/>
      <c r="M27" s="104"/>
      <c r="N27" s="21" t="s">
        <v>150</v>
      </c>
      <c r="O27" s="22" t="s">
        <v>151</v>
      </c>
      <c r="P27" s="21" t="s">
        <v>150</v>
      </c>
      <c r="Q27" s="86" t="s">
        <v>155</v>
      </c>
      <c r="R27" s="42" t="s">
        <v>154</v>
      </c>
      <c r="S27" s="24" t="s">
        <v>148</v>
      </c>
      <c r="T27" s="25">
        <f t="shared" si="0"/>
        <v>0.375</v>
      </c>
      <c r="U27" s="26">
        <f t="shared" si="1"/>
        <v>0.95833333333333337</v>
      </c>
      <c r="V27" s="27">
        <f t="shared" si="2"/>
        <v>6.25E-2</v>
      </c>
      <c r="W27" s="28">
        <f t="shared" si="3"/>
        <v>0.52083333333333337</v>
      </c>
      <c r="X27" s="43">
        <f t="shared" si="4"/>
        <v>0.16666666666666666</v>
      </c>
      <c r="Y27" s="44">
        <f t="shared" si="5"/>
        <v>4.1666666666666713E-2</v>
      </c>
      <c r="Z27" s="44" t="str">
        <f t="shared" si="6"/>
        <v/>
      </c>
      <c r="AA27" s="44" t="str">
        <f t="shared" si="7"/>
        <v/>
      </c>
      <c r="AB27" s="45" t="str">
        <f t="shared" si="8"/>
        <v/>
      </c>
      <c r="AC27" s="32">
        <f t="shared" si="9"/>
        <v>0</v>
      </c>
      <c r="AD27" s="32">
        <f t="shared" si="10"/>
        <v>0</v>
      </c>
      <c r="AE27" s="33" t="str">
        <f t="shared" si="11"/>
        <v/>
      </c>
      <c r="AF27" s="103" t="str">
        <f t="shared" si="12"/>
        <v/>
      </c>
      <c r="AG27" s="103"/>
      <c r="AH27" s="103"/>
      <c r="AI27" s="103"/>
      <c r="AJ27" s="103"/>
      <c r="AK27" s="103"/>
      <c r="AL27" s="103"/>
      <c r="AM27" s="103"/>
      <c r="AN27" s="103"/>
      <c r="AO27" s="103"/>
      <c r="AP27" s="103"/>
      <c r="AQ27" s="103"/>
      <c r="AS27" s="34">
        <f t="shared" si="13"/>
        <v>0</v>
      </c>
      <c r="AT27" s="34">
        <f t="shared" si="14"/>
        <v>0.3125</v>
      </c>
      <c r="AU27" s="34">
        <f t="shared" si="15"/>
        <v>0</v>
      </c>
      <c r="AV27" s="34">
        <f t="shared" si="16"/>
        <v>0</v>
      </c>
      <c r="AW27" s="34">
        <f t="shared" si="17"/>
        <v>0</v>
      </c>
      <c r="AX27" s="34">
        <f t="shared" si="18"/>
        <v>0</v>
      </c>
      <c r="AY27" s="34">
        <f t="shared" si="19"/>
        <v>0</v>
      </c>
      <c r="AZ27" s="34">
        <f t="shared" si="20"/>
        <v>-0.18750000000000033</v>
      </c>
      <c r="BA27" s="34">
        <f t="shared" si="21"/>
        <v>-0.45833333333333337</v>
      </c>
      <c r="BB27" s="34">
        <f t="shared" si="22"/>
        <v>0.3125</v>
      </c>
      <c r="BC27" s="34">
        <f t="shared" si="23"/>
        <v>0</v>
      </c>
      <c r="BD27" s="35">
        <f t="shared" si="24"/>
        <v>0.3125</v>
      </c>
      <c r="BE27" s="34">
        <f t="shared" si="25"/>
        <v>0</v>
      </c>
      <c r="BF27" s="36">
        <f t="shared" si="26"/>
        <v>0</v>
      </c>
      <c r="BH27" s="37" t="str">
        <f t="shared" si="27"/>
        <v/>
      </c>
      <c r="BI27" s="37" t="str">
        <f t="shared" si="28"/>
        <v/>
      </c>
      <c r="BJ27" s="37" t="str">
        <f t="shared" si="29"/>
        <v/>
      </c>
      <c r="BK27" s="37" t="str">
        <f t="shared" si="30"/>
        <v/>
      </c>
      <c r="BL27" s="37" t="str">
        <f t="shared" si="31"/>
        <v/>
      </c>
      <c r="BM27" s="38"/>
      <c r="BN27" s="39" t="s">
        <v>107</v>
      </c>
      <c r="BO27" s="39" t="s">
        <v>103</v>
      </c>
      <c r="BP27" s="39"/>
      <c r="BQ27" s="39"/>
      <c r="BR27" s="39"/>
      <c r="BS27" s="39"/>
      <c r="BT27" s="39"/>
      <c r="BU27" s="39"/>
      <c r="BV27" s="39"/>
      <c r="BW27" s="38"/>
      <c r="BX27" s="38"/>
      <c r="BY27" s="38"/>
      <c r="BZ27" s="38"/>
      <c r="CA27" s="38"/>
      <c r="CB27" s="38"/>
      <c r="CC27" s="38"/>
      <c r="CD27" s="38"/>
    </row>
    <row r="28" spans="1:82" ht="27" customHeight="1" x14ac:dyDescent="0.2">
      <c r="A28" s="56">
        <v>21</v>
      </c>
      <c r="B28" s="57" t="s">
        <v>86</v>
      </c>
      <c r="C28" s="17"/>
      <c r="D28" s="18"/>
      <c r="E28" s="18"/>
      <c r="F28" s="19"/>
      <c r="G28" s="41" t="s">
        <v>148</v>
      </c>
      <c r="H28" s="105" t="s">
        <v>148</v>
      </c>
      <c r="I28" s="105"/>
      <c r="J28" s="105"/>
      <c r="K28" s="105"/>
      <c r="L28" s="105"/>
      <c r="M28" s="105"/>
      <c r="N28" s="21" t="s">
        <v>148</v>
      </c>
      <c r="O28" s="22" t="s">
        <v>148</v>
      </c>
      <c r="P28" s="21" t="s">
        <v>148</v>
      </c>
      <c r="Q28" s="86" t="s">
        <v>148</v>
      </c>
      <c r="R28" s="42" t="s">
        <v>148</v>
      </c>
      <c r="S28" s="24" t="s">
        <v>148</v>
      </c>
      <c r="T28" s="25">
        <f t="shared" si="0"/>
        <v>0.41666666666666669</v>
      </c>
      <c r="U28" s="26">
        <f t="shared" si="1"/>
        <v>0.9375</v>
      </c>
      <c r="V28" s="27">
        <f t="shared" si="2"/>
        <v>6.25E-2</v>
      </c>
      <c r="W28" s="28">
        <f t="shared" si="3"/>
        <v>0.45833333333333326</v>
      </c>
      <c r="X28" s="43">
        <f t="shared" si="4"/>
        <v>0.14583333333333326</v>
      </c>
      <c r="Y28" s="44">
        <f t="shared" si="5"/>
        <v>0</v>
      </c>
      <c r="Z28" s="44" t="str">
        <f t="shared" si="6"/>
        <v/>
      </c>
      <c r="AA28" s="44" t="str">
        <f t="shared" si="7"/>
        <v/>
      </c>
      <c r="AB28" s="45" t="str">
        <f t="shared" si="8"/>
        <v/>
      </c>
      <c r="AC28" s="32">
        <f t="shared" si="9"/>
        <v>0</v>
      </c>
      <c r="AD28" s="32">
        <f t="shared" si="10"/>
        <v>0</v>
      </c>
      <c r="AE28" s="33" t="str">
        <f t="shared" si="11"/>
        <v/>
      </c>
      <c r="AF28" s="103" t="str">
        <f t="shared" si="12"/>
        <v/>
      </c>
      <c r="AG28" s="103"/>
      <c r="AH28" s="103"/>
      <c r="AI28" s="103"/>
      <c r="AJ28" s="103"/>
      <c r="AK28" s="103"/>
      <c r="AL28" s="103"/>
      <c r="AM28" s="103"/>
      <c r="AN28" s="103"/>
      <c r="AO28" s="103"/>
      <c r="AP28" s="103"/>
      <c r="AQ28" s="103"/>
      <c r="AS28" s="34">
        <f t="shared" si="13"/>
        <v>0</v>
      </c>
      <c r="AT28" s="34">
        <f t="shared" si="14"/>
        <v>0.3125</v>
      </c>
      <c r="AU28" s="34">
        <f t="shared" si="15"/>
        <v>0</v>
      </c>
      <c r="AV28" s="34">
        <f t="shared" si="16"/>
        <v>0</v>
      </c>
      <c r="AW28" s="34">
        <f t="shared" si="17"/>
        <v>0</v>
      </c>
      <c r="AX28" s="34">
        <f t="shared" si="18"/>
        <v>0</v>
      </c>
      <c r="AY28" s="34">
        <f t="shared" si="19"/>
        <v>0</v>
      </c>
      <c r="AZ28" s="34">
        <f t="shared" si="20"/>
        <v>-0.16666666666666696</v>
      </c>
      <c r="BA28" s="34">
        <f t="shared" si="21"/>
        <v>-0.4375</v>
      </c>
      <c r="BB28" s="34">
        <f t="shared" si="22"/>
        <v>0.3125</v>
      </c>
      <c r="BC28" s="34">
        <f t="shared" si="23"/>
        <v>0</v>
      </c>
      <c r="BD28" s="35">
        <f t="shared" si="24"/>
        <v>0.3125</v>
      </c>
      <c r="BE28" s="34">
        <f t="shared" si="25"/>
        <v>0</v>
      </c>
      <c r="BF28" s="36">
        <f t="shared" si="26"/>
        <v>0</v>
      </c>
      <c r="BH28" s="37" t="str">
        <f t="shared" si="27"/>
        <v/>
      </c>
      <c r="BI28" s="37" t="str">
        <f t="shared" si="28"/>
        <v/>
      </c>
      <c r="BJ28" s="37" t="str">
        <f t="shared" si="29"/>
        <v/>
      </c>
      <c r="BK28" s="37" t="str">
        <f t="shared" si="30"/>
        <v/>
      </c>
      <c r="BL28" s="37" t="str">
        <f t="shared" si="31"/>
        <v/>
      </c>
      <c r="BM28" s="38"/>
      <c r="BN28" s="39"/>
      <c r="BO28" s="39"/>
      <c r="BP28" s="39"/>
      <c r="BQ28" s="39"/>
      <c r="BR28" s="39"/>
      <c r="BS28" s="39"/>
      <c r="BT28" s="39"/>
      <c r="BU28" s="39"/>
      <c r="BV28" s="39"/>
      <c r="BW28" s="38"/>
      <c r="BX28" s="38"/>
      <c r="BY28" s="38"/>
      <c r="BZ28" s="38"/>
      <c r="CA28" s="38"/>
      <c r="CB28" s="38"/>
      <c r="CC28" s="38"/>
      <c r="CD28" s="38"/>
    </row>
    <row r="29" spans="1:82" ht="27" customHeight="1" x14ac:dyDescent="0.2">
      <c r="A29" s="56">
        <v>22</v>
      </c>
      <c r="B29" s="57" t="s">
        <v>53</v>
      </c>
      <c r="C29" s="17"/>
      <c r="D29" s="18"/>
      <c r="E29" s="18"/>
      <c r="F29" s="19"/>
      <c r="G29" s="41" t="s">
        <v>148</v>
      </c>
      <c r="H29" s="105" t="s">
        <v>148</v>
      </c>
      <c r="I29" s="105"/>
      <c r="J29" s="105"/>
      <c r="K29" s="105"/>
      <c r="L29" s="105"/>
      <c r="M29" s="105"/>
      <c r="N29" s="21" t="s">
        <v>148</v>
      </c>
      <c r="O29" s="22" t="s">
        <v>148</v>
      </c>
      <c r="P29" s="21" t="s">
        <v>148</v>
      </c>
      <c r="Q29" s="86" t="s">
        <v>148</v>
      </c>
      <c r="R29" s="42" t="s">
        <v>148</v>
      </c>
      <c r="S29" s="24" t="s">
        <v>148</v>
      </c>
      <c r="T29" s="25">
        <f t="shared" si="0"/>
        <v>0.41666666666666669</v>
      </c>
      <c r="U29" s="26">
        <f t="shared" si="1"/>
        <v>0.9375</v>
      </c>
      <c r="V29" s="27">
        <f t="shared" si="2"/>
        <v>6.25E-2</v>
      </c>
      <c r="W29" s="28">
        <f t="shared" si="3"/>
        <v>0.45833333333333326</v>
      </c>
      <c r="X29" s="43">
        <f t="shared" si="4"/>
        <v>0.14583333333333326</v>
      </c>
      <c r="Y29" s="44">
        <f t="shared" si="5"/>
        <v>0</v>
      </c>
      <c r="Z29" s="44" t="str">
        <f t="shared" si="6"/>
        <v/>
      </c>
      <c r="AA29" s="44" t="str">
        <f t="shared" si="7"/>
        <v/>
      </c>
      <c r="AB29" s="45" t="str">
        <f t="shared" si="8"/>
        <v/>
      </c>
      <c r="AC29" s="32">
        <f t="shared" si="9"/>
        <v>0</v>
      </c>
      <c r="AD29" s="32">
        <f t="shared" si="10"/>
        <v>0</v>
      </c>
      <c r="AE29" s="33" t="str">
        <f t="shared" si="11"/>
        <v/>
      </c>
      <c r="AF29" s="103" t="str">
        <f t="shared" si="12"/>
        <v/>
      </c>
      <c r="AG29" s="103"/>
      <c r="AH29" s="103"/>
      <c r="AI29" s="103"/>
      <c r="AJ29" s="103"/>
      <c r="AK29" s="103"/>
      <c r="AL29" s="103"/>
      <c r="AM29" s="103"/>
      <c r="AN29" s="103"/>
      <c r="AO29" s="103"/>
      <c r="AP29" s="103"/>
      <c r="AQ29" s="103"/>
      <c r="AS29" s="34">
        <f t="shared" si="13"/>
        <v>0</v>
      </c>
      <c r="AT29" s="34">
        <f t="shared" si="14"/>
        <v>0.3125</v>
      </c>
      <c r="AU29" s="34">
        <f t="shared" si="15"/>
        <v>0</v>
      </c>
      <c r="AV29" s="34">
        <f t="shared" si="16"/>
        <v>0</v>
      </c>
      <c r="AW29" s="34">
        <f t="shared" si="17"/>
        <v>0</v>
      </c>
      <c r="AX29" s="34">
        <f t="shared" si="18"/>
        <v>0</v>
      </c>
      <c r="AY29" s="34">
        <f t="shared" si="19"/>
        <v>0</v>
      </c>
      <c r="AZ29" s="34">
        <f t="shared" si="20"/>
        <v>-0.16666666666666696</v>
      </c>
      <c r="BA29" s="34">
        <f t="shared" si="21"/>
        <v>-0.4375</v>
      </c>
      <c r="BB29" s="34">
        <f t="shared" si="22"/>
        <v>0.3125</v>
      </c>
      <c r="BC29" s="34">
        <f t="shared" si="23"/>
        <v>0</v>
      </c>
      <c r="BD29" s="35">
        <f t="shared" si="24"/>
        <v>0.3125</v>
      </c>
      <c r="BE29" s="34">
        <f t="shared" si="25"/>
        <v>0</v>
      </c>
      <c r="BF29" s="36">
        <f t="shared" si="26"/>
        <v>0</v>
      </c>
      <c r="BH29" s="37" t="str">
        <f t="shared" si="27"/>
        <v/>
      </c>
      <c r="BI29" s="37" t="str">
        <f t="shared" si="28"/>
        <v/>
      </c>
      <c r="BJ29" s="37" t="str">
        <f t="shared" si="29"/>
        <v/>
      </c>
      <c r="BK29" s="37" t="str">
        <f t="shared" si="30"/>
        <v/>
      </c>
      <c r="BL29" s="37" t="str">
        <f t="shared" si="31"/>
        <v/>
      </c>
      <c r="BM29" s="38"/>
      <c r="BN29" s="38"/>
      <c r="BO29" s="38"/>
      <c r="BP29" s="38"/>
      <c r="BQ29" s="38"/>
      <c r="BR29" s="38"/>
      <c r="BS29" s="38"/>
      <c r="BT29" s="38"/>
      <c r="BU29" s="38"/>
      <c r="BV29" s="38"/>
      <c r="BW29" s="38"/>
      <c r="BX29" s="38"/>
      <c r="BY29" s="38"/>
      <c r="BZ29" s="38"/>
      <c r="CA29" s="38"/>
      <c r="CB29" s="38"/>
      <c r="CC29" s="38"/>
      <c r="CD29" s="38"/>
    </row>
    <row r="30" spans="1:82" ht="27" customHeight="1" x14ac:dyDescent="0.2">
      <c r="A30" s="56">
        <v>23</v>
      </c>
      <c r="B30" s="57" t="s">
        <v>60</v>
      </c>
      <c r="C30" s="17"/>
      <c r="D30" s="18"/>
      <c r="E30" s="18"/>
      <c r="F30" s="19"/>
      <c r="G30" s="41" t="s">
        <v>148</v>
      </c>
      <c r="H30" s="105" t="s">
        <v>149</v>
      </c>
      <c r="I30" s="105"/>
      <c r="J30" s="105"/>
      <c r="K30" s="105"/>
      <c r="L30" s="105"/>
      <c r="M30" s="105"/>
      <c r="N30" s="21" t="s">
        <v>150</v>
      </c>
      <c r="O30" s="22" t="s">
        <v>151</v>
      </c>
      <c r="P30" s="21" t="s">
        <v>150</v>
      </c>
      <c r="Q30" s="86" t="s">
        <v>155</v>
      </c>
      <c r="R30" s="42" t="s">
        <v>154</v>
      </c>
      <c r="S30" s="24" t="s">
        <v>148</v>
      </c>
      <c r="T30" s="25">
        <f t="shared" si="0"/>
        <v>0.41666666666666669</v>
      </c>
      <c r="U30" s="26">
        <f t="shared" si="1"/>
        <v>0.9375</v>
      </c>
      <c r="V30" s="27">
        <f t="shared" si="2"/>
        <v>6.25E-2</v>
      </c>
      <c r="W30" s="28">
        <f t="shared" si="3"/>
        <v>0.45833333333333326</v>
      </c>
      <c r="X30" s="43">
        <f t="shared" si="4"/>
        <v>0.14583333333333326</v>
      </c>
      <c r="Y30" s="44">
        <f t="shared" si="5"/>
        <v>0</v>
      </c>
      <c r="Z30" s="44" t="str">
        <f t="shared" si="6"/>
        <v/>
      </c>
      <c r="AA30" s="44" t="str">
        <f t="shared" si="7"/>
        <v/>
      </c>
      <c r="AB30" s="45" t="str">
        <f t="shared" si="8"/>
        <v/>
      </c>
      <c r="AC30" s="32">
        <f t="shared" si="9"/>
        <v>0</v>
      </c>
      <c r="AD30" s="32">
        <f t="shared" si="10"/>
        <v>0</v>
      </c>
      <c r="AE30" s="33" t="str">
        <f t="shared" si="11"/>
        <v/>
      </c>
      <c r="AF30" s="103" t="str">
        <f t="shared" si="12"/>
        <v/>
      </c>
      <c r="AG30" s="103"/>
      <c r="AH30" s="103"/>
      <c r="AI30" s="103"/>
      <c r="AJ30" s="103"/>
      <c r="AK30" s="103"/>
      <c r="AL30" s="103"/>
      <c r="AM30" s="103"/>
      <c r="AN30" s="103"/>
      <c r="AO30" s="103"/>
      <c r="AP30" s="103"/>
      <c r="AQ30" s="103"/>
      <c r="AS30" s="34">
        <f t="shared" si="13"/>
        <v>0</v>
      </c>
      <c r="AT30" s="34">
        <f t="shared" si="14"/>
        <v>0.3125</v>
      </c>
      <c r="AU30" s="34">
        <f t="shared" si="15"/>
        <v>0</v>
      </c>
      <c r="AV30" s="34">
        <f t="shared" si="16"/>
        <v>0</v>
      </c>
      <c r="AW30" s="34">
        <f t="shared" si="17"/>
        <v>0</v>
      </c>
      <c r="AX30" s="34">
        <f t="shared" si="18"/>
        <v>0</v>
      </c>
      <c r="AY30" s="34">
        <f t="shared" si="19"/>
        <v>0</v>
      </c>
      <c r="AZ30" s="34">
        <f t="shared" si="20"/>
        <v>-0.16666666666666696</v>
      </c>
      <c r="BA30" s="34">
        <f t="shared" si="21"/>
        <v>-0.4375</v>
      </c>
      <c r="BB30" s="34">
        <f t="shared" si="22"/>
        <v>0.3125</v>
      </c>
      <c r="BC30" s="34">
        <f t="shared" si="23"/>
        <v>0</v>
      </c>
      <c r="BD30" s="35">
        <f t="shared" si="24"/>
        <v>0.3125</v>
      </c>
      <c r="BE30" s="34">
        <f t="shared" si="25"/>
        <v>0</v>
      </c>
      <c r="BF30" s="36">
        <f t="shared" si="26"/>
        <v>0</v>
      </c>
      <c r="BH30" s="37" t="str">
        <f t="shared" si="27"/>
        <v/>
      </c>
      <c r="BI30" s="37" t="str">
        <f t="shared" si="28"/>
        <v/>
      </c>
      <c r="BJ30" s="37" t="str">
        <f t="shared" si="29"/>
        <v/>
      </c>
      <c r="BK30" s="37" t="str">
        <f t="shared" si="30"/>
        <v/>
      </c>
      <c r="BL30" s="37" t="str">
        <f t="shared" si="31"/>
        <v/>
      </c>
      <c r="BM30" s="38"/>
      <c r="BN30" s="38"/>
      <c r="BO30" s="38"/>
      <c r="BP30" s="38"/>
      <c r="BQ30" s="38"/>
      <c r="BR30" s="38"/>
      <c r="BS30" s="38"/>
      <c r="BT30" s="38"/>
      <c r="BU30" s="38"/>
      <c r="BV30" s="38"/>
      <c r="BW30" s="38"/>
      <c r="BX30" s="38"/>
      <c r="BY30" s="38"/>
      <c r="BZ30" s="38"/>
      <c r="CA30" s="38"/>
      <c r="CB30" s="38"/>
      <c r="CC30" s="38"/>
      <c r="CD30" s="38"/>
    </row>
    <row r="31" spans="1:82" ht="27" customHeight="1" x14ac:dyDescent="0.2">
      <c r="A31" s="46">
        <v>24</v>
      </c>
      <c r="B31" s="55" t="s">
        <v>66</v>
      </c>
      <c r="C31" s="48"/>
      <c r="D31" s="49"/>
      <c r="E31" s="50"/>
      <c r="F31" s="51"/>
      <c r="G31" s="41" t="s">
        <v>148</v>
      </c>
      <c r="H31" s="106" t="s">
        <v>149</v>
      </c>
      <c r="I31" s="106"/>
      <c r="J31" s="106"/>
      <c r="K31" s="106"/>
      <c r="L31" s="106"/>
      <c r="M31" s="106"/>
      <c r="N31" s="52" t="s">
        <v>150</v>
      </c>
      <c r="O31" s="85" t="s">
        <v>151</v>
      </c>
      <c r="P31" s="52" t="s">
        <v>150</v>
      </c>
      <c r="Q31" s="54" t="s">
        <v>155</v>
      </c>
      <c r="R31" s="53" t="s">
        <v>154</v>
      </c>
      <c r="S31" s="24" t="s">
        <v>148</v>
      </c>
      <c r="T31" s="25">
        <f t="shared" si="0"/>
        <v>0</v>
      </c>
      <c r="U31" s="26">
        <f t="shared" si="1"/>
        <v>0</v>
      </c>
      <c r="V31" s="27">
        <f t="shared" si="2"/>
        <v>0</v>
      </c>
      <c r="W31" s="28">
        <f t="shared" si="3"/>
        <v>0</v>
      </c>
      <c r="X31" s="43" t="str">
        <f t="shared" si="4"/>
        <v/>
      </c>
      <c r="Y31" s="44" t="str">
        <f t="shared" si="5"/>
        <v/>
      </c>
      <c r="Z31" s="44" t="str">
        <f t="shared" si="6"/>
        <v/>
      </c>
      <c r="AA31" s="44" t="str">
        <f t="shared" si="7"/>
        <v/>
      </c>
      <c r="AB31" s="45" t="str">
        <f t="shared" si="8"/>
        <v/>
      </c>
      <c r="AC31" s="32">
        <f t="shared" si="9"/>
        <v>0</v>
      </c>
      <c r="AD31" s="32">
        <f t="shared" si="10"/>
        <v>0</v>
      </c>
      <c r="AE31" s="33" t="str">
        <f t="shared" si="11"/>
        <v/>
      </c>
      <c r="AF31" s="103" t="str">
        <f t="shared" si="12"/>
        <v/>
      </c>
      <c r="AG31" s="103"/>
      <c r="AH31" s="103"/>
      <c r="AI31" s="103"/>
      <c r="AJ31" s="103"/>
      <c r="AK31" s="103"/>
      <c r="AL31" s="103"/>
      <c r="AM31" s="103"/>
      <c r="AN31" s="103"/>
      <c r="AO31" s="103"/>
      <c r="AP31" s="103"/>
      <c r="AQ31" s="103"/>
      <c r="AS31" s="34">
        <f t="shared" si="13"/>
        <v>0</v>
      </c>
      <c r="AT31" s="34">
        <f t="shared" si="14"/>
        <v>0.3125</v>
      </c>
      <c r="AU31" s="34">
        <f t="shared" si="15"/>
        <v>0</v>
      </c>
      <c r="AV31" s="34">
        <f t="shared" si="16"/>
        <v>0</v>
      </c>
      <c r="AW31" s="34">
        <f t="shared" si="17"/>
        <v>0</v>
      </c>
      <c r="AX31" s="34">
        <f t="shared" si="18"/>
        <v>0</v>
      </c>
      <c r="AY31" s="34">
        <f t="shared" si="19"/>
        <v>0.3125</v>
      </c>
      <c r="AZ31" s="34">
        <f t="shared" si="20"/>
        <v>0</v>
      </c>
      <c r="BA31" s="34">
        <f t="shared" si="21"/>
        <v>0.5</v>
      </c>
      <c r="BB31" s="34">
        <f t="shared" si="22"/>
        <v>0.3125</v>
      </c>
      <c r="BC31" s="34">
        <f t="shared" si="23"/>
        <v>0</v>
      </c>
      <c r="BD31" s="35">
        <f t="shared" si="24"/>
        <v>0.3125</v>
      </c>
      <c r="BE31" s="34">
        <f t="shared" si="25"/>
        <v>0</v>
      </c>
      <c r="BF31" s="36">
        <f t="shared" si="26"/>
        <v>0</v>
      </c>
      <c r="BH31" s="37" t="str">
        <f t="shared" si="27"/>
        <v/>
      </c>
      <c r="BI31" s="37" t="str">
        <f t="shared" si="28"/>
        <v/>
      </c>
      <c r="BJ31" s="37" t="str">
        <f t="shared" si="29"/>
        <v/>
      </c>
      <c r="BK31" s="37" t="str">
        <f t="shared" si="30"/>
        <v/>
      </c>
      <c r="BL31" s="37" t="str">
        <f t="shared" si="31"/>
        <v/>
      </c>
      <c r="BM31" s="38"/>
      <c r="BN31" s="38"/>
      <c r="BO31" s="38"/>
      <c r="BP31" s="38"/>
      <c r="BQ31" s="38"/>
      <c r="BR31" s="38"/>
      <c r="BS31" s="38"/>
      <c r="BT31" s="38"/>
      <c r="BU31" s="38"/>
      <c r="BV31" s="38"/>
      <c r="BW31" s="38"/>
      <c r="BX31" s="38"/>
      <c r="BY31" s="38"/>
      <c r="BZ31" s="38"/>
      <c r="CA31" s="38"/>
      <c r="CB31" s="38"/>
      <c r="CC31" s="38"/>
      <c r="CD31" s="38"/>
    </row>
    <row r="32" spans="1:82" ht="27" customHeight="1" x14ac:dyDescent="0.2">
      <c r="A32" s="46">
        <v>25</v>
      </c>
      <c r="B32" s="55" t="s">
        <v>10</v>
      </c>
      <c r="C32" s="48"/>
      <c r="D32" s="49"/>
      <c r="E32" s="50"/>
      <c r="F32" s="51"/>
      <c r="G32" s="41" t="s">
        <v>148</v>
      </c>
      <c r="H32" s="106" t="s">
        <v>149</v>
      </c>
      <c r="I32" s="106"/>
      <c r="J32" s="106"/>
      <c r="K32" s="106"/>
      <c r="L32" s="106"/>
      <c r="M32" s="106"/>
      <c r="N32" s="52" t="s">
        <v>150</v>
      </c>
      <c r="O32" s="85" t="s">
        <v>151</v>
      </c>
      <c r="P32" s="52" t="s">
        <v>150</v>
      </c>
      <c r="Q32" s="54" t="s">
        <v>155</v>
      </c>
      <c r="R32" s="53" t="s">
        <v>154</v>
      </c>
      <c r="S32" s="24" t="s">
        <v>148</v>
      </c>
      <c r="T32" s="25">
        <f t="shared" si="0"/>
        <v>0</v>
      </c>
      <c r="U32" s="26">
        <f t="shared" si="1"/>
        <v>0</v>
      </c>
      <c r="V32" s="27">
        <f t="shared" si="2"/>
        <v>0</v>
      </c>
      <c r="W32" s="28">
        <f t="shared" si="3"/>
        <v>0</v>
      </c>
      <c r="X32" s="43" t="str">
        <f t="shared" si="4"/>
        <v/>
      </c>
      <c r="Y32" s="44" t="str">
        <f t="shared" si="5"/>
        <v/>
      </c>
      <c r="Z32" s="44" t="str">
        <f t="shared" si="6"/>
        <v/>
      </c>
      <c r="AA32" s="44" t="str">
        <f t="shared" si="7"/>
        <v/>
      </c>
      <c r="AB32" s="45" t="str">
        <f t="shared" si="8"/>
        <v/>
      </c>
      <c r="AC32" s="32">
        <f t="shared" si="9"/>
        <v>0</v>
      </c>
      <c r="AD32" s="32">
        <f t="shared" si="10"/>
        <v>0</v>
      </c>
      <c r="AE32" s="33" t="str">
        <f t="shared" si="11"/>
        <v/>
      </c>
      <c r="AF32" s="103" t="str">
        <f t="shared" si="12"/>
        <v/>
      </c>
      <c r="AG32" s="103"/>
      <c r="AH32" s="103"/>
      <c r="AI32" s="103"/>
      <c r="AJ32" s="103"/>
      <c r="AK32" s="103"/>
      <c r="AL32" s="103"/>
      <c r="AM32" s="103"/>
      <c r="AN32" s="103"/>
      <c r="AO32" s="103"/>
      <c r="AP32" s="103"/>
      <c r="AQ32" s="103"/>
      <c r="AS32" s="34">
        <f t="shared" si="13"/>
        <v>0</v>
      </c>
      <c r="AT32" s="34">
        <f t="shared" si="14"/>
        <v>0.3125</v>
      </c>
      <c r="AU32" s="34">
        <f t="shared" si="15"/>
        <v>0</v>
      </c>
      <c r="AV32" s="34">
        <f t="shared" si="16"/>
        <v>0</v>
      </c>
      <c r="AW32" s="34">
        <f t="shared" si="17"/>
        <v>0</v>
      </c>
      <c r="AX32" s="34">
        <f t="shared" si="18"/>
        <v>0</v>
      </c>
      <c r="AY32" s="34">
        <f t="shared" si="19"/>
        <v>0.3125</v>
      </c>
      <c r="AZ32" s="34">
        <f t="shared" si="20"/>
        <v>0</v>
      </c>
      <c r="BA32" s="34">
        <f t="shared" si="21"/>
        <v>0.5</v>
      </c>
      <c r="BB32" s="34">
        <f t="shared" si="22"/>
        <v>0.3125</v>
      </c>
      <c r="BC32" s="34">
        <f t="shared" si="23"/>
        <v>0</v>
      </c>
      <c r="BD32" s="35">
        <f t="shared" si="24"/>
        <v>0.3125</v>
      </c>
      <c r="BE32" s="34">
        <f t="shared" si="25"/>
        <v>0</v>
      </c>
      <c r="BF32" s="36">
        <f t="shared" si="26"/>
        <v>0</v>
      </c>
      <c r="BH32" s="37" t="str">
        <f t="shared" si="27"/>
        <v/>
      </c>
      <c r="BI32" s="37" t="str">
        <f t="shared" si="28"/>
        <v/>
      </c>
      <c r="BJ32" s="37" t="str">
        <f t="shared" si="29"/>
        <v/>
      </c>
      <c r="BK32" s="37" t="str">
        <f t="shared" si="30"/>
        <v/>
      </c>
      <c r="BL32" s="37" t="str">
        <f t="shared" si="31"/>
        <v/>
      </c>
      <c r="BM32" s="38"/>
      <c r="BN32" s="38"/>
      <c r="BO32" s="38"/>
      <c r="BP32" s="38"/>
      <c r="BQ32" s="38"/>
      <c r="BR32" s="38"/>
      <c r="BS32" s="38"/>
      <c r="BT32" s="38"/>
      <c r="BU32" s="38"/>
      <c r="BV32" s="38"/>
      <c r="BW32" s="38"/>
      <c r="BX32" s="38"/>
      <c r="BY32" s="38"/>
      <c r="BZ32" s="38"/>
      <c r="CA32" s="38"/>
      <c r="CB32" s="38"/>
      <c r="CC32" s="38"/>
      <c r="CD32" s="38"/>
    </row>
    <row r="33" spans="1:82" ht="27" customHeight="1" x14ac:dyDescent="0.2">
      <c r="A33" s="58">
        <v>26</v>
      </c>
      <c r="B33" s="59" t="s">
        <v>79</v>
      </c>
      <c r="C33" s="60"/>
      <c r="D33" s="61"/>
      <c r="E33" s="62"/>
      <c r="F33" s="63"/>
      <c r="G33" s="41" t="s">
        <v>148</v>
      </c>
      <c r="H33" s="104" t="s">
        <v>149</v>
      </c>
      <c r="I33" s="104"/>
      <c r="J33" s="104"/>
      <c r="K33" s="104"/>
      <c r="L33" s="104"/>
      <c r="M33" s="104"/>
      <c r="N33" s="21" t="s">
        <v>150</v>
      </c>
      <c r="O33" s="22" t="s">
        <v>151</v>
      </c>
      <c r="P33" s="21" t="s">
        <v>150</v>
      </c>
      <c r="Q33" s="86" t="s">
        <v>155</v>
      </c>
      <c r="R33" s="42" t="s">
        <v>154</v>
      </c>
      <c r="S33" s="24" t="s">
        <v>148</v>
      </c>
      <c r="T33" s="25">
        <f t="shared" si="0"/>
        <v>0.41666666666666669</v>
      </c>
      <c r="U33" s="26">
        <f t="shared" si="1"/>
        <v>0.9375</v>
      </c>
      <c r="V33" s="27">
        <f t="shared" si="2"/>
        <v>6.25E-2</v>
      </c>
      <c r="W33" s="28">
        <f t="shared" si="3"/>
        <v>0.45833333333333326</v>
      </c>
      <c r="X33" s="43">
        <f t="shared" si="4"/>
        <v>0.14583333333333326</v>
      </c>
      <c r="Y33" s="44">
        <f t="shared" si="5"/>
        <v>0</v>
      </c>
      <c r="Z33" s="44" t="str">
        <f t="shared" si="6"/>
        <v/>
      </c>
      <c r="AA33" s="44" t="str">
        <f t="shared" si="7"/>
        <v/>
      </c>
      <c r="AB33" s="45" t="str">
        <f t="shared" si="8"/>
        <v/>
      </c>
      <c r="AC33" s="32">
        <f t="shared" si="9"/>
        <v>0</v>
      </c>
      <c r="AD33" s="32">
        <f t="shared" si="10"/>
        <v>0</v>
      </c>
      <c r="AE33" s="33" t="str">
        <f t="shared" si="11"/>
        <v/>
      </c>
      <c r="AF33" s="103" t="str">
        <f t="shared" si="12"/>
        <v/>
      </c>
      <c r="AG33" s="103"/>
      <c r="AH33" s="103"/>
      <c r="AI33" s="103"/>
      <c r="AJ33" s="103"/>
      <c r="AK33" s="103"/>
      <c r="AL33" s="103"/>
      <c r="AM33" s="103"/>
      <c r="AN33" s="103"/>
      <c r="AO33" s="103"/>
      <c r="AP33" s="103"/>
      <c r="AQ33" s="103"/>
      <c r="AS33" s="34">
        <f t="shared" si="13"/>
        <v>0</v>
      </c>
      <c r="AT33" s="34">
        <f t="shared" si="14"/>
        <v>0.3125</v>
      </c>
      <c r="AU33" s="34">
        <f t="shared" si="15"/>
        <v>0</v>
      </c>
      <c r="AV33" s="34">
        <f t="shared" si="16"/>
        <v>0</v>
      </c>
      <c r="AW33" s="34">
        <f t="shared" si="17"/>
        <v>0</v>
      </c>
      <c r="AX33" s="34">
        <f t="shared" si="18"/>
        <v>0</v>
      </c>
      <c r="AY33" s="34">
        <f t="shared" si="19"/>
        <v>0</v>
      </c>
      <c r="AZ33" s="34">
        <f t="shared" si="20"/>
        <v>-0.16666666666666696</v>
      </c>
      <c r="BA33" s="34">
        <f t="shared" si="21"/>
        <v>-0.4375</v>
      </c>
      <c r="BB33" s="34">
        <f t="shared" si="22"/>
        <v>0.3125</v>
      </c>
      <c r="BC33" s="34">
        <f t="shared" si="23"/>
        <v>0</v>
      </c>
      <c r="BD33" s="35">
        <f t="shared" si="24"/>
        <v>0.3125</v>
      </c>
      <c r="BE33" s="34">
        <f t="shared" si="25"/>
        <v>0</v>
      </c>
      <c r="BF33" s="36">
        <f t="shared" si="26"/>
        <v>0</v>
      </c>
      <c r="BH33" s="37" t="str">
        <f t="shared" si="27"/>
        <v/>
      </c>
      <c r="BI33" s="37" t="str">
        <f t="shared" si="28"/>
        <v/>
      </c>
      <c r="BJ33" s="37" t="str">
        <f t="shared" si="29"/>
        <v/>
      </c>
      <c r="BK33" s="37" t="str">
        <f t="shared" si="30"/>
        <v/>
      </c>
      <c r="BL33" s="37" t="str">
        <f t="shared" si="31"/>
        <v/>
      </c>
      <c r="BM33" s="38"/>
      <c r="BN33" s="38"/>
      <c r="BO33" s="38"/>
      <c r="BP33" s="38"/>
      <c r="BQ33" s="38"/>
      <c r="BR33" s="38"/>
      <c r="BS33" s="38"/>
      <c r="BT33" s="38"/>
      <c r="BU33" s="38"/>
      <c r="BV33" s="38"/>
      <c r="BW33" s="38"/>
      <c r="BX33" s="38"/>
      <c r="BY33" s="38"/>
      <c r="BZ33" s="38"/>
      <c r="CA33" s="38"/>
      <c r="CB33" s="38"/>
      <c r="CC33" s="38"/>
      <c r="CD33" s="38"/>
    </row>
    <row r="34" spans="1:82" ht="27" customHeight="1" x14ac:dyDescent="0.2">
      <c r="A34" s="58">
        <v>27</v>
      </c>
      <c r="B34" s="59" t="s">
        <v>83</v>
      </c>
      <c r="C34" s="60"/>
      <c r="D34" s="61"/>
      <c r="E34" s="62"/>
      <c r="F34" s="63"/>
      <c r="G34" s="41" t="s">
        <v>148</v>
      </c>
      <c r="H34" s="104" t="s">
        <v>149</v>
      </c>
      <c r="I34" s="104"/>
      <c r="J34" s="104"/>
      <c r="K34" s="104"/>
      <c r="L34" s="104"/>
      <c r="M34" s="104"/>
      <c r="N34" s="21" t="s">
        <v>150</v>
      </c>
      <c r="O34" s="22" t="s">
        <v>151</v>
      </c>
      <c r="P34" s="21" t="s">
        <v>150</v>
      </c>
      <c r="Q34" s="23" t="s">
        <v>155</v>
      </c>
      <c r="R34" s="64" t="s">
        <v>154</v>
      </c>
      <c r="S34" s="24" t="s">
        <v>148</v>
      </c>
      <c r="T34" s="25">
        <f t="shared" si="0"/>
        <v>0.41666666666666669</v>
      </c>
      <c r="U34" s="26">
        <f t="shared" si="1"/>
        <v>0.8125</v>
      </c>
      <c r="V34" s="27">
        <f t="shared" si="2"/>
        <v>4.1666666666666664E-2</v>
      </c>
      <c r="W34" s="28">
        <f t="shared" si="3"/>
        <v>0.35416666666666663</v>
      </c>
      <c r="X34" s="43">
        <f t="shared" si="4"/>
        <v>4.166666666666663E-2</v>
      </c>
      <c r="Y34" s="44">
        <f t="shared" si="5"/>
        <v>0</v>
      </c>
      <c r="Z34" s="44" t="str">
        <f t="shared" si="6"/>
        <v/>
      </c>
      <c r="AA34" s="44" t="str">
        <f t="shared" si="7"/>
        <v/>
      </c>
      <c r="AB34" s="45" t="str">
        <f t="shared" si="8"/>
        <v/>
      </c>
      <c r="AC34" s="32">
        <f t="shared" si="9"/>
        <v>0</v>
      </c>
      <c r="AD34" s="32">
        <f t="shared" si="10"/>
        <v>0</v>
      </c>
      <c r="AE34" s="33" t="str">
        <f t="shared" si="11"/>
        <v/>
      </c>
      <c r="AF34" s="103" t="str">
        <f t="shared" si="12"/>
        <v/>
      </c>
      <c r="AG34" s="103"/>
      <c r="AH34" s="103"/>
      <c r="AI34" s="103"/>
      <c r="AJ34" s="103"/>
      <c r="AK34" s="103"/>
      <c r="AL34" s="103"/>
      <c r="AM34" s="103"/>
      <c r="AN34" s="103"/>
      <c r="AO34" s="103"/>
      <c r="AP34" s="103"/>
      <c r="AQ34" s="103"/>
      <c r="AS34" s="34">
        <f t="shared" si="13"/>
        <v>0</v>
      </c>
      <c r="AT34" s="34">
        <f t="shared" si="14"/>
        <v>0.3125</v>
      </c>
      <c r="AU34" s="34">
        <f t="shared" si="15"/>
        <v>0</v>
      </c>
      <c r="AV34" s="34">
        <f t="shared" si="16"/>
        <v>0</v>
      </c>
      <c r="AW34" s="34">
        <f t="shared" si="17"/>
        <v>0</v>
      </c>
      <c r="AX34" s="34">
        <f t="shared" si="18"/>
        <v>0</v>
      </c>
      <c r="AY34" s="34">
        <f t="shared" si="19"/>
        <v>0</v>
      </c>
      <c r="AZ34" s="34">
        <f t="shared" si="20"/>
        <v>-4.1666666666666963E-2</v>
      </c>
      <c r="BA34" s="34">
        <f t="shared" si="21"/>
        <v>-0.3125</v>
      </c>
      <c r="BB34" s="34">
        <f t="shared" si="22"/>
        <v>0.3125</v>
      </c>
      <c r="BC34" s="34">
        <f t="shared" si="23"/>
        <v>0</v>
      </c>
      <c r="BD34" s="35">
        <f t="shared" si="24"/>
        <v>0.3125</v>
      </c>
      <c r="BE34" s="34">
        <f t="shared" si="25"/>
        <v>0</v>
      </c>
      <c r="BF34" s="36">
        <f t="shared" si="26"/>
        <v>0</v>
      </c>
      <c r="BH34" s="37" t="str">
        <f t="shared" si="27"/>
        <v/>
      </c>
      <c r="BI34" s="37" t="str">
        <f t="shared" si="28"/>
        <v/>
      </c>
      <c r="BJ34" s="37" t="str">
        <f t="shared" si="29"/>
        <v/>
      </c>
      <c r="BK34" s="37" t="str">
        <f t="shared" si="30"/>
        <v/>
      </c>
      <c r="BL34" s="37" t="str">
        <f t="shared" si="31"/>
        <v/>
      </c>
      <c r="BM34" s="38"/>
      <c r="BN34" s="38"/>
      <c r="BO34" s="38"/>
      <c r="BP34" s="38"/>
      <c r="BQ34" s="38"/>
      <c r="BR34" s="38"/>
      <c r="BS34" s="38"/>
      <c r="BT34" s="38"/>
      <c r="BU34" s="38"/>
      <c r="BV34" s="38"/>
      <c r="BW34" s="38"/>
      <c r="BX34" s="38"/>
      <c r="BY34" s="38"/>
      <c r="BZ34" s="38"/>
      <c r="CA34" s="38"/>
      <c r="CB34" s="38"/>
      <c r="CC34" s="38"/>
      <c r="CD34" s="38"/>
    </row>
    <row r="35" spans="1:82" ht="27" customHeight="1" x14ac:dyDescent="0.2">
      <c r="A35" s="58">
        <v>28</v>
      </c>
      <c r="B35" s="59" t="s">
        <v>86</v>
      </c>
      <c r="C35" s="60"/>
      <c r="D35" s="61"/>
      <c r="E35" s="62"/>
      <c r="F35" s="63"/>
      <c r="G35" s="87" t="s">
        <v>148</v>
      </c>
      <c r="H35" s="100" t="s">
        <v>148</v>
      </c>
      <c r="I35" s="101"/>
      <c r="J35" s="101"/>
      <c r="K35" s="101"/>
      <c r="L35" s="101"/>
      <c r="M35" s="102"/>
      <c r="N35" s="21" t="s">
        <v>148</v>
      </c>
      <c r="O35" s="22" t="s">
        <v>148</v>
      </c>
      <c r="P35" s="21" t="s">
        <v>148</v>
      </c>
      <c r="Q35" s="23" t="s">
        <v>148</v>
      </c>
      <c r="R35" s="64" t="s">
        <v>148</v>
      </c>
      <c r="S35" s="24" t="s">
        <v>148</v>
      </c>
      <c r="T35" s="25">
        <f t="shared" si="0"/>
        <v>0</v>
      </c>
      <c r="U35" s="26">
        <f t="shared" si="1"/>
        <v>0</v>
      </c>
      <c r="V35" s="27">
        <f t="shared" si="2"/>
        <v>0</v>
      </c>
      <c r="W35" s="28">
        <f t="shared" si="3"/>
        <v>0</v>
      </c>
      <c r="X35" s="43" t="str">
        <f t="shared" si="4"/>
        <v/>
      </c>
      <c r="Y35" s="44" t="str">
        <f t="shared" si="5"/>
        <v/>
      </c>
      <c r="Z35" s="44" t="str">
        <f t="shared" si="6"/>
        <v/>
      </c>
      <c r="AA35" s="44" t="str">
        <f t="shared" si="7"/>
        <v/>
      </c>
      <c r="AB35" s="45" t="str">
        <f t="shared" si="8"/>
        <v/>
      </c>
      <c r="AC35" s="32">
        <f t="shared" si="9"/>
        <v>0</v>
      </c>
      <c r="AD35" s="32">
        <f t="shared" si="10"/>
        <v>0</v>
      </c>
      <c r="AE35" s="33" t="str">
        <f t="shared" si="11"/>
        <v/>
      </c>
      <c r="AF35" s="103" t="str">
        <f t="shared" si="12"/>
        <v>いつの休出分かを、振替日に入力してください。/</v>
      </c>
      <c r="AG35" s="103"/>
      <c r="AH35" s="103"/>
      <c r="AI35" s="103"/>
      <c r="AJ35" s="103"/>
      <c r="AK35" s="103"/>
      <c r="AL35" s="103"/>
      <c r="AM35" s="103"/>
      <c r="AN35" s="103"/>
      <c r="AO35" s="103"/>
      <c r="AP35" s="103"/>
      <c r="AQ35" s="103"/>
      <c r="AS35" s="34">
        <f t="shared" si="13"/>
        <v>0</v>
      </c>
      <c r="AT35" s="34">
        <f t="shared" si="14"/>
        <v>0.3125</v>
      </c>
      <c r="AU35" s="34">
        <f t="shared" si="15"/>
        <v>0</v>
      </c>
      <c r="AV35" s="34">
        <f t="shared" si="16"/>
        <v>0</v>
      </c>
      <c r="AW35" s="34">
        <f t="shared" si="17"/>
        <v>0</v>
      </c>
      <c r="AX35" s="34">
        <f t="shared" si="18"/>
        <v>0</v>
      </c>
      <c r="AY35" s="34">
        <f t="shared" si="19"/>
        <v>0.3125</v>
      </c>
      <c r="AZ35" s="34">
        <f t="shared" si="20"/>
        <v>0.77083333333333304</v>
      </c>
      <c r="BA35" s="34">
        <f t="shared" si="21"/>
        <v>0.5</v>
      </c>
      <c r="BB35" s="34">
        <f t="shared" si="22"/>
        <v>0.3125</v>
      </c>
      <c r="BC35" s="34">
        <f t="shared" si="23"/>
        <v>0</v>
      </c>
      <c r="BD35" s="35">
        <f t="shared" si="24"/>
        <v>0.3125</v>
      </c>
      <c r="BE35" s="34">
        <f t="shared" si="25"/>
        <v>0</v>
      </c>
      <c r="BF35" s="36">
        <f t="shared" si="26"/>
        <v>0</v>
      </c>
      <c r="BH35" s="37" t="str">
        <f t="shared" si="27"/>
        <v/>
      </c>
      <c r="BI35" s="37" t="str">
        <f t="shared" si="28"/>
        <v>いつの休出分かを、振替日に入力してください。/</v>
      </c>
      <c r="BJ35" s="37" t="str">
        <f t="shared" si="29"/>
        <v/>
      </c>
      <c r="BK35" s="37" t="str">
        <f t="shared" si="30"/>
        <v/>
      </c>
      <c r="BL35" s="37" t="str">
        <f t="shared" si="31"/>
        <v>いつの休出分かを、振替日に入力してください。/</v>
      </c>
      <c r="BM35" s="38"/>
      <c r="BN35" s="38"/>
      <c r="BO35" s="38"/>
      <c r="BP35" s="38"/>
      <c r="BQ35" s="38"/>
      <c r="BR35" s="38"/>
      <c r="BS35" s="38"/>
      <c r="BT35" s="38"/>
      <c r="BU35" s="38"/>
      <c r="BV35" s="38"/>
      <c r="BW35" s="38"/>
      <c r="BX35" s="38"/>
      <c r="BY35" s="38"/>
      <c r="BZ35" s="38"/>
      <c r="CA35" s="38"/>
      <c r="CB35" s="38"/>
      <c r="CC35" s="38"/>
      <c r="CD35" s="38"/>
    </row>
    <row r="36" spans="1:82" ht="27" customHeight="1" x14ac:dyDescent="0.2">
      <c r="A36" s="58">
        <v>29</v>
      </c>
      <c r="B36" s="59" t="s">
        <v>53</v>
      </c>
      <c r="C36" s="60"/>
      <c r="D36" s="61"/>
      <c r="E36" s="62"/>
      <c r="F36" s="63"/>
      <c r="G36" s="41" t="s">
        <v>148</v>
      </c>
      <c r="H36" s="104" t="s">
        <v>148</v>
      </c>
      <c r="I36" s="104"/>
      <c r="J36" s="104"/>
      <c r="K36" s="104"/>
      <c r="L36" s="104"/>
      <c r="M36" s="104"/>
      <c r="N36" s="21" t="s">
        <v>148</v>
      </c>
      <c r="O36" s="22" t="s">
        <v>148</v>
      </c>
      <c r="P36" s="21" t="s">
        <v>148</v>
      </c>
      <c r="Q36" s="86" t="s">
        <v>148</v>
      </c>
      <c r="R36" s="42" t="s">
        <v>148</v>
      </c>
      <c r="S36" s="24" t="s">
        <v>148</v>
      </c>
      <c r="T36" s="25">
        <f t="shared" si="0"/>
        <v>0.41666666666666669</v>
      </c>
      <c r="U36" s="26">
        <f t="shared" si="1"/>
        <v>0.9375</v>
      </c>
      <c r="V36" s="27">
        <f t="shared" si="2"/>
        <v>6.25E-2</v>
      </c>
      <c r="W36" s="28">
        <f t="shared" si="3"/>
        <v>0.45833333333333326</v>
      </c>
      <c r="X36" s="43">
        <f t="shared" si="4"/>
        <v>0.14583333333333326</v>
      </c>
      <c r="Y36" s="44">
        <f t="shared" si="5"/>
        <v>0</v>
      </c>
      <c r="Z36" s="44" t="str">
        <f t="shared" si="6"/>
        <v/>
      </c>
      <c r="AA36" s="44" t="str">
        <f t="shared" si="7"/>
        <v/>
      </c>
      <c r="AB36" s="45" t="str">
        <f t="shared" si="8"/>
        <v/>
      </c>
      <c r="AC36" s="32">
        <f t="shared" si="9"/>
        <v>0</v>
      </c>
      <c r="AD36" s="32">
        <f t="shared" si="10"/>
        <v>0</v>
      </c>
      <c r="AE36" s="33" t="str">
        <f t="shared" si="11"/>
        <v/>
      </c>
      <c r="AF36" s="103" t="str">
        <f t="shared" si="12"/>
        <v/>
      </c>
      <c r="AG36" s="103"/>
      <c r="AH36" s="103"/>
      <c r="AI36" s="103"/>
      <c r="AJ36" s="103"/>
      <c r="AK36" s="103"/>
      <c r="AL36" s="103"/>
      <c r="AM36" s="103"/>
      <c r="AN36" s="103"/>
      <c r="AO36" s="103"/>
      <c r="AP36" s="103"/>
      <c r="AQ36" s="103"/>
      <c r="AS36" s="34">
        <f t="shared" si="13"/>
        <v>0</v>
      </c>
      <c r="AT36" s="34">
        <f t="shared" si="14"/>
        <v>0.3125</v>
      </c>
      <c r="AU36" s="34">
        <f t="shared" si="15"/>
        <v>0</v>
      </c>
      <c r="AV36" s="34">
        <f t="shared" si="16"/>
        <v>0</v>
      </c>
      <c r="AW36" s="34">
        <f t="shared" si="17"/>
        <v>0</v>
      </c>
      <c r="AX36" s="34">
        <f t="shared" si="18"/>
        <v>0</v>
      </c>
      <c r="AY36" s="34">
        <f t="shared" si="19"/>
        <v>0</v>
      </c>
      <c r="AZ36" s="34">
        <f t="shared" si="20"/>
        <v>-0.16666666666666696</v>
      </c>
      <c r="BA36" s="34">
        <f t="shared" si="21"/>
        <v>-0.4375</v>
      </c>
      <c r="BB36" s="34">
        <f t="shared" si="22"/>
        <v>0.3125</v>
      </c>
      <c r="BC36" s="34">
        <f t="shared" si="23"/>
        <v>0</v>
      </c>
      <c r="BD36" s="35">
        <f t="shared" si="24"/>
        <v>0.3125</v>
      </c>
      <c r="BE36" s="34">
        <f t="shared" si="25"/>
        <v>0</v>
      </c>
      <c r="BF36" s="36">
        <f t="shared" si="26"/>
        <v>0</v>
      </c>
      <c r="BH36" s="37" t="str">
        <f t="shared" si="27"/>
        <v/>
      </c>
      <c r="BI36" s="37" t="str">
        <f t="shared" si="28"/>
        <v/>
      </c>
      <c r="BJ36" s="37" t="str">
        <f t="shared" si="29"/>
        <v/>
      </c>
      <c r="BK36" s="37" t="str">
        <f t="shared" si="30"/>
        <v/>
      </c>
      <c r="BL36" s="37" t="str">
        <f t="shared" si="31"/>
        <v/>
      </c>
      <c r="BM36" s="38"/>
      <c r="BN36" s="38"/>
      <c r="BO36" s="38"/>
      <c r="BP36" s="38"/>
      <c r="BQ36" s="38"/>
      <c r="BR36" s="38"/>
      <c r="BS36" s="38"/>
      <c r="BT36" s="38"/>
      <c r="BU36" s="38"/>
      <c r="BV36" s="38"/>
      <c r="BW36" s="38"/>
      <c r="BX36" s="38"/>
      <c r="BY36" s="38"/>
      <c r="BZ36" s="38"/>
      <c r="CA36" s="38"/>
      <c r="CB36" s="38"/>
      <c r="CC36" s="38"/>
      <c r="CD36" s="38"/>
    </row>
    <row r="37" spans="1:82" ht="27" customHeight="1" x14ac:dyDescent="0.2">
      <c r="A37" s="15">
        <v>30</v>
      </c>
      <c r="B37" s="40" t="s">
        <v>60</v>
      </c>
      <c r="C37" s="17"/>
      <c r="D37" s="18"/>
      <c r="E37" s="18"/>
      <c r="F37" s="19"/>
      <c r="G37" s="41" t="s">
        <v>148</v>
      </c>
      <c r="H37" s="105" t="s">
        <v>149</v>
      </c>
      <c r="I37" s="105"/>
      <c r="J37" s="105"/>
      <c r="K37" s="105"/>
      <c r="L37" s="105"/>
      <c r="M37" s="105"/>
      <c r="N37" s="21" t="s">
        <v>150</v>
      </c>
      <c r="O37" s="22" t="s">
        <v>151</v>
      </c>
      <c r="P37" s="21" t="s">
        <v>150</v>
      </c>
      <c r="Q37" s="86" t="s">
        <v>155</v>
      </c>
      <c r="R37" s="42" t="s">
        <v>154</v>
      </c>
      <c r="S37" s="24" t="s">
        <v>148</v>
      </c>
      <c r="T37" s="25">
        <f t="shared" si="0"/>
        <v>0.41666666666666669</v>
      </c>
      <c r="U37" s="26">
        <f t="shared" si="1"/>
        <v>0.95833333333333337</v>
      </c>
      <c r="V37" s="27">
        <f t="shared" si="2"/>
        <v>6.25E-2</v>
      </c>
      <c r="W37" s="28">
        <f t="shared" si="3"/>
        <v>0.47916666666666674</v>
      </c>
      <c r="X37" s="43">
        <f t="shared" si="4"/>
        <v>0.16666666666666666</v>
      </c>
      <c r="Y37" s="44">
        <f t="shared" si="5"/>
        <v>8.3266726846886741E-17</v>
      </c>
      <c r="Z37" s="44" t="str">
        <f t="shared" si="6"/>
        <v/>
      </c>
      <c r="AA37" s="44" t="str">
        <f t="shared" si="7"/>
        <v/>
      </c>
      <c r="AB37" s="45" t="str">
        <f t="shared" si="8"/>
        <v/>
      </c>
      <c r="AC37" s="32">
        <f t="shared" si="9"/>
        <v>0</v>
      </c>
      <c r="AD37" s="32">
        <f t="shared" si="10"/>
        <v>0</v>
      </c>
      <c r="AE37" s="33" t="str">
        <f t="shared" si="11"/>
        <v/>
      </c>
      <c r="AF37" s="103" t="str">
        <f t="shared" si="12"/>
        <v/>
      </c>
      <c r="AG37" s="103"/>
      <c r="AH37" s="103"/>
      <c r="AI37" s="103"/>
      <c r="AJ37" s="103"/>
      <c r="AK37" s="103"/>
      <c r="AL37" s="103"/>
      <c r="AM37" s="103"/>
      <c r="AN37" s="103"/>
      <c r="AO37" s="103"/>
      <c r="AP37" s="103"/>
      <c r="AQ37" s="103"/>
      <c r="AS37" s="34">
        <f t="shared" si="13"/>
        <v>0</v>
      </c>
      <c r="AT37" s="34">
        <f t="shared" si="14"/>
        <v>0.3125</v>
      </c>
      <c r="AU37" s="34">
        <f t="shared" si="15"/>
        <v>0</v>
      </c>
      <c r="AV37" s="34">
        <f t="shared" si="16"/>
        <v>0</v>
      </c>
      <c r="AW37" s="34">
        <f t="shared" si="17"/>
        <v>0</v>
      </c>
      <c r="AX37" s="34">
        <f t="shared" si="18"/>
        <v>0</v>
      </c>
      <c r="AY37" s="34">
        <f t="shared" si="19"/>
        <v>0</v>
      </c>
      <c r="AZ37" s="34">
        <f t="shared" si="20"/>
        <v>-0.18750000000000033</v>
      </c>
      <c r="BA37" s="34">
        <f t="shared" si="21"/>
        <v>-0.45833333333333337</v>
      </c>
      <c r="BB37" s="34">
        <f t="shared" si="22"/>
        <v>0.3125</v>
      </c>
      <c r="BC37" s="34">
        <f t="shared" si="23"/>
        <v>0</v>
      </c>
      <c r="BD37" s="35">
        <f t="shared" si="24"/>
        <v>0.3125</v>
      </c>
      <c r="BE37" s="34">
        <f t="shared" si="25"/>
        <v>0</v>
      </c>
      <c r="BF37" s="36">
        <f t="shared" si="26"/>
        <v>0</v>
      </c>
      <c r="BH37" s="37" t="str">
        <f t="shared" si="27"/>
        <v/>
      </c>
      <c r="BI37" s="37" t="str">
        <f t="shared" si="28"/>
        <v/>
      </c>
      <c r="BJ37" s="37" t="str">
        <f t="shared" si="29"/>
        <v/>
      </c>
      <c r="BK37" s="37" t="str">
        <f t="shared" si="30"/>
        <v/>
      </c>
      <c r="BL37" s="37" t="str">
        <f t="shared" si="31"/>
        <v/>
      </c>
      <c r="BM37" s="38"/>
      <c r="BN37" s="38"/>
      <c r="BO37" s="38"/>
      <c r="BP37" s="38"/>
      <c r="BQ37" s="38"/>
      <c r="BR37" s="38"/>
      <c r="BS37" s="38"/>
      <c r="BT37" s="38"/>
      <c r="BU37" s="38"/>
      <c r="BV37" s="38"/>
      <c r="BW37" s="38"/>
      <c r="BX37" s="38"/>
      <c r="BY37" s="38"/>
      <c r="BZ37" s="38"/>
      <c r="CA37" s="38"/>
      <c r="CB37" s="38"/>
      <c r="CC37" s="38"/>
      <c r="CD37" s="38"/>
    </row>
    <row r="38" spans="1:82" ht="27" customHeight="1" x14ac:dyDescent="0.2">
      <c r="A38" s="66">
        <v>31</v>
      </c>
      <c r="B38" s="67" t="s">
        <v>66</v>
      </c>
      <c r="C38" s="48"/>
      <c r="D38" s="49"/>
      <c r="E38" s="50"/>
      <c r="F38" s="51"/>
      <c r="G38" s="41"/>
      <c r="H38" s="106"/>
      <c r="I38" s="106"/>
      <c r="J38" s="106"/>
      <c r="K38" s="106"/>
      <c r="L38" s="106"/>
      <c r="M38" s="106"/>
      <c r="N38" s="52"/>
      <c r="O38" s="53"/>
      <c r="P38" s="52"/>
      <c r="Q38" s="54"/>
      <c r="R38" s="68"/>
      <c r="S38" s="24"/>
      <c r="T38" s="25">
        <f t="shared" si="0"/>
        <v>0</v>
      </c>
      <c r="U38" s="26">
        <f t="shared" si="1"/>
        <v>0</v>
      </c>
      <c r="V38" s="27">
        <f t="shared" si="2"/>
        <v>0</v>
      </c>
      <c r="W38" s="28">
        <f t="shared" si="3"/>
        <v>0</v>
      </c>
      <c r="X38" s="69" t="str">
        <f t="shared" si="4"/>
        <v/>
      </c>
      <c r="Y38" s="70" t="str">
        <f t="shared" si="5"/>
        <v/>
      </c>
      <c r="Z38" s="70" t="str">
        <f t="shared" si="6"/>
        <v/>
      </c>
      <c r="AA38" s="70" t="str">
        <f t="shared" si="7"/>
        <v/>
      </c>
      <c r="AB38" s="71" t="str">
        <f t="shared" si="8"/>
        <v/>
      </c>
      <c r="AC38" s="32">
        <f t="shared" si="9"/>
        <v>0</v>
      </c>
      <c r="AD38" s="32">
        <f t="shared" si="10"/>
        <v>0</v>
      </c>
      <c r="AE38" s="33" t="str">
        <f t="shared" si="11"/>
        <v/>
      </c>
      <c r="AF38" s="107" t="str">
        <f t="shared" si="12"/>
        <v/>
      </c>
      <c r="AG38" s="107"/>
      <c r="AH38" s="107"/>
      <c r="AI38" s="107"/>
      <c r="AJ38" s="107"/>
      <c r="AK38" s="107"/>
      <c r="AL38" s="107"/>
      <c r="AM38" s="107"/>
      <c r="AN38" s="107"/>
      <c r="AO38" s="107"/>
      <c r="AP38" s="107"/>
      <c r="AQ38" s="107"/>
      <c r="AS38" s="34">
        <f t="shared" si="13"/>
        <v>0</v>
      </c>
      <c r="AT38" s="34">
        <f t="shared" si="14"/>
        <v>0.3125</v>
      </c>
      <c r="AU38" s="34">
        <f t="shared" si="15"/>
        <v>0</v>
      </c>
      <c r="AV38" s="34">
        <f t="shared" si="16"/>
        <v>0</v>
      </c>
      <c r="AW38" s="34">
        <f t="shared" si="17"/>
        <v>0</v>
      </c>
      <c r="AX38" s="34">
        <f t="shared" si="18"/>
        <v>0</v>
      </c>
      <c r="AY38" s="34">
        <f t="shared" si="19"/>
        <v>0.3125</v>
      </c>
      <c r="AZ38" s="34">
        <f t="shared" si="20"/>
        <v>0</v>
      </c>
      <c r="BA38" s="34">
        <f t="shared" si="21"/>
        <v>0.5</v>
      </c>
      <c r="BB38" s="34">
        <f t="shared" si="22"/>
        <v>0.3125</v>
      </c>
      <c r="BC38" s="34">
        <f t="shared" si="23"/>
        <v>0</v>
      </c>
      <c r="BD38" s="35">
        <f t="shared" si="24"/>
        <v>0.3125</v>
      </c>
      <c r="BE38" s="34">
        <f t="shared" si="25"/>
        <v>0</v>
      </c>
      <c r="BF38" s="36">
        <f t="shared" si="26"/>
        <v>0</v>
      </c>
      <c r="BH38" s="37" t="str">
        <f t="shared" si="27"/>
        <v/>
      </c>
      <c r="BI38" s="37" t="str">
        <f t="shared" si="28"/>
        <v/>
      </c>
      <c r="BJ38" s="37" t="str">
        <f t="shared" si="29"/>
        <v/>
      </c>
      <c r="BK38" s="37" t="str">
        <f t="shared" si="30"/>
        <v/>
      </c>
      <c r="BL38" s="37" t="str">
        <f t="shared" si="31"/>
        <v/>
      </c>
      <c r="BM38" s="38"/>
      <c r="BN38" s="38"/>
      <c r="BO38" s="38"/>
      <c r="BP38" s="38"/>
      <c r="BQ38" s="38"/>
      <c r="BR38" s="38"/>
      <c r="BS38" s="38"/>
      <c r="BT38" s="38"/>
      <c r="BU38" s="38"/>
      <c r="BV38" s="38"/>
      <c r="BW38" s="38"/>
      <c r="BX38" s="38"/>
      <c r="BY38" s="38"/>
      <c r="BZ38" s="38"/>
      <c r="CA38" s="38"/>
      <c r="CB38" s="38"/>
      <c r="CC38" s="38"/>
      <c r="CD38" s="38"/>
    </row>
    <row r="39" spans="1:82" x14ac:dyDescent="0.2">
      <c r="A39" s="108" t="s">
        <v>108</v>
      </c>
      <c r="B39" s="108"/>
      <c r="C39" s="108"/>
      <c r="D39" s="108"/>
      <c r="E39" s="108"/>
      <c r="F39" s="108"/>
      <c r="G39" s="108"/>
      <c r="H39" s="108"/>
      <c r="I39" s="108"/>
      <c r="J39" s="108"/>
      <c r="K39" s="108"/>
      <c r="L39" s="108"/>
      <c r="M39" s="108"/>
      <c r="N39" s="108"/>
      <c r="O39" s="108"/>
      <c r="P39" s="108"/>
      <c r="Q39" s="108"/>
      <c r="R39" s="108"/>
      <c r="S39" s="72">
        <f>TIME(HOUR(SUM(S8:S38)),ROUNDDOWN(MINUTE(SUM(S8:S38))/30,0)*30,0)</f>
        <v>0</v>
      </c>
      <c r="T39" s="109" t="s">
        <v>109</v>
      </c>
      <c r="U39" s="109"/>
      <c r="V39" s="109"/>
      <c r="W39" s="73">
        <f t="shared" ref="W39:AE39" si="32">SUM(W8:W38)</f>
        <v>8.8958333333333321</v>
      </c>
      <c r="X39" s="74">
        <f t="shared" si="32"/>
        <v>2.8333333333333326</v>
      </c>
      <c r="Y39" s="75">
        <f t="shared" si="32"/>
        <v>0.12500000000000056</v>
      </c>
      <c r="Z39" s="75">
        <f t="shared" si="32"/>
        <v>0</v>
      </c>
      <c r="AA39" s="75">
        <f t="shared" si="32"/>
        <v>0</v>
      </c>
      <c r="AB39" s="76">
        <f t="shared" si="32"/>
        <v>0</v>
      </c>
      <c r="AC39" s="73">
        <f t="shared" si="32"/>
        <v>0</v>
      </c>
      <c r="AD39" s="73">
        <f t="shared" si="32"/>
        <v>0</v>
      </c>
      <c r="AE39" s="77">
        <f t="shared" si="32"/>
        <v>0</v>
      </c>
      <c r="AF39" s="78"/>
      <c r="AG39" s="78"/>
      <c r="AH39" s="78"/>
      <c r="AI39" s="78"/>
      <c r="AJ39" s="78"/>
      <c r="AK39" s="78"/>
      <c r="AL39" s="78"/>
      <c r="AM39" s="78"/>
      <c r="AN39" s="78"/>
      <c r="AO39" s="78"/>
      <c r="AP39" s="78"/>
      <c r="AQ39" s="78"/>
      <c r="BH39" s="38"/>
      <c r="BI39" s="38"/>
      <c r="BJ39" s="38"/>
      <c r="BK39" s="38"/>
      <c r="BL39" s="38"/>
      <c r="BM39" s="38"/>
      <c r="BN39" s="38"/>
      <c r="BO39" s="38"/>
      <c r="BP39" s="38"/>
      <c r="BQ39" s="38"/>
      <c r="BR39" s="38"/>
      <c r="BS39" s="38"/>
      <c r="BT39" s="38"/>
      <c r="BU39" s="38"/>
      <c r="BV39" s="38"/>
      <c r="BW39" s="38"/>
      <c r="BX39" s="38"/>
      <c r="BY39" s="38"/>
      <c r="BZ39" s="38"/>
      <c r="CA39" s="38"/>
      <c r="CB39" s="38"/>
      <c r="CC39" s="38"/>
      <c r="CD39" s="38"/>
    </row>
    <row r="40" spans="1:82" x14ac:dyDescent="0.2">
      <c r="C40" s="94" t="s">
        <v>110</v>
      </c>
      <c r="D40" s="94"/>
      <c r="E40" s="79">
        <f>COUNTIF(W8:W38,"&lt;&gt;0:00")</f>
        <v>19</v>
      </c>
      <c r="F40" s="95" t="s">
        <v>111</v>
      </c>
      <c r="G40" s="95"/>
      <c r="H40" s="96">
        <f>SUM(H41:H46)</f>
        <v>2.958333333333333</v>
      </c>
      <c r="I40" s="96"/>
      <c r="J40" s="97" t="s">
        <v>112</v>
      </c>
      <c r="K40" s="97"/>
      <c r="L40" s="98">
        <f>AC39+AD39</f>
        <v>0</v>
      </c>
      <c r="M40" s="98"/>
      <c r="T40" s="97" t="s">
        <v>113</v>
      </c>
      <c r="U40" s="97"/>
      <c r="V40" s="99">
        <f>SUM(BF8:BF38)</f>
        <v>0</v>
      </c>
      <c r="W40" s="99"/>
      <c r="BH40" s="38"/>
      <c r="BI40" s="38"/>
      <c r="BJ40" s="38"/>
      <c r="BK40" s="38"/>
      <c r="BL40" s="38"/>
      <c r="BM40" s="38"/>
      <c r="BN40" s="38"/>
      <c r="BO40" s="38"/>
      <c r="BP40" s="38"/>
      <c r="BQ40" s="38"/>
      <c r="BR40" s="38"/>
      <c r="BS40" s="38"/>
      <c r="BT40" s="38"/>
      <c r="BU40" s="38"/>
      <c r="BV40" s="38"/>
      <c r="BW40" s="38"/>
      <c r="BX40" s="38"/>
      <c r="BY40" s="38"/>
      <c r="BZ40" s="38"/>
      <c r="CA40" s="38"/>
      <c r="CB40" s="38"/>
      <c r="CC40" s="38"/>
      <c r="CD40" s="38"/>
    </row>
    <row r="41" spans="1:82" x14ac:dyDescent="0.2">
      <c r="C41" s="90" t="s">
        <v>114</v>
      </c>
      <c r="D41" s="90"/>
      <c r="E41" s="80">
        <f>W39+H45</f>
        <v>8.8958333333333321</v>
      </c>
      <c r="F41" s="88" t="s">
        <v>115</v>
      </c>
      <c r="G41" s="88"/>
      <c r="H41" s="89">
        <f>X39</f>
        <v>2.8333333333333326</v>
      </c>
      <c r="I41" s="89"/>
      <c r="J41" s="90" t="s">
        <v>116</v>
      </c>
      <c r="K41" s="90"/>
      <c r="L41" s="91">
        <f>COUNTIF(AC8:AC38,"&gt;0:00")+COUNTIF(AD8:AD38,"&gt;0:00")</f>
        <v>0</v>
      </c>
      <c r="M41" s="91"/>
      <c r="T41" s="90" t="s">
        <v>117</v>
      </c>
      <c r="U41" s="90"/>
      <c r="V41" s="92">
        <v>21</v>
      </c>
      <c r="W41" s="92"/>
      <c r="BH41" s="38"/>
      <c r="BI41" s="38"/>
      <c r="BJ41" s="38"/>
      <c r="BK41" s="38"/>
      <c r="BL41" s="38"/>
      <c r="BM41" s="38"/>
      <c r="BN41" s="38"/>
      <c r="BO41" s="38"/>
      <c r="BP41" s="38"/>
      <c r="BQ41" s="38"/>
      <c r="BR41" s="38"/>
      <c r="BS41" s="38"/>
      <c r="BT41" s="38"/>
      <c r="BU41" s="38"/>
      <c r="BV41" s="38"/>
      <c r="BW41" s="38"/>
      <c r="BX41" s="38"/>
      <c r="BY41" s="38"/>
      <c r="BZ41" s="38"/>
      <c r="CA41" s="38"/>
      <c r="CB41" s="38"/>
      <c r="CC41" s="38"/>
      <c r="CD41" s="38"/>
    </row>
    <row r="42" spans="1:82" x14ac:dyDescent="0.2">
      <c r="C42" s="88" t="s">
        <v>118</v>
      </c>
      <c r="D42" s="88"/>
      <c r="E42" s="81">
        <f>COUNTIF($W$8:$W$38,"&gt;0:00")-COUNTIF($Z$8:$Z$38,"&gt;0:00")</f>
        <v>19</v>
      </c>
      <c r="F42" s="88" t="s">
        <v>119</v>
      </c>
      <c r="G42" s="88"/>
      <c r="H42" s="89">
        <f>Y39</f>
        <v>0.12500000000000056</v>
      </c>
      <c r="I42" s="89"/>
      <c r="J42" s="90" t="s">
        <v>120</v>
      </c>
      <c r="K42" s="90"/>
      <c r="L42" s="93">
        <f>L43*BB8</f>
        <v>0.3125</v>
      </c>
      <c r="M42" s="93"/>
      <c r="S42" s="82"/>
      <c r="T42" s="90" t="s">
        <v>121</v>
      </c>
      <c r="U42" s="90"/>
      <c r="V42" s="92">
        <f>COUNTIF(C8:C38,"=臨時")+COUNTIF(C8:C38,"=産前")+COUNTIF(C8:C38,"=産後")+COUNTIF(C8:C38,"=育児")+COUNTIF(C8:C38,"=介護")+COUNTIF(C8:C38,"=看護")</f>
        <v>0</v>
      </c>
      <c r="W42" s="92"/>
      <c r="BH42" s="38"/>
      <c r="BI42" s="38"/>
      <c r="BJ42" s="38"/>
      <c r="BK42" s="38"/>
      <c r="BL42" s="38"/>
      <c r="BM42" s="38"/>
      <c r="BN42" s="38"/>
      <c r="BO42" s="38"/>
      <c r="BP42" s="38"/>
      <c r="BQ42" s="38"/>
      <c r="BR42" s="38"/>
      <c r="BS42" s="38"/>
      <c r="BT42" s="38"/>
      <c r="BU42" s="38"/>
      <c r="BV42" s="38"/>
      <c r="BW42" s="38"/>
      <c r="BX42" s="38"/>
      <c r="BY42" s="38"/>
      <c r="BZ42" s="38"/>
      <c r="CA42" s="38"/>
      <c r="CB42" s="38"/>
      <c r="CC42" s="38"/>
      <c r="CD42" s="38"/>
    </row>
    <row r="43" spans="1:82" x14ac:dyDescent="0.2">
      <c r="C43" s="88" t="s">
        <v>122</v>
      </c>
      <c r="D43" s="88"/>
      <c r="E43" s="81">
        <f>COUNTIF($Z$8:$Z$38,"&gt;0:00")</f>
        <v>0</v>
      </c>
      <c r="F43" s="88" t="s">
        <v>123</v>
      </c>
      <c r="G43" s="88"/>
      <c r="H43" s="89">
        <f>Z39</f>
        <v>0</v>
      </c>
      <c r="I43" s="89"/>
      <c r="J43" s="90" t="s">
        <v>124</v>
      </c>
      <c r="K43" s="90"/>
      <c r="L43" s="91">
        <f>COUNTIF(D8:D38,"=代休")</f>
        <v>1</v>
      </c>
      <c r="M43" s="91"/>
      <c r="T43" s="90" t="s">
        <v>125</v>
      </c>
      <c r="U43" s="90"/>
      <c r="V43" s="92">
        <f>COUNTIF(F8:F38,"=A変")</f>
        <v>0</v>
      </c>
      <c r="W43" s="92"/>
      <c r="BH43" s="38"/>
      <c r="BI43" s="38"/>
      <c r="BJ43" s="38"/>
      <c r="BK43" s="38"/>
      <c r="BL43" s="38"/>
      <c r="BM43" s="38"/>
      <c r="BN43" s="38"/>
      <c r="BO43" s="38"/>
      <c r="BP43" s="38"/>
      <c r="BQ43" s="38"/>
      <c r="BR43" s="38"/>
      <c r="BS43" s="38"/>
      <c r="BT43" s="38"/>
      <c r="BU43" s="38"/>
      <c r="BV43" s="38"/>
      <c r="BW43" s="38"/>
      <c r="BX43" s="38"/>
      <c r="BY43" s="38"/>
      <c r="BZ43" s="38"/>
      <c r="CA43" s="38"/>
      <c r="CB43" s="38"/>
      <c r="CC43" s="38"/>
      <c r="CD43" s="38"/>
    </row>
    <row r="44" spans="1:82" x14ac:dyDescent="0.2">
      <c r="F44" s="88" t="s">
        <v>126</v>
      </c>
      <c r="G44" s="88"/>
      <c r="H44" s="89">
        <f>AA39</f>
        <v>0</v>
      </c>
      <c r="I44" s="89"/>
      <c r="J44" s="90" t="s">
        <v>127</v>
      </c>
      <c r="K44" s="90"/>
      <c r="L44" s="89">
        <f>AE39</f>
        <v>0</v>
      </c>
      <c r="M44" s="89"/>
      <c r="T44" s="90" t="s">
        <v>128</v>
      </c>
      <c r="U44" s="90"/>
      <c r="V44" s="92">
        <f>COUNTIF(F8:F38,"=B変")</f>
        <v>0</v>
      </c>
      <c r="W44" s="92"/>
      <c r="BH44" s="38"/>
      <c r="BI44" s="38"/>
      <c r="BJ44" s="38"/>
      <c r="BK44" s="38"/>
      <c r="BL44" s="38"/>
      <c r="BM44" s="38"/>
      <c r="BN44" s="38"/>
      <c r="BO44" s="38"/>
      <c r="BP44" s="38"/>
      <c r="BQ44" s="38"/>
      <c r="BR44" s="38"/>
      <c r="BS44" s="38"/>
      <c r="BT44" s="38"/>
      <c r="BU44" s="38"/>
      <c r="BV44" s="38"/>
      <c r="BW44" s="38"/>
      <c r="BX44" s="38"/>
      <c r="BY44" s="38"/>
      <c r="BZ44" s="38"/>
      <c r="CA44" s="38"/>
      <c r="CB44" s="38"/>
      <c r="CC44" s="38"/>
      <c r="CD44" s="38"/>
    </row>
    <row r="45" spans="1:82" x14ac:dyDescent="0.2">
      <c r="F45" s="88" t="s">
        <v>129</v>
      </c>
      <c r="G45" s="88"/>
      <c r="H45" s="89">
        <f>S39</f>
        <v>0</v>
      </c>
      <c r="I45" s="89"/>
      <c r="J45" s="90" t="s">
        <v>130</v>
      </c>
      <c r="K45" s="90"/>
      <c r="L45" s="91">
        <f>COUNTIF(AE8:AE38,"&gt;0:00")</f>
        <v>0</v>
      </c>
      <c r="M45" s="91"/>
      <c r="BH45" s="38"/>
      <c r="BI45" s="38"/>
      <c r="BJ45" s="38"/>
      <c r="BK45" s="38"/>
      <c r="BL45" s="38"/>
      <c r="BM45" s="38"/>
      <c r="BN45" s="38"/>
      <c r="BO45" s="38"/>
      <c r="BP45" s="38"/>
      <c r="BQ45" s="38"/>
      <c r="BR45" s="38"/>
      <c r="BS45" s="38"/>
      <c r="BT45" s="38"/>
      <c r="BU45" s="38"/>
      <c r="BV45" s="38"/>
      <c r="BW45" s="38"/>
      <c r="BX45" s="38"/>
      <c r="BY45" s="38"/>
      <c r="BZ45" s="38"/>
      <c r="CA45" s="38"/>
      <c r="CB45" s="38"/>
      <c r="CC45" s="38"/>
      <c r="CD45" s="38"/>
    </row>
    <row r="46" spans="1:82" x14ac:dyDescent="0.2">
      <c r="F46" s="88" t="s">
        <v>131</v>
      </c>
      <c r="G46" s="88"/>
      <c r="H46" s="89">
        <f>AB39</f>
        <v>0</v>
      </c>
      <c r="I46" s="89"/>
      <c r="J46" s="90" t="s">
        <v>132</v>
      </c>
      <c r="K46" s="90"/>
      <c r="L46" s="91">
        <f>COUNTIF(D8:D38,"=振休")</f>
        <v>0</v>
      </c>
      <c r="M46" s="91"/>
    </row>
  </sheetData>
  <sheetProtection password="8641" sheet="1" objects="1" scenarios="1"/>
  <mergeCells count="153">
    <mergeCell ref="C1:D1"/>
    <mergeCell ref="E1:F1"/>
    <mergeCell ref="G1:Y5"/>
    <mergeCell ref="C2:D2"/>
    <mergeCell ref="E2:F2"/>
    <mergeCell ref="Z2:AA3"/>
    <mergeCell ref="AB2:AE3"/>
    <mergeCell ref="C3:D3"/>
    <mergeCell ref="E3:F3"/>
    <mergeCell ref="C4:D4"/>
    <mergeCell ref="Z4:AA4"/>
    <mergeCell ref="AB4:AE4"/>
    <mergeCell ref="Z5:AA5"/>
    <mergeCell ref="AB5:AE5"/>
    <mergeCell ref="AS6:AS7"/>
    <mergeCell ref="AT6:AT7"/>
    <mergeCell ref="AU6:AU7"/>
    <mergeCell ref="AV6:AV7"/>
    <mergeCell ref="A6:A7"/>
    <mergeCell ref="B6:B7"/>
    <mergeCell ref="C6:F6"/>
    <mergeCell ref="G6:G7"/>
    <mergeCell ref="H6:M7"/>
    <mergeCell ref="N6:O6"/>
    <mergeCell ref="P6:R6"/>
    <mergeCell ref="S6:S7"/>
    <mergeCell ref="T6:V6"/>
    <mergeCell ref="BF6:BF7"/>
    <mergeCell ref="BH6:BH7"/>
    <mergeCell ref="BI6:BI7"/>
    <mergeCell ref="BJ6:BJ7"/>
    <mergeCell ref="BK6:BK7"/>
    <mergeCell ref="BL6:BL7"/>
    <mergeCell ref="H8:M8"/>
    <mergeCell ref="AF8:AQ8"/>
    <mergeCell ref="H9:M9"/>
    <mergeCell ref="AF9:AQ9"/>
    <mergeCell ref="AW6:AW7"/>
    <mergeCell ref="AX6:AX7"/>
    <mergeCell ref="AY6:AY7"/>
    <mergeCell ref="AZ6:AZ7"/>
    <mergeCell ref="BA6:BA7"/>
    <mergeCell ref="BB6:BB7"/>
    <mergeCell ref="BC6:BC7"/>
    <mergeCell ref="BD6:BD7"/>
    <mergeCell ref="BE6:BE7"/>
    <mergeCell ref="X6:AB6"/>
    <mergeCell ref="AC6:AC7"/>
    <mergeCell ref="AD6:AD7"/>
    <mergeCell ref="AE6:AE7"/>
    <mergeCell ref="AF6:AQ7"/>
    <mergeCell ref="H10:M10"/>
    <mergeCell ref="AF10:AQ10"/>
    <mergeCell ref="H11:M11"/>
    <mergeCell ref="AF11:AQ11"/>
    <mergeCell ref="H12:M12"/>
    <mergeCell ref="AF12:AQ12"/>
    <mergeCell ref="H13:M13"/>
    <mergeCell ref="AF13:AQ13"/>
    <mergeCell ref="H14:M14"/>
    <mergeCell ref="AF14:AQ14"/>
    <mergeCell ref="H15:M15"/>
    <mergeCell ref="AF15:AQ15"/>
    <mergeCell ref="H16:M16"/>
    <mergeCell ref="AF16:AQ16"/>
    <mergeCell ref="H17:M17"/>
    <mergeCell ref="AF17:AQ17"/>
    <mergeCell ref="H18:M18"/>
    <mergeCell ref="AF18:AQ18"/>
    <mergeCell ref="H19:M19"/>
    <mergeCell ref="AF19:AQ19"/>
    <mergeCell ref="H20:M20"/>
    <mergeCell ref="AF20:AQ20"/>
    <mergeCell ref="H21:M21"/>
    <mergeCell ref="AF21:AQ21"/>
    <mergeCell ref="H22:M22"/>
    <mergeCell ref="AF22:AQ22"/>
    <mergeCell ref="H23:M23"/>
    <mergeCell ref="AF23:AQ23"/>
    <mergeCell ref="H24:M24"/>
    <mergeCell ref="AF24:AQ24"/>
    <mergeCell ref="H25:M25"/>
    <mergeCell ref="AF25:AQ25"/>
    <mergeCell ref="H26:M26"/>
    <mergeCell ref="AF26:AQ26"/>
    <mergeCell ref="H27:M27"/>
    <mergeCell ref="AF27:AQ27"/>
    <mergeCell ref="H28:M28"/>
    <mergeCell ref="AF28:AQ28"/>
    <mergeCell ref="H29:M29"/>
    <mergeCell ref="AF29:AQ29"/>
    <mergeCell ref="H30:M30"/>
    <mergeCell ref="AF30:AQ30"/>
    <mergeCell ref="H31:M31"/>
    <mergeCell ref="AF31:AQ31"/>
    <mergeCell ref="H32:M32"/>
    <mergeCell ref="AF32:AQ32"/>
    <mergeCell ref="H33:M33"/>
    <mergeCell ref="AF33:AQ33"/>
    <mergeCell ref="H34:M34"/>
    <mergeCell ref="AF34:AQ34"/>
    <mergeCell ref="H35:M35"/>
    <mergeCell ref="AF35:AQ35"/>
    <mergeCell ref="H36:M36"/>
    <mergeCell ref="AF36:AQ36"/>
    <mergeCell ref="H37:M37"/>
    <mergeCell ref="AF37:AQ37"/>
    <mergeCell ref="H38:M38"/>
    <mergeCell ref="AF38:AQ38"/>
    <mergeCell ref="A39:R39"/>
    <mergeCell ref="T39:V39"/>
    <mergeCell ref="C40:D40"/>
    <mergeCell ref="F40:G40"/>
    <mergeCell ref="H40:I40"/>
    <mergeCell ref="J40:K40"/>
    <mergeCell ref="L40:M40"/>
    <mergeCell ref="T40:U40"/>
    <mergeCell ref="V40:W40"/>
    <mergeCell ref="C41:D41"/>
    <mergeCell ref="F41:G41"/>
    <mergeCell ref="H41:I41"/>
    <mergeCell ref="J41:K41"/>
    <mergeCell ref="L41:M41"/>
    <mergeCell ref="T41:U41"/>
    <mergeCell ref="V41:W41"/>
    <mergeCell ref="V44:W44"/>
    <mergeCell ref="F45:G45"/>
    <mergeCell ref="H45:I45"/>
    <mergeCell ref="J45:K45"/>
    <mergeCell ref="L45:M45"/>
    <mergeCell ref="C42:D42"/>
    <mergeCell ref="F42:G42"/>
    <mergeCell ref="H42:I42"/>
    <mergeCell ref="J42:K42"/>
    <mergeCell ref="L42:M42"/>
    <mergeCell ref="T42:U42"/>
    <mergeCell ref="V42:W42"/>
    <mergeCell ref="C43:D43"/>
    <mergeCell ref="F43:G43"/>
    <mergeCell ref="H43:I43"/>
    <mergeCell ref="J43:K43"/>
    <mergeCell ref="L43:M43"/>
    <mergeCell ref="T43:U43"/>
    <mergeCell ref="V43:W43"/>
    <mergeCell ref="F46:G46"/>
    <mergeCell ref="H46:I46"/>
    <mergeCell ref="J46:K46"/>
    <mergeCell ref="L46:M46"/>
    <mergeCell ref="F44:G44"/>
    <mergeCell ref="H44:I44"/>
    <mergeCell ref="J44:K44"/>
    <mergeCell ref="L44:M44"/>
    <mergeCell ref="T44:U44"/>
  </mergeCells>
  <phoneticPr fontId="13"/>
  <conditionalFormatting sqref="G8">
    <cfRule type="expression" dxfId="89" priority="20">
      <formula>OR($D8="振休",$D8="代休")</formula>
    </cfRule>
  </conditionalFormatting>
  <conditionalFormatting sqref="G9">
    <cfRule type="expression" dxfId="88" priority="21">
      <formula>OR($D9="振休",$D9="代休")</formula>
    </cfRule>
  </conditionalFormatting>
  <conditionalFormatting sqref="G10">
    <cfRule type="expression" dxfId="87" priority="22">
      <formula>OR($D10="振休",$D10="代休")</formula>
    </cfRule>
  </conditionalFormatting>
  <conditionalFormatting sqref="S8">
    <cfRule type="expression" dxfId="86" priority="23">
      <formula>$E$2="○"</formula>
    </cfRule>
  </conditionalFormatting>
  <conditionalFormatting sqref="S9:S38">
    <cfRule type="expression" dxfId="85" priority="24">
      <formula>$E$2="○"</formula>
    </cfRule>
  </conditionalFormatting>
  <conditionalFormatting sqref="G12">
    <cfRule type="expression" dxfId="84" priority="27">
      <formula>OR($D12="振休",$D12="代休")</formula>
    </cfRule>
  </conditionalFormatting>
  <conditionalFormatting sqref="G13">
    <cfRule type="expression" dxfId="83" priority="28">
      <formula>OR($D13="振休",$D13="代休")</formula>
    </cfRule>
  </conditionalFormatting>
  <conditionalFormatting sqref="N38">
    <cfRule type="expression" dxfId="82" priority="41">
      <formula>OR($E38="通院",$E38="電車遅延")</formula>
    </cfRule>
  </conditionalFormatting>
  <conditionalFormatting sqref="O38">
    <cfRule type="expression" dxfId="81" priority="70">
      <formula>OR($E38="通院",$E38="電車遅延")</formula>
    </cfRule>
  </conditionalFormatting>
  <conditionalFormatting sqref="AC8">
    <cfRule type="expression" dxfId="80" priority="71">
      <formula>$AC8&gt;0</formula>
    </cfRule>
  </conditionalFormatting>
  <conditionalFormatting sqref="AC9">
    <cfRule type="expression" dxfId="79" priority="72">
      <formula>$AC9&gt;0</formula>
    </cfRule>
  </conditionalFormatting>
  <conditionalFormatting sqref="AC10">
    <cfRule type="expression" dxfId="78" priority="73">
      <formula>$AC10&gt;0</formula>
    </cfRule>
  </conditionalFormatting>
  <conditionalFormatting sqref="AC11">
    <cfRule type="expression" dxfId="77" priority="74">
      <formula>$AC11&gt;0</formula>
    </cfRule>
  </conditionalFormatting>
  <conditionalFormatting sqref="AC12">
    <cfRule type="expression" dxfId="76" priority="75">
      <formula>$AC12&gt;0</formula>
    </cfRule>
  </conditionalFormatting>
  <conditionalFormatting sqref="AC13">
    <cfRule type="expression" dxfId="75" priority="76">
      <formula>$AC13&gt;0</formula>
    </cfRule>
  </conditionalFormatting>
  <conditionalFormatting sqref="AC14">
    <cfRule type="expression" dxfId="74" priority="77">
      <formula>$AC14&gt;0</formula>
    </cfRule>
  </conditionalFormatting>
  <conditionalFormatting sqref="AC15">
    <cfRule type="expression" dxfId="73" priority="78">
      <formula>$AC15&gt;0</formula>
    </cfRule>
  </conditionalFormatting>
  <conditionalFormatting sqref="AC16">
    <cfRule type="expression" dxfId="72" priority="79">
      <formula>$AC16&gt;0</formula>
    </cfRule>
  </conditionalFormatting>
  <conditionalFormatting sqref="AC17">
    <cfRule type="expression" dxfId="71" priority="80">
      <formula>$AC17&gt;0</formula>
    </cfRule>
  </conditionalFormatting>
  <conditionalFormatting sqref="AC18">
    <cfRule type="expression" dxfId="70" priority="81">
      <formula>$AC18&gt;0</formula>
    </cfRule>
  </conditionalFormatting>
  <conditionalFormatting sqref="AC19">
    <cfRule type="expression" dxfId="69" priority="82">
      <formula>$AC19&gt;0</formula>
    </cfRule>
  </conditionalFormatting>
  <conditionalFormatting sqref="AC20">
    <cfRule type="expression" dxfId="68" priority="83">
      <formula>$AC20&gt;0</formula>
    </cfRule>
  </conditionalFormatting>
  <conditionalFormatting sqref="AC21">
    <cfRule type="expression" dxfId="67" priority="84">
      <formula>$AC21&gt;0</formula>
    </cfRule>
  </conditionalFormatting>
  <conditionalFormatting sqref="AC22">
    <cfRule type="expression" dxfId="66" priority="85">
      <formula>$AC22&gt;0</formula>
    </cfRule>
  </conditionalFormatting>
  <conditionalFormatting sqref="AC23">
    <cfRule type="expression" dxfId="65" priority="86">
      <formula>$AC23&gt;0</formula>
    </cfRule>
  </conditionalFormatting>
  <conditionalFormatting sqref="AC24">
    <cfRule type="expression" dxfId="64" priority="87">
      <formula>$AC24&gt;0</formula>
    </cfRule>
  </conditionalFormatting>
  <conditionalFormatting sqref="AC25">
    <cfRule type="expression" dxfId="63" priority="88">
      <formula>$AC25&gt;0</formula>
    </cfRule>
  </conditionalFormatting>
  <conditionalFormatting sqref="AC26">
    <cfRule type="expression" dxfId="62" priority="89">
      <formula>$AC26&gt;0</formula>
    </cfRule>
  </conditionalFormatting>
  <conditionalFormatting sqref="AC27">
    <cfRule type="expression" dxfId="61" priority="90">
      <formula>$AC27&gt;0</formula>
    </cfRule>
  </conditionalFormatting>
  <conditionalFormatting sqref="AC28">
    <cfRule type="expression" dxfId="60" priority="91">
      <formula>$AC28&gt;0</formula>
    </cfRule>
  </conditionalFormatting>
  <conditionalFormatting sqref="AC29">
    <cfRule type="expression" dxfId="59" priority="92">
      <formula>$AC29&gt;0</formula>
    </cfRule>
  </conditionalFormatting>
  <conditionalFormatting sqref="AC30">
    <cfRule type="expression" dxfId="58" priority="93">
      <formula>$AC30&gt;0</formula>
    </cfRule>
  </conditionalFormatting>
  <conditionalFormatting sqref="AC31">
    <cfRule type="expression" dxfId="57" priority="94">
      <formula>$AC31&gt;0</formula>
    </cfRule>
  </conditionalFormatting>
  <conditionalFormatting sqref="AC32">
    <cfRule type="expression" dxfId="56" priority="95">
      <formula>$AC32&gt;0</formula>
    </cfRule>
  </conditionalFormatting>
  <conditionalFormatting sqref="AC33">
    <cfRule type="expression" dxfId="55" priority="96">
      <formula>$AC33&gt;0</formula>
    </cfRule>
  </conditionalFormatting>
  <conditionalFormatting sqref="AC34">
    <cfRule type="expression" dxfId="54" priority="97">
      <formula>$AC34&gt;0</formula>
    </cfRule>
  </conditionalFormatting>
  <conditionalFormatting sqref="AC35">
    <cfRule type="expression" dxfId="53" priority="98">
      <formula>$AC35&gt;0</formula>
    </cfRule>
  </conditionalFormatting>
  <conditionalFormatting sqref="AC36">
    <cfRule type="expression" dxfId="52" priority="99">
      <formula>$AC36&gt;0</formula>
    </cfRule>
  </conditionalFormatting>
  <conditionalFormatting sqref="AC37">
    <cfRule type="expression" dxfId="51" priority="100">
      <formula>$AC37&gt;0</formula>
    </cfRule>
  </conditionalFormatting>
  <conditionalFormatting sqref="AC38">
    <cfRule type="expression" dxfId="50" priority="101">
      <formula>$AC38&gt;0</formula>
    </cfRule>
  </conditionalFormatting>
  <conditionalFormatting sqref="AD8">
    <cfRule type="expression" dxfId="49" priority="106">
      <formula>$AD8&gt;0</formula>
    </cfRule>
  </conditionalFormatting>
  <conditionalFormatting sqref="AD9">
    <cfRule type="expression" dxfId="48" priority="107">
      <formula>$AD9&gt;0</formula>
    </cfRule>
  </conditionalFormatting>
  <conditionalFormatting sqref="AD10">
    <cfRule type="expression" dxfId="47" priority="108">
      <formula>$AD10&gt;0</formula>
    </cfRule>
  </conditionalFormatting>
  <conditionalFormatting sqref="AD11">
    <cfRule type="expression" dxfId="46" priority="109">
      <formula>$AD11&gt;0</formula>
    </cfRule>
  </conditionalFormatting>
  <conditionalFormatting sqref="AD12">
    <cfRule type="expression" dxfId="45" priority="110">
      <formula>$AD12&gt;0</formula>
    </cfRule>
  </conditionalFormatting>
  <conditionalFormatting sqref="AD13">
    <cfRule type="expression" dxfId="44" priority="111">
      <formula>$AD13&gt;0</formula>
    </cfRule>
  </conditionalFormatting>
  <conditionalFormatting sqref="AD14">
    <cfRule type="expression" dxfId="43" priority="112">
      <formula>$AD14&gt;0</formula>
    </cfRule>
  </conditionalFormatting>
  <conditionalFormatting sqref="AD15">
    <cfRule type="expression" dxfId="42" priority="113">
      <formula>$AD15&gt;0</formula>
    </cfRule>
  </conditionalFormatting>
  <conditionalFormatting sqref="AD16">
    <cfRule type="expression" dxfId="41" priority="114">
      <formula>$AD16&gt;0</formula>
    </cfRule>
  </conditionalFormatting>
  <conditionalFormatting sqref="AD17">
    <cfRule type="expression" dxfId="40" priority="115">
      <formula>$AD17&gt;0</formula>
    </cfRule>
  </conditionalFormatting>
  <conditionalFormatting sqref="AD18">
    <cfRule type="expression" dxfId="39" priority="116">
      <formula>$AD18&gt;0</formula>
    </cfRule>
  </conditionalFormatting>
  <conditionalFormatting sqref="AD19">
    <cfRule type="expression" dxfId="38" priority="117">
      <formula>$AD19&gt;0</formula>
    </cfRule>
  </conditionalFormatting>
  <conditionalFormatting sqref="AD20">
    <cfRule type="expression" dxfId="37" priority="118">
      <formula>$AD20&gt;0</formula>
    </cfRule>
  </conditionalFormatting>
  <conditionalFormatting sqref="AD21">
    <cfRule type="expression" dxfId="36" priority="119">
      <formula>$AD21&gt;0</formula>
    </cfRule>
  </conditionalFormatting>
  <conditionalFormatting sqref="AD22">
    <cfRule type="expression" dxfId="35" priority="120">
      <formula>$AD22&gt;0</formula>
    </cfRule>
  </conditionalFormatting>
  <conditionalFormatting sqref="AD23">
    <cfRule type="expression" dxfId="34" priority="121">
      <formula>$AD23&gt;0</formula>
    </cfRule>
  </conditionalFormatting>
  <conditionalFormatting sqref="AD24">
    <cfRule type="expression" dxfId="33" priority="122">
      <formula>$AD24&gt;0</formula>
    </cfRule>
  </conditionalFormatting>
  <conditionalFormatting sqref="AD25">
    <cfRule type="expression" dxfId="32" priority="123">
      <formula>$AD25&gt;0</formula>
    </cfRule>
  </conditionalFormatting>
  <conditionalFormatting sqref="AD26">
    <cfRule type="expression" dxfId="31" priority="124">
      <formula>$AD26&gt;0</formula>
    </cfRule>
  </conditionalFormatting>
  <conditionalFormatting sqref="AD27">
    <cfRule type="expression" dxfId="30" priority="125">
      <formula>$AD27&gt;0</formula>
    </cfRule>
  </conditionalFormatting>
  <conditionalFormatting sqref="AD28">
    <cfRule type="expression" dxfId="29" priority="126">
      <formula>$AD28&gt;0</formula>
    </cfRule>
  </conditionalFormatting>
  <conditionalFormatting sqref="AD29">
    <cfRule type="expression" dxfId="28" priority="127">
      <formula>$AD29&gt;0</formula>
    </cfRule>
  </conditionalFormatting>
  <conditionalFormatting sqref="AD30">
    <cfRule type="expression" dxfId="27" priority="128">
      <formula>$AD30&gt;0</formula>
    </cfRule>
  </conditionalFormatting>
  <conditionalFormatting sqref="AD31">
    <cfRule type="expression" dxfId="26" priority="129">
      <formula>$AD31&gt;0</formula>
    </cfRule>
  </conditionalFormatting>
  <conditionalFormatting sqref="AD32">
    <cfRule type="expression" dxfId="25" priority="130">
      <formula>$AD32&gt;0</formula>
    </cfRule>
  </conditionalFormatting>
  <conditionalFormatting sqref="AD33">
    <cfRule type="expression" dxfId="24" priority="131">
      <formula>$AD33&gt;0</formula>
    </cfRule>
  </conditionalFormatting>
  <conditionalFormatting sqref="AD34">
    <cfRule type="expression" dxfId="23" priority="132">
      <formula>$AD34&gt;0</formula>
    </cfRule>
  </conditionalFormatting>
  <conditionalFormatting sqref="AD35">
    <cfRule type="expression" dxfId="22" priority="133">
      <formula>$AD35&gt;0</formula>
    </cfRule>
  </conditionalFormatting>
  <conditionalFormatting sqref="AD36">
    <cfRule type="expression" dxfId="21" priority="134">
      <formula>$AD36&gt;0</formula>
    </cfRule>
  </conditionalFormatting>
  <conditionalFormatting sqref="AD37">
    <cfRule type="expression" dxfId="20" priority="135">
      <formula>$AD37&gt;0</formula>
    </cfRule>
  </conditionalFormatting>
  <conditionalFormatting sqref="AD38">
    <cfRule type="expression" dxfId="19" priority="136">
      <formula>$AD38&gt;0</formula>
    </cfRule>
  </conditionalFormatting>
  <conditionalFormatting sqref="AE8">
    <cfRule type="cellIs" dxfId="18" priority="137" operator="equal">
      <formula>0.3125</formula>
    </cfRule>
  </conditionalFormatting>
  <conditionalFormatting sqref="AB2:AE3">
    <cfRule type="expression" dxfId="17" priority="18">
      <formula>ISBLANK($AB$2)</formula>
    </cfRule>
  </conditionalFormatting>
  <conditionalFormatting sqref="N10">
    <cfRule type="expression" dxfId="16" priority="16">
      <formula>OR($E10="通院",$E10="電車遅延")</formula>
    </cfRule>
  </conditionalFormatting>
  <conditionalFormatting sqref="O10">
    <cfRule type="expression" dxfId="15" priority="17">
      <formula>OR($E10="通院",$E10="電車遅延")</formula>
    </cfRule>
  </conditionalFormatting>
  <conditionalFormatting sqref="N9">
    <cfRule type="expression" dxfId="14" priority="15">
      <formula>OR($E9="通院",$E9="電車遅延")</formula>
    </cfRule>
  </conditionalFormatting>
  <conditionalFormatting sqref="O9">
    <cfRule type="expression" dxfId="13" priority="14">
      <formula>OR($E9="通院",$E9="電車遅延")</formula>
    </cfRule>
  </conditionalFormatting>
  <conditionalFormatting sqref="N8">
    <cfRule type="expression" dxfId="12" priority="13">
      <formula>OR($E8="通院",$E8="電車遅延")</formula>
    </cfRule>
  </conditionalFormatting>
  <conditionalFormatting sqref="O8">
    <cfRule type="expression" dxfId="11" priority="12">
      <formula>OR($E8="通院",$E8="電車遅延")</formula>
    </cfRule>
  </conditionalFormatting>
  <conditionalFormatting sqref="N14:N15">
    <cfRule type="expression" dxfId="10" priority="11">
      <formula>OR($E14="通院",$E14="電車遅延")</formula>
    </cfRule>
  </conditionalFormatting>
  <conditionalFormatting sqref="O14:O15">
    <cfRule type="expression" dxfId="9" priority="10">
      <formula>OR($E14="通院",$E14="電車遅延")</formula>
    </cfRule>
  </conditionalFormatting>
  <conditionalFormatting sqref="N16">
    <cfRule type="expression" dxfId="8" priority="9">
      <formula>OR($E16="通院",$E16="電車遅延")</formula>
    </cfRule>
  </conditionalFormatting>
  <conditionalFormatting sqref="O16">
    <cfRule type="expression" dxfId="7" priority="8">
      <formula>OR($E16="通院",$E16="電車遅延")</formula>
    </cfRule>
  </conditionalFormatting>
  <conditionalFormatting sqref="N19:N23">
    <cfRule type="expression" dxfId="6" priority="7">
      <formula>OR($E19="通院",$E19="電車遅延")</formula>
    </cfRule>
  </conditionalFormatting>
  <conditionalFormatting sqref="O19:O23">
    <cfRule type="expression" dxfId="5" priority="6">
      <formula>OR($E19="通院",$E19="電車遅延")</formula>
    </cfRule>
  </conditionalFormatting>
  <conditionalFormatting sqref="N26:N30">
    <cfRule type="expression" dxfId="4" priority="5">
      <formula>OR($E26="通院",$E26="電車遅延")</formula>
    </cfRule>
  </conditionalFormatting>
  <conditionalFormatting sqref="O26:O30">
    <cfRule type="expression" dxfId="3" priority="4">
      <formula>OR($E26="通院",$E26="電車遅延")</formula>
    </cfRule>
  </conditionalFormatting>
  <conditionalFormatting sqref="N33:N37">
    <cfRule type="expression" dxfId="2" priority="3">
      <formula>OR($E33="通院",$E33="電車遅延")</formula>
    </cfRule>
  </conditionalFormatting>
  <conditionalFormatting sqref="O33:O37">
    <cfRule type="expression" dxfId="1" priority="2">
      <formula>OR($E33="通院",$E33="電車遅延")</formula>
    </cfRule>
  </conditionalFormatting>
  <conditionalFormatting sqref="G35">
    <cfRule type="expression" dxfId="0" priority="1">
      <formula>OR($D35="振休",$D35="代休")</formula>
    </cfRule>
  </conditionalFormatting>
  <dataValidations count="5">
    <dataValidation type="list" allowBlank="1" showInputMessage="1" showErrorMessage="1" sqref="E2:F3">
      <formula1>"○,×"</formula1>
      <formula2>0</formula2>
    </dataValidation>
    <dataValidation type="list" allowBlank="1" showInputMessage="1" showErrorMessage="1" sqref="C8:C38">
      <formula1>$BN$9:$BN$27</formula1>
      <formula2>0</formula2>
    </dataValidation>
    <dataValidation type="list" allowBlank="1" showInputMessage="1" showErrorMessage="1" sqref="D8:D38">
      <formula1>$BP$9:$BP$12</formula1>
      <formula2>0</formula2>
    </dataValidation>
    <dataValidation type="list" allowBlank="1" showInputMessage="1" showErrorMessage="1" sqref="E8:E38">
      <formula1>$BR$9:$BR$10</formula1>
      <formula2>0</formula2>
    </dataValidation>
    <dataValidation type="list" allowBlank="1" showInputMessage="1" showErrorMessage="1" sqref="F8:F38">
      <formula1>$BT$9:$BT$10</formula1>
      <formula2>0</formula2>
    </dataValidation>
  </dataValidations>
  <printOptions horizontalCentered="1" verticalCentered="1"/>
  <pageMargins left="0.196527777777778" right="0" top="0" bottom="0" header="0.51180555555555496" footer="0.51180555555555496"/>
  <pageSetup paperSize="9" scale="33" firstPageNumber="0" orientation="portrait" r:id="rId1"/>
  <colBreaks count="1" manualBreakCount="1">
    <brk id="31" max="45" man="1"/>
  </col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20"/>
  <sheetViews>
    <sheetView view="pageBreakPreview" zoomScale="75" zoomScaleNormal="100" zoomScalePageLayoutView="75" workbookViewId="0">
      <selection activeCell="B3" sqref="B3"/>
    </sheetView>
  </sheetViews>
  <sheetFormatPr defaultRowHeight="13.2" x14ac:dyDescent="0.2"/>
  <cols>
    <col min="1" max="1" style="83" width="11.6640625" collapsed="true"/>
    <col min="2" max="2" style="83" width="153.44140625" collapsed="true"/>
    <col min="3" max="3" style="83" width="14.77734375" collapsed="true"/>
    <col min="4" max="4" style="83" width="63.21875" collapsed="true"/>
    <col min="5" max="5" style="83" width="11.6640625" collapsed="true"/>
    <col min="6" max="6" style="83" width="123.6640625" collapsed="true"/>
    <col min="7" max="7" style="83" width="11.6640625" collapsed="true"/>
    <col min="8" max="8" style="83" width="96.109375" collapsed="true"/>
    <col min="9" max="257" style="83" width="11.6640625" collapsed="true"/>
    <col min="258" max="258" style="83" width="153.44140625" collapsed="true"/>
    <col min="259" max="259" style="83" width="14.77734375" collapsed="true"/>
    <col min="260" max="260" style="83" width="63.21875" collapsed="true"/>
    <col min="261" max="261" style="83" width="11.6640625" collapsed="true"/>
    <col min="262" max="262" style="83" width="123.6640625" collapsed="true"/>
    <col min="263" max="263" style="83" width="11.6640625" collapsed="true"/>
    <col min="264" max="264" style="83" width="96.109375" collapsed="true"/>
    <col min="265" max="513" style="83" width="11.6640625" collapsed="true"/>
    <col min="514" max="514" style="83" width="153.44140625" collapsed="true"/>
    <col min="515" max="515" style="83" width="14.77734375" collapsed="true"/>
    <col min="516" max="516" style="83" width="63.21875" collapsed="true"/>
    <col min="517" max="517" style="83" width="11.6640625" collapsed="true"/>
    <col min="518" max="518" style="83" width="123.6640625" collapsed="true"/>
    <col min="519" max="519" style="83" width="11.6640625" collapsed="true"/>
    <col min="520" max="520" style="83" width="96.109375" collapsed="true"/>
    <col min="521" max="769" style="83" width="11.6640625" collapsed="true"/>
    <col min="770" max="770" style="83" width="153.44140625" collapsed="true"/>
    <col min="771" max="771" style="83" width="14.77734375" collapsed="true"/>
    <col min="772" max="772" style="83" width="63.21875" collapsed="true"/>
    <col min="773" max="773" style="83" width="11.6640625" collapsed="true"/>
    <col min="774" max="774" style="83" width="123.6640625" collapsed="true"/>
    <col min="775" max="775" style="83" width="11.6640625" collapsed="true"/>
    <col min="776" max="776" style="83" width="96.109375" collapsed="true"/>
    <col min="777" max="1025" style="83" width="11.6640625" collapsed="true"/>
  </cols>
  <sheetData>
    <row r="1" spans="1:8" x14ac:dyDescent="0.2">
      <c r="A1" s="83" t="s">
        <v>40</v>
      </c>
      <c r="B1" s="83" t="s">
        <v>55</v>
      </c>
      <c r="C1" s="83" t="s">
        <v>56</v>
      </c>
      <c r="D1" s="83" t="s">
        <v>57</v>
      </c>
      <c r="E1" s="83" t="s">
        <v>42</v>
      </c>
      <c r="F1" s="83" t="s">
        <v>58</v>
      </c>
      <c r="G1" s="83" t="s">
        <v>43</v>
      </c>
      <c r="H1" s="83" t="s">
        <v>59</v>
      </c>
    </row>
    <row r="2" spans="1:8" x14ac:dyDescent="0.2">
      <c r="A2" s="83" t="s">
        <v>61</v>
      </c>
      <c r="B2"/>
      <c r="C2" s="83" t="s">
        <v>50</v>
      </c>
      <c r="D2" s="83" t="s">
        <v>62</v>
      </c>
      <c r="E2" s="83" t="s">
        <v>54</v>
      </c>
      <c r="F2" s="83" t="s">
        <v>133</v>
      </c>
      <c r="G2" s="83" t="s">
        <v>64</v>
      </c>
      <c r="H2" s="83" t="s">
        <v>134</v>
      </c>
    </row>
    <row r="3" spans="1:8" x14ac:dyDescent="0.2">
      <c r="A3" s="83" t="s">
        <v>67</v>
      </c>
      <c r="B3" s="83" t="s">
        <v>68</v>
      </c>
      <c r="C3" s="83" t="s">
        <v>69</v>
      </c>
      <c r="D3" s="83" t="s">
        <v>135</v>
      </c>
      <c r="E3" s="83" t="s">
        <v>71</v>
      </c>
      <c r="F3" s="83" t="s">
        <v>136</v>
      </c>
      <c r="G3" s="83" t="s">
        <v>73</v>
      </c>
      <c r="H3" s="83" t="s">
        <v>137</v>
      </c>
    </row>
    <row r="4" spans="1:8" x14ac:dyDescent="0.2">
      <c r="A4" s="83" t="s">
        <v>75</v>
      </c>
      <c r="B4" s="83" t="s">
        <v>76</v>
      </c>
      <c r="C4" s="83" t="s">
        <v>77</v>
      </c>
      <c r="D4" s="83" t="s">
        <v>78</v>
      </c>
    </row>
    <row r="5" spans="1:8" x14ac:dyDescent="0.2">
      <c r="A5" s="83" t="s">
        <v>80</v>
      </c>
      <c r="B5"/>
      <c r="C5" s="83" t="s">
        <v>81</v>
      </c>
      <c r="D5" s="83" t="s">
        <v>82</v>
      </c>
    </row>
    <row r="6" spans="1:8" x14ac:dyDescent="0.2">
      <c r="A6" s="83" t="s">
        <v>84</v>
      </c>
      <c r="B6" s="83" t="s">
        <v>85</v>
      </c>
    </row>
    <row r="7" spans="1:8" x14ac:dyDescent="0.2">
      <c r="A7" s="83" t="s">
        <v>87</v>
      </c>
      <c r="B7" s="83" t="s">
        <v>88</v>
      </c>
    </row>
    <row r="8" spans="1:8" x14ac:dyDescent="0.2">
      <c r="A8" s="83" t="s">
        <v>89</v>
      </c>
      <c r="B8" s="83" t="s">
        <v>90</v>
      </c>
    </row>
    <row r="9" spans="1:8" x14ac:dyDescent="0.2">
      <c r="A9" s="83" t="s">
        <v>91</v>
      </c>
      <c r="B9"/>
    </row>
    <row r="10" spans="1:8" x14ac:dyDescent="0.2">
      <c r="A10" s="83" t="s">
        <v>92</v>
      </c>
      <c r="B10" s="83" t="s">
        <v>93</v>
      </c>
    </row>
    <row r="11" spans="1:8" x14ac:dyDescent="0.2">
      <c r="A11" s="83" t="s">
        <v>94</v>
      </c>
      <c r="B11" s="83" t="s">
        <v>95</v>
      </c>
    </row>
    <row r="12" spans="1:8" x14ac:dyDescent="0.2">
      <c r="A12" s="83" t="s">
        <v>96</v>
      </c>
      <c r="B12" s="84" t="s">
        <v>97</v>
      </c>
    </row>
    <row r="13" spans="1:8" x14ac:dyDescent="0.2">
      <c r="A13" s="83" t="s">
        <v>98</v>
      </c>
      <c r="B13"/>
    </row>
    <row r="14" spans="1:8" x14ac:dyDescent="0.2">
      <c r="A14" s="83" t="s">
        <v>99</v>
      </c>
      <c r="B14"/>
    </row>
    <row r="15" spans="1:8" x14ac:dyDescent="0.2">
      <c r="A15" s="83" t="s">
        <v>100</v>
      </c>
      <c r="B15" s="83" t="s">
        <v>101</v>
      </c>
    </row>
    <row r="16" spans="1:8" x14ac:dyDescent="0.2">
      <c r="A16" s="83" t="s">
        <v>102</v>
      </c>
      <c r="B16" s="83" t="s">
        <v>103</v>
      </c>
    </row>
    <row r="17" spans="1:2" x14ac:dyDescent="0.2">
      <c r="A17" s="83" t="s">
        <v>104</v>
      </c>
      <c r="B17" s="83" t="s">
        <v>103</v>
      </c>
    </row>
    <row r="18" spans="1:2" x14ac:dyDescent="0.2">
      <c r="A18" s="83" t="s">
        <v>105</v>
      </c>
      <c r="B18" s="83" t="s">
        <v>103</v>
      </c>
    </row>
    <row r="19" spans="1:2" x14ac:dyDescent="0.2">
      <c r="A19" s="83" t="s">
        <v>106</v>
      </c>
      <c r="B19" s="83" t="s">
        <v>103</v>
      </c>
    </row>
    <row r="20" spans="1:2" x14ac:dyDescent="0.2">
      <c r="A20" s="83" t="s">
        <v>107</v>
      </c>
      <c r="B20" s="83" t="s">
        <v>103</v>
      </c>
    </row>
  </sheetData>
  <sheetProtection password="8641" sheet="1" objects="1" scenarios="1" selectLockedCells="1" selectUnlockedCells="1"/>
  <phoneticPr fontId="13"/>
  <pageMargins left="0.78749999999999998" right="0.78749999999999998" top="1.05277777777778" bottom="1.05277777777778" header="0.78749999999999998" footer="0.78749999999999998"/>
  <pageSetup paperSize="9" firstPageNumber="0" orientation="portrait" r:id="rId1"/>
  <headerFooter>
    <oddHeader>&amp;C&amp;"Times New Roman,標準"&amp;12&amp;A</oddHeader>
    <oddFooter>&amp;C&amp;"Times New Roman,標準"&amp;12ページ &amp;P</oddFooter>
  </headerFooter>
  <colBreaks count="2" manualBreakCount="2">
    <brk id="2" max="1048575" man="1"/>
    <brk id="6"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2014年5月</vt:lpstr>
      <vt:lpstr>定義</vt:lpstr>
      <vt:lpstr>'2014年5月'!Print_Area</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2014-03-09T06:34:29Z</dcterms:created>
  <dc:creator>Ino</dc:creator>
  <dc:language>ja</dc:language>
  <lastModifiedBy>myamaguchi37</lastModifiedBy>
  <lastPrinted>2014-05-07T03:21:57Z</lastPrinted>
  <dcterms:modified xsi:type="dcterms:W3CDTF">2014-06-02T02:09:14Z</dcterms:modified>
  <revision>0</revision>
</coreProperties>
</file>