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95" windowHeight="11505"/>
  </bookViews>
  <sheets>
    <sheet name="Sheet1" sheetId="1" r:id="rId1"/>
    <sheet name="Sheet2" sheetId="2" r:id="rId2"/>
  </sheets>
  <externalReferences>
    <externalReference r:id="rId3"/>
  </externalReferences>
  <calcPr calcId="125725"/>
</workbook>
</file>

<file path=xl/calcChain.xml><?xml version="1.0" encoding="utf-8"?>
<calcChain xmlns="http://schemas.openxmlformats.org/spreadsheetml/2006/main">
  <c r="C26" i="1"/>
  <c r="C90" s="1"/>
  <c r="C23"/>
  <c r="C92" s="1"/>
  <c r="C18"/>
  <c r="C74" s="1"/>
  <c r="C16"/>
  <c r="C59" s="1"/>
  <c r="C15"/>
  <c r="C55" s="1"/>
  <c r="C13"/>
  <c r="C52" s="1"/>
  <c r="C12"/>
  <c r="C50" s="1"/>
  <c r="C11"/>
  <c r="C51" s="1"/>
  <c r="C9"/>
  <c r="C41" s="1"/>
  <c r="C6"/>
  <c r="M24" i="2"/>
  <c r="L24"/>
  <c r="I24"/>
  <c r="H24"/>
  <c r="G24"/>
  <c r="F24"/>
  <c r="D24"/>
  <c r="C24"/>
  <c r="M23"/>
  <c r="L23"/>
  <c r="I23"/>
  <c r="H23"/>
  <c r="G23"/>
  <c r="F23"/>
  <c r="D23"/>
  <c r="C23"/>
  <c r="M22"/>
  <c r="L22"/>
  <c r="I22"/>
  <c r="H22"/>
  <c r="G22"/>
  <c r="F22"/>
  <c r="D22"/>
  <c r="C22"/>
  <c r="M21"/>
  <c r="L21"/>
  <c r="I21"/>
  <c r="H21"/>
  <c r="G21"/>
  <c r="F21"/>
  <c r="D21"/>
  <c r="C21"/>
  <c r="I8"/>
  <c r="H8"/>
  <c r="G8"/>
  <c r="F8"/>
  <c r="I7"/>
  <c r="H7"/>
  <c r="G7"/>
  <c r="F7"/>
  <c r="I5"/>
  <c r="H5"/>
  <c r="G5"/>
  <c r="F5"/>
  <c r="I4"/>
  <c r="H4"/>
  <c r="G4"/>
  <c r="F4"/>
  <c r="C37" i="1" l="1"/>
  <c r="C32"/>
  <c r="C38"/>
  <c r="C40"/>
  <c r="C42"/>
  <c r="C54"/>
  <c r="C56"/>
  <c r="C58"/>
  <c r="C60"/>
  <c r="C67"/>
  <c r="C73"/>
  <c r="C75"/>
  <c r="C81"/>
  <c r="C83"/>
  <c r="C87"/>
  <c r="C89"/>
  <c r="C91"/>
  <c r="C8"/>
  <c r="C20"/>
  <c r="C25"/>
  <c r="C31"/>
  <c r="C33"/>
  <c r="C39"/>
  <c r="C53"/>
  <c r="C63" s="1"/>
  <c r="C57"/>
  <c r="C72"/>
  <c r="C82"/>
  <c r="C88"/>
  <c r="C70" l="1"/>
  <c r="C68"/>
  <c r="C77" s="1"/>
  <c r="C71"/>
  <c r="C69"/>
  <c r="C86"/>
  <c r="C84"/>
  <c r="C85"/>
  <c r="C35"/>
  <c r="C36"/>
  <c r="C34"/>
  <c r="C44" s="1"/>
  <c r="C94"/>
  <c r="C97" l="1"/>
  <c r="C98"/>
</calcChain>
</file>

<file path=xl/sharedStrings.xml><?xml version="1.0" encoding="utf-8"?>
<sst xmlns="http://schemas.openxmlformats.org/spreadsheetml/2006/main" count="147" uniqueCount="79">
  <si>
    <t>Devices</t>
  </si>
  <si>
    <t>Format</t>
  </si>
  <si>
    <t>VFP # of slices</t>
  </si>
  <si>
    <t>VFP # of entries</t>
  </si>
  <si>
    <t>Size of FP_UDF_TCAM</t>
  </si>
  <si>
    <t>PFS table size (ports)</t>
  </si>
  <si>
    <t>IFP # of slices</t>
  </si>
  <si>
    <t>IFP # of entries</t>
  </si>
  <si>
    <t>IFP # of range checkers</t>
  </si>
  <si>
    <t>IFP # of data qualifiers</t>
  </si>
  <si>
    <t>EXTFP # of slices</t>
  </si>
  <si>
    <t>EFP # of slices</t>
  </si>
  <si>
    <t>EFP # of entries</t>
  </si>
  <si>
    <t>BCM53312 - Hawkeye</t>
  </si>
  <si>
    <t>Old</t>
  </si>
  <si>
    <t>BCM53313 - Hawkeye</t>
  </si>
  <si>
    <t>BCM53314 - Hawkeye</t>
  </si>
  <si>
    <t>BCM53322 - Hawkeye</t>
  </si>
  <si>
    <t>BCM53323 - Hawkeye</t>
  </si>
  <si>
    <t>BCM53324 - Hawkeye</t>
  </si>
  <si>
    <t>BCM56224 - Raven</t>
  </si>
  <si>
    <t>BCM56334 - Enduro</t>
  </si>
  <si>
    <t>BCM56440 - Katana</t>
  </si>
  <si>
    <t>BCM56514 - Firebolt2</t>
  </si>
  <si>
    <t>BCM56524 - Apollo</t>
  </si>
  <si>
    <t>TR2</t>
  </si>
  <si>
    <t>BCM56624 - Triumph</t>
  </si>
  <si>
    <t>BCM56634 - Triumph2</t>
  </si>
  <si>
    <t>BCM56640 - Triumph3</t>
  </si>
  <si>
    <t>BCM56680 - Valkyrie</t>
  </si>
  <si>
    <t>BCM56685 - Valkyrie2</t>
  </si>
  <si>
    <t>BCM56725 - Conqueror</t>
  </si>
  <si>
    <t>BCM56743 - Titan</t>
  </si>
  <si>
    <t>BCM56744 - Titan</t>
  </si>
  <si>
    <t>BCM56745 - Titan</t>
  </si>
  <si>
    <t>BCM56746 - Titan</t>
  </si>
  <si>
    <t>BCM56820 - Scorpion</t>
  </si>
  <si>
    <t>BCM56840 - Trident</t>
  </si>
  <si>
    <t>BCM56850 - Trident2</t>
  </si>
  <si>
    <t>Max.</t>
  </si>
  <si>
    <t>Notes</t>
  </si>
  <si>
    <t>Device</t>
  </si>
  <si>
    <t>Options - Id length</t>
  </si>
  <si>
    <t>Long</t>
  </si>
  <si>
    <t>VFP</t>
  </si>
  <si>
    <t xml:space="preserve">    Number of slices</t>
  </si>
  <si>
    <t xml:space="preserve">    Number of qualifiers/group</t>
  </si>
  <si>
    <t xml:space="preserve">    Number of groups</t>
  </si>
  <si>
    <t xml:space="preserve">    Number of entries</t>
  </si>
  <si>
    <t>IFP</t>
  </si>
  <si>
    <t xml:space="preserve">    Number of data qualifiers</t>
  </si>
  <si>
    <t xml:space="preserve">    Number of range checkers</t>
  </si>
  <si>
    <t>EXTFP</t>
  </si>
  <si>
    <t>EFP</t>
  </si>
  <si>
    <t>Lookup stage</t>
  </si>
  <si>
    <t>Stage header</t>
  </si>
  <si>
    <t>Unit flags</t>
  </si>
  <si>
    <t>Slice numbers and flags</t>
  </si>
  <si>
    <t>Group ids &amp; representative ports</t>
  </si>
  <si>
    <t>Group priorities</t>
  </si>
  <si>
    <t>Group qsets</t>
  </si>
  <si>
    <t>Group next-group flags</t>
  </si>
  <si>
    <t>Entry ids &amp; flags</t>
  </si>
  <si>
    <t>Entry group ids</t>
  </si>
  <si>
    <t>Entry priorities</t>
  </si>
  <si>
    <t>Entry policer &amp; stat ids</t>
  </si>
  <si>
    <t>Stage trailer</t>
  </si>
  <si>
    <t>Subtotal</t>
  </si>
  <si>
    <t>Ingress stage:</t>
  </si>
  <si>
    <t>Range checkers</t>
  </si>
  <si>
    <t>Data qualifiers</t>
  </si>
  <si>
    <t>External stage</t>
  </si>
  <si>
    <t>Group present flags</t>
  </si>
  <si>
    <t>Group ids</t>
  </si>
  <si>
    <t>Group qualifiers</t>
  </si>
  <si>
    <t>Egress stage</t>
  </si>
  <si>
    <t>Grand total</t>
  </si>
  <si>
    <t xml:space="preserve">    including EXTFP</t>
  </si>
  <si>
    <t xml:space="preserve">    excluding EXTFP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</si>
</sst>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 applyProtection="1">
      <alignment horizontal="right"/>
      <protection locked="0"/>
    </xf>
    <xf numFmtId="0" fontId="0" fillId="0" borderId="0" xfId="0" quotePrefix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eld_scache_storag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4">
          <cell r="A4" t="str">
            <v>BCM53312 - Hawkeye</v>
          </cell>
          <cell r="B4" t="str">
            <v>Old</v>
          </cell>
          <cell r="C4">
            <v>0</v>
          </cell>
          <cell r="D4">
            <v>0</v>
          </cell>
          <cell r="E4">
            <v>0</v>
          </cell>
          <cell r="F4">
            <v>25</v>
          </cell>
          <cell r="G4">
            <v>4</v>
          </cell>
          <cell r="H4">
            <v>512</v>
          </cell>
          <cell r="I4">
            <v>16</v>
          </cell>
          <cell r="J4">
            <v>8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BCM53313 - Hawkeye</v>
          </cell>
          <cell r="B5" t="str">
            <v>Old</v>
          </cell>
          <cell r="C5">
            <v>0</v>
          </cell>
          <cell r="D5">
            <v>0</v>
          </cell>
          <cell r="E5">
            <v>0</v>
          </cell>
          <cell r="F5">
            <v>25</v>
          </cell>
          <cell r="G5">
            <v>4</v>
          </cell>
          <cell r="H5">
            <v>512</v>
          </cell>
          <cell r="I5">
            <v>16</v>
          </cell>
          <cell r="J5">
            <v>8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BCM53314 - Hawkeye</v>
          </cell>
          <cell r="B6" t="str">
            <v>Old</v>
          </cell>
          <cell r="C6">
            <v>0</v>
          </cell>
          <cell r="D6">
            <v>0</v>
          </cell>
          <cell r="E6">
            <v>0</v>
          </cell>
          <cell r="F6">
            <v>25</v>
          </cell>
          <cell r="G6">
            <v>4</v>
          </cell>
          <cell r="H6">
            <v>512</v>
          </cell>
          <cell r="I6">
            <v>16</v>
          </cell>
          <cell r="J6">
            <v>8</v>
          </cell>
          <cell r="K6">
            <v>0</v>
          </cell>
          <cell r="L6">
            <v>0</v>
          </cell>
          <cell r="M6">
            <v>0</v>
          </cell>
        </row>
        <row r="7">
          <cell r="A7" t="str">
            <v>BCM53322 - Hawkeye</v>
          </cell>
          <cell r="B7" t="str">
            <v>Old</v>
          </cell>
          <cell r="C7">
            <v>0</v>
          </cell>
          <cell r="D7">
            <v>0</v>
          </cell>
          <cell r="E7">
            <v>0</v>
          </cell>
          <cell r="F7">
            <v>25</v>
          </cell>
          <cell r="G7">
            <v>4</v>
          </cell>
          <cell r="H7">
            <v>512</v>
          </cell>
          <cell r="I7">
            <v>16</v>
          </cell>
          <cell r="J7">
            <v>8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BCM53323 - Hawkeye</v>
          </cell>
          <cell r="B8" t="str">
            <v>Old</v>
          </cell>
          <cell r="C8">
            <v>0</v>
          </cell>
          <cell r="D8">
            <v>0</v>
          </cell>
          <cell r="E8">
            <v>0</v>
          </cell>
          <cell r="F8">
            <v>25</v>
          </cell>
          <cell r="G8">
            <v>4</v>
          </cell>
          <cell r="H8">
            <v>512</v>
          </cell>
          <cell r="I8">
            <v>16</v>
          </cell>
          <cell r="J8">
            <v>8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BCM53324 - Hawkeye</v>
          </cell>
          <cell r="B9" t="str">
            <v>Old</v>
          </cell>
          <cell r="C9">
            <v>0</v>
          </cell>
          <cell r="D9">
            <v>0</v>
          </cell>
          <cell r="E9">
            <v>0</v>
          </cell>
          <cell r="F9">
            <v>25</v>
          </cell>
          <cell r="G9">
            <v>4</v>
          </cell>
          <cell r="H9">
            <v>512</v>
          </cell>
          <cell r="I9">
            <v>16</v>
          </cell>
          <cell r="J9">
            <v>8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BCM56224 - Raven</v>
          </cell>
          <cell r="B10" t="str">
            <v>Old</v>
          </cell>
          <cell r="C10">
            <v>0</v>
          </cell>
          <cell r="D10">
            <v>0</v>
          </cell>
          <cell r="E10">
            <v>0</v>
          </cell>
          <cell r="F10">
            <v>30</v>
          </cell>
          <cell r="G10">
            <v>16</v>
          </cell>
          <cell r="H10">
            <v>2048</v>
          </cell>
          <cell r="I10">
            <v>16</v>
          </cell>
          <cell r="J10">
            <v>8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BCM56334 - Enduro</v>
          </cell>
          <cell r="B11" t="str">
            <v>Old</v>
          </cell>
          <cell r="C11">
            <v>4</v>
          </cell>
          <cell r="D11">
            <v>1024</v>
          </cell>
          <cell r="E11">
            <v>0</v>
          </cell>
          <cell r="F11">
            <v>64</v>
          </cell>
          <cell r="G11">
            <v>8</v>
          </cell>
          <cell r="H11">
            <v>2048</v>
          </cell>
          <cell r="I11">
            <v>32</v>
          </cell>
          <cell r="J11">
            <v>8</v>
          </cell>
          <cell r="K11">
            <v>0</v>
          </cell>
          <cell r="L11">
            <v>4</v>
          </cell>
          <cell r="M11">
            <v>512</v>
          </cell>
        </row>
        <row r="12">
          <cell r="A12" t="str">
            <v>BCM56440 - Katana</v>
          </cell>
          <cell r="B12" t="str">
            <v>Old</v>
          </cell>
          <cell r="C12">
            <v>4</v>
          </cell>
          <cell r="D12">
            <v>1024</v>
          </cell>
          <cell r="E12">
            <v>512</v>
          </cell>
          <cell r="F12">
            <v>64</v>
          </cell>
          <cell r="G12">
            <v>12</v>
          </cell>
          <cell r="H12">
            <v>3072</v>
          </cell>
          <cell r="I12">
            <v>32</v>
          </cell>
          <cell r="J12">
            <v>8</v>
          </cell>
          <cell r="K12">
            <v>0</v>
          </cell>
          <cell r="L12">
            <v>4</v>
          </cell>
          <cell r="M12">
            <v>512</v>
          </cell>
        </row>
        <row r="13">
          <cell r="A13" t="str">
            <v>BCM56514 - Firebolt2</v>
          </cell>
          <cell r="B13" t="str">
            <v>Old</v>
          </cell>
          <cell r="C13">
            <v>4</v>
          </cell>
          <cell r="D13">
            <v>1024</v>
          </cell>
          <cell r="E13">
            <v>0</v>
          </cell>
          <cell r="F13">
            <v>29</v>
          </cell>
          <cell r="G13">
            <v>16</v>
          </cell>
          <cell r="H13">
            <v>4096</v>
          </cell>
          <cell r="I13">
            <v>16</v>
          </cell>
          <cell r="J13">
            <v>8</v>
          </cell>
          <cell r="K13">
            <v>0</v>
          </cell>
          <cell r="L13">
            <v>4</v>
          </cell>
          <cell r="M13">
            <v>512</v>
          </cell>
        </row>
        <row r="14">
          <cell r="A14" t="str">
            <v>BCM56524 - Apollo</v>
          </cell>
          <cell r="B14" t="str">
            <v>TR2</v>
          </cell>
          <cell r="C14">
            <v>4</v>
          </cell>
          <cell r="D14">
            <v>2048</v>
          </cell>
          <cell r="E14">
            <v>128</v>
          </cell>
          <cell r="F14">
            <v>128</v>
          </cell>
          <cell r="G14">
            <v>16</v>
          </cell>
          <cell r="H14">
            <v>8192</v>
          </cell>
          <cell r="I14">
            <v>64</v>
          </cell>
          <cell r="J14">
            <v>8</v>
          </cell>
          <cell r="K14">
            <v>0</v>
          </cell>
          <cell r="L14">
            <v>4</v>
          </cell>
          <cell r="M14">
            <v>1024</v>
          </cell>
        </row>
        <row r="15">
          <cell r="A15" t="str">
            <v>BCM56624 - Triumph</v>
          </cell>
          <cell r="B15" t="str">
            <v>TR2</v>
          </cell>
          <cell r="C15">
            <v>4</v>
          </cell>
          <cell r="D15">
            <v>2048</v>
          </cell>
          <cell r="E15">
            <v>0</v>
          </cell>
          <cell r="F15">
            <v>64</v>
          </cell>
          <cell r="G15">
            <v>16</v>
          </cell>
          <cell r="H15">
            <v>8192</v>
          </cell>
          <cell r="I15">
            <v>32</v>
          </cell>
          <cell r="J15">
            <v>8</v>
          </cell>
          <cell r="K15">
            <v>9</v>
          </cell>
          <cell r="L15">
            <v>4</v>
          </cell>
          <cell r="M15">
            <v>1024</v>
          </cell>
        </row>
        <row r="16">
          <cell r="A16" t="str">
            <v>BCM56634 - Triumph2</v>
          </cell>
          <cell r="B16" t="str">
            <v>TR2</v>
          </cell>
          <cell r="C16">
            <v>4</v>
          </cell>
          <cell r="D16">
            <v>2048</v>
          </cell>
          <cell r="E16">
            <v>128</v>
          </cell>
          <cell r="F16">
            <v>128</v>
          </cell>
          <cell r="G16">
            <v>16</v>
          </cell>
          <cell r="H16">
            <v>8192</v>
          </cell>
          <cell r="I16">
            <v>64</v>
          </cell>
          <cell r="J16">
            <v>8</v>
          </cell>
          <cell r="K16">
            <v>9</v>
          </cell>
          <cell r="L16">
            <v>4</v>
          </cell>
          <cell r="M16">
            <v>1024</v>
          </cell>
        </row>
        <row r="17">
          <cell r="A17" t="str">
            <v>BCM56640 - Triumph3</v>
          </cell>
          <cell r="B17" t="str">
            <v>TR2</v>
          </cell>
          <cell r="C17">
            <v>4</v>
          </cell>
          <cell r="D17">
            <v>2048</v>
          </cell>
          <cell r="E17">
            <v>512</v>
          </cell>
          <cell r="F17">
            <v>64</v>
          </cell>
          <cell r="G17">
            <v>16</v>
          </cell>
          <cell r="H17">
            <v>8192</v>
          </cell>
          <cell r="I17">
            <v>32</v>
          </cell>
          <cell r="J17">
            <v>8</v>
          </cell>
          <cell r="K17">
            <v>0</v>
          </cell>
          <cell r="L17">
            <v>4</v>
          </cell>
          <cell r="M17">
            <v>1024</v>
          </cell>
        </row>
        <row r="18">
          <cell r="A18" t="str">
            <v>BCM56680 - Valkyrie</v>
          </cell>
          <cell r="B18" t="str">
            <v>TR2</v>
          </cell>
          <cell r="C18">
            <v>4</v>
          </cell>
          <cell r="D18">
            <v>2048</v>
          </cell>
          <cell r="E18">
            <v>0</v>
          </cell>
          <cell r="F18">
            <v>64</v>
          </cell>
          <cell r="G18">
            <v>16</v>
          </cell>
          <cell r="H18">
            <v>8192</v>
          </cell>
          <cell r="I18">
            <v>32</v>
          </cell>
          <cell r="J18">
            <v>8</v>
          </cell>
          <cell r="K18">
            <v>0</v>
          </cell>
          <cell r="L18">
            <v>4</v>
          </cell>
          <cell r="M18">
            <v>1024</v>
          </cell>
        </row>
        <row r="19">
          <cell r="A19" t="str">
            <v>BCM56685 - Valkyrie2</v>
          </cell>
          <cell r="B19" t="str">
            <v>TR2</v>
          </cell>
          <cell r="C19">
            <v>4</v>
          </cell>
          <cell r="D19">
            <v>2048</v>
          </cell>
          <cell r="E19">
            <v>128</v>
          </cell>
          <cell r="F19">
            <v>128</v>
          </cell>
          <cell r="G19">
            <v>16</v>
          </cell>
          <cell r="H19">
            <v>8192</v>
          </cell>
          <cell r="I19">
            <v>64</v>
          </cell>
          <cell r="J19">
            <v>8</v>
          </cell>
          <cell r="K19">
            <v>0</v>
          </cell>
          <cell r="L19">
            <v>4</v>
          </cell>
          <cell r="M19">
            <v>1024</v>
          </cell>
        </row>
        <row r="20">
          <cell r="A20" t="str">
            <v>BCM56725 - Conqueror</v>
          </cell>
          <cell r="B20" t="str">
            <v>TR2</v>
          </cell>
          <cell r="C20">
            <v>4</v>
          </cell>
          <cell r="D20">
            <v>1024</v>
          </cell>
          <cell r="E20">
            <v>0</v>
          </cell>
          <cell r="F20">
            <v>64</v>
          </cell>
          <cell r="G20">
            <v>12</v>
          </cell>
          <cell r="H20">
            <v>2048</v>
          </cell>
          <cell r="I20">
            <v>32</v>
          </cell>
          <cell r="J20">
            <v>8</v>
          </cell>
          <cell r="K20">
            <v>0</v>
          </cell>
          <cell r="L20">
            <v>4</v>
          </cell>
          <cell r="M20">
            <v>512</v>
          </cell>
        </row>
        <row r="21">
          <cell r="A21" t="str">
            <v>BCM56743 - Titan</v>
          </cell>
          <cell r="B21" t="str">
            <v>TR2</v>
          </cell>
          <cell r="C21">
            <v>4</v>
          </cell>
          <cell r="D21">
            <v>1024</v>
          </cell>
          <cell r="E21">
            <v>0</v>
          </cell>
          <cell r="F21">
            <v>128</v>
          </cell>
          <cell r="G21">
            <v>10</v>
          </cell>
          <cell r="H21">
            <v>2048</v>
          </cell>
          <cell r="I21">
            <v>32</v>
          </cell>
          <cell r="J21">
            <v>16</v>
          </cell>
          <cell r="K21">
            <v>0</v>
          </cell>
          <cell r="L21">
            <v>4</v>
          </cell>
          <cell r="M21">
            <v>1024</v>
          </cell>
        </row>
        <row r="22">
          <cell r="A22" t="str">
            <v>BCM56744 - Titan</v>
          </cell>
          <cell r="B22" t="str">
            <v>TR2</v>
          </cell>
          <cell r="C22">
            <v>4</v>
          </cell>
          <cell r="D22">
            <v>1024</v>
          </cell>
          <cell r="E22">
            <v>0</v>
          </cell>
          <cell r="F22">
            <v>128</v>
          </cell>
          <cell r="G22">
            <v>10</v>
          </cell>
          <cell r="H22">
            <v>2048</v>
          </cell>
          <cell r="I22">
            <v>32</v>
          </cell>
          <cell r="J22">
            <v>16</v>
          </cell>
          <cell r="K22">
            <v>0</v>
          </cell>
          <cell r="L22">
            <v>4</v>
          </cell>
          <cell r="M22">
            <v>1024</v>
          </cell>
        </row>
        <row r="23">
          <cell r="A23" t="str">
            <v>BCM56745 - Titan</v>
          </cell>
          <cell r="B23" t="str">
            <v>TR2</v>
          </cell>
          <cell r="C23">
            <v>4</v>
          </cell>
          <cell r="D23">
            <v>1024</v>
          </cell>
          <cell r="E23">
            <v>0</v>
          </cell>
          <cell r="F23">
            <v>128</v>
          </cell>
          <cell r="G23">
            <v>10</v>
          </cell>
          <cell r="H23">
            <v>2048</v>
          </cell>
          <cell r="I23">
            <v>32</v>
          </cell>
          <cell r="J23">
            <v>16</v>
          </cell>
          <cell r="K23">
            <v>0</v>
          </cell>
          <cell r="L23">
            <v>4</v>
          </cell>
          <cell r="M23">
            <v>1024</v>
          </cell>
        </row>
        <row r="24">
          <cell r="A24" t="str">
            <v>BCM56746 - Titan</v>
          </cell>
          <cell r="B24" t="str">
            <v>TR2</v>
          </cell>
          <cell r="C24">
            <v>4</v>
          </cell>
          <cell r="D24">
            <v>1024</v>
          </cell>
          <cell r="E24">
            <v>0</v>
          </cell>
          <cell r="F24">
            <v>128</v>
          </cell>
          <cell r="G24">
            <v>10</v>
          </cell>
          <cell r="H24">
            <v>2048</v>
          </cell>
          <cell r="I24">
            <v>32</v>
          </cell>
          <cell r="J24">
            <v>16</v>
          </cell>
          <cell r="K24">
            <v>0</v>
          </cell>
          <cell r="L24">
            <v>4</v>
          </cell>
          <cell r="M24">
            <v>1024</v>
          </cell>
        </row>
        <row r="25">
          <cell r="A25" t="str">
            <v>BCM56820 - Scorpion</v>
          </cell>
          <cell r="B25" t="str">
            <v>TR2</v>
          </cell>
          <cell r="C25">
            <v>4</v>
          </cell>
          <cell r="D25">
            <v>1024</v>
          </cell>
          <cell r="E25">
            <v>0</v>
          </cell>
          <cell r="F25">
            <v>64</v>
          </cell>
          <cell r="G25">
            <v>12</v>
          </cell>
          <cell r="H25">
            <v>2048</v>
          </cell>
          <cell r="I25">
            <v>32</v>
          </cell>
          <cell r="J25">
            <v>8</v>
          </cell>
          <cell r="K25">
            <v>0</v>
          </cell>
          <cell r="L25">
            <v>4</v>
          </cell>
          <cell r="M25">
            <v>512</v>
          </cell>
        </row>
        <row r="26">
          <cell r="A26" t="str">
            <v>BCM56840 - Trident</v>
          </cell>
          <cell r="B26" t="str">
            <v>TR2</v>
          </cell>
          <cell r="C26">
            <v>4</v>
          </cell>
          <cell r="D26">
            <v>1024</v>
          </cell>
          <cell r="E26">
            <v>512</v>
          </cell>
          <cell r="F26">
            <v>128</v>
          </cell>
          <cell r="G26">
            <v>10</v>
          </cell>
          <cell r="H26">
            <v>2048</v>
          </cell>
          <cell r="I26">
            <v>32</v>
          </cell>
          <cell r="J26">
            <v>16</v>
          </cell>
          <cell r="K26">
            <v>0</v>
          </cell>
          <cell r="L26">
            <v>4</v>
          </cell>
          <cell r="M26">
            <v>1024</v>
          </cell>
        </row>
        <row r="27">
          <cell r="A27" t="str">
            <v>BCM56850 - Trident2</v>
          </cell>
          <cell r="B27" t="str">
            <v>TR2</v>
          </cell>
          <cell r="C27">
            <v>4</v>
          </cell>
          <cell r="D27">
            <v>1024</v>
          </cell>
          <cell r="E27">
            <v>512</v>
          </cell>
          <cell r="F27">
            <v>256</v>
          </cell>
          <cell r="G27">
            <v>12</v>
          </cell>
          <cell r="H27">
            <v>4096</v>
          </cell>
          <cell r="I27">
            <v>32</v>
          </cell>
          <cell r="J27">
            <v>16</v>
          </cell>
          <cell r="K27">
            <v>0</v>
          </cell>
          <cell r="L27">
            <v>4</v>
          </cell>
          <cell r="M27">
            <v>1024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sqref="A1:IV65536"/>
    </sheetView>
  </sheetViews>
  <sheetFormatPr defaultRowHeight="15"/>
  <cols>
    <col min="1" max="1" width="35.7109375" customWidth="1"/>
    <col min="2" max="2" width="21.42578125" style="3" customWidth="1"/>
    <col min="3" max="3" width="18.28515625" style="3" customWidth="1"/>
    <col min="4" max="4" width="2.5703125" customWidth="1"/>
  </cols>
  <sheetData>
    <row r="1" spans="1:5">
      <c r="C1" s="3" t="s">
        <v>39</v>
      </c>
      <c r="E1" t="s">
        <v>40</v>
      </c>
    </row>
    <row r="2" spans="1:5">
      <c r="A2" t="s">
        <v>41</v>
      </c>
      <c r="B2" s="4" t="s">
        <v>23</v>
      </c>
    </row>
    <row r="3" spans="1:5">
      <c r="A3" t="s">
        <v>42</v>
      </c>
      <c r="B3" s="4" t="s">
        <v>43</v>
      </c>
    </row>
    <row r="4" spans="1:5">
      <c r="B4" s="4"/>
    </row>
    <row r="5" spans="1:5">
      <c r="A5" t="s">
        <v>44</v>
      </c>
      <c r="B5" s="4"/>
    </row>
    <row r="6" spans="1:5">
      <c r="A6" s="5" t="s">
        <v>45</v>
      </c>
      <c r="B6" s="4"/>
      <c r="C6" s="3">
        <f>VLOOKUP($B$2,[1]Sheet2!$A$4:$M$27,3)</f>
        <v>4</v>
      </c>
    </row>
    <row r="7" spans="1:5">
      <c r="A7" s="5" t="s">
        <v>46</v>
      </c>
      <c r="B7" s="4">
        <v>100</v>
      </c>
    </row>
    <row r="8" spans="1:5">
      <c r="A8" s="5" t="s">
        <v>47</v>
      </c>
      <c r="B8" s="4"/>
      <c r="C8" s="3">
        <f>C6</f>
        <v>4</v>
      </c>
    </row>
    <row r="9" spans="1:5">
      <c r="A9" s="5" t="s">
        <v>48</v>
      </c>
      <c r="B9" s="4"/>
      <c r="C9" s="3">
        <f>VLOOKUP($B$2,[1]Sheet2!$A$4:$M$27,4)</f>
        <v>1024</v>
      </c>
    </row>
    <row r="10" spans="1:5">
      <c r="A10" t="s">
        <v>49</v>
      </c>
      <c r="B10" s="4"/>
    </row>
    <row r="11" spans="1:5">
      <c r="A11" s="5" t="s">
        <v>50</v>
      </c>
      <c r="B11" s="4"/>
      <c r="C11" s="3">
        <f>VLOOKUP($B$2,[1]Sheet2!$A$4:$M$27,10)</f>
        <v>8</v>
      </c>
    </row>
    <row r="12" spans="1:5">
      <c r="A12" s="5" t="s">
        <v>51</v>
      </c>
      <c r="B12" s="4"/>
      <c r="C12" s="3">
        <f>VLOOKUP($B$2,[1]Sheet2!$A$4:$M$27,9)</f>
        <v>16</v>
      </c>
    </row>
    <row r="13" spans="1:5">
      <c r="A13" s="5" t="s">
        <v>45</v>
      </c>
      <c r="B13" s="4"/>
      <c r="C13" s="3">
        <f>VLOOKUP($B$2,[1]Sheet2!$A$4:$M$27,7)</f>
        <v>16</v>
      </c>
    </row>
    <row r="14" spans="1:5">
      <c r="A14" s="5" t="s">
        <v>46</v>
      </c>
      <c r="B14" s="4">
        <v>100</v>
      </c>
    </row>
    <row r="15" spans="1:5">
      <c r="A15" s="5" t="s">
        <v>47</v>
      </c>
      <c r="B15" s="4"/>
      <c r="C15" s="3">
        <f>VLOOKUP($B$2,[1]Sheet2!$A$4:$M$27,6)*C13</f>
        <v>464</v>
      </c>
    </row>
    <row r="16" spans="1:5">
      <c r="A16" s="5" t="s">
        <v>48</v>
      </c>
      <c r="B16" s="4"/>
      <c r="C16" s="3">
        <f>VLOOKUP($B$2,[1]Sheet2!$A$4:$M$27,8)</f>
        <v>4096</v>
      </c>
    </row>
    <row r="17" spans="1:3">
      <c r="A17" t="s">
        <v>52</v>
      </c>
      <c r="B17" s="4"/>
    </row>
    <row r="18" spans="1:3">
      <c r="A18" s="5" t="s">
        <v>45</v>
      </c>
      <c r="B18" s="4"/>
      <c r="C18" s="3">
        <f>VLOOKUP($B$2,[1]Sheet2!$A$4:$M$27,11)</f>
        <v>0</v>
      </c>
    </row>
    <row r="19" spans="1:3">
      <c r="A19" s="5" t="s">
        <v>46</v>
      </c>
      <c r="B19" s="4">
        <v>0</v>
      </c>
    </row>
    <row r="20" spans="1:3">
      <c r="A20" s="5" t="s">
        <v>47</v>
      </c>
      <c r="B20" s="4"/>
      <c r="C20" s="3">
        <f>C18</f>
        <v>0</v>
      </c>
    </row>
    <row r="21" spans="1:3">
      <c r="A21" s="5" t="s">
        <v>48</v>
      </c>
      <c r="B21" s="4">
        <v>0</v>
      </c>
    </row>
    <row r="22" spans="1:3">
      <c r="A22" t="s">
        <v>53</v>
      </c>
      <c r="B22" s="4"/>
    </row>
    <row r="23" spans="1:3">
      <c r="A23" s="5" t="s">
        <v>45</v>
      </c>
      <c r="B23" s="4"/>
      <c r="C23" s="3">
        <f>VLOOKUP($B$2,[1]Sheet2!$A$4:$M$27,12)</f>
        <v>4</v>
      </c>
    </row>
    <row r="24" spans="1:3">
      <c r="A24" s="5" t="s">
        <v>46</v>
      </c>
      <c r="B24" s="4">
        <v>100</v>
      </c>
    </row>
    <row r="25" spans="1:3">
      <c r="A25" s="5" t="s">
        <v>47</v>
      </c>
      <c r="B25" s="4"/>
      <c r="C25" s="3">
        <f>C23</f>
        <v>4</v>
      </c>
    </row>
    <row r="26" spans="1:3">
      <c r="A26" s="5" t="s">
        <v>48</v>
      </c>
      <c r="B26" s="4"/>
      <c r="C26" s="3">
        <f>VLOOKUP($B$2,[1]Sheet2!$A$4:$M$27,13)</f>
        <v>512</v>
      </c>
    </row>
    <row r="27" spans="1:3">
      <c r="A27" s="5"/>
    </row>
    <row r="29" spans="1:3" s="6" customFormat="1">
      <c r="A29" s="6" t="s">
        <v>54</v>
      </c>
      <c r="B29" s="7"/>
      <c r="C29" s="7"/>
    </row>
    <row r="31" spans="1:3">
      <c r="A31" t="s">
        <v>55</v>
      </c>
      <c r="C31" s="3">
        <f>IF(C$6=0,0,4)</f>
        <v>4</v>
      </c>
    </row>
    <row r="32" spans="1:3">
      <c r="A32" t="s">
        <v>56</v>
      </c>
      <c r="C32" s="3">
        <f>IF(C$6=0,0,1)</f>
        <v>1</v>
      </c>
    </row>
    <row r="33" spans="1:3">
      <c r="A33" t="s">
        <v>57</v>
      </c>
      <c r="C33" s="3">
        <f>C$6</f>
        <v>4</v>
      </c>
    </row>
    <row r="34" spans="1:3">
      <c r="A34" t="s">
        <v>58</v>
      </c>
      <c r="C34" s="3">
        <f>C$8*IF(B3="Long",5,3)</f>
        <v>20</v>
      </c>
    </row>
    <row r="35" spans="1:3">
      <c r="A35" t="s">
        <v>59</v>
      </c>
      <c r="C35" s="3">
        <f>C$8*4</f>
        <v>16</v>
      </c>
    </row>
    <row r="36" spans="1:3">
      <c r="A36" t="s">
        <v>60</v>
      </c>
      <c r="C36" s="3">
        <f>C$8*(1+$B$7)</f>
        <v>404</v>
      </c>
    </row>
    <row r="37" spans="1:3">
      <c r="A37" t="s">
        <v>61</v>
      </c>
      <c r="C37" s="3">
        <f>IF(C$6=0,0,C$8-1)</f>
        <v>3</v>
      </c>
    </row>
    <row r="38" spans="1:3">
      <c r="A38" t="s">
        <v>62</v>
      </c>
      <c r="C38" s="3">
        <f>C$9*IF($B$3="Long",5,2)</f>
        <v>5120</v>
      </c>
    </row>
    <row r="39" spans="1:3">
      <c r="A39" t="s">
        <v>63</v>
      </c>
      <c r="C39" s="3">
        <f>C$9*IF($B$3="Long",4,2)</f>
        <v>4096</v>
      </c>
    </row>
    <row r="40" spans="1:3">
      <c r="A40" t="s">
        <v>64</v>
      </c>
      <c r="C40" s="3">
        <f>C$9*4</f>
        <v>4096</v>
      </c>
    </row>
    <row r="41" spans="1:3">
      <c r="A41" t="s">
        <v>65</v>
      </c>
      <c r="C41" s="3">
        <f>C$9*IF($B$3="Long",4+4,3)</f>
        <v>8192</v>
      </c>
    </row>
    <row r="42" spans="1:3">
      <c r="A42" t="s">
        <v>66</v>
      </c>
      <c r="C42" s="3">
        <f>IF(C$6=0,0,4)</f>
        <v>4</v>
      </c>
    </row>
    <row r="44" spans="1:3">
      <c r="A44" t="s">
        <v>67</v>
      </c>
      <c r="C44" s="3">
        <f>SUM(C31:C42)</f>
        <v>21960</v>
      </c>
    </row>
    <row r="46" spans="1:3" s="6" customFormat="1">
      <c r="A46" s="6" t="s">
        <v>68</v>
      </c>
      <c r="B46" s="7"/>
      <c r="C46" s="7"/>
    </row>
    <row r="47" spans="1:3" s="8" customFormat="1">
      <c r="B47" s="9"/>
      <c r="C47" s="9"/>
    </row>
    <row r="48" spans="1:3">
      <c r="A48" t="s">
        <v>55</v>
      </c>
      <c r="C48" s="3">
        <v>4</v>
      </c>
    </row>
    <row r="49" spans="1:3">
      <c r="A49" t="s">
        <v>56</v>
      </c>
      <c r="C49" s="3">
        <v>1</v>
      </c>
    </row>
    <row r="50" spans="1:3">
      <c r="A50" t="s">
        <v>69</v>
      </c>
      <c r="C50" s="3">
        <f>1+C$12*4</f>
        <v>65</v>
      </c>
    </row>
    <row r="51" spans="1:3">
      <c r="A51" t="s">
        <v>70</v>
      </c>
      <c r="C51" s="3">
        <f>VLOOKUP($B$2,[1]Sheet2!$A$4:$M$27,5)+1+C$11*(4+1+2+2)</f>
        <v>73</v>
      </c>
    </row>
    <row r="52" spans="1:3">
      <c r="A52" t="s">
        <v>57</v>
      </c>
      <c r="C52" s="3">
        <f>C$13</f>
        <v>16</v>
      </c>
    </row>
    <row r="53" spans="1:3">
      <c r="A53" t="s">
        <v>58</v>
      </c>
      <c r="C53" s="3">
        <f>C$15*IF(B25="Long",5,3)</f>
        <v>1392</v>
      </c>
    </row>
    <row r="54" spans="1:3">
      <c r="A54" t="s">
        <v>59</v>
      </c>
      <c r="C54" s="3">
        <f>C$15*4</f>
        <v>1856</v>
      </c>
    </row>
    <row r="55" spans="1:3">
      <c r="A55" t="s">
        <v>60</v>
      </c>
      <c r="C55" s="3">
        <f>C$15*(1+$B$14)</f>
        <v>46864</v>
      </c>
    </row>
    <row r="56" spans="1:3">
      <c r="A56" t="s">
        <v>61</v>
      </c>
      <c r="C56" s="3">
        <f>C$15-1</f>
        <v>463</v>
      </c>
    </row>
    <row r="57" spans="1:3">
      <c r="A57" t="s">
        <v>62</v>
      </c>
      <c r="C57" s="3">
        <f>C$16*IF($B$3="Long",5,2)</f>
        <v>20480</v>
      </c>
    </row>
    <row r="58" spans="1:3">
      <c r="A58" t="s">
        <v>63</v>
      </c>
      <c r="C58" s="3">
        <f>C$16*IF($B$3="Long",4,2)</f>
        <v>16384</v>
      </c>
    </row>
    <row r="59" spans="1:3">
      <c r="A59" t="s">
        <v>64</v>
      </c>
      <c r="C59" s="3">
        <f>C$16*4</f>
        <v>16384</v>
      </c>
    </row>
    <row r="60" spans="1:3">
      <c r="A60" t="s">
        <v>65</v>
      </c>
      <c r="C60" s="3">
        <f>C$16*IF($B$3="Long",4+4,3)</f>
        <v>32768</v>
      </c>
    </row>
    <row r="61" spans="1:3">
      <c r="A61" t="s">
        <v>66</v>
      </c>
      <c r="C61" s="3">
        <v>4</v>
      </c>
    </row>
    <row r="62" spans="1:3" s="8" customFormat="1">
      <c r="B62" s="9"/>
      <c r="C62" s="9"/>
    </row>
    <row r="63" spans="1:3" s="8" customFormat="1">
      <c r="A63" s="8" t="s">
        <v>67</v>
      </c>
      <c r="B63" s="9"/>
      <c r="C63" s="9">
        <f>SUM(C48:C61)</f>
        <v>136754</v>
      </c>
    </row>
    <row r="64" spans="1:3" s="10" customFormat="1">
      <c r="B64" s="11"/>
      <c r="C64" s="11"/>
    </row>
    <row r="65" spans="1:3" s="6" customFormat="1">
      <c r="A65" s="6" t="s">
        <v>71</v>
      </c>
      <c r="B65" s="7"/>
      <c r="C65" s="7"/>
    </row>
    <row r="67" spans="1:3">
      <c r="A67" t="s">
        <v>55</v>
      </c>
      <c r="C67" s="3">
        <f>IF(C$18=0,0,4)</f>
        <v>0</v>
      </c>
    </row>
    <row r="68" spans="1:3">
      <c r="A68" t="s">
        <v>72</v>
      </c>
      <c r="C68" s="3">
        <f>C$20</f>
        <v>0</v>
      </c>
    </row>
    <row r="69" spans="1:3">
      <c r="A69" t="s">
        <v>73</v>
      </c>
      <c r="C69" s="3">
        <f>C$20*4</f>
        <v>0</v>
      </c>
    </row>
    <row r="70" spans="1:3">
      <c r="A70" t="s">
        <v>59</v>
      </c>
      <c r="C70" s="3">
        <f>C$20*4</f>
        <v>0</v>
      </c>
    </row>
    <row r="71" spans="1:3">
      <c r="A71" t="s">
        <v>74</v>
      </c>
      <c r="C71" s="3">
        <f>C$20*(1+$B$19)</f>
        <v>0</v>
      </c>
    </row>
    <row r="72" spans="1:3">
      <c r="A72" t="s">
        <v>62</v>
      </c>
      <c r="C72" s="3">
        <f>IF(C$18=0,0,$B$21*5)</f>
        <v>0</v>
      </c>
    </row>
    <row r="73" spans="1:3">
      <c r="A73" t="s">
        <v>64</v>
      </c>
      <c r="C73" s="3">
        <f>IF(C$18=0,0,$B$21*4)</f>
        <v>0</v>
      </c>
    </row>
    <row r="74" spans="1:3">
      <c r="A74" t="s">
        <v>65</v>
      </c>
      <c r="C74" s="3">
        <f>IF(C$18=0,0,$B$21*8)</f>
        <v>0</v>
      </c>
    </row>
    <row r="75" spans="1:3">
      <c r="A75" t="s">
        <v>66</v>
      </c>
      <c r="C75" s="3">
        <f>IF(C$18=0,0,4)</f>
        <v>0</v>
      </c>
    </row>
    <row r="77" spans="1:3">
      <c r="A77" t="s">
        <v>67</v>
      </c>
      <c r="C77" s="3">
        <f>SUM(C67:C75)</f>
        <v>0</v>
      </c>
    </row>
    <row r="79" spans="1:3" s="6" customFormat="1">
      <c r="A79" s="6" t="s">
        <v>75</v>
      </c>
      <c r="B79" s="7"/>
      <c r="C79" s="7"/>
    </row>
    <row r="81" spans="1:3">
      <c r="A81" t="s">
        <v>55</v>
      </c>
      <c r="C81" s="3">
        <f>IF(C$23=0,0,4)</f>
        <v>4</v>
      </c>
    </row>
    <row r="82" spans="1:3">
      <c r="A82" t="s">
        <v>56</v>
      </c>
      <c r="C82" s="3">
        <f>IF(C$23=0,0,1)</f>
        <v>1</v>
      </c>
    </row>
    <row r="83" spans="1:3">
      <c r="A83" t="s">
        <v>57</v>
      </c>
      <c r="C83" s="3">
        <f>C$23</f>
        <v>4</v>
      </c>
    </row>
    <row r="84" spans="1:3">
      <c r="A84" t="s">
        <v>58</v>
      </c>
      <c r="C84" s="3">
        <f>C$25*IF(B53="Long",5,3)</f>
        <v>12</v>
      </c>
    </row>
    <row r="85" spans="1:3">
      <c r="A85" t="s">
        <v>59</v>
      </c>
      <c r="C85" s="3">
        <f>C$25*4</f>
        <v>16</v>
      </c>
    </row>
    <row r="86" spans="1:3">
      <c r="A86" t="s">
        <v>60</v>
      </c>
      <c r="C86" s="3">
        <f>C$25*(1+$B$24)</f>
        <v>404</v>
      </c>
    </row>
    <row r="87" spans="1:3">
      <c r="A87" t="s">
        <v>61</v>
      </c>
      <c r="C87" s="3">
        <f>IF(C$23=0,0,C$25-1)</f>
        <v>3</v>
      </c>
    </row>
    <row r="88" spans="1:3">
      <c r="A88" t="s">
        <v>62</v>
      </c>
      <c r="C88" s="3">
        <f>C$26*IF($B$3="Long",5,2)</f>
        <v>2560</v>
      </c>
    </row>
    <row r="89" spans="1:3">
      <c r="A89" t="s">
        <v>63</v>
      </c>
      <c r="C89" s="3">
        <f>C$26*IF($B$3="Long",4,2)</f>
        <v>2048</v>
      </c>
    </row>
    <row r="90" spans="1:3">
      <c r="A90" t="s">
        <v>64</v>
      </c>
      <c r="C90" s="3">
        <f>C$26*4</f>
        <v>2048</v>
      </c>
    </row>
    <row r="91" spans="1:3">
      <c r="A91" t="s">
        <v>65</v>
      </c>
      <c r="C91" s="3">
        <f>C$26*IF($B$3="Long",4+4,3)</f>
        <v>4096</v>
      </c>
    </row>
    <row r="92" spans="1:3">
      <c r="A92" t="s">
        <v>66</v>
      </c>
      <c r="C92" s="3">
        <f>IF(C$23=0,0,4)</f>
        <v>4</v>
      </c>
    </row>
    <row r="94" spans="1:3">
      <c r="A94" t="s">
        <v>67</v>
      </c>
      <c r="C94" s="3">
        <f>SUM(C81:C92)</f>
        <v>11200</v>
      </c>
    </row>
    <row r="96" spans="1:3">
      <c r="A96" t="s">
        <v>76</v>
      </c>
    </row>
    <row r="97" spans="1:3">
      <c r="A97" s="5" t="s">
        <v>77</v>
      </c>
      <c r="C97" s="3">
        <f>C$44+C$63+C$77+C$94</f>
        <v>169914</v>
      </c>
    </row>
    <row r="98" spans="1:3">
      <c r="A98" s="5" t="s">
        <v>78</v>
      </c>
      <c r="C98" s="3">
        <f>C$44+C$63+C$94</f>
        <v>169914</v>
      </c>
    </row>
  </sheetData>
  <protectedRanges>
    <protectedRange password="811D" sqref="B2:B26" name="Range1"/>
  </protectedRanges>
  <dataValidations count="2">
    <dataValidation type="list" allowBlank="1" showInputMessage="1" showErrorMessage="1" sqref="B3:B4">
      <formula1>"Short,Long"</formula1>
    </dataValidation>
    <dataValidation type="list" allowBlank="1" showInputMessage="1" showErrorMessage="1" sqref="B2">
      <formula1>[1]Sheet2!$A$4:$A$27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7"/>
  <sheetViews>
    <sheetView workbookViewId="0">
      <selection sqref="A1:IV65536"/>
    </sheetView>
  </sheetViews>
  <sheetFormatPr defaultRowHeight="15"/>
  <cols>
    <col min="1" max="1" width="22.42578125" customWidth="1"/>
    <col min="2" max="2" width="7.85546875" customWidth="1"/>
    <col min="5" max="5" width="15.140625" customWidth="1"/>
  </cols>
  <sheetData>
    <row r="2" spans="1:13" s="1" customFormat="1">
      <c r="A2" s="1" t="s">
        <v>0</v>
      </c>
    </row>
    <row r="3" spans="1:13" s="2" customFormat="1" ht="60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t="s">
        <v>13</v>
      </c>
      <c r="B4" s="3" t="s">
        <v>14</v>
      </c>
      <c r="C4">
        <v>0</v>
      </c>
      <c r="D4">
        <v>0</v>
      </c>
      <c r="E4">
        <v>0</v>
      </c>
      <c r="F4">
        <f>F6</f>
        <v>25</v>
      </c>
      <c r="G4">
        <f>G6</f>
        <v>4</v>
      </c>
      <c r="H4">
        <f>H6</f>
        <v>512</v>
      </c>
      <c r="I4">
        <f>I6</f>
        <v>16</v>
      </c>
      <c r="J4">
        <v>8</v>
      </c>
      <c r="K4">
        <v>0</v>
      </c>
      <c r="L4">
        <v>0</v>
      </c>
      <c r="M4">
        <v>0</v>
      </c>
    </row>
    <row r="5" spans="1:13">
      <c r="A5" t="s">
        <v>15</v>
      </c>
      <c r="B5" s="3" t="s">
        <v>14</v>
      </c>
      <c r="C5">
        <v>0</v>
      </c>
      <c r="D5">
        <v>0</v>
      </c>
      <c r="E5">
        <v>0</v>
      </c>
      <c r="F5">
        <f>F6</f>
        <v>25</v>
      </c>
      <c r="G5">
        <f>G6</f>
        <v>4</v>
      </c>
      <c r="H5">
        <f>H6</f>
        <v>512</v>
      </c>
      <c r="I5">
        <f>I6</f>
        <v>16</v>
      </c>
      <c r="J5">
        <v>8</v>
      </c>
      <c r="K5">
        <v>0</v>
      </c>
      <c r="L5">
        <v>0</v>
      </c>
      <c r="M5">
        <v>0</v>
      </c>
    </row>
    <row r="6" spans="1:13">
      <c r="A6" t="s">
        <v>16</v>
      </c>
      <c r="B6" s="3" t="s">
        <v>14</v>
      </c>
      <c r="C6">
        <v>0</v>
      </c>
      <c r="D6">
        <v>0</v>
      </c>
      <c r="E6">
        <v>0</v>
      </c>
      <c r="F6">
        <v>25</v>
      </c>
      <c r="G6">
        <v>4</v>
      </c>
      <c r="H6">
        <v>512</v>
      </c>
      <c r="I6">
        <v>16</v>
      </c>
      <c r="J6">
        <v>8</v>
      </c>
      <c r="K6">
        <v>0</v>
      </c>
      <c r="L6">
        <v>0</v>
      </c>
      <c r="M6">
        <v>0</v>
      </c>
    </row>
    <row r="7" spans="1:13">
      <c r="A7" t="s">
        <v>17</v>
      </c>
      <c r="B7" s="3" t="s">
        <v>14</v>
      </c>
      <c r="C7">
        <v>0</v>
      </c>
      <c r="D7">
        <v>0</v>
      </c>
      <c r="E7">
        <v>0</v>
      </c>
      <c r="F7">
        <f>F9</f>
        <v>25</v>
      </c>
      <c r="G7">
        <f>G9</f>
        <v>4</v>
      </c>
      <c r="H7">
        <f>H9</f>
        <v>512</v>
      </c>
      <c r="I7">
        <f>I9</f>
        <v>16</v>
      </c>
      <c r="J7">
        <v>8</v>
      </c>
      <c r="K7">
        <v>0</v>
      </c>
      <c r="L7">
        <v>0</v>
      </c>
      <c r="M7">
        <v>0</v>
      </c>
    </row>
    <row r="8" spans="1:13">
      <c r="A8" t="s">
        <v>18</v>
      </c>
      <c r="B8" s="3" t="s">
        <v>14</v>
      </c>
      <c r="C8">
        <v>0</v>
      </c>
      <c r="D8">
        <v>0</v>
      </c>
      <c r="E8">
        <v>0</v>
      </c>
      <c r="F8">
        <f>F9</f>
        <v>25</v>
      </c>
      <c r="G8">
        <f>G9</f>
        <v>4</v>
      </c>
      <c r="H8">
        <f>H9</f>
        <v>512</v>
      </c>
      <c r="I8">
        <f>I9</f>
        <v>16</v>
      </c>
      <c r="J8">
        <v>8</v>
      </c>
      <c r="K8">
        <v>0</v>
      </c>
      <c r="L8">
        <v>0</v>
      </c>
      <c r="M8">
        <v>0</v>
      </c>
    </row>
    <row r="9" spans="1:13">
      <c r="A9" t="s">
        <v>19</v>
      </c>
      <c r="B9" s="3" t="s">
        <v>14</v>
      </c>
      <c r="C9">
        <v>0</v>
      </c>
      <c r="D9">
        <v>0</v>
      </c>
      <c r="E9">
        <v>0</v>
      </c>
      <c r="F9">
        <v>25</v>
      </c>
      <c r="G9">
        <v>4</v>
      </c>
      <c r="H9">
        <v>512</v>
      </c>
      <c r="I9">
        <v>16</v>
      </c>
      <c r="J9">
        <v>8</v>
      </c>
      <c r="K9">
        <v>0</v>
      </c>
      <c r="L9">
        <v>0</v>
      </c>
      <c r="M9">
        <v>0</v>
      </c>
    </row>
    <row r="10" spans="1:13">
      <c r="A10" t="s">
        <v>20</v>
      </c>
      <c r="B10" s="3" t="s">
        <v>14</v>
      </c>
      <c r="C10">
        <v>0</v>
      </c>
      <c r="D10">
        <v>0</v>
      </c>
      <c r="E10">
        <v>0</v>
      </c>
      <c r="F10">
        <v>30</v>
      </c>
      <c r="G10">
        <v>16</v>
      </c>
      <c r="H10">
        <v>2048</v>
      </c>
      <c r="I10">
        <v>16</v>
      </c>
      <c r="J10">
        <v>8</v>
      </c>
      <c r="K10">
        <v>0</v>
      </c>
      <c r="L10">
        <v>0</v>
      </c>
      <c r="M10">
        <v>0</v>
      </c>
    </row>
    <row r="11" spans="1:13">
      <c r="A11" t="s">
        <v>21</v>
      </c>
      <c r="B11" s="3" t="s">
        <v>14</v>
      </c>
      <c r="C11">
        <v>4</v>
      </c>
      <c r="D11">
        <v>1024</v>
      </c>
      <c r="E11">
        <v>0</v>
      </c>
      <c r="F11">
        <v>64</v>
      </c>
      <c r="G11">
        <v>8</v>
      </c>
      <c r="H11">
        <v>2048</v>
      </c>
      <c r="I11">
        <v>32</v>
      </c>
      <c r="J11">
        <v>8</v>
      </c>
      <c r="K11">
        <v>0</v>
      </c>
      <c r="L11">
        <v>4</v>
      </c>
      <c r="M11">
        <v>512</v>
      </c>
    </row>
    <row r="12" spans="1:13">
      <c r="A12" t="s">
        <v>22</v>
      </c>
      <c r="B12" s="3" t="s">
        <v>14</v>
      </c>
      <c r="C12">
        <v>4</v>
      </c>
      <c r="D12">
        <v>1024</v>
      </c>
      <c r="E12">
        <v>512</v>
      </c>
      <c r="F12">
        <v>64</v>
      </c>
      <c r="G12">
        <v>12</v>
      </c>
      <c r="H12">
        <v>3072</v>
      </c>
      <c r="I12">
        <v>32</v>
      </c>
      <c r="J12">
        <v>8</v>
      </c>
      <c r="K12">
        <v>0</v>
      </c>
      <c r="L12">
        <v>4</v>
      </c>
      <c r="M12">
        <v>512</v>
      </c>
    </row>
    <row r="13" spans="1:13">
      <c r="A13" t="s">
        <v>23</v>
      </c>
      <c r="B13" s="3" t="s">
        <v>14</v>
      </c>
      <c r="C13">
        <v>4</v>
      </c>
      <c r="D13">
        <v>1024</v>
      </c>
      <c r="E13">
        <v>0</v>
      </c>
      <c r="F13">
        <v>29</v>
      </c>
      <c r="G13">
        <v>16</v>
      </c>
      <c r="H13">
        <v>4096</v>
      </c>
      <c r="I13">
        <v>16</v>
      </c>
      <c r="J13">
        <v>8</v>
      </c>
      <c r="K13">
        <v>0</v>
      </c>
      <c r="L13">
        <v>4</v>
      </c>
      <c r="M13">
        <v>512</v>
      </c>
    </row>
    <row r="14" spans="1:13">
      <c r="A14" t="s">
        <v>24</v>
      </c>
      <c r="B14" s="3" t="s">
        <v>25</v>
      </c>
      <c r="C14">
        <v>4</v>
      </c>
      <c r="D14">
        <v>2048</v>
      </c>
      <c r="E14">
        <v>128</v>
      </c>
      <c r="F14">
        <v>128</v>
      </c>
      <c r="G14">
        <v>16</v>
      </c>
      <c r="H14">
        <v>8192</v>
      </c>
      <c r="I14">
        <v>64</v>
      </c>
      <c r="J14">
        <v>8</v>
      </c>
      <c r="K14">
        <v>0</v>
      </c>
      <c r="L14">
        <v>4</v>
      </c>
      <c r="M14">
        <v>1024</v>
      </c>
    </row>
    <row r="15" spans="1:13">
      <c r="A15" t="s">
        <v>26</v>
      </c>
      <c r="B15" s="3" t="s">
        <v>25</v>
      </c>
      <c r="C15">
        <v>4</v>
      </c>
      <c r="D15">
        <v>2048</v>
      </c>
      <c r="E15">
        <v>0</v>
      </c>
      <c r="F15">
        <v>64</v>
      </c>
      <c r="G15">
        <v>16</v>
      </c>
      <c r="H15">
        <v>8192</v>
      </c>
      <c r="I15">
        <v>32</v>
      </c>
      <c r="J15">
        <v>8</v>
      </c>
      <c r="K15">
        <v>9</v>
      </c>
      <c r="L15">
        <v>4</v>
      </c>
      <c r="M15">
        <v>1024</v>
      </c>
    </row>
    <row r="16" spans="1:13">
      <c r="A16" t="s">
        <v>27</v>
      </c>
      <c r="B16" s="3" t="s">
        <v>25</v>
      </c>
      <c r="C16">
        <v>4</v>
      </c>
      <c r="D16">
        <v>2048</v>
      </c>
      <c r="E16">
        <v>128</v>
      </c>
      <c r="F16">
        <v>128</v>
      </c>
      <c r="G16">
        <v>16</v>
      </c>
      <c r="H16">
        <v>8192</v>
      </c>
      <c r="I16">
        <v>64</v>
      </c>
      <c r="J16">
        <v>8</v>
      </c>
      <c r="K16">
        <v>9</v>
      </c>
      <c r="L16">
        <v>4</v>
      </c>
      <c r="M16">
        <v>1024</v>
      </c>
    </row>
    <row r="17" spans="1:13">
      <c r="A17" t="s">
        <v>28</v>
      </c>
      <c r="B17" s="3" t="s">
        <v>25</v>
      </c>
      <c r="C17">
        <v>4</v>
      </c>
      <c r="D17">
        <v>2048</v>
      </c>
      <c r="E17">
        <v>512</v>
      </c>
      <c r="F17">
        <v>64</v>
      </c>
      <c r="G17">
        <v>16</v>
      </c>
      <c r="H17">
        <v>8192</v>
      </c>
      <c r="I17">
        <v>32</v>
      </c>
      <c r="J17">
        <v>8</v>
      </c>
      <c r="K17">
        <v>0</v>
      </c>
      <c r="L17">
        <v>4</v>
      </c>
      <c r="M17">
        <v>1024</v>
      </c>
    </row>
    <row r="18" spans="1:13">
      <c r="A18" t="s">
        <v>29</v>
      </c>
      <c r="B18" s="3" t="s">
        <v>25</v>
      </c>
      <c r="C18">
        <v>4</v>
      </c>
      <c r="D18">
        <v>2048</v>
      </c>
      <c r="E18">
        <v>0</v>
      </c>
      <c r="F18">
        <v>64</v>
      </c>
      <c r="G18">
        <v>16</v>
      </c>
      <c r="H18">
        <v>8192</v>
      </c>
      <c r="I18">
        <v>32</v>
      </c>
      <c r="J18">
        <v>8</v>
      </c>
      <c r="K18">
        <v>0</v>
      </c>
      <c r="L18">
        <v>4</v>
      </c>
      <c r="M18">
        <v>1024</v>
      </c>
    </row>
    <row r="19" spans="1:13">
      <c r="A19" t="s">
        <v>30</v>
      </c>
      <c r="B19" s="3" t="s">
        <v>25</v>
      </c>
      <c r="C19">
        <v>4</v>
      </c>
      <c r="D19">
        <v>2048</v>
      </c>
      <c r="E19">
        <v>128</v>
      </c>
      <c r="F19">
        <v>128</v>
      </c>
      <c r="G19">
        <v>16</v>
      </c>
      <c r="H19">
        <v>8192</v>
      </c>
      <c r="I19">
        <v>64</v>
      </c>
      <c r="J19">
        <v>8</v>
      </c>
      <c r="K19">
        <v>0</v>
      </c>
      <c r="L19">
        <v>4</v>
      </c>
      <c r="M19">
        <v>1024</v>
      </c>
    </row>
    <row r="20" spans="1:13">
      <c r="A20" t="s">
        <v>31</v>
      </c>
      <c r="B20" s="3" t="s">
        <v>25</v>
      </c>
      <c r="C20">
        <v>4</v>
      </c>
      <c r="D20">
        <v>1024</v>
      </c>
      <c r="E20">
        <v>0</v>
      </c>
      <c r="F20">
        <v>64</v>
      </c>
      <c r="G20">
        <v>12</v>
      </c>
      <c r="H20">
        <v>2048</v>
      </c>
      <c r="I20">
        <v>32</v>
      </c>
      <c r="J20">
        <v>8</v>
      </c>
      <c r="K20">
        <v>0</v>
      </c>
      <c r="L20">
        <v>4</v>
      </c>
      <c r="M20">
        <v>512</v>
      </c>
    </row>
    <row r="21" spans="1:13">
      <c r="A21" t="s">
        <v>32</v>
      </c>
      <c r="B21" s="3" t="s">
        <v>25</v>
      </c>
      <c r="C21">
        <f>C26</f>
        <v>4</v>
      </c>
      <c r="D21">
        <f>D26</f>
        <v>1024</v>
      </c>
      <c r="E21">
        <v>0</v>
      </c>
      <c r="F21">
        <f>F26</f>
        <v>128</v>
      </c>
      <c r="G21">
        <f>G26</f>
        <v>10</v>
      </c>
      <c r="H21">
        <f>H26</f>
        <v>2048</v>
      </c>
      <c r="I21">
        <f>I26</f>
        <v>32</v>
      </c>
      <c r="J21">
        <v>16</v>
      </c>
      <c r="K21">
        <v>0</v>
      </c>
      <c r="L21">
        <f>L26</f>
        <v>4</v>
      </c>
      <c r="M21">
        <f>M26</f>
        <v>1024</v>
      </c>
    </row>
    <row r="22" spans="1:13">
      <c r="A22" t="s">
        <v>33</v>
      </c>
      <c r="B22" s="3" t="s">
        <v>25</v>
      </c>
      <c r="C22">
        <f>C26</f>
        <v>4</v>
      </c>
      <c r="D22">
        <f>D26</f>
        <v>1024</v>
      </c>
      <c r="E22">
        <v>0</v>
      </c>
      <c r="F22">
        <f>F26</f>
        <v>128</v>
      </c>
      <c r="G22">
        <f>G26</f>
        <v>10</v>
      </c>
      <c r="H22">
        <f>H26</f>
        <v>2048</v>
      </c>
      <c r="I22">
        <f>I26</f>
        <v>32</v>
      </c>
      <c r="J22">
        <v>16</v>
      </c>
      <c r="K22">
        <v>0</v>
      </c>
      <c r="L22">
        <f>L26</f>
        <v>4</v>
      </c>
      <c r="M22">
        <f>M26</f>
        <v>1024</v>
      </c>
    </row>
    <row r="23" spans="1:13">
      <c r="A23" t="s">
        <v>34</v>
      </c>
      <c r="B23" s="3" t="s">
        <v>25</v>
      </c>
      <c r="C23">
        <f>C26</f>
        <v>4</v>
      </c>
      <c r="D23">
        <f>D26</f>
        <v>1024</v>
      </c>
      <c r="E23">
        <v>0</v>
      </c>
      <c r="F23">
        <f>F26</f>
        <v>128</v>
      </c>
      <c r="G23">
        <f>G26</f>
        <v>10</v>
      </c>
      <c r="H23">
        <f>H26</f>
        <v>2048</v>
      </c>
      <c r="I23">
        <f>I26</f>
        <v>32</v>
      </c>
      <c r="J23">
        <v>16</v>
      </c>
      <c r="K23">
        <v>0</v>
      </c>
      <c r="L23">
        <f>L26</f>
        <v>4</v>
      </c>
      <c r="M23">
        <f>M26</f>
        <v>1024</v>
      </c>
    </row>
    <row r="24" spans="1:13">
      <c r="A24" t="s">
        <v>35</v>
      </c>
      <c r="B24" s="3" t="s">
        <v>25</v>
      </c>
      <c r="C24">
        <f>C26</f>
        <v>4</v>
      </c>
      <c r="D24">
        <f>D26</f>
        <v>1024</v>
      </c>
      <c r="E24">
        <v>0</v>
      </c>
      <c r="F24">
        <f>F26</f>
        <v>128</v>
      </c>
      <c r="G24">
        <f>G26</f>
        <v>10</v>
      </c>
      <c r="H24">
        <f>H26</f>
        <v>2048</v>
      </c>
      <c r="I24">
        <f>I26</f>
        <v>32</v>
      </c>
      <c r="J24">
        <v>16</v>
      </c>
      <c r="K24">
        <v>0</v>
      </c>
      <c r="L24">
        <f>L26</f>
        <v>4</v>
      </c>
      <c r="M24">
        <f>M26</f>
        <v>1024</v>
      </c>
    </row>
    <row r="25" spans="1:13">
      <c r="A25" t="s">
        <v>36</v>
      </c>
      <c r="B25" s="3" t="s">
        <v>25</v>
      </c>
      <c r="C25">
        <v>4</v>
      </c>
      <c r="D25">
        <v>1024</v>
      </c>
      <c r="E25">
        <v>0</v>
      </c>
      <c r="F25">
        <v>64</v>
      </c>
      <c r="G25">
        <v>12</v>
      </c>
      <c r="H25">
        <v>2048</v>
      </c>
      <c r="I25">
        <v>32</v>
      </c>
      <c r="J25">
        <v>8</v>
      </c>
      <c r="K25">
        <v>0</v>
      </c>
      <c r="L25">
        <v>4</v>
      </c>
      <c r="M25">
        <v>512</v>
      </c>
    </row>
    <row r="26" spans="1:13">
      <c r="A26" t="s">
        <v>37</v>
      </c>
      <c r="B26" s="3" t="s">
        <v>25</v>
      </c>
      <c r="C26">
        <v>4</v>
      </c>
      <c r="D26">
        <v>1024</v>
      </c>
      <c r="E26">
        <v>512</v>
      </c>
      <c r="F26">
        <v>128</v>
      </c>
      <c r="G26">
        <v>10</v>
      </c>
      <c r="H26">
        <v>2048</v>
      </c>
      <c r="I26">
        <v>32</v>
      </c>
      <c r="J26">
        <v>16</v>
      </c>
      <c r="K26">
        <v>0</v>
      </c>
      <c r="L26">
        <v>4</v>
      </c>
      <c r="M26">
        <v>1024</v>
      </c>
    </row>
    <row r="27" spans="1:13">
      <c r="A27" t="s">
        <v>38</v>
      </c>
      <c r="B27" s="3" t="s">
        <v>25</v>
      </c>
      <c r="C27">
        <v>4</v>
      </c>
      <c r="D27">
        <v>1024</v>
      </c>
      <c r="E27">
        <v>512</v>
      </c>
      <c r="F27">
        <v>256</v>
      </c>
      <c r="G27">
        <v>12</v>
      </c>
      <c r="H27">
        <v>4096</v>
      </c>
      <c r="I27">
        <v>32</v>
      </c>
      <c r="J27">
        <v>16</v>
      </c>
      <c r="K27">
        <v>0</v>
      </c>
      <c r="L27">
        <v>4</v>
      </c>
      <c r="M27">
        <v>1024</v>
      </c>
    </row>
  </sheetData>
  <dataValidations count="1">
    <dataValidation type="list" allowBlank="1" showInputMessage="1" showErrorMessage="1" sqref="C1">
      <formula1>"a4:a27"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Broadcom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2011-06-01T21:45:24Z</dcterms:created>
  <dcterms:modified xsi:type="dcterms:W3CDTF">2011-06-01T21:46:47Z</dcterms:modified>
</cp:coreProperties>
</file>