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grams" sheetId="1" r:id="rId4"/>
  </sheets>
  <definedNames/>
  <calcPr/>
  <extLst>
    <ext uri="GoogleSheetsCustomDataVersion2">
      <go:sheetsCustomData xmlns:go="http://customooxmlschemas.google.com/" r:id="rId5" roundtripDataChecksum="n4ayyoj+Usla6DNz/HLBys3Zt8GyctuHKSGwPH30Ovk="/>
    </ext>
  </extLst>
</workbook>
</file>

<file path=xl/sharedStrings.xml><?xml version="1.0" encoding="utf-8"?>
<sst xmlns="http://schemas.openxmlformats.org/spreadsheetml/2006/main" count="7" uniqueCount="6">
  <si>
    <t>Choose stock</t>
  </si>
  <si>
    <t>AAPL</t>
  </si>
  <si>
    <t xml:space="preserve"> Returns</t>
  </si>
  <si>
    <t xml:space="preserve"> </t>
  </si>
  <si>
    <t>begin 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</si>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</sst>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:ss"/>
    <numFmt numFmtId="166" formatCode="m/d/yy"/>
  </numFmts>
  <fonts count="3">
    <font>
      <sz val="10.0"/>
      <color rgb="FF000000"/>
      <name val="Arial"/>
      <scheme val="minor"/>
    </font>
    <font>
      <color theme="1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819150</xdr:colOff>
      <xdr:row>3</xdr:row>
      <xdr:rowOff>85725</xdr:rowOff>
    </xdr:from>
    <xdr:ext cx="8496300" cy="5257800"/>
    <xdr:pic>
      <xdr:nvPicPr>
        <xdr:cNvPr id="54462729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D1" s="1" t="str">
        <f>IFERROR(__xludf.DUMMYFUNCTION("GOOGLEFINANCE(B1, ""price"",B2, B3,""DAILY"")"),"Date")</f>
        <v>Date</v>
      </c>
      <c r="E1" s="1" t="str">
        <f>IFERROR(__xludf.DUMMYFUNCTION("""COMPUTED_VALUE"""),"Close")</f>
        <v>Close</v>
      </c>
      <c r="F1" s="1" t="s">
        <v>2</v>
      </c>
      <c r="G1" s="1" t="s">
        <v>3</v>
      </c>
    </row>
    <row r="2" ht="15.75" customHeight="1">
      <c r="A2" s="1" t="s">
        <v>4</v>
      </c>
      <c r="B2" s="3">
        <v>44562.0</v>
      </c>
      <c r="D2" s="4">
        <f>IFERROR(__xludf.DUMMYFUNCTION("""COMPUTED_VALUE"""),44564.66666666667)</f>
        <v>44564.66667</v>
      </c>
      <c r="E2" s="1">
        <f>IFERROR(__xludf.DUMMYFUNCTION("""COMPUTED_VALUE"""),182.01)</f>
        <v>182.01</v>
      </c>
    </row>
    <row r="3" ht="15.75" customHeight="1">
      <c r="A3" s="1" t="s">
        <v>5</v>
      </c>
      <c r="B3" s="5">
        <v>45436.0</v>
      </c>
      <c r="D3" s="4">
        <f>IFERROR(__xludf.DUMMYFUNCTION("""COMPUTED_VALUE"""),44565.66666666667)</f>
        <v>44565.66667</v>
      </c>
      <c r="E3" s="1">
        <f>IFERROR(__xludf.DUMMYFUNCTION("""COMPUTED_VALUE"""),179.7)</f>
        <v>179.7</v>
      </c>
      <c r="F3" s="1">
        <f t="shared" ref="F3:F603" si="1">LN(E3/E2)</f>
        <v>-0.01277283683</v>
      </c>
    </row>
    <row r="4" ht="15.75" customHeight="1">
      <c r="A4" s="1" t="s">
        <v>3</v>
      </c>
      <c r="D4" s="4">
        <f>IFERROR(__xludf.DUMMYFUNCTION("""COMPUTED_VALUE"""),44566.66666666667)</f>
        <v>44566.66667</v>
      </c>
      <c r="E4" s="1">
        <f>IFERROR(__xludf.DUMMYFUNCTION("""COMPUTED_VALUE"""),174.92)</f>
        <v>174.92</v>
      </c>
      <c r="F4" s="1">
        <f t="shared" si="1"/>
        <v>-0.02696006724</v>
      </c>
    </row>
    <row r="5" ht="15.75" customHeight="1">
      <c r="D5" s="4">
        <f>IFERROR(__xludf.DUMMYFUNCTION("""COMPUTED_VALUE"""),44567.66666666667)</f>
        <v>44567.66667</v>
      </c>
      <c r="E5" s="1">
        <f>IFERROR(__xludf.DUMMYFUNCTION("""COMPUTED_VALUE"""),172.0)</f>
        <v>172</v>
      </c>
      <c r="F5" s="1">
        <f t="shared" si="1"/>
        <v>-0.01683424973</v>
      </c>
    </row>
    <row r="6" ht="15.75" customHeight="1">
      <c r="D6" s="4">
        <f>IFERROR(__xludf.DUMMYFUNCTION("""COMPUTED_VALUE"""),44568.66666666667)</f>
        <v>44568.66667</v>
      </c>
      <c r="E6" s="1">
        <f>IFERROR(__xludf.DUMMYFUNCTION("""COMPUTED_VALUE"""),172.17)</f>
        <v>172.17</v>
      </c>
      <c r="F6" s="1">
        <f t="shared" si="1"/>
        <v>0.0009878839749</v>
      </c>
    </row>
    <row r="7" ht="15.75" customHeight="1">
      <c r="D7" s="4">
        <f>IFERROR(__xludf.DUMMYFUNCTION("""COMPUTED_VALUE"""),44571.66666666667)</f>
        <v>44571.66667</v>
      </c>
      <c r="E7" s="1">
        <f>IFERROR(__xludf.DUMMYFUNCTION("""COMPUTED_VALUE"""),172.19)</f>
        <v>172.19</v>
      </c>
      <c r="F7" s="1">
        <f t="shared" si="1"/>
        <v>0.0001161575097</v>
      </c>
    </row>
    <row r="8" ht="15.75" customHeight="1">
      <c r="D8" s="4">
        <f>IFERROR(__xludf.DUMMYFUNCTION("""COMPUTED_VALUE"""),44572.66666666667)</f>
        <v>44572.66667</v>
      </c>
      <c r="E8" s="1">
        <f>IFERROR(__xludf.DUMMYFUNCTION("""COMPUTED_VALUE"""),175.08)</f>
        <v>175.08</v>
      </c>
      <c r="F8" s="1">
        <f t="shared" si="1"/>
        <v>0.01664449402</v>
      </c>
    </row>
    <row r="9" ht="15.75" customHeight="1">
      <c r="D9" s="4">
        <f>IFERROR(__xludf.DUMMYFUNCTION("""COMPUTED_VALUE"""),44573.66666666667)</f>
        <v>44573.66667</v>
      </c>
      <c r="E9" s="1">
        <f>IFERROR(__xludf.DUMMYFUNCTION("""COMPUTED_VALUE"""),175.53)</f>
        <v>175.53</v>
      </c>
      <c r="F9" s="1">
        <f t="shared" si="1"/>
        <v>0.002566956146</v>
      </c>
    </row>
    <row r="10" ht="15.75" customHeight="1">
      <c r="D10" s="4">
        <f>IFERROR(__xludf.DUMMYFUNCTION("""COMPUTED_VALUE"""),44574.66666666667)</f>
        <v>44574.66667</v>
      </c>
      <c r="E10" s="1">
        <f>IFERROR(__xludf.DUMMYFUNCTION("""COMPUTED_VALUE"""),172.19)</f>
        <v>172.19</v>
      </c>
      <c r="F10" s="1">
        <f t="shared" si="1"/>
        <v>-0.01921145017</v>
      </c>
    </row>
    <row r="11" ht="15.75" customHeight="1">
      <c r="D11" s="4">
        <f>IFERROR(__xludf.DUMMYFUNCTION("""COMPUTED_VALUE"""),44575.66666666667)</f>
        <v>44575.66667</v>
      </c>
      <c r="E11" s="1">
        <f>IFERROR(__xludf.DUMMYFUNCTION("""COMPUTED_VALUE"""),173.07)</f>
        <v>173.07</v>
      </c>
      <c r="F11" s="1">
        <f t="shared" si="1"/>
        <v>0.005097618639</v>
      </c>
    </row>
    <row r="12" ht="15.75" customHeight="1">
      <c r="D12" s="4">
        <f>IFERROR(__xludf.DUMMYFUNCTION("""COMPUTED_VALUE"""),44579.66666666667)</f>
        <v>44579.66667</v>
      </c>
      <c r="E12" s="1">
        <f>IFERROR(__xludf.DUMMYFUNCTION("""COMPUTED_VALUE"""),169.8)</f>
        <v>169.8</v>
      </c>
      <c r="F12" s="1">
        <f t="shared" si="1"/>
        <v>-0.01907486306</v>
      </c>
    </row>
    <row r="13" ht="15.75" customHeight="1">
      <c r="D13" s="4">
        <f>IFERROR(__xludf.DUMMYFUNCTION("""COMPUTED_VALUE"""),44580.66666666667)</f>
        <v>44580.66667</v>
      </c>
      <c r="E13" s="1">
        <f>IFERROR(__xludf.DUMMYFUNCTION("""COMPUTED_VALUE"""),166.23)</f>
        <v>166.23</v>
      </c>
      <c r="F13" s="1">
        <f t="shared" si="1"/>
        <v>-0.02124890233</v>
      </c>
    </row>
    <row r="14" ht="15.75" customHeight="1">
      <c r="D14" s="4">
        <f>IFERROR(__xludf.DUMMYFUNCTION("""COMPUTED_VALUE"""),44581.66666666667)</f>
        <v>44581.66667</v>
      </c>
      <c r="E14" s="1">
        <f>IFERROR(__xludf.DUMMYFUNCTION("""COMPUTED_VALUE"""),164.51)</f>
        <v>164.51</v>
      </c>
      <c r="F14" s="1">
        <f t="shared" si="1"/>
        <v>-0.01040101292</v>
      </c>
    </row>
    <row r="15" ht="15.75" customHeight="1">
      <c r="D15" s="4">
        <f>IFERROR(__xludf.DUMMYFUNCTION("""COMPUTED_VALUE"""),44582.66666666667)</f>
        <v>44582.66667</v>
      </c>
      <c r="E15" s="1">
        <f>IFERROR(__xludf.DUMMYFUNCTION("""COMPUTED_VALUE"""),162.41)</f>
        <v>162.41</v>
      </c>
      <c r="F15" s="1">
        <f t="shared" si="1"/>
        <v>-0.01284735644</v>
      </c>
    </row>
    <row r="16" ht="15.75" customHeight="1">
      <c r="D16" s="4">
        <f>IFERROR(__xludf.DUMMYFUNCTION("""COMPUTED_VALUE"""),44585.66666666667)</f>
        <v>44585.66667</v>
      </c>
      <c r="E16" s="1">
        <f>IFERROR(__xludf.DUMMYFUNCTION("""COMPUTED_VALUE"""),161.62)</f>
        <v>161.62</v>
      </c>
      <c r="F16" s="1">
        <f t="shared" si="1"/>
        <v>-0.004876101381</v>
      </c>
    </row>
    <row r="17" ht="15.75" customHeight="1">
      <c r="D17" s="4">
        <f>IFERROR(__xludf.DUMMYFUNCTION("""COMPUTED_VALUE"""),44586.66666666667)</f>
        <v>44586.66667</v>
      </c>
      <c r="E17" s="1">
        <f>IFERROR(__xludf.DUMMYFUNCTION("""COMPUTED_VALUE"""),159.78)</f>
        <v>159.78</v>
      </c>
      <c r="F17" s="1">
        <f t="shared" si="1"/>
        <v>-0.01145003175</v>
      </c>
    </row>
    <row r="18" ht="15.75" customHeight="1">
      <c r="D18" s="4">
        <f>IFERROR(__xludf.DUMMYFUNCTION("""COMPUTED_VALUE"""),44587.66666666667)</f>
        <v>44587.66667</v>
      </c>
      <c r="E18" s="1">
        <f>IFERROR(__xludf.DUMMYFUNCTION("""COMPUTED_VALUE"""),159.69)</f>
        <v>159.69</v>
      </c>
      <c r="F18" s="1">
        <f t="shared" si="1"/>
        <v>-0.0005634332011</v>
      </c>
    </row>
    <row r="19" ht="15.75" customHeight="1">
      <c r="D19" s="4">
        <f>IFERROR(__xludf.DUMMYFUNCTION("""COMPUTED_VALUE"""),44588.66666666667)</f>
        <v>44588.66667</v>
      </c>
      <c r="E19" s="1">
        <f>IFERROR(__xludf.DUMMYFUNCTION("""COMPUTED_VALUE"""),159.22)</f>
        <v>159.22</v>
      </c>
      <c r="F19" s="1">
        <f t="shared" si="1"/>
        <v>-0.002947542192</v>
      </c>
    </row>
    <row r="20" ht="15.75" customHeight="1">
      <c r="D20" s="4">
        <f>IFERROR(__xludf.DUMMYFUNCTION("""COMPUTED_VALUE"""),44589.66666666667)</f>
        <v>44589.66667</v>
      </c>
      <c r="E20" s="1">
        <f>IFERROR(__xludf.DUMMYFUNCTION("""COMPUTED_VALUE"""),170.33)</f>
        <v>170.33</v>
      </c>
      <c r="F20" s="1">
        <f t="shared" si="1"/>
        <v>0.06745083821</v>
      </c>
    </row>
    <row r="21" ht="15.75" customHeight="1">
      <c r="D21" s="4">
        <f>IFERROR(__xludf.DUMMYFUNCTION("""COMPUTED_VALUE"""),44592.66666666667)</f>
        <v>44592.66667</v>
      </c>
      <c r="E21" s="1">
        <f>IFERROR(__xludf.DUMMYFUNCTION("""COMPUTED_VALUE"""),174.78)</f>
        <v>174.78</v>
      </c>
      <c r="F21" s="1">
        <f t="shared" si="1"/>
        <v>0.02579030833</v>
      </c>
    </row>
    <row r="22" ht="15.75" customHeight="1">
      <c r="D22" s="4">
        <f>IFERROR(__xludf.DUMMYFUNCTION("""COMPUTED_VALUE"""),44593.66666666667)</f>
        <v>44593.66667</v>
      </c>
      <c r="E22" s="1">
        <f>IFERROR(__xludf.DUMMYFUNCTION("""COMPUTED_VALUE"""),174.61)</f>
        <v>174.61</v>
      </c>
      <c r="F22" s="1">
        <f t="shared" si="1"/>
        <v>-0.0009731246654</v>
      </c>
    </row>
    <row r="23" ht="15.75" customHeight="1">
      <c r="D23" s="4">
        <f>IFERROR(__xludf.DUMMYFUNCTION("""COMPUTED_VALUE"""),44594.66666666667)</f>
        <v>44594.66667</v>
      </c>
      <c r="E23" s="1">
        <f>IFERROR(__xludf.DUMMYFUNCTION("""COMPUTED_VALUE"""),175.84)</f>
        <v>175.84</v>
      </c>
      <c r="F23" s="1">
        <f t="shared" si="1"/>
        <v>0.007019575121</v>
      </c>
    </row>
    <row r="24" ht="15.75" customHeight="1">
      <c r="D24" s="4">
        <f>IFERROR(__xludf.DUMMYFUNCTION("""COMPUTED_VALUE"""),44595.66666666667)</f>
        <v>44595.66667</v>
      </c>
      <c r="E24" s="1">
        <f>IFERROR(__xludf.DUMMYFUNCTION("""COMPUTED_VALUE"""),172.9)</f>
        <v>172.9</v>
      </c>
      <c r="F24" s="1">
        <f t="shared" si="1"/>
        <v>-0.01686109797</v>
      </c>
    </row>
    <row r="25" ht="15.75" customHeight="1">
      <c r="D25" s="4">
        <f>IFERROR(__xludf.DUMMYFUNCTION("""COMPUTED_VALUE"""),44596.66666666667)</f>
        <v>44596.66667</v>
      </c>
      <c r="E25" s="1">
        <f>IFERROR(__xludf.DUMMYFUNCTION("""COMPUTED_VALUE"""),172.39)</f>
        <v>172.39</v>
      </c>
      <c r="F25" s="1">
        <f t="shared" si="1"/>
        <v>-0.002954040782</v>
      </c>
    </row>
    <row r="26" ht="15.75" customHeight="1">
      <c r="D26" s="4">
        <f>IFERROR(__xludf.DUMMYFUNCTION("""COMPUTED_VALUE"""),44599.66666666667)</f>
        <v>44599.66667</v>
      </c>
      <c r="E26" s="1">
        <f>IFERROR(__xludf.DUMMYFUNCTION("""COMPUTED_VALUE"""),171.66)</f>
        <v>171.66</v>
      </c>
      <c r="F26" s="1">
        <f t="shared" si="1"/>
        <v>-0.004243575617</v>
      </c>
    </row>
    <row r="27" ht="15.75" customHeight="1">
      <c r="D27" s="4">
        <f>IFERROR(__xludf.DUMMYFUNCTION("""COMPUTED_VALUE"""),44600.66666666667)</f>
        <v>44600.66667</v>
      </c>
      <c r="E27" s="1">
        <f>IFERROR(__xludf.DUMMYFUNCTION("""COMPUTED_VALUE"""),174.83)</f>
        <v>174.83</v>
      </c>
      <c r="F27" s="1">
        <f t="shared" si="1"/>
        <v>0.01829829692</v>
      </c>
    </row>
    <row r="28" ht="15.75" customHeight="1">
      <c r="D28" s="4">
        <f>IFERROR(__xludf.DUMMYFUNCTION("""COMPUTED_VALUE"""),44601.66666666667)</f>
        <v>44601.66667</v>
      </c>
      <c r="E28" s="1">
        <f>IFERROR(__xludf.DUMMYFUNCTION("""COMPUTED_VALUE"""),176.28)</f>
        <v>176.28</v>
      </c>
      <c r="F28" s="1">
        <f t="shared" si="1"/>
        <v>0.008259566764</v>
      </c>
    </row>
    <row r="29" ht="15.75" customHeight="1">
      <c r="D29" s="4">
        <f>IFERROR(__xludf.DUMMYFUNCTION("""COMPUTED_VALUE"""),44602.66666666667)</f>
        <v>44602.66667</v>
      </c>
      <c r="E29" s="1">
        <f>IFERROR(__xludf.DUMMYFUNCTION("""COMPUTED_VALUE"""),172.12)</f>
        <v>172.12</v>
      </c>
      <c r="F29" s="1">
        <f t="shared" si="1"/>
        <v>-0.023881732</v>
      </c>
    </row>
    <row r="30" ht="15.75" customHeight="1">
      <c r="D30" s="4">
        <f>IFERROR(__xludf.DUMMYFUNCTION("""COMPUTED_VALUE"""),44603.66666666667)</f>
        <v>44603.66667</v>
      </c>
      <c r="E30" s="1">
        <f>IFERROR(__xludf.DUMMYFUNCTION("""COMPUTED_VALUE"""),168.64)</f>
        <v>168.64</v>
      </c>
      <c r="F30" s="1">
        <f t="shared" si="1"/>
        <v>-0.02042564262</v>
      </c>
    </row>
    <row r="31" ht="15.75" customHeight="1">
      <c r="D31" s="4">
        <f>IFERROR(__xludf.DUMMYFUNCTION("""COMPUTED_VALUE"""),44606.66666666667)</f>
        <v>44606.66667</v>
      </c>
      <c r="E31" s="1">
        <f>IFERROR(__xludf.DUMMYFUNCTION("""COMPUTED_VALUE"""),168.88)</f>
        <v>168.88</v>
      </c>
      <c r="F31" s="1">
        <f t="shared" si="1"/>
        <v>0.001422138187</v>
      </c>
    </row>
    <row r="32" ht="15.75" customHeight="1">
      <c r="D32" s="4">
        <f>IFERROR(__xludf.DUMMYFUNCTION("""COMPUTED_VALUE"""),44607.66666666667)</f>
        <v>44607.66667</v>
      </c>
      <c r="E32" s="1">
        <f>IFERROR(__xludf.DUMMYFUNCTION("""COMPUTED_VALUE"""),172.79)</f>
        <v>172.79</v>
      </c>
      <c r="F32" s="1">
        <f t="shared" si="1"/>
        <v>0.02288858078</v>
      </c>
    </row>
    <row r="33" ht="15.75" customHeight="1">
      <c r="D33" s="4">
        <f>IFERROR(__xludf.DUMMYFUNCTION("""COMPUTED_VALUE"""),44608.66666666667)</f>
        <v>44608.66667</v>
      </c>
      <c r="E33" s="1">
        <f>IFERROR(__xludf.DUMMYFUNCTION("""COMPUTED_VALUE"""),172.55)</f>
        <v>172.55</v>
      </c>
      <c r="F33" s="1">
        <f t="shared" si="1"/>
        <v>-0.001389934781</v>
      </c>
    </row>
    <row r="34" ht="15.75" customHeight="1">
      <c r="D34" s="4">
        <f>IFERROR(__xludf.DUMMYFUNCTION("""COMPUTED_VALUE"""),44609.66666666667)</f>
        <v>44609.66667</v>
      </c>
      <c r="E34" s="1">
        <f>IFERROR(__xludf.DUMMYFUNCTION("""COMPUTED_VALUE"""),168.88)</f>
        <v>168.88</v>
      </c>
      <c r="F34" s="1">
        <f t="shared" si="1"/>
        <v>-0.021498646</v>
      </c>
    </row>
    <row r="35" ht="15.75" customHeight="1">
      <c r="D35" s="4">
        <f>IFERROR(__xludf.DUMMYFUNCTION("""COMPUTED_VALUE"""),44610.66666666667)</f>
        <v>44610.66667</v>
      </c>
      <c r="E35" s="1">
        <f>IFERROR(__xludf.DUMMYFUNCTION("""COMPUTED_VALUE"""),167.3)</f>
        <v>167.3</v>
      </c>
      <c r="F35" s="1">
        <f t="shared" si="1"/>
        <v>-0.009399795547</v>
      </c>
    </row>
    <row r="36" ht="15.75" customHeight="1">
      <c r="D36" s="4">
        <f>IFERROR(__xludf.DUMMYFUNCTION("""COMPUTED_VALUE"""),44614.66666666667)</f>
        <v>44614.66667</v>
      </c>
      <c r="E36" s="1">
        <f>IFERROR(__xludf.DUMMYFUNCTION("""COMPUTED_VALUE"""),164.32)</f>
        <v>164.32</v>
      </c>
      <c r="F36" s="1">
        <f t="shared" si="1"/>
        <v>-0.01797286181</v>
      </c>
    </row>
    <row r="37" ht="15.75" customHeight="1">
      <c r="D37" s="4">
        <f>IFERROR(__xludf.DUMMYFUNCTION("""COMPUTED_VALUE"""),44615.66666666667)</f>
        <v>44615.66667</v>
      </c>
      <c r="E37" s="1">
        <f>IFERROR(__xludf.DUMMYFUNCTION("""COMPUTED_VALUE"""),160.07)</f>
        <v>160.07</v>
      </c>
      <c r="F37" s="1">
        <f t="shared" si="1"/>
        <v>-0.02620452662</v>
      </c>
    </row>
    <row r="38" ht="15.75" customHeight="1">
      <c r="D38" s="4">
        <f>IFERROR(__xludf.DUMMYFUNCTION("""COMPUTED_VALUE"""),44616.66666666667)</f>
        <v>44616.66667</v>
      </c>
      <c r="E38" s="1">
        <f>IFERROR(__xludf.DUMMYFUNCTION("""COMPUTED_VALUE"""),162.74)</f>
        <v>162.74</v>
      </c>
      <c r="F38" s="1">
        <f t="shared" si="1"/>
        <v>0.01654261571</v>
      </c>
    </row>
    <row r="39" ht="15.75" customHeight="1">
      <c r="D39" s="4">
        <f>IFERROR(__xludf.DUMMYFUNCTION("""COMPUTED_VALUE"""),44617.66666666667)</f>
        <v>44617.66667</v>
      </c>
      <c r="E39" s="1">
        <f>IFERROR(__xludf.DUMMYFUNCTION("""COMPUTED_VALUE"""),164.85)</f>
        <v>164.85</v>
      </c>
      <c r="F39" s="1">
        <f t="shared" si="1"/>
        <v>0.01288213425</v>
      </c>
    </row>
    <row r="40" ht="15.75" customHeight="1">
      <c r="D40" s="4">
        <f>IFERROR(__xludf.DUMMYFUNCTION("""COMPUTED_VALUE"""),44620.66666666667)</f>
        <v>44620.66667</v>
      </c>
      <c r="E40" s="1">
        <f>IFERROR(__xludf.DUMMYFUNCTION("""COMPUTED_VALUE"""),165.12)</f>
        <v>165.12</v>
      </c>
      <c r="F40" s="1">
        <f t="shared" si="1"/>
        <v>0.001636512775</v>
      </c>
    </row>
    <row r="41" ht="15.75" customHeight="1">
      <c r="D41" s="4">
        <f>IFERROR(__xludf.DUMMYFUNCTION("""COMPUTED_VALUE"""),44621.66666666667)</f>
        <v>44621.66667</v>
      </c>
      <c r="E41" s="1">
        <f>IFERROR(__xludf.DUMMYFUNCTION("""COMPUTED_VALUE"""),163.2)</f>
        <v>163.2</v>
      </c>
      <c r="F41" s="1">
        <f t="shared" si="1"/>
        <v>-0.01169603976</v>
      </c>
    </row>
    <row r="42" ht="15.75" customHeight="1">
      <c r="D42" s="4">
        <f>IFERROR(__xludf.DUMMYFUNCTION("""COMPUTED_VALUE"""),44622.66666666667)</f>
        <v>44622.66667</v>
      </c>
      <c r="E42" s="1">
        <f>IFERROR(__xludf.DUMMYFUNCTION("""COMPUTED_VALUE"""),166.56)</f>
        <v>166.56</v>
      </c>
      <c r="F42" s="1">
        <f t="shared" si="1"/>
        <v>0.02037916234</v>
      </c>
    </row>
    <row r="43" ht="15.75" customHeight="1">
      <c r="D43" s="4">
        <f>IFERROR(__xludf.DUMMYFUNCTION("""COMPUTED_VALUE"""),44623.66666666667)</f>
        <v>44623.66667</v>
      </c>
      <c r="E43" s="1">
        <f>IFERROR(__xludf.DUMMYFUNCTION("""COMPUTED_VALUE"""),166.23)</f>
        <v>166.23</v>
      </c>
      <c r="F43" s="1">
        <f t="shared" si="1"/>
        <v>-0.001983233319</v>
      </c>
    </row>
    <row r="44" ht="15.75" customHeight="1">
      <c r="D44" s="4">
        <f>IFERROR(__xludf.DUMMYFUNCTION("""COMPUTED_VALUE"""),44624.66666666667)</f>
        <v>44624.66667</v>
      </c>
      <c r="E44" s="1">
        <f>IFERROR(__xludf.DUMMYFUNCTION("""COMPUTED_VALUE"""),163.17)</f>
        <v>163.17</v>
      </c>
      <c r="F44" s="1">
        <f t="shared" si="1"/>
        <v>-0.01857976944</v>
      </c>
    </row>
    <row r="45" ht="15.75" customHeight="1">
      <c r="D45" s="4">
        <f>IFERROR(__xludf.DUMMYFUNCTION("""COMPUTED_VALUE"""),44627.66666666667)</f>
        <v>44627.66667</v>
      </c>
      <c r="E45" s="1">
        <f>IFERROR(__xludf.DUMMYFUNCTION("""COMPUTED_VALUE"""),159.3)</f>
        <v>159.3</v>
      </c>
      <c r="F45" s="1">
        <f t="shared" si="1"/>
        <v>-0.02400338519</v>
      </c>
    </row>
    <row r="46" ht="15.75" customHeight="1">
      <c r="D46" s="4">
        <f>IFERROR(__xludf.DUMMYFUNCTION("""COMPUTED_VALUE"""),44628.66666666667)</f>
        <v>44628.66667</v>
      </c>
      <c r="E46" s="1">
        <f>IFERROR(__xludf.DUMMYFUNCTION("""COMPUTED_VALUE"""),157.44)</f>
        <v>157.44</v>
      </c>
      <c r="F46" s="1">
        <f t="shared" si="1"/>
        <v>-0.01174478361</v>
      </c>
    </row>
    <row r="47" ht="15.75" customHeight="1">
      <c r="D47" s="4">
        <f>IFERROR(__xludf.DUMMYFUNCTION("""COMPUTED_VALUE"""),44629.66666666667)</f>
        <v>44629.66667</v>
      </c>
      <c r="E47" s="1">
        <f>IFERROR(__xludf.DUMMYFUNCTION("""COMPUTED_VALUE"""),162.95)</f>
        <v>162.95</v>
      </c>
      <c r="F47" s="1">
        <f t="shared" si="1"/>
        <v>0.03439897198</v>
      </c>
    </row>
    <row r="48" ht="15.75" customHeight="1">
      <c r="D48" s="4">
        <f>IFERROR(__xludf.DUMMYFUNCTION("""COMPUTED_VALUE"""),44630.66666666667)</f>
        <v>44630.66667</v>
      </c>
      <c r="E48" s="1">
        <f>IFERROR(__xludf.DUMMYFUNCTION("""COMPUTED_VALUE"""),158.52)</f>
        <v>158.52</v>
      </c>
      <c r="F48" s="1">
        <f t="shared" si="1"/>
        <v>-0.02756263696</v>
      </c>
    </row>
    <row r="49" ht="15.75" customHeight="1">
      <c r="D49" s="4">
        <f>IFERROR(__xludf.DUMMYFUNCTION("""COMPUTED_VALUE"""),44631.66666666667)</f>
        <v>44631.66667</v>
      </c>
      <c r="E49" s="1">
        <f>IFERROR(__xludf.DUMMYFUNCTION("""COMPUTED_VALUE"""),154.73)</f>
        <v>154.73</v>
      </c>
      <c r="F49" s="1">
        <f t="shared" si="1"/>
        <v>-0.02419910582</v>
      </c>
    </row>
    <row r="50" ht="15.75" customHeight="1">
      <c r="D50" s="4">
        <f>IFERROR(__xludf.DUMMYFUNCTION("""COMPUTED_VALUE"""),44634.66666666667)</f>
        <v>44634.66667</v>
      </c>
      <c r="E50" s="1">
        <f>IFERROR(__xludf.DUMMYFUNCTION("""COMPUTED_VALUE"""),150.62)</f>
        <v>150.62</v>
      </c>
      <c r="F50" s="1">
        <f t="shared" si="1"/>
        <v>-0.02692155383</v>
      </c>
    </row>
    <row r="51" ht="15.75" customHeight="1">
      <c r="D51" s="4">
        <f>IFERROR(__xludf.DUMMYFUNCTION("""COMPUTED_VALUE"""),44635.66666666667)</f>
        <v>44635.66667</v>
      </c>
      <c r="E51" s="1">
        <f>IFERROR(__xludf.DUMMYFUNCTION("""COMPUTED_VALUE"""),155.09)</f>
        <v>155.09</v>
      </c>
      <c r="F51" s="1">
        <f t="shared" si="1"/>
        <v>0.0292454849</v>
      </c>
    </row>
    <row r="52" ht="15.75" customHeight="1">
      <c r="D52" s="4">
        <f>IFERROR(__xludf.DUMMYFUNCTION("""COMPUTED_VALUE"""),44636.66666666667)</f>
        <v>44636.66667</v>
      </c>
      <c r="E52" s="1">
        <f>IFERROR(__xludf.DUMMYFUNCTION("""COMPUTED_VALUE"""),159.59)</f>
        <v>159.59</v>
      </c>
      <c r="F52" s="1">
        <f t="shared" si="1"/>
        <v>0.02860243284</v>
      </c>
    </row>
    <row r="53" ht="15.75" customHeight="1">
      <c r="D53" s="4">
        <f>IFERROR(__xludf.DUMMYFUNCTION("""COMPUTED_VALUE"""),44637.66666666667)</f>
        <v>44637.66667</v>
      </c>
      <c r="E53" s="1">
        <f>IFERROR(__xludf.DUMMYFUNCTION("""COMPUTED_VALUE"""),160.62)</f>
        <v>160.62</v>
      </c>
      <c r="F53" s="1">
        <f t="shared" si="1"/>
        <v>0.006433300349</v>
      </c>
    </row>
    <row r="54" ht="15.75" customHeight="1">
      <c r="D54" s="4">
        <f>IFERROR(__xludf.DUMMYFUNCTION("""COMPUTED_VALUE"""),44638.66666666667)</f>
        <v>44638.66667</v>
      </c>
      <c r="E54" s="1">
        <f>IFERROR(__xludf.DUMMYFUNCTION("""COMPUTED_VALUE"""),163.98)</f>
        <v>163.98</v>
      </c>
      <c r="F54" s="1">
        <f t="shared" si="1"/>
        <v>0.02070314241</v>
      </c>
    </row>
    <row r="55" ht="15.75" customHeight="1">
      <c r="D55" s="4">
        <f>IFERROR(__xludf.DUMMYFUNCTION("""COMPUTED_VALUE"""),44641.66666666667)</f>
        <v>44641.66667</v>
      </c>
      <c r="E55" s="1">
        <f>IFERROR(__xludf.DUMMYFUNCTION("""COMPUTED_VALUE"""),165.38)</f>
        <v>165.38</v>
      </c>
      <c r="F55" s="1">
        <f t="shared" si="1"/>
        <v>0.008501387126</v>
      </c>
    </row>
    <row r="56" ht="15.75" customHeight="1">
      <c r="D56" s="4">
        <f>IFERROR(__xludf.DUMMYFUNCTION("""COMPUTED_VALUE"""),44642.66666666667)</f>
        <v>44642.66667</v>
      </c>
      <c r="E56" s="1">
        <f>IFERROR(__xludf.DUMMYFUNCTION("""COMPUTED_VALUE"""),168.82)</f>
        <v>168.82</v>
      </c>
      <c r="F56" s="1">
        <f t="shared" si="1"/>
        <v>0.02058720226</v>
      </c>
    </row>
    <row r="57" ht="15.75" customHeight="1">
      <c r="D57" s="4">
        <f>IFERROR(__xludf.DUMMYFUNCTION("""COMPUTED_VALUE"""),44643.66666666667)</f>
        <v>44643.66667</v>
      </c>
      <c r="E57" s="1">
        <f>IFERROR(__xludf.DUMMYFUNCTION("""COMPUTED_VALUE"""),170.21)</f>
        <v>170.21</v>
      </c>
      <c r="F57" s="1">
        <f t="shared" si="1"/>
        <v>0.008199910264</v>
      </c>
    </row>
    <row r="58" ht="15.75" customHeight="1">
      <c r="D58" s="4">
        <f>IFERROR(__xludf.DUMMYFUNCTION("""COMPUTED_VALUE"""),44644.66666666667)</f>
        <v>44644.66667</v>
      </c>
      <c r="E58" s="1">
        <f>IFERROR(__xludf.DUMMYFUNCTION("""COMPUTED_VALUE"""),174.07)</f>
        <v>174.07</v>
      </c>
      <c r="F58" s="1">
        <f t="shared" si="1"/>
        <v>0.02242454834</v>
      </c>
    </row>
    <row r="59" ht="15.75" customHeight="1">
      <c r="D59" s="4">
        <f>IFERROR(__xludf.DUMMYFUNCTION("""COMPUTED_VALUE"""),44645.66666666667)</f>
        <v>44645.66667</v>
      </c>
      <c r="E59" s="1">
        <f>IFERROR(__xludf.DUMMYFUNCTION("""COMPUTED_VALUE"""),174.72)</f>
        <v>174.72</v>
      </c>
      <c r="F59" s="1">
        <f t="shared" si="1"/>
        <v>0.003727175392</v>
      </c>
    </row>
    <row r="60" ht="15.75" customHeight="1">
      <c r="D60" s="4">
        <f>IFERROR(__xludf.DUMMYFUNCTION("""COMPUTED_VALUE"""),44648.66666666667)</f>
        <v>44648.66667</v>
      </c>
      <c r="E60" s="1">
        <f>IFERROR(__xludf.DUMMYFUNCTION("""COMPUTED_VALUE"""),175.6)</f>
        <v>175.6</v>
      </c>
      <c r="F60" s="1">
        <f t="shared" si="1"/>
        <v>0.005023988644</v>
      </c>
    </row>
    <row r="61" ht="15.75" customHeight="1">
      <c r="D61" s="4">
        <f>IFERROR(__xludf.DUMMYFUNCTION("""COMPUTED_VALUE"""),44649.66666666667)</f>
        <v>44649.66667</v>
      </c>
      <c r="E61" s="1">
        <f>IFERROR(__xludf.DUMMYFUNCTION("""COMPUTED_VALUE"""),178.96)</f>
        <v>178.96</v>
      </c>
      <c r="F61" s="1">
        <f t="shared" si="1"/>
        <v>0.01895363598</v>
      </c>
    </row>
    <row r="62" ht="15.75" customHeight="1">
      <c r="D62" s="4">
        <f>IFERROR(__xludf.DUMMYFUNCTION("""COMPUTED_VALUE"""),44650.66666666667)</f>
        <v>44650.66667</v>
      </c>
      <c r="E62" s="1">
        <f>IFERROR(__xludf.DUMMYFUNCTION("""COMPUTED_VALUE"""),177.77)</f>
        <v>177.77</v>
      </c>
      <c r="F62" s="1">
        <f t="shared" si="1"/>
        <v>-0.006671737247</v>
      </c>
    </row>
    <row r="63" ht="15.75" customHeight="1">
      <c r="D63" s="4">
        <f>IFERROR(__xludf.DUMMYFUNCTION("""COMPUTED_VALUE"""),44651.66666666667)</f>
        <v>44651.66667</v>
      </c>
      <c r="E63" s="1">
        <f>IFERROR(__xludf.DUMMYFUNCTION("""COMPUTED_VALUE"""),174.61)</f>
        <v>174.61</v>
      </c>
      <c r="F63" s="1">
        <f t="shared" si="1"/>
        <v>-0.0179356644</v>
      </c>
    </row>
    <row r="64" ht="15.75" customHeight="1">
      <c r="D64" s="4">
        <f>IFERROR(__xludf.DUMMYFUNCTION("""COMPUTED_VALUE"""),44652.66666666667)</f>
        <v>44652.66667</v>
      </c>
      <c r="E64" s="1">
        <f>IFERROR(__xludf.DUMMYFUNCTION("""COMPUTED_VALUE"""),174.31)</f>
        <v>174.31</v>
      </c>
      <c r="F64" s="1">
        <f t="shared" si="1"/>
        <v>-0.001719592307</v>
      </c>
    </row>
    <row r="65" ht="15.75" customHeight="1">
      <c r="D65" s="4">
        <f>IFERROR(__xludf.DUMMYFUNCTION("""COMPUTED_VALUE"""),44655.66666666667)</f>
        <v>44655.66667</v>
      </c>
      <c r="E65" s="1">
        <f>IFERROR(__xludf.DUMMYFUNCTION("""COMPUTED_VALUE"""),178.44)</f>
        <v>178.44</v>
      </c>
      <c r="F65" s="1">
        <f t="shared" si="1"/>
        <v>0.02341708703</v>
      </c>
    </row>
    <row r="66" ht="15.75" customHeight="1">
      <c r="D66" s="4">
        <f>IFERROR(__xludf.DUMMYFUNCTION("""COMPUTED_VALUE"""),44656.66666666667)</f>
        <v>44656.66667</v>
      </c>
      <c r="E66" s="1">
        <f>IFERROR(__xludf.DUMMYFUNCTION("""COMPUTED_VALUE"""),175.06)</f>
        <v>175.06</v>
      </c>
      <c r="F66" s="1">
        <f t="shared" si="1"/>
        <v>-0.01912363796</v>
      </c>
    </row>
    <row r="67" ht="15.75" customHeight="1">
      <c r="D67" s="4">
        <f>IFERROR(__xludf.DUMMYFUNCTION("""COMPUTED_VALUE"""),44657.66666666667)</f>
        <v>44657.66667</v>
      </c>
      <c r="E67" s="1">
        <f>IFERROR(__xludf.DUMMYFUNCTION("""COMPUTED_VALUE"""),171.83)</f>
        <v>171.83</v>
      </c>
      <c r="F67" s="1">
        <f t="shared" si="1"/>
        <v>-0.01862315635</v>
      </c>
    </row>
    <row r="68" ht="15.75" customHeight="1">
      <c r="D68" s="4">
        <f>IFERROR(__xludf.DUMMYFUNCTION("""COMPUTED_VALUE"""),44658.66666666667)</f>
        <v>44658.66667</v>
      </c>
      <c r="E68" s="1">
        <f>IFERROR(__xludf.DUMMYFUNCTION("""COMPUTED_VALUE"""),172.14)</f>
        <v>172.14</v>
      </c>
      <c r="F68" s="1">
        <f t="shared" si="1"/>
        <v>0.001802483263</v>
      </c>
    </row>
    <row r="69" ht="15.75" customHeight="1">
      <c r="D69" s="4">
        <f>IFERROR(__xludf.DUMMYFUNCTION("""COMPUTED_VALUE"""),44659.66666666667)</f>
        <v>44659.66667</v>
      </c>
      <c r="E69" s="1">
        <f>IFERROR(__xludf.DUMMYFUNCTION("""COMPUTED_VALUE"""),170.09)</f>
        <v>170.09</v>
      </c>
      <c r="F69" s="1">
        <f t="shared" si="1"/>
        <v>-0.0119803905</v>
      </c>
    </row>
    <row r="70" ht="15.75" customHeight="1">
      <c r="D70" s="4">
        <f>IFERROR(__xludf.DUMMYFUNCTION("""COMPUTED_VALUE"""),44662.66666666667)</f>
        <v>44662.66667</v>
      </c>
      <c r="E70" s="1">
        <f>IFERROR(__xludf.DUMMYFUNCTION("""COMPUTED_VALUE"""),165.75)</f>
        <v>165.75</v>
      </c>
      <c r="F70" s="1">
        <f t="shared" si="1"/>
        <v>-0.02584707966</v>
      </c>
    </row>
    <row r="71" ht="15.75" customHeight="1">
      <c r="D71" s="4">
        <f>IFERROR(__xludf.DUMMYFUNCTION("""COMPUTED_VALUE"""),44663.66666666667)</f>
        <v>44663.66667</v>
      </c>
      <c r="E71" s="1">
        <f>IFERROR(__xludf.DUMMYFUNCTION("""COMPUTED_VALUE"""),167.66)</f>
        <v>167.66</v>
      </c>
      <c r="F71" s="1">
        <f t="shared" si="1"/>
        <v>0.01145749014</v>
      </c>
    </row>
    <row r="72" ht="15.75" customHeight="1">
      <c r="D72" s="4">
        <f>IFERROR(__xludf.DUMMYFUNCTION("""COMPUTED_VALUE"""),44664.66666666667)</f>
        <v>44664.66667</v>
      </c>
      <c r="E72" s="1">
        <f>IFERROR(__xludf.DUMMYFUNCTION("""COMPUTED_VALUE"""),170.4)</f>
        <v>170.4</v>
      </c>
      <c r="F72" s="1">
        <f t="shared" si="1"/>
        <v>0.01621049519</v>
      </c>
    </row>
    <row r="73" ht="15.75" customHeight="1">
      <c r="D73" s="4">
        <f>IFERROR(__xludf.DUMMYFUNCTION("""COMPUTED_VALUE"""),44665.66666666667)</f>
        <v>44665.66667</v>
      </c>
      <c r="E73" s="1">
        <f>IFERROR(__xludf.DUMMYFUNCTION("""COMPUTED_VALUE"""),165.29)</f>
        <v>165.29</v>
      </c>
      <c r="F73" s="1">
        <f t="shared" si="1"/>
        <v>-0.03044710747</v>
      </c>
    </row>
    <row r="74" ht="15.75" customHeight="1">
      <c r="D74" s="4">
        <f>IFERROR(__xludf.DUMMYFUNCTION("""COMPUTED_VALUE"""),44669.66666666667)</f>
        <v>44669.66667</v>
      </c>
      <c r="E74" s="1">
        <f>IFERROR(__xludf.DUMMYFUNCTION("""COMPUTED_VALUE"""),165.07)</f>
        <v>165.07</v>
      </c>
      <c r="F74" s="1">
        <f t="shared" si="1"/>
        <v>-0.00133188057</v>
      </c>
    </row>
    <row r="75" ht="15.75" customHeight="1">
      <c r="D75" s="4">
        <f>IFERROR(__xludf.DUMMYFUNCTION("""COMPUTED_VALUE"""),44670.66666666667)</f>
        <v>44670.66667</v>
      </c>
      <c r="E75" s="1">
        <f>IFERROR(__xludf.DUMMYFUNCTION("""COMPUTED_VALUE"""),167.4)</f>
        <v>167.4</v>
      </c>
      <c r="F75" s="1">
        <f t="shared" si="1"/>
        <v>0.0140165317</v>
      </c>
    </row>
    <row r="76" ht="15.75" customHeight="1">
      <c r="D76" s="4">
        <f>IFERROR(__xludf.DUMMYFUNCTION("""COMPUTED_VALUE"""),44671.66666666667)</f>
        <v>44671.66667</v>
      </c>
      <c r="E76" s="1">
        <f>IFERROR(__xludf.DUMMYFUNCTION("""COMPUTED_VALUE"""),167.23)</f>
        <v>167.23</v>
      </c>
      <c r="F76" s="1">
        <f t="shared" si="1"/>
        <v>-0.001016047662</v>
      </c>
    </row>
    <row r="77" ht="15.75" customHeight="1">
      <c r="D77" s="4">
        <f>IFERROR(__xludf.DUMMYFUNCTION("""COMPUTED_VALUE"""),44672.66666666667)</f>
        <v>44672.66667</v>
      </c>
      <c r="E77" s="1">
        <f>IFERROR(__xludf.DUMMYFUNCTION("""COMPUTED_VALUE"""),166.42)</f>
        <v>166.42</v>
      </c>
      <c r="F77" s="1">
        <f t="shared" si="1"/>
        <v>-0.004855396921</v>
      </c>
    </row>
    <row r="78" ht="15.75" customHeight="1">
      <c r="D78" s="4">
        <f>IFERROR(__xludf.DUMMYFUNCTION("""COMPUTED_VALUE"""),44673.66666666667)</f>
        <v>44673.66667</v>
      </c>
      <c r="E78" s="1">
        <f>IFERROR(__xludf.DUMMYFUNCTION("""COMPUTED_VALUE"""),161.79)</f>
        <v>161.79</v>
      </c>
      <c r="F78" s="1">
        <f t="shared" si="1"/>
        <v>-0.02821551546</v>
      </c>
    </row>
    <row r="79" ht="15.75" customHeight="1">
      <c r="D79" s="4">
        <f>IFERROR(__xludf.DUMMYFUNCTION("""COMPUTED_VALUE"""),44676.66666666667)</f>
        <v>44676.66667</v>
      </c>
      <c r="E79" s="1">
        <f>IFERROR(__xludf.DUMMYFUNCTION("""COMPUTED_VALUE"""),162.88)</f>
        <v>162.88</v>
      </c>
      <c r="F79" s="1">
        <f t="shared" si="1"/>
        <v>0.006714535345</v>
      </c>
    </row>
    <row r="80" ht="15.75" customHeight="1">
      <c r="D80" s="4">
        <f>IFERROR(__xludf.DUMMYFUNCTION("""COMPUTED_VALUE"""),44677.66666666667)</f>
        <v>44677.66667</v>
      </c>
      <c r="E80" s="1">
        <f>IFERROR(__xludf.DUMMYFUNCTION("""COMPUTED_VALUE"""),156.8)</f>
        <v>156.8</v>
      </c>
      <c r="F80" s="1">
        <f t="shared" si="1"/>
        <v>-0.03804262545</v>
      </c>
    </row>
    <row r="81" ht="15.75" customHeight="1">
      <c r="D81" s="4">
        <f>IFERROR(__xludf.DUMMYFUNCTION("""COMPUTED_VALUE"""),44678.66666666667)</f>
        <v>44678.66667</v>
      </c>
      <c r="E81" s="1">
        <f>IFERROR(__xludf.DUMMYFUNCTION("""COMPUTED_VALUE"""),156.57)</f>
        <v>156.57</v>
      </c>
      <c r="F81" s="1">
        <f t="shared" si="1"/>
        <v>-0.001467913593</v>
      </c>
    </row>
    <row r="82" ht="15.75" customHeight="1">
      <c r="D82" s="4">
        <f>IFERROR(__xludf.DUMMYFUNCTION("""COMPUTED_VALUE"""),44679.66666666667)</f>
        <v>44679.66667</v>
      </c>
      <c r="E82" s="1">
        <f>IFERROR(__xludf.DUMMYFUNCTION("""COMPUTED_VALUE"""),163.64)</f>
        <v>163.64</v>
      </c>
      <c r="F82" s="1">
        <f t="shared" si="1"/>
        <v>0.04416569874</v>
      </c>
    </row>
    <row r="83" ht="15.75" customHeight="1">
      <c r="D83" s="4">
        <f>IFERROR(__xludf.DUMMYFUNCTION("""COMPUTED_VALUE"""),44680.66666666667)</f>
        <v>44680.66667</v>
      </c>
      <c r="E83" s="1">
        <f>IFERROR(__xludf.DUMMYFUNCTION("""COMPUTED_VALUE"""),157.65)</f>
        <v>157.65</v>
      </c>
      <c r="F83" s="1">
        <f t="shared" si="1"/>
        <v>-0.03729150707</v>
      </c>
    </row>
    <row r="84" ht="15.75" customHeight="1">
      <c r="D84" s="4">
        <f>IFERROR(__xludf.DUMMYFUNCTION("""COMPUTED_VALUE"""),44683.66666666667)</f>
        <v>44683.66667</v>
      </c>
      <c r="E84" s="1">
        <f>IFERROR(__xludf.DUMMYFUNCTION("""COMPUTED_VALUE"""),157.96)</f>
        <v>157.96</v>
      </c>
      <c r="F84" s="1">
        <f t="shared" si="1"/>
        <v>0.001964450427</v>
      </c>
    </row>
    <row r="85" ht="15.75" customHeight="1">
      <c r="D85" s="4">
        <f>IFERROR(__xludf.DUMMYFUNCTION("""COMPUTED_VALUE"""),44684.66666666667)</f>
        <v>44684.66667</v>
      </c>
      <c r="E85" s="1">
        <f>IFERROR(__xludf.DUMMYFUNCTION("""COMPUTED_VALUE"""),159.48)</f>
        <v>159.48</v>
      </c>
      <c r="F85" s="1">
        <f t="shared" si="1"/>
        <v>0.009576686095</v>
      </c>
    </row>
    <row r="86" ht="15.75" customHeight="1">
      <c r="D86" s="4">
        <f>IFERROR(__xludf.DUMMYFUNCTION("""COMPUTED_VALUE"""),44685.66666666667)</f>
        <v>44685.66667</v>
      </c>
      <c r="E86" s="1">
        <f>IFERROR(__xludf.DUMMYFUNCTION("""COMPUTED_VALUE"""),166.02)</f>
        <v>166.02</v>
      </c>
      <c r="F86" s="1">
        <f t="shared" si="1"/>
        <v>0.04018974051</v>
      </c>
    </row>
    <row r="87" ht="15.75" customHeight="1">
      <c r="D87" s="4">
        <f>IFERROR(__xludf.DUMMYFUNCTION("""COMPUTED_VALUE"""),44686.66666666667)</f>
        <v>44686.66667</v>
      </c>
      <c r="E87" s="1">
        <f>IFERROR(__xludf.DUMMYFUNCTION("""COMPUTED_VALUE"""),156.77)</f>
        <v>156.77</v>
      </c>
      <c r="F87" s="1">
        <f t="shared" si="1"/>
        <v>-0.05732849995</v>
      </c>
    </row>
    <row r="88" ht="15.75" customHeight="1">
      <c r="D88" s="4">
        <f>IFERROR(__xludf.DUMMYFUNCTION("""COMPUTED_VALUE"""),44687.66666666667)</f>
        <v>44687.66667</v>
      </c>
      <c r="E88" s="1">
        <f>IFERROR(__xludf.DUMMYFUNCTION("""COMPUTED_VALUE"""),157.28)</f>
        <v>157.28</v>
      </c>
      <c r="F88" s="1">
        <f t="shared" si="1"/>
        <v>0.003247893318</v>
      </c>
    </row>
    <row r="89" ht="15.75" customHeight="1">
      <c r="D89" s="4">
        <f>IFERROR(__xludf.DUMMYFUNCTION("""COMPUTED_VALUE"""),44690.66666666667)</f>
        <v>44690.66667</v>
      </c>
      <c r="E89" s="1">
        <f>IFERROR(__xludf.DUMMYFUNCTION("""COMPUTED_VALUE"""),152.06)</f>
        <v>152.06</v>
      </c>
      <c r="F89" s="1">
        <f t="shared" si="1"/>
        <v>-0.0337524766</v>
      </c>
    </row>
    <row r="90" ht="15.75" customHeight="1">
      <c r="D90" s="4">
        <f>IFERROR(__xludf.DUMMYFUNCTION("""COMPUTED_VALUE"""),44691.66666666667)</f>
        <v>44691.66667</v>
      </c>
      <c r="E90" s="1">
        <f>IFERROR(__xludf.DUMMYFUNCTION("""COMPUTED_VALUE"""),154.51)</f>
        <v>154.51</v>
      </c>
      <c r="F90" s="1">
        <f t="shared" si="1"/>
        <v>0.01598363936</v>
      </c>
    </row>
    <row r="91" ht="15.75" customHeight="1">
      <c r="D91" s="4">
        <f>IFERROR(__xludf.DUMMYFUNCTION("""COMPUTED_VALUE"""),44692.66666666667)</f>
        <v>44692.66667</v>
      </c>
      <c r="E91" s="1">
        <f>IFERROR(__xludf.DUMMYFUNCTION("""COMPUTED_VALUE"""),146.5)</f>
        <v>146.5</v>
      </c>
      <c r="F91" s="1">
        <f t="shared" si="1"/>
        <v>-0.05323339071</v>
      </c>
    </row>
    <row r="92" ht="15.75" customHeight="1">
      <c r="D92" s="4">
        <f>IFERROR(__xludf.DUMMYFUNCTION("""COMPUTED_VALUE"""),44693.66666666667)</f>
        <v>44693.66667</v>
      </c>
      <c r="E92" s="1">
        <f>IFERROR(__xludf.DUMMYFUNCTION("""COMPUTED_VALUE"""),142.56)</f>
        <v>142.56</v>
      </c>
      <c r="F92" s="1">
        <f t="shared" si="1"/>
        <v>-0.02726246473</v>
      </c>
    </row>
    <row r="93" ht="15.75" customHeight="1">
      <c r="D93" s="4">
        <f>IFERROR(__xludf.DUMMYFUNCTION("""COMPUTED_VALUE"""),44694.66666666667)</f>
        <v>44694.66667</v>
      </c>
      <c r="E93" s="1">
        <f>IFERROR(__xludf.DUMMYFUNCTION("""COMPUTED_VALUE"""),147.11)</f>
        <v>147.11</v>
      </c>
      <c r="F93" s="1">
        <f t="shared" si="1"/>
        <v>0.03141764254</v>
      </c>
    </row>
    <row r="94" ht="15.75" customHeight="1">
      <c r="D94" s="4">
        <f>IFERROR(__xludf.DUMMYFUNCTION("""COMPUTED_VALUE"""),44697.66666666667)</f>
        <v>44697.66667</v>
      </c>
      <c r="E94" s="1">
        <f>IFERROR(__xludf.DUMMYFUNCTION("""COMPUTED_VALUE"""),145.54)</f>
        <v>145.54</v>
      </c>
      <c r="F94" s="1">
        <f t="shared" si="1"/>
        <v>-0.01072964334</v>
      </c>
    </row>
    <row r="95" ht="15.75" customHeight="1">
      <c r="D95" s="4">
        <f>IFERROR(__xludf.DUMMYFUNCTION("""COMPUTED_VALUE"""),44698.66666666667)</f>
        <v>44698.66667</v>
      </c>
      <c r="E95" s="1">
        <f>IFERROR(__xludf.DUMMYFUNCTION("""COMPUTED_VALUE"""),149.24)</f>
        <v>149.24</v>
      </c>
      <c r="F95" s="1">
        <f t="shared" si="1"/>
        <v>0.02510478543</v>
      </c>
    </row>
    <row r="96" ht="15.75" customHeight="1">
      <c r="D96" s="4">
        <f>IFERROR(__xludf.DUMMYFUNCTION("""COMPUTED_VALUE"""),44699.66666666667)</f>
        <v>44699.66667</v>
      </c>
      <c r="E96" s="1">
        <f>IFERROR(__xludf.DUMMYFUNCTION("""COMPUTED_VALUE"""),140.82)</f>
        <v>140.82</v>
      </c>
      <c r="F96" s="1">
        <f t="shared" si="1"/>
        <v>-0.05807326926</v>
      </c>
    </row>
    <row r="97" ht="15.75" customHeight="1">
      <c r="D97" s="4">
        <f>IFERROR(__xludf.DUMMYFUNCTION("""COMPUTED_VALUE"""),44700.66666666667)</f>
        <v>44700.66667</v>
      </c>
      <c r="E97" s="1">
        <f>IFERROR(__xludf.DUMMYFUNCTION("""COMPUTED_VALUE"""),137.35)</f>
        <v>137.35</v>
      </c>
      <c r="F97" s="1">
        <f t="shared" si="1"/>
        <v>-0.02495006655</v>
      </c>
    </row>
    <row r="98" ht="15.75" customHeight="1">
      <c r="D98" s="4">
        <f>IFERROR(__xludf.DUMMYFUNCTION("""COMPUTED_VALUE"""),44701.66666666667)</f>
        <v>44701.66667</v>
      </c>
      <c r="E98" s="1">
        <f>IFERROR(__xludf.DUMMYFUNCTION("""COMPUTED_VALUE"""),137.59)</f>
        <v>137.59</v>
      </c>
      <c r="F98" s="1">
        <f t="shared" si="1"/>
        <v>0.001745835898</v>
      </c>
    </row>
    <row r="99" ht="15.75" customHeight="1">
      <c r="D99" s="4">
        <f>IFERROR(__xludf.DUMMYFUNCTION("""COMPUTED_VALUE"""),44704.66666666667)</f>
        <v>44704.66667</v>
      </c>
      <c r="E99" s="1">
        <f>IFERROR(__xludf.DUMMYFUNCTION("""COMPUTED_VALUE"""),143.11)</f>
        <v>143.11</v>
      </c>
      <c r="F99" s="1">
        <f t="shared" si="1"/>
        <v>0.03933531688</v>
      </c>
    </row>
    <row r="100" ht="15.75" customHeight="1">
      <c r="D100" s="4">
        <f>IFERROR(__xludf.DUMMYFUNCTION("""COMPUTED_VALUE"""),44705.66666666667)</f>
        <v>44705.66667</v>
      </c>
      <c r="E100" s="1">
        <f>IFERROR(__xludf.DUMMYFUNCTION("""COMPUTED_VALUE"""),140.36)</f>
        <v>140.36</v>
      </c>
      <c r="F100" s="1">
        <f t="shared" si="1"/>
        <v>-0.01940301461</v>
      </c>
    </row>
    <row r="101" ht="15.75" customHeight="1">
      <c r="D101" s="4">
        <f>IFERROR(__xludf.DUMMYFUNCTION("""COMPUTED_VALUE"""),44706.66666666667)</f>
        <v>44706.66667</v>
      </c>
      <c r="E101" s="1">
        <f>IFERROR(__xludf.DUMMYFUNCTION("""COMPUTED_VALUE"""),140.52)</f>
        <v>140.52</v>
      </c>
      <c r="F101" s="1">
        <f t="shared" si="1"/>
        <v>0.001139276683</v>
      </c>
    </row>
    <row r="102" ht="15.75" customHeight="1">
      <c r="D102" s="4">
        <f>IFERROR(__xludf.DUMMYFUNCTION("""COMPUTED_VALUE"""),44707.66666666667)</f>
        <v>44707.66667</v>
      </c>
      <c r="E102" s="1">
        <f>IFERROR(__xludf.DUMMYFUNCTION("""COMPUTED_VALUE"""),143.78)</f>
        <v>143.78</v>
      </c>
      <c r="F102" s="1">
        <f t="shared" si="1"/>
        <v>0.02293452616</v>
      </c>
    </row>
    <row r="103" ht="15.75" customHeight="1">
      <c r="D103" s="4">
        <f>IFERROR(__xludf.DUMMYFUNCTION("""COMPUTED_VALUE"""),44708.66666666667)</f>
        <v>44708.66667</v>
      </c>
      <c r="E103" s="1">
        <f>IFERROR(__xludf.DUMMYFUNCTION("""COMPUTED_VALUE"""),149.64)</f>
        <v>149.64</v>
      </c>
      <c r="F103" s="1">
        <f t="shared" si="1"/>
        <v>0.03994805592</v>
      </c>
    </row>
    <row r="104" ht="15.75" customHeight="1">
      <c r="D104" s="4">
        <f>IFERROR(__xludf.DUMMYFUNCTION("""COMPUTED_VALUE"""),44712.66666666667)</f>
        <v>44712.66667</v>
      </c>
      <c r="E104" s="1">
        <f>IFERROR(__xludf.DUMMYFUNCTION("""COMPUTED_VALUE"""),148.84)</f>
        <v>148.84</v>
      </c>
      <c r="F104" s="1">
        <f t="shared" si="1"/>
        <v>-0.005360506002</v>
      </c>
    </row>
    <row r="105" ht="15.75" customHeight="1">
      <c r="D105" s="4">
        <f>IFERROR(__xludf.DUMMYFUNCTION("""COMPUTED_VALUE"""),44713.66666666667)</f>
        <v>44713.66667</v>
      </c>
      <c r="E105" s="1">
        <f>IFERROR(__xludf.DUMMYFUNCTION("""COMPUTED_VALUE"""),148.71)</f>
        <v>148.71</v>
      </c>
      <c r="F105" s="1">
        <f t="shared" si="1"/>
        <v>-0.0008738027778</v>
      </c>
    </row>
    <row r="106" ht="15.75" customHeight="1">
      <c r="D106" s="4">
        <f>IFERROR(__xludf.DUMMYFUNCTION("""COMPUTED_VALUE"""),44714.66666666667)</f>
        <v>44714.66667</v>
      </c>
      <c r="E106" s="1">
        <f>IFERROR(__xludf.DUMMYFUNCTION("""COMPUTED_VALUE"""),151.21)</f>
        <v>151.21</v>
      </c>
      <c r="F106" s="1">
        <f t="shared" si="1"/>
        <v>0.01667149842</v>
      </c>
    </row>
    <row r="107" ht="15.75" customHeight="1">
      <c r="D107" s="4">
        <f>IFERROR(__xludf.DUMMYFUNCTION("""COMPUTED_VALUE"""),44715.66666666667)</f>
        <v>44715.66667</v>
      </c>
      <c r="E107" s="1">
        <f>IFERROR(__xludf.DUMMYFUNCTION("""COMPUTED_VALUE"""),145.38)</f>
        <v>145.38</v>
      </c>
      <c r="F107" s="1">
        <f t="shared" si="1"/>
        <v>-0.03931859507</v>
      </c>
    </row>
    <row r="108" ht="15.75" customHeight="1">
      <c r="D108" s="4">
        <f>IFERROR(__xludf.DUMMYFUNCTION("""COMPUTED_VALUE"""),44718.66666666667)</f>
        <v>44718.66667</v>
      </c>
      <c r="E108" s="1">
        <f>IFERROR(__xludf.DUMMYFUNCTION("""COMPUTED_VALUE"""),146.14)</f>
        <v>146.14</v>
      </c>
      <c r="F108" s="1">
        <f t="shared" si="1"/>
        <v>0.005214062307</v>
      </c>
    </row>
    <row r="109" ht="15.75" customHeight="1">
      <c r="D109" s="4">
        <f>IFERROR(__xludf.DUMMYFUNCTION("""COMPUTED_VALUE"""),44719.66666666667)</f>
        <v>44719.66667</v>
      </c>
      <c r="E109" s="1">
        <f>IFERROR(__xludf.DUMMYFUNCTION("""COMPUTED_VALUE"""),148.71)</f>
        <v>148.71</v>
      </c>
      <c r="F109" s="1">
        <f t="shared" si="1"/>
        <v>0.01743303434</v>
      </c>
    </row>
    <row r="110" ht="15.75" customHeight="1">
      <c r="D110" s="4">
        <f>IFERROR(__xludf.DUMMYFUNCTION("""COMPUTED_VALUE"""),44720.66666666667)</f>
        <v>44720.66667</v>
      </c>
      <c r="E110" s="1">
        <f>IFERROR(__xludf.DUMMYFUNCTION("""COMPUTED_VALUE"""),147.96)</f>
        <v>147.96</v>
      </c>
      <c r="F110" s="1">
        <f t="shared" si="1"/>
        <v>-0.005056133736</v>
      </c>
    </row>
    <row r="111" ht="15.75" customHeight="1">
      <c r="D111" s="4">
        <f>IFERROR(__xludf.DUMMYFUNCTION("""COMPUTED_VALUE"""),44721.66666666667)</f>
        <v>44721.66667</v>
      </c>
      <c r="E111" s="1">
        <f>IFERROR(__xludf.DUMMYFUNCTION("""COMPUTED_VALUE"""),142.64)</f>
        <v>142.64</v>
      </c>
      <c r="F111" s="1">
        <f t="shared" si="1"/>
        <v>-0.03661799341</v>
      </c>
    </row>
    <row r="112" ht="15.75" customHeight="1">
      <c r="D112" s="4">
        <f>IFERROR(__xludf.DUMMYFUNCTION("""COMPUTED_VALUE"""),44722.66666666667)</f>
        <v>44722.66667</v>
      </c>
      <c r="E112" s="1">
        <f>IFERROR(__xludf.DUMMYFUNCTION("""COMPUTED_VALUE"""),137.13)</f>
        <v>137.13</v>
      </c>
      <c r="F112" s="1">
        <f t="shared" si="1"/>
        <v>-0.03939459254</v>
      </c>
    </row>
    <row r="113" ht="15.75" customHeight="1">
      <c r="D113" s="4">
        <f>IFERROR(__xludf.DUMMYFUNCTION("""COMPUTED_VALUE"""),44725.66666666667)</f>
        <v>44725.66667</v>
      </c>
      <c r="E113" s="1">
        <f>IFERROR(__xludf.DUMMYFUNCTION("""COMPUTED_VALUE"""),131.88)</f>
        <v>131.88</v>
      </c>
      <c r="F113" s="1">
        <f t="shared" si="1"/>
        <v>-0.03903696281</v>
      </c>
    </row>
    <row r="114" ht="15.75" customHeight="1">
      <c r="D114" s="4">
        <f>IFERROR(__xludf.DUMMYFUNCTION("""COMPUTED_VALUE"""),44726.66666666667)</f>
        <v>44726.66667</v>
      </c>
      <c r="E114" s="1">
        <f>IFERROR(__xludf.DUMMYFUNCTION("""COMPUTED_VALUE"""),132.76)</f>
        <v>132.76</v>
      </c>
      <c r="F114" s="1">
        <f t="shared" si="1"/>
        <v>0.006650568648</v>
      </c>
    </row>
    <row r="115" ht="15.75" customHeight="1">
      <c r="D115" s="4">
        <f>IFERROR(__xludf.DUMMYFUNCTION("""COMPUTED_VALUE"""),44727.66666666667)</f>
        <v>44727.66667</v>
      </c>
      <c r="E115" s="1">
        <f>IFERROR(__xludf.DUMMYFUNCTION("""COMPUTED_VALUE"""),135.43)</f>
        <v>135.43</v>
      </c>
      <c r="F115" s="1">
        <f t="shared" si="1"/>
        <v>0.01991191482</v>
      </c>
    </row>
    <row r="116" ht="15.75" customHeight="1">
      <c r="D116" s="4">
        <f>IFERROR(__xludf.DUMMYFUNCTION("""COMPUTED_VALUE"""),44728.66666666667)</f>
        <v>44728.66667</v>
      </c>
      <c r="E116" s="1">
        <f>IFERROR(__xludf.DUMMYFUNCTION("""COMPUTED_VALUE"""),130.06)</f>
        <v>130.06</v>
      </c>
      <c r="F116" s="1">
        <f t="shared" si="1"/>
        <v>-0.04045901923</v>
      </c>
    </row>
    <row r="117" ht="15.75" customHeight="1">
      <c r="D117" s="4">
        <f>IFERROR(__xludf.DUMMYFUNCTION("""COMPUTED_VALUE"""),44729.66666666667)</f>
        <v>44729.66667</v>
      </c>
      <c r="E117" s="1">
        <f>IFERROR(__xludf.DUMMYFUNCTION("""COMPUTED_VALUE"""),131.56)</f>
        <v>131.56</v>
      </c>
      <c r="F117" s="1">
        <f t="shared" si="1"/>
        <v>0.01146713888</v>
      </c>
    </row>
    <row r="118" ht="15.75" customHeight="1">
      <c r="D118" s="4">
        <f>IFERROR(__xludf.DUMMYFUNCTION("""COMPUTED_VALUE"""),44733.66666666667)</f>
        <v>44733.66667</v>
      </c>
      <c r="E118" s="1">
        <f>IFERROR(__xludf.DUMMYFUNCTION("""COMPUTED_VALUE"""),135.87)</f>
        <v>135.87</v>
      </c>
      <c r="F118" s="1">
        <f t="shared" si="1"/>
        <v>0.03223552492</v>
      </c>
    </row>
    <row r="119" ht="15.75" customHeight="1">
      <c r="D119" s="4">
        <f>IFERROR(__xludf.DUMMYFUNCTION("""COMPUTED_VALUE"""),44734.66666666667)</f>
        <v>44734.66667</v>
      </c>
      <c r="E119" s="1">
        <f>IFERROR(__xludf.DUMMYFUNCTION("""COMPUTED_VALUE"""),135.35)</f>
        <v>135.35</v>
      </c>
      <c r="F119" s="1">
        <f t="shared" si="1"/>
        <v>-0.003834530176</v>
      </c>
    </row>
    <row r="120" ht="15.75" customHeight="1">
      <c r="D120" s="4">
        <f>IFERROR(__xludf.DUMMYFUNCTION("""COMPUTED_VALUE"""),44735.66666666667)</f>
        <v>44735.66667</v>
      </c>
      <c r="E120" s="1">
        <f>IFERROR(__xludf.DUMMYFUNCTION("""COMPUTED_VALUE"""),138.27)</f>
        <v>138.27</v>
      </c>
      <c r="F120" s="1">
        <f t="shared" si="1"/>
        <v>0.02134427934</v>
      </c>
    </row>
    <row r="121" ht="15.75" customHeight="1">
      <c r="D121" s="4">
        <f>IFERROR(__xludf.DUMMYFUNCTION("""COMPUTED_VALUE"""),44736.66666666667)</f>
        <v>44736.66667</v>
      </c>
      <c r="E121" s="1">
        <f>IFERROR(__xludf.DUMMYFUNCTION("""COMPUTED_VALUE"""),141.66)</f>
        <v>141.66</v>
      </c>
      <c r="F121" s="1">
        <f t="shared" si="1"/>
        <v>0.02422152492</v>
      </c>
    </row>
    <row r="122" ht="15.75" customHeight="1">
      <c r="D122" s="4">
        <f>IFERROR(__xludf.DUMMYFUNCTION("""COMPUTED_VALUE"""),44739.66666666667)</f>
        <v>44739.66667</v>
      </c>
      <c r="E122" s="1">
        <f>IFERROR(__xludf.DUMMYFUNCTION("""COMPUTED_VALUE"""),141.66)</f>
        <v>141.66</v>
      </c>
      <c r="F122" s="1">
        <f t="shared" si="1"/>
        <v>0</v>
      </c>
    </row>
    <row r="123" ht="15.75" customHeight="1">
      <c r="D123" s="4">
        <f>IFERROR(__xludf.DUMMYFUNCTION("""COMPUTED_VALUE"""),44740.66666666667)</f>
        <v>44740.66667</v>
      </c>
      <c r="E123" s="1">
        <f>IFERROR(__xludf.DUMMYFUNCTION("""COMPUTED_VALUE"""),137.44)</f>
        <v>137.44</v>
      </c>
      <c r="F123" s="1">
        <f t="shared" si="1"/>
        <v>-0.03024236209</v>
      </c>
    </row>
    <row r="124" ht="15.75" customHeight="1">
      <c r="D124" s="4">
        <f>IFERROR(__xludf.DUMMYFUNCTION("""COMPUTED_VALUE"""),44741.66666666667)</f>
        <v>44741.66667</v>
      </c>
      <c r="E124" s="1">
        <f>IFERROR(__xludf.DUMMYFUNCTION("""COMPUTED_VALUE"""),139.23)</f>
        <v>139.23</v>
      </c>
      <c r="F124" s="1">
        <f t="shared" si="1"/>
        <v>0.01293978369</v>
      </c>
    </row>
    <row r="125" ht="15.75" customHeight="1">
      <c r="D125" s="4">
        <f>IFERROR(__xludf.DUMMYFUNCTION("""COMPUTED_VALUE"""),44742.66666666667)</f>
        <v>44742.66667</v>
      </c>
      <c r="E125" s="1">
        <f>IFERROR(__xludf.DUMMYFUNCTION("""COMPUTED_VALUE"""),136.72)</f>
        <v>136.72</v>
      </c>
      <c r="F125" s="1">
        <f t="shared" si="1"/>
        <v>-0.01819220311</v>
      </c>
    </row>
    <row r="126" ht="15.75" customHeight="1">
      <c r="D126" s="4">
        <f>IFERROR(__xludf.DUMMYFUNCTION("""COMPUTED_VALUE"""),44743.66666666667)</f>
        <v>44743.66667</v>
      </c>
      <c r="E126" s="1">
        <f>IFERROR(__xludf.DUMMYFUNCTION("""COMPUTED_VALUE"""),138.93)</f>
        <v>138.93</v>
      </c>
      <c r="F126" s="1">
        <f t="shared" si="1"/>
        <v>0.01603517035</v>
      </c>
    </row>
    <row r="127" ht="15.75" customHeight="1">
      <c r="D127" s="4">
        <f>IFERROR(__xludf.DUMMYFUNCTION("""COMPUTED_VALUE"""),44747.66666666667)</f>
        <v>44747.66667</v>
      </c>
      <c r="E127" s="1">
        <f>IFERROR(__xludf.DUMMYFUNCTION("""COMPUTED_VALUE"""),141.56)</f>
        <v>141.56</v>
      </c>
      <c r="F127" s="1">
        <f t="shared" si="1"/>
        <v>0.01875344632</v>
      </c>
    </row>
    <row r="128" ht="15.75" customHeight="1">
      <c r="D128" s="4">
        <f>IFERROR(__xludf.DUMMYFUNCTION("""COMPUTED_VALUE"""),44748.66666666667)</f>
        <v>44748.66667</v>
      </c>
      <c r="E128" s="1">
        <f>IFERROR(__xludf.DUMMYFUNCTION("""COMPUTED_VALUE"""),142.92)</f>
        <v>142.92</v>
      </c>
      <c r="F128" s="1">
        <f t="shared" si="1"/>
        <v>0.009561377678</v>
      </c>
    </row>
    <row r="129" ht="15.75" customHeight="1">
      <c r="D129" s="4">
        <f>IFERROR(__xludf.DUMMYFUNCTION("""COMPUTED_VALUE"""),44749.66666666667)</f>
        <v>44749.66667</v>
      </c>
      <c r="E129" s="1">
        <f>IFERROR(__xludf.DUMMYFUNCTION("""COMPUTED_VALUE"""),146.35)</f>
        <v>146.35</v>
      </c>
      <c r="F129" s="1">
        <f t="shared" si="1"/>
        <v>0.02371597998</v>
      </c>
    </row>
    <row r="130" ht="15.75" customHeight="1">
      <c r="D130" s="4">
        <f>IFERROR(__xludf.DUMMYFUNCTION("""COMPUTED_VALUE"""),44750.66666666667)</f>
        <v>44750.66667</v>
      </c>
      <c r="E130" s="1">
        <f>IFERROR(__xludf.DUMMYFUNCTION("""COMPUTED_VALUE"""),147.04)</f>
        <v>147.04</v>
      </c>
      <c r="F130" s="1">
        <f t="shared" si="1"/>
        <v>0.004703645469</v>
      </c>
    </row>
    <row r="131" ht="15.75" customHeight="1">
      <c r="D131" s="4">
        <f>IFERROR(__xludf.DUMMYFUNCTION("""COMPUTED_VALUE"""),44753.66666666667)</f>
        <v>44753.66667</v>
      </c>
      <c r="E131" s="1">
        <f>IFERROR(__xludf.DUMMYFUNCTION("""COMPUTED_VALUE"""),144.87)</f>
        <v>144.87</v>
      </c>
      <c r="F131" s="1">
        <f t="shared" si="1"/>
        <v>-0.01486787005</v>
      </c>
    </row>
    <row r="132" ht="15.75" customHeight="1">
      <c r="D132" s="4">
        <f>IFERROR(__xludf.DUMMYFUNCTION("""COMPUTED_VALUE"""),44754.66666666667)</f>
        <v>44754.66667</v>
      </c>
      <c r="E132" s="1">
        <f>IFERROR(__xludf.DUMMYFUNCTION("""COMPUTED_VALUE"""),145.86)</f>
        <v>145.86</v>
      </c>
      <c r="F132" s="1">
        <f t="shared" si="1"/>
        <v>0.006810469003</v>
      </c>
    </row>
    <row r="133" ht="15.75" customHeight="1">
      <c r="D133" s="4">
        <f>IFERROR(__xludf.DUMMYFUNCTION("""COMPUTED_VALUE"""),44755.66666666667)</f>
        <v>44755.66667</v>
      </c>
      <c r="E133" s="1">
        <f>IFERROR(__xludf.DUMMYFUNCTION("""COMPUTED_VALUE"""),145.49)</f>
        <v>145.49</v>
      </c>
      <c r="F133" s="1">
        <f t="shared" si="1"/>
        <v>-0.002539901829</v>
      </c>
    </row>
    <row r="134" ht="15.75" customHeight="1">
      <c r="D134" s="4">
        <f>IFERROR(__xludf.DUMMYFUNCTION("""COMPUTED_VALUE"""),44756.66666666667)</f>
        <v>44756.66667</v>
      </c>
      <c r="E134" s="1">
        <f>IFERROR(__xludf.DUMMYFUNCTION("""COMPUTED_VALUE"""),148.47)</f>
        <v>148.47</v>
      </c>
      <c r="F134" s="1">
        <f t="shared" si="1"/>
        <v>0.0202755619</v>
      </c>
    </row>
    <row r="135" ht="15.75" customHeight="1">
      <c r="D135" s="4">
        <f>IFERROR(__xludf.DUMMYFUNCTION("""COMPUTED_VALUE"""),44757.66666666667)</f>
        <v>44757.66667</v>
      </c>
      <c r="E135" s="1">
        <f>IFERROR(__xludf.DUMMYFUNCTION("""COMPUTED_VALUE"""),150.17)</f>
        <v>150.17</v>
      </c>
      <c r="F135" s="1">
        <f t="shared" si="1"/>
        <v>0.01138506806</v>
      </c>
    </row>
    <row r="136" ht="15.75" customHeight="1">
      <c r="D136" s="4">
        <f>IFERROR(__xludf.DUMMYFUNCTION("""COMPUTED_VALUE"""),44760.66666666667)</f>
        <v>44760.66667</v>
      </c>
      <c r="E136" s="1">
        <f>IFERROR(__xludf.DUMMYFUNCTION("""COMPUTED_VALUE"""),147.07)</f>
        <v>147.07</v>
      </c>
      <c r="F136" s="1">
        <f t="shared" si="1"/>
        <v>-0.02085932178</v>
      </c>
    </row>
    <row r="137" ht="15.75" customHeight="1">
      <c r="D137" s="4">
        <f>IFERROR(__xludf.DUMMYFUNCTION("""COMPUTED_VALUE"""),44761.66666666667)</f>
        <v>44761.66667</v>
      </c>
      <c r="E137" s="1">
        <f>IFERROR(__xludf.DUMMYFUNCTION("""COMPUTED_VALUE"""),151.0)</f>
        <v>151</v>
      </c>
      <c r="F137" s="1">
        <f t="shared" si="1"/>
        <v>0.0263711729</v>
      </c>
    </row>
    <row r="138" ht="15.75" customHeight="1">
      <c r="D138" s="4">
        <f>IFERROR(__xludf.DUMMYFUNCTION("""COMPUTED_VALUE"""),44762.66666666667)</f>
        <v>44762.66667</v>
      </c>
      <c r="E138" s="1">
        <f>IFERROR(__xludf.DUMMYFUNCTION("""COMPUTED_VALUE"""),153.04)</f>
        <v>153.04</v>
      </c>
      <c r="F138" s="1">
        <f t="shared" si="1"/>
        <v>0.01341948832</v>
      </c>
    </row>
    <row r="139" ht="15.75" customHeight="1">
      <c r="D139" s="4">
        <f>IFERROR(__xludf.DUMMYFUNCTION("""COMPUTED_VALUE"""),44763.66666666667)</f>
        <v>44763.66667</v>
      </c>
      <c r="E139" s="1">
        <f>IFERROR(__xludf.DUMMYFUNCTION("""COMPUTED_VALUE"""),155.35)</f>
        <v>155.35</v>
      </c>
      <c r="F139" s="1">
        <f t="shared" si="1"/>
        <v>0.01498131071</v>
      </c>
    </row>
    <row r="140" ht="15.75" customHeight="1">
      <c r="D140" s="4">
        <f>IFERROR(__xludf.DUMMYFUNCTION("""COMPUTED_VALUE"""),44764.66666666667)</f>
        <v>44764.66667</v>
      </c>
      <c r="E140" s="1">
        <f>IFERROR(__xludf.DUMMYFUNCTION("""COMPUTED_VALUE"""),154.09)</f>
        <v>154.09</v>
      </c>
      <c r="F140" s="1">
        <f t="shared" si="1"/>
        <v>-0.008143788545</v>
      </c>
    </row>
    <row r="141" ht="15.75" customHeight="1">
      <c r="D141" s="4">
        <f>IFERROR(__xludf.DUMMYFUNCTION("""COMPUTED_VALUE"""),44767.66666666667)</f>
        <v>44767.66667</v>
      </c>
      <c r="E141" s="1">
        <f>IFERROR(__xludf.DUMMYFUNCTION("""COMPUTED_VALUE"""),152.95)</f>
        <v>152.95</v>
      </c>
      <c r="F141" s="1">
        <f t="shared" si="1"/>
        <v>-0.007425776697</v>
      </c>
    </row>
    <row r="142" ht="15.75" customHeight="1">
      <c r="D142" s="4">
        <f>IFERROR(__xludf.DUMMYFUNCTION("""COMPUTED_VALUE"""),44768.66666666667)</f>
        <v>44768.66667</v>
      </c>
      <c r="E142" s="1">
        <f>IFERROR(__xludf.DUMMYFUNCTION("""COMPUTED_VALUE"""),151.6)</f>
        <v>151.6</v>
      </c>
      <c r="F142" s="1">
        <f t="shared" si="1"/>
        <v>-0.008865597389</v>
      </c>
    </row>
    <row r="143" ht="15.75" customHeight="1">
      <c r="D143" s="4">
        <f>IFERROR(__xludf.DUMMYFUNCTION("""COMPUTED_VALUE"""),44769.66666666667)</f>
        <v>44769.66667</v>
      </c>
      <c r="E143" s="1">
        <f>IFERROR(__xludf.DUMMYFUNCTION("""COMPUTED_VALUE"""),156.79)</f>
        <v>156.79</v>
      </c>
      <c r="F143" s="1">
        <f t="shared" si="1"/>
        <v>0.03366185716</v>
      </c>
    </row>
    <row r="144" ht="15.75" customHeight="1">
      <c r="D144" s="4">
        <f>IFERROR(__xludf.DUMMYFUNCTION("""COMPUTED_VALUE"""),44770.66666666667)</f>
        <v>44770.66667</v>
      </c>
      <c r="E144" s="1">
        <f>IFERROR(__xludf.DUMMYFUNCTION("""COMPUTED_VALUE"""),157.35)</f>
        <v>157.35</v>
      </c>
      <c r="F144" s="1">
        <f t="shared" si="1"/>
        <v>0.003565293138</v>
      </c>
    </row>
    <row r="145" ht="15.75" customHeight="1">
      <c r="D145" s="4">
        <f>IFERROR(__xludf.DUMMYFUNCTION("""COMPUTED_VALUE"""),44771.66666666667)</f>
        <v>44771.66667</v>
      </c>
      <c r="E145" s="1">
        <f>IFERROR(__xludf.DUMMYFUNCTION("""COMPUTED_VALUE"""),162.51)</f>
        <v>162.51</v>
      </c>
      <c r="F145" s="1">
        <f t="shared" si="1"/>
        <v>0.03226691483</v>
      </c>
    </row>
    <row r="146" ht="15.75" customHeight="1">
      <c r="D146" s="4">
        <f>IFERROR(__xludf.DUMMYFUNCTION("""COMPUTED_VALUE"""),44774.66666666667)</f>
        <v>44774.66667</v>
      </c>
      <c r="E146" s="1">
        <f>IFERROR(__xludf.DUMMYFUNCTION("""COMPUTED_VALUE"""),161.51)</f>
        <v>161.51</v>
      </c>
      <c r="F146" s="1">
        <f t="shared" si="1"/>
        <v>-0.006172478087</v>
      </c>
    </row>
    <row r="147" ht="15.75" customHeight="1">
      <c r="D147" s="4">
        <f>IFERROR(__xludf.DUMMYFUNCTION("""COMPUTED_VALUE"""),44775.66666666667)</f>
        <v>44775.66667</v>
      </c>
      <c r="E147" s="1">
        <f>IFERROR(__xludf.DUMMYFUNCTION("""COMPUTED_VALUE"""),160.01)</f>
        <v>160.01</v>
      </c>
      <c r="F147" s="1">
        <f t="shared" si="1"/>
        <v>-0.00933074697</v>
      </c>
    </row>
    <row r="148" ht="15.75" customHeight="1">
      <c r="D148" s="4">
        <f>IFERROR(__xludf.DUMMYFUNCTION("""COMPUTED_VALUE"""),44776.66666666667)</f>
        <v>44776.66667</v>
      </c>
      <c r="E148" s="1">
        <f>IFERROR(__xludf.DUMMYFUNCTION("""COMPUTED_VALUE"""),166.13)</f>
        <v>166.13</v>
      </c>
      <c r="F148" s="1">
        <f t="shared" si="1"/>
        <v>0.03753430112</v>
      </c>
    </row>
    <row r="149" ht="15.75" customHeight="1">
      <c r="D149" s="4">
        <f>IFERROR(__xludf.DUMMYFUNCTION("""COMPUTED_VALUE"""),44777.66666666667)</f>
        <v>44777.66667</v>
      </c>
      <c r="E149" s="1">
        <f>IFERROR(__xludf.DUMMYFUNCTION("""COMPUTED_VALUE"""),165.81)</f>
        <v>165.81</v>
      </c>
      <c r="F149" s="1">
        <f t="shared" si="1"/>
        <v>-0.001928059885</v>
      </c>
    </row>
    <row r="150" ht="15.75" customHeight="1">
      <c r="D150" s="4">
        <f>IFERROR(__xludf.DUMMYFUNCTION("""COMPUTED_VALUE"""),44778.66666666667)</f>
        <v>44778.66667</v>
      </c>
      <c r="E150" s="1">
        <f>IFERROR(__xludf.DUMMYFUNCTION("""COMPUTED_VALUE"""),165.35)</f>
        <v>165.35</v>
      </c>
      <c r="F150" s="1">
        <f t="shared" si="1"/>
        <v>-0.002778115085</v>
      </c>
    </row>
    <row r="151" ht="15.75" customHeight="1">
      <c r="D151" s="4">
        <f>IFERROR(__xludf.DUMMYFUNCTION("""COMPUTED_VALUE"""),44781.66666666667)</f>
        <v>44781.66667</v>
      </c>
      <c r="E151" s="1">
        <f>IFERROR(__xludf.DUMMYFUNCTION("""COMPUTED_VALUE"""),164.87)</f>
        <v>164.87</v>
      </c>
      <c r="F151" s="1">
        <f t="shared" si="1"/>
        <v>-0.002907154855</v>
      </c>
    </row>
    <row r="152" ht="15.75" customHeight="1">
      <c r="D152" s="4">
        <f>IFERROR(__xludf.DUMMYFUNCTION("""COMPUTED_VALUE"""),44782.66666666667)</f>
        <v>44782.66667</v>
      </c>
      <c r="E152" s="1">
        <f>IFERROR(__xludf.DUMMYFUNCTION("""COMPUTED_VALUE"""),164.92)</f>
        <v>164.92</v>
      </c>
      <c r="F152" s="1">
        <f t="shared" si="1"/>
        <v>0.0003032232656</v>
      </c>
    </row>
    <row r="153" ht="15.75" customHeight="1">
      <c r="D153" s="4">
        <f>IFERROR(__xludf.DUMMYFUNCTION("""COMPUTED_VALUE"""),44783.66666666667)</f>
        <v>44783.66667</v>
      </c>
      <c r="E153" s="1">
        <f>IFERROR(__xludf.DUMMYFUNCTION("""COMPUTED_VALUE"""),169.24)</f>
        <v>169.24</v>
      </c>
      <c r="F153" s="1">
        <f t="shared" si="1"/>
        <v>0.02585731801</v>
      </c>
    </row>
    <row r="154" ht="15.75" customHeight="1">
      <c r="D154" s="4">
        <f>IFERROR(__xludf.DUMMYFUNCTION("""COMPUTED_VALUE"""),44784.66666666667)</f>
        <v>44784.66667</v>
      </c>
      <c r="E154" s="1">
        <f>IFERROR(__xludf.DUMMYFUNCTION("""COMPUTED_VALUE"""),168.49)</f>
        <v>168.49</v>
      </c>
      <c r="F154" s="1">
        <f t="shared" si="1"/>
        <v>-0.004441425002</v>
      </c>
    </row>
    <row r="155" ht="15.75" customHeight="1">
      <c r="D155" s="4">
        <f>IFERROR(__xludf.DUMMYFUNCTION("""COMPUTED_VALUE"""),44785.66666666667)</f>
        <v>44785.66667</v>
      </c>
      <c r="E155" s="1">
        <f>IFERROR(__xludf.DUMMYFUNCTION("""COMPUTED_VALUE"""),172.1)</f>
        <v>172.1</v>
      </c>
      <c r="F155" s="1">
        <f t="shared" si="1"/>
        <v>0.02119930237</v>
      </c>
    </row>
    <row r="156" ht="15.75" customHeight="1">
      <c r="D156" s="4">
        <f>IFERROR(__xludf.DUMMYFUNCTION("""COMPUTED_VALUE"""),44788.66666666667)</f>
        <v>44788.66667</v>
      </c>
      <c r="E156" s="1">
        <f>IFERROR(__xludf.DUMMYFUNCTION("""COMPUTED_VALUE"""),173.19)</f>
        <v>173.19</v>
      </c>
      <c r="F156" s="1">
        <f t="shared" si="1"/>
        <v>0.006313554523</v>
      </c>
    </row>
    <row r="157" ht="15.75" customHeight="1">
      <c r="D157" s="4">
        <f>IFERROR(__xludf.DUMMYFUNCTION("""COMPUTED_VALUE"""),44789.66666666667)</f>
        <v>44789.66667</v>
      </c>
      <c r="E157" s="1">
        <f>IFERROR(__xludf.DUMMYFUNCTION("""COMPUTED_VALUE"""),173.03)</f>
        <v>173.03</v>
      </c>
      <c r="F157" s="1">
        <f t="shared" si="1"/>
        <v>-0.0009242678724</v>
      </c>
    </row>
    <row r="158" ht="15.75" customHeight="1">
      <c r="D158" s="4">
        <f>IFERROR(__xludf.DUMMYFUNCTION("""COMPUTED_VALUE"""),44790.66666666667)</f>
        <v>44790.66667</v>
      </c>
      <c r="E158" s="1">
        <f>IFERROR(__xludf.DUMMYFUNCTION("""COMPUTED_VALUE"""),174.55)</f>
        <v>174.55</v>
      </c>
      <c r="F158" s="1">
        <f t="shared" si="1"/>
        <v>0.008746243682</v>
      </c>
    </row>
    <row r="159" ht="15.75" customHeight="1">
      <c r="D159" s="4">
        <f>IFERROR(__xludf.DUMMYFUNCTION("""COMPUTED_VALUE"""),44791.66666666667)</f>
        <v>44791.66667</v>
      </c>
      <c r="E159" s="1">
        <f>IFERROR(__xludf.DUMMYFUNCTION("""COMPUTED_VALUE"""),174.15)</f>
        <v>174.15</v>
      </c>
      <c r="F159" s="1">
        <f t="shared" si="1"/>
        <v>-0.002294236739</v>
      </c>
    </row>
    <row r="160" ht="15.75" customHeight="1">
      <c r="D160" s="4">
        <f>IFERROR(__xludf.DUMMYFUNCTION("""COMPUTED_VALUE"""),44792.66666666667)</f>
        <v>44792.66667</v>
      </c>
      <c r="E160" s="1">
        <f>IFERROR(__xludf.DUMMYFUNCTION("""COMPUTED_VALUE"""),171.52)</f>
        <v>171.52</v>
      </c>
      <c r="F160" s="1">
        <f t="shared" si="1"/>
        <v>-0.01521711893</v>
      </c>
    </row>
    <row r="161" ht="15.75" customHeight="1">
      <c r="D161" s="4">
        <f>IFERROR(__xludf.DUMMYFUNCTION("""COMPUTED_VALUE"""),44795.66666666667)</f>
        <v>44795.66667</v>
      </c>
      <c r="E161" s="1">
        <f>IFERROR(__xludf.DUMMYFUNCTION("""COMPUTED_VALUE"""),167.57)</f>
        <v>167.57</v>
      </c>
      <c r="F161" s="1">
        <f t="shared" si="1"/>
        <v>-0.02329870347</v>
      </c>
    </row>
    <row r="162" ht="15.75" customHeight="1">
      <c r="D162" s="4">
        <f>IFERROR(__xludf.DUMMYFUNCTION("""COMPUTED_VALUE"""),44796.66666666667)</f>
        <v>44796.66667</v>
      </c>
      <c r="E162" s="1">
        <f>IFERROR(__xludf.DUMMYFUNCTION("""COMPUTED_VALUE"""),167.23)</f>
        <v>167.23</v>
      </c>
      <c r="F162" s="1">
        <f t="shared" si="1"/>
        <v>-0.00203106402</v>
      </c>
    </row>
    <row r="163" ht="15.75" customHeight="1">
      <c r="D163" s="4">
        <f>IFERROR(__xludf.DUMMYFUNCTION("""COMPUTED_VALUE"""),44797.66666666667)</f>
        <v>44797.66667</v>
      </c>
      <c r="E163" s="1">
        <f>IFERROR(__xludf.DUMMYFUNCTION("""COMPUTED_VALUE"""),167.53)</f>
        <v>167.53</v>
      </c>
      <c r="F163" s="1">
        <f t="shared" si="1"/>
        <v>0.001792329312</v>
      </c>
    </row>
    <row r="164" ht="15.75" customHeight="1">
      <c r="D164" s="4">
        <f>IFERROR(__xludf.DUMMYFUNCTION("""COMPUTED_VALUE"""),44798.66666666667)</f>
        <v>44798.66667</v>
      </c>
      <c r="E164" s="1">
        <f>IFERROR(__xludf.DUMMYFUNCTION("""COMPUTED_VALUE"""),170.03)</f>
        <v>170.03</v>
      </c>
      <c r="F164" s="1">
        <f t="shared" si="1"/>
        <v>0.01481245236</v>
      </c>
    </row>
    <row r="165" ht="15.75" customHeight="1">
      <c r="D165" s="4">
        <f>IFERROR(__xludf.DUMMYFUNCTION("""COMPUTED_VALUE"""),44799.66666666667)</f>
        <v>44799.66667</v>
      </c>
      <c r="E165" s="1">
        <f>IFERROR(__xludf.DUMMYFUNCTION("""COMPUTED_VALUE"""),163.62)</f>
        <v>163.62</v>
      </c>
      <c r="F165" s="1">
        <f t="shared" si="1"/>
        <v>-0.03842822598</v>
      </c>
    </row>
    <row r="166" ht="15.75" customHeight="1">
      <c r="D166" s="4">
        <f>IFERROR(__xludf.DUMMYFUNCTION("""COMPUTED_VALUE"""),44802.66666666667)</f>
        <v>44802.66667</v>
      </c>
      <c r="E166" s="1">
        <f>IFERROR(__xludf.DUMMYFUNCTION("""COMPUTED_VALUE"""),161.38)</f>
        <v>161.38</v>
      </c>
      <c r="F166" s="1">
        <f t="shared" si="1"/>
        <v>-0.01378483367</v>
      </c>
    </row>
    <row r="167" ht="15.75" customHeight="1">
      <c r="D167" s="4">
        <f>IFERROR(__xludf.DUMMYFUNCTION("""COMPUTED_VALUE"""),44803.66666666667)</f>
        <v>44803.66667</v>
      </c>
      <c r="E167" s="1">
        <f>IFERROR(__xludf.DUMMYFUNCTION("""COMPUTED_VALUE"""),158.91)</f>
        <v>158.91</v>
      </c>
      <c r="F167" s="1">
        <f t="shared" si="1"/>
        <v>-0.0154238282</v>
      </c>
    </row>
    <row r="168" ht="15.75" customHeight="1">
      <c r="D168" s="4">
        <f>IFERROR(__xludf.DUMMYFUNCTION("""COMPUTED_VALUE"""),44804.66666666667)</f>
        <v>44804.66667</v>
      </c>
      <c r="E168" s="1">
        <f>IFERROR(__xludf.DUMMYFUNCTION("""COMPUTED_VALUE"""),157.22)</f>
        <v>157.22</v>
      </c>
      <c r="F168" s="1">
        <f t="shared" si="1"/>
        <v>-0.01069190586</v>
      </c>
    </row>
    <row r="169" ht="15.75" customHeight="1">
      <c r="D169" s="4">
        <f>IFERROR(__xludf.DUMMYFUNCTION("""COMPUTED_VALUE"""),44805.66666666667)</f>
        <v>44805.66667</v>
      </c>
      <c r="E169" s="1">
        <f>IFERROR(__xludf.DUMMYFUNCTION("""COMPUTED_VALUE"""),157.96)</f>
        <v>157.96</v>
      </c>
      <c r="F169" s="1">
        <f t="shared" si="1"/>
        <v>0.004695738053</v>
      </c>
    </row>
    <row r="170" ht="15.75" customHeight="1">
      <c r="D170" s="4">
        <f>IFERROR(__xludf.DUMMYFUNCTION("""COMPUTED_VALUE"""),44806.66666666667)</f>
        <v>44806.66667</v>
      </c>
      <c r="E170" s="1">
        <f>IFERROR(__xludf.DUMMYFUNCTION("""COMPUTED_VALUE"""),155.81)</f>
        <v>155.81</v>
      </c>
      <c r="F170" s="1">
        <f t="shared" si="1"/>
        <v>-0.01370452019</v>
      </c>
    </row>
    <row r="171" ht="15.75" customHeight="1">
      <c r="D171" s="4">
        <f>IFERROR(__xludf.DUMMYFUNCTION("""COMPUTED_VALUE"""),44810.66666666667)</f>
        <v>44810.66667</v>
      </c>
      <c r="E171" s="1">
        <f>IFERROR(__xludf.DUMMYFUNCTION("""COMPUTED_VALUE"""),154.53)</f>
        <v>154.53</v>
      </c>
      <c r="F171" s="1">
        <f t="shared" si="1"/>
        <v>-0.008249063984</v>
      </c>
    </row>
    <row r="172" ht="15.75" customHeight="1">
      <c r="D172" s="4">
        <f>IFERROR(__xludf.DUMMYFUNCTION("""COMPUTED_VALUE"""),44811.66666666667)</f>
        <v>44811.66667</v>
      </c>
      <c r="E172" s="1">
        <f>IFERROR(__xludf.DUMMYFUNCTION("""COMPUTED_VALUE"""),155.96)</f>
        <v>155.96</v>
      </c>
      <c r="F172" s="1">
        <f t="shared" si="1"/>
        <v>0.009211311869</v>
      </c>
    </row>
    <row r="173" ht="15.75" customHeight="1">
      <c r="D173" s="4">
        <f>IFERROR(__xludf.DUMMYFUNCTION("""COMPUTED_VALUE"""),44812.66666666667)</f>
        <v>44812.66667</v>
      </c>
      <c r="E173" s="1">
        <f>IFERROR(__xludf.DUMMYFUNCTION("""COMPUTED_VALUE"""),154.46)</f>
        <v>154.46</v>
      </c>
      <c r="F173" s="1">
        <f t="shared" si="1"/>
        <v>-0.009664400973</v>
      </c>
    </row>
    <row r="174" ht="15.75" customHeight="1">
      <c r="D174" s="4">
        <f>IFERROR(__xludf.DUMMYFUNCTION("""COMPUTED_VALUE"""),44813.66666666667)</f>
        <v>44813.66667</v>
      </c>
      <c r="E174" s="1">
        <f>IFERROR(__xludf.DUMMYFUNCTION("""COMPUTED_VALUE"""),157.37)</f>
        <v>157.37</v>
      </c>
      <c r="F174" s="1">
        <f t="shared" si="1"/>
        <v>0.01866455747</v>
      </c>
    </row>
    <row r="175" ht="15.75" customHeight="1">
      <c r="D175" s="4">
        <f>IFERROR(__xludf.DUMMYFUNCTION("""COMPUTED_VALUE"""),44816.66666666667)</f>
        <v>44816.66667</v>
      </c>
      <c r="E175" s="1">
        <f>IFERROR(__xludf.DUMMYFUNCTION("""COMPUTED_VALUE"""),163.43)</f>
        <v>163.43</v>
      </c>
      <c r="F175" s="1">
        <f t="shared" si="1"/>
        <v>0.03778504349</v>
      </c>
    </row>
    <row r="176" ht="15.75" customHeight="1">
      <c r="D176" s="4">
        <f>IFERROR(__xludf.DUMMYFUNCTION("""COMPUTED_VALUE"""),44817.66666666667)</f>
        <v>44817.66667</v>
      </c>
      <c r="E176" s="1">
        <f>IFERROR(__xludf.DUMMYFUNCTION("""COMPUTED_VALUE"""),153.84)</f>
        <v>153.84</v>
      </c>
      <c r="F176" s="1">
        <f t="shared" si="1"/>
        <v>-0.06047166282</v>
      </c>
    </row>
    <row r="177" ht="15.75" customHeight="1">
      <c r="D177" s="4">
        <f>IFERROR(__xludf.DUMMYFUNCTION("""COMPUTED_VALUE"""),44818.66666666667)</f>
        <v>44818.66667</v>
      </c>
      <c r="E177" s="1">
        <f>IFERROR(__xludf.DUMMYFUNCTION("""COMPUTED_VALUE"""),155.31)</f>
        <v>155.31</v>
      </c>
      <c r="F177" s="1">
        <f t="shared" si="1"/>
        <v>0.009510018301</v>
      </c>
    </row>
    <row r="178" ht="15.75" customHeight="1">
      <c r="D178" s="4">
        <f>IFERROR(__xludf.DUMMYFUNCTION("""COMPUTED_VALUE"""),44819.66666666667)</f>
        <v>44819.66667</v>
      </c>
      <c r="E178" s="1">
        <f>IFERROR(__xludf.DUMMYFUNCTION("""COMPUTED_VALUE"""),152.37)</f>
        <v>152.37</v>
      </c>
      <c r="F178" s="1">
        <f t="shared" si="1"/>
        <v>-0.0191113461</v>
      </c>
    </row>
    <row r="179" ht="15.75" customHeight="1">
      <c r="D179" s="4">
        <f>IFERROR(__xludf.DUMMYFUNCTION("""COMPUTED_VALUE"""),44820.66666666667)</f>
        <v>44820.66667</v>
      </c>
      <c r="E179" s="1">
        <f>IFERROR(__xludf.DUMMYFUNCTION("""COMPUTED_VALUE"""),150.7)</f>
        <v>150.7</v>
      </c>
      <c r="F179" s="1">
        <f t="shared" si="1"/>
        <v>-0.01102066785</v>
      </c>
    </row>
    <row r="180" ht="15.75" customHeight="1">
      <c r="D180" s="4">
        <f>IFERROR(__xludf.DUMMYFUNCTION("""COMPUTED_VALUE"""),44823.66666666667)</f>
        <v>44823.66667</v>
      </c>
      <c r="E180" s="1">
        <f>IFERROR(__xludf.DUMMYFUNCTION("""COMPUTED_VALUE"""),154.48)</f>
        <v>154.48</v>
      </c>
      <c r="F180" s="1">
        <f t="shared" si="1"/>
        <v>0.02477353249</v>
      </c>
    </row>
    <row r="181" ht="15.75" customHeight="1">
      <c r="D181" s="4">
        <f>IFERROR(__xludf.DUMMYFUNCTION("""COMPUTED_VALUE"""),44824.66666666667)</f>
        <v>44824.66667</v>
      </c>
      <c r="E181" s="1">
        <f>IFERROR(__xludf.DUMMYFUNCTION("""COMPUTED_VALUE"""),156.9)</f>
        <v>156.9</v>
      </c>
      <c r="F181" s="1">
        <f t="shared" si="1"/>
        <v>0.01554402162</v>
      </c>
    </row>
    <row r="182" ht="15.75" customHeight="1">
      <c r="D182" s="4">
        <f>IFERROR(__xludf.DUMMYFUNCTION("""COMPUTED_VALUE"""),44825.66666666667)</f>
        <v>44825.66667</v>
      </c>
      <c r="E182" s="1">
        <f>IFERROR(__xludf.DUMMYFUNCTION("""COMPUTED_VALUE"""),153.72)</f>
        <v>153.72</v>
      </c>
      <c r="F182" s="1">
        <f t="shared" si="1"/>
        <v>-0.02047589404</v>
      </c>
    </row>
    <row r="183" ht="15.75" customHeight="1">
      <c r="D183" s="4">
        <f>IFERROR(__xludf.DUMMYFUNCTION("""COMPUTED_VALUE"""),44826.66666666667)</f>
        <v>44826.66667</v>
      </c>
      <c r="E183" s="1">
        <f>IFERROR(__xludf.DUMMYFUNCTION("""COMPUTED_VALUE"""),152.74)</f>
        <v>152.74</v>
      </c>
      <c r="F183" s="1">
        <f t="shared" si="1"/>
        <v>-0.006395636236</v>
      </c>
    </row>
    <row r="184" ht="15.75" customHeight="1">
      <c r="D184" s="4">
        <f>IFERROR(__xludf.DUMMYFUNCTION("""COMPUTED_VALUE"""),44827.66666666667)</f>
        <v>44827.66667</v>
      </c>
      <c r="E184" s="1">
        <f>IFERROR(__xludf.DUMMYFUNCTION("""COMPUTED_VALUE"""),150.43)</f>
        <v>150.43</v>
      </c>
      <c r="F184" s="1">
        <f t="shared" si="1"/>
        <v>-0.01523926975</v>
      </c>
    </row>
    <row r="185" ht="15.75" customHeight="1">
      <c r="D185" s="4">
        <f>IFERROR(__xludf.DUMMYFUNCTION("""COMPUTED_VALUE"""),44830.66666666667)</f>
        <v>44830.66667</v>
      </c>
      <c r="E185" s="1">
        <f>IFERROR(__xludf.DUMMYFUNCTION("""COMPUTED_VALUE"""),150.77)</f>
        <v>150.77</v>
      </c>
      <c r="F185" s="1">
        <f t="shared" si="1"/>
        <v>0.002257637081</v>
      </c>
    </row>
    <row r="186" ht="15.75" customHeight="1">
      <c r="D186" s="4">
        <f>IFERROR(__xludf.DUMMYFUNCTION("""COMPUTED_VALUE"""),44831.66666666667)</f>
        <v>44831.66667</v>
      </c>
      <c r="E186" s="1">
        <f>IFERROR(__xludf.DUMMYFUNCTION("""COMPUTED_VALUE"""),151.76)</f>
        <v>151.76</v>
      </c>
      <c r="F186" s="1">
        <f t="shared" si="1"/>
        <v>0.006544828836</v>
      </c>
    </row>
    <row r="187" ht="15.75" customHeight="1">
      <c r="D187" s="4">
        <f>IFERROR(__xludf.DUMMYFUNCTION("""COMPUTED_VALUE"""),44832.66666666667)</f>
        <v>44832.66667</v>
      </c>
      <c r="E187" s="1">
        <f>IFERROR(__xludf.DUMMYFUNCTION("""COMPUTED_VALUE"""),149.84)</f>
        <v>149.84</v>
      </c>
      <c r="F187" s="1">
        <f t="shared" si="1"/>
        <v>-0.01273226749</v>
      </c>
    </row>
    <row r="188" ht="15.75" customHeight="1">
      <c r="D188" s="4">
        <f>IFERROR(__xludf.DUMMYFUNCTION("""COMPUTED_VALUE"""),44833.66666666667)</f>
        <v>44833.66667</v>
      </c>
      <c r="E188" s="1">
        <f>IFERROR(__xludf.DUMMYFUNCTION("""COMPUTED_VALUE"""),142.48)</f>
        <v>142.48</v>
      </c>
      <c r="F188" s="1">
        <f t="shared" si="1"/>
        <v>-0.05036641915</v>
      </c>
    </row>
    <row r="189" ht="15.75" customHeight="1">
      <c r="D189" s="4">
        <f>IFERROR(__xludf.DUMMYFUNCTION("""COMPUTED_VALUE"""),44834.66666666667)</f>
        <v>44834.66667</v>
      </c>
      <c r="E189" s="1">
        <f>IFERROR(__xludf.DUMMYFUNCTION("""COMPUTED_VALUE"""),138.2)</f>
        <v>138.2</v>
      </c>
      <c r="F189" s="1">
        <f t="shared" si="1"/>
        <v>-0.03049972765</v>
      </c>
    </row>
    <row r="190" ht="15.75" customHeight="1">
      <c r="D190" s="4">
        <f>IFERROR(__xludf.DUMMYFUNCTION("""COMPUTED_VALUE"""),44837.66666666667)</f>
        <v>44837.66667</v>
      </c>
      <c r="E190" s="1">
        <f>IFERROR(__xludf.DUMMYFUNCTION("""COMPUTED_VALUE"""),142.45)</f>
        <v>142.45</v>
      </c>
      <c r="F190" s="1">
        <f t="shared" si="1"/>
        <v>0.03028914961</v>
      </c>
    </row>
    <row r="191" ht="15.75" customHeight="1">
      <c r="D191" s="4">
        <f>IFERROR(__xludf.DUMMYFUNCTION("""COMPUTED_VALUE"""),44838.66666666667)</f>
        <v>44838.66667</v>
      </c>
      <c r="E191" s="1">
        <f>IFERROR(__xludf.DUMMYFUNCTION("""COMPUTED_VALUE"""),146.1)</f>
        <v>146.1</v>
      </c>
      <c r="F191" s="1">
        <f t="shared" si="1"/>
        <v>0.02530025781</v>
      </c>
    </row>
    <row r="192" ht="15.75" customHeight="1">
      <c r="D192" s="4">
        <f>IFERROR(__xludf.DUMMYFUNCTION("""COMPUTED_VALUE"""),44839.66666666667)</f>
        <v>44839.66667</v>
      </c>
      <c r="E192" s="1">
        <f>IFERROR(__xludf.DUMMYFUNCTION("""COMPUTED_VALUE"""),146.4)</f>
        <v>146.4</v>
      </c>
      <c r="F192" s="1">
        <f t="shared" si="1"/>
        <v>0.002051282771</v>
      </c>
    </row>
    <row r="193" ht="15.75" customHeight="1">
      <c r="D193" s="4">
        <f>IFERROR(__xludf.DUMMYFUNCTION("""COMPUTED_VALUE"""),44840.66666666667)</f>
        <v>44840.66667</v>
      </c>
      <c r="E193" s="1">
        <f>IFERROR(__xludf.DUMMYFUNCTION("""COMPUTED_VALUE"""),145.43)</f>
        <v>145.43</v>
      </c>
      <c r="F193" s="1">
        <f t="shared" si="1"/>
        <v>-0.006647730338</v>
      </c>
    </row>
    <row r="194" ht="15.75" customHeight="1">
      <c r="D194" s="4">
        <f>IFERROR(__xludf.DUMMYFUNCTION("""COMPUTED_VALUE"""),44841.66666666667)</f>
        <v>44841.66667</v>
      </c>
      <c r="E194" s="1">
        <f>IFERROR(__xludf.DUMMYFUNCTION("""COMPUTED_VALUE"""),140.09)</f>
        <v>140.09</v>
      </c>
      <c r="F194" s="1">
        <f t="shared" si="1"/>
        <v>-0.03740979798</v>
      </c>
    </row>
    <row r="195" ht="15.75" customHeight="1">
      <c r="D195" s="4">
        <f>IFERROR(__xludf.DUMMYFUNCTION("""COMPUTED_VALUE"""),44844.66666666667)</f>
        <v>44844.66667</v>
      </c>
      <c r="E195" s="1">
        <f>IFERROR(__xludf.DUMMYFUNCTION("""COMPUTED_VALUE"""),140.42)</f>
        <v>140.42</v>
      </c>
      <c r="F195" s="1">
        <f t="shared" si="1"/>
        <v>0.002352858381</v>
      </c>
    </row>
    <row r="196" ht="15.75" customHeight="1">
      <c r="D196" s="4">
        <f>IFERROR(__xludf.DUMMYFUNCTION("""COMPUTED_VALUE"""),44845.66666666667)</f>
        <v>44845.66667</v>
      </c>
      <c r="E196" s="1">
        <f>IFERROR(__xludf.DUMMYFUNCTION("""COMPUTED_VALUE"""),138.98)</f>
        <v>138.98</v>
      </c>
      <c r="F196" s="1">
        <f t="shared" si="1"/>
        <v>-0.0103078937</v>
      </c>
    </row>
    <row r="197" ht="15.75" customHeight="1">
      <c r="D197" s="4">
        <f>IFERROR(__xludf.DUMMYFUNCTION("""COMPUTED_VALUE"""),44846.66666666667)</f>
        <v>44846.66667</v>
      </c>
      <c r="E197" s="1">
        <f>IFERROR(__xludf.DUMMYFUNCTION("""COMPUTED_VALUE"""),138.34)</f>
        <v>138.34</v>
      </c>
      <c r="F197" s="1">
        <f t="shared" si="1"/>
        <v>-0.004615614714</v>
      </c>
    </row>
    <row r="198" ht="15.75" customHeight="1">
      <c r="D198" s="4">
        <f>IFERROR(__xludf.DUMMYFUNCTION("""COMPUTED_VALUE"""),44847.66666666667)</f>
        <v>44847.66667</v>
      </c>
      <c r="E198" s="1">
        <f>IFERROR(__xludf.DUMMYFUNCTION("""COMPUTED_VALUE"""),142.99)</f>
        <v>142.99</v>
      </c>
      <c r="F198" s="1">
        <f t="shared" si="1"/>
        <v>0.03306027457</v>
      </c>
    </row>
    <row r="199" ht="15.75" customHeight="1">
      <c r="D199" s="4">
        <f>IFERROR(__xludf.DUMMYFUNCTION("""COMPUTED_VALUE"""),44848.66666666667)</f>
        <v>44848.66667</v>
      </c>
      <c r="E199" s="1">
        <f>IFERROR(__xludf.DUMMYFUNCTION("""COMPUTED_VALUE"""),138.38)</f>
        <v>138.38</v>
      </c>
      <c r="F199" s="1">
        <f t="shared" si="1"/>
        <v>-0.03277117367</v>
      </c>
    </row>
    <row r="200" ht="15.75" customHeight="1">
      <c r="D200" s="4">
        <f>IFERROR(__xludf.DUMMYFUNCTION("""COMPUTED_VALUE"""),44851.66666666667)</f>
        <v>44851.66667</v>
      </c>
      <c r="E200" s="1">
        <f>IFERROR(__xludf.DUMMYFUNCTION("""COMPUTED_VALUE"""),142.41)</f>
        <v>142.41</v>
      </c>
      <c r="F200" s="1">
        <f t="shared" si="1"/>
        <v>0.02870669716</v>
      </c>
    </row>
    <row r="201" ht="15.75" customHeight="1">
      <c r="D201" s="4">
        <f>IFERROR(__xludf.DUMMYFUNCTION("""COMPUTED_VALUE"""),44852.66666666667)</f>
        <v>44852.66667</v>
      </c>
      <c r="E201" s="1">
        <f>IFERROR(__xludf.DUMMYFUNCTION("""COMPUTED_VALUE"""),143.75)</f>
        <v>143.75</v>
      </c>
      <c r="F201" s="1">
        <f t="shared" si="1"/>
        <v>0.009365458446</v>
      </c>
    </row>
    <row r="202" ht="15.75" customHeight="1">
      <c r="D202" s="4">
        <f>IFERROR(__xludf.DUMMYFUNCTION("""COMPUTED_VALUE"""),44853.66666666667)</f>
        <v>44853.66667</v>
      </c>
      <c r="E202" s="1">
        <f>IFERROR(__xludf.DUMMYFUNCTION("""COMPUTED_VALUE"""),143.86)</f>
        <v>143.86</v>
      </c>
      <c r="F202" s="1">
        <f t="shared" si="1"/>
        <v>0.0007649247618</v>
      </c>
    </row>
    <row r="203" ht="15.75" customHeight="1">
      <c r="D203" s="4">
        <f>IFERROR(__xludf.DUMMYFUNCTION("""COMPUTED_VALUE"""),44854.66666666667)</f>
        <v>44854.66667</v>
      </c>
      <c r="E203" s="1">
        <f>IFERROR(__xludf.DUMMYFUNCTION("""COMPUTED_VALUE"""),143.39)</f>
        <v>143.39</v>
      </c>
      <c r="F203" s="1">
        <f t="shared" si="1"/>
        <v>-0.003272413712</v>
      </c>
    </row>
    <row r="204" ht="15.75" customHeight="1">
      <c r="D204" s="4">
        <f>IFERROR(__xludf.DUMMYFUNCTION("""COMPUTED_VALUE"""),44855.66666666667)</f>
        <v>44855.66667</v>
      </c>
      <c r="E204" s="1">
        <f>IFERROR(__xludf.DUMMYFUNCTION("""COMPUTED_VALUE"""),147.27)</f>
        <v>147.27</v>
      </c>
      <c r="F204" s="1">
        <f t="shared" si="1"/>
        <v>0.02669944601</v>
      </c>
    </row>
    <row r="205" ht="15.75" customHeight="1">
      <c r="D205" s="4">
        <f>IFERROR(__xludf.DUMMYFUNCTION("""COMPUTED_VALUE"""),44858.66666666667)</f>
        <v>44858.66667</v>
      </c>
      <c r="E205" s="1">
        <f>IFERROR(__xludf.DUMMYFUNCTION("""COMPUTED_VALUE"""),149.45)</f>
        <v>149.45</v>
      </c>
      <c r="F205" s="1">
        <f t="shared" si="1"/>
        <v>0.01469425199</v>
      </c>
    </row>
    <row r="206" ht="15.75" customHeight="1">
      <c r="D206" s="4">
        <f>IFERROR(__xludf.DUMMYFUNCTION("""COMPUTED_VALUE"""),44859.66666666667)</f>
        <v>44859.66667</v>
      </c>
      <c r="E206" s="1">
        <f>IFERROR(__xludf.DUMMYFUNCTION("""COMPUTED_VALUE"""),152.34)</f>
        <v>152.34</v>
      </c>
      <c r="F206" s="1">
        <f t="shared" si="1"/>
        <v>0.01915297621</v>
      </c>
    </row>
    <row r="207" ht="15.75" customHeight="1">
      <c r="D207" s="4">
        <f>IFERROR(__xludf.DUMMYFUNCTION("""COMPUTED_VALUE"""),44860.66666666667)</f>
        <v>44860.66667</v>
      </c>
      <c r="E207" s="1">
        <f>IFERROR(__xludf.DUMMYFUNCTION("""COMPUTED_VALUE"""),149.35)</f>
        <v>149.35</v>
      </c>
      <c r="F207" s="1">
        <f t="shared" si="1"/>
        <v>-0.01982232028</v>
      </c>
    </row>
    <row r="208" ht="15.75" customHeight="1">
      <c r="D208" s="4">
        <f>IFERROR(__xludf.DUMMYFUNCTION("""COMPUTED_VALUE"""),44861.66666666667)</f>
        <v>44861.66667</v>
      </c>
      <c r="E208" s="1">
        <f>IFERROR(__xludf.DUMMYFUNCTION("""COMPUTED_VALUE"""),144.8)</f>
        <v>144.8</v>
      </c>
      <c r="F208" s="1">
        <f t="shared" si="1"/>
        <v>-0.03093906471</v>
      </c>
    </row>
    <row r="209" ht="15.75" customHeight="1">
      <c r="D209" s="4">
        <f>IFERROR(__xludf.DUMMYFUNCTION("""COMPUTED_VALUE"""),44862.66666666667)</f>
        <v>44862.66667</v>
      </c>
      <c r="E209" s="1">
        <f>IFERROR(__xludf.DUMMYFUNCTION("""COMPUTED_VALUE"""),155.74)</f>
        <v>155.74</v>
      </c>
      <c r="F209" s="1">
        <f t="shared" si="1"/>
        <v>0.0728344702</v>
      </c>
    </row>
    <row r="210" ht="15.75" customHeight="1">
      <c r="D210" s="4">
        <f>IFERROR(__xludf.DUMMYFUNCTION("""COMPUTED_VALUE"""),44865.66666666667)</f>
        <v>44865.66667</v>
      </c>
      <c r="E210" s="1">
        <f>IFERROR(__xludf.DUMMYFUNCTION("""COMPUTED_VALUE"""),153.34)</f>
        <v>153.34</v>
      </c>
      <c r="F210" s="1">
        <f t="shared" si="1"/>
        <v>-0.01553027202</v>
      </c>
    </row>
    <row r="211" ht="15.75" customHeight="1">
      <c r="D211" s="4">
        <f>IFERROR(__xludf.DUMMYFUNCTION("""COMPUTED_VALUE"""),44866.66666666667)</f>
        <v>44866.66667</v>
      </c>
      <c r="E211" s="1">
        <f>IFERROR(__xludf.DUMMYFUNCTION("""COMPUTED_VALUE"""),150.65)</f>
        <v>150.65</v>
      </c>
      <c r="F211" s="1">
        <f t="shared" si="1"/>
        <v>-0.01769841255</v>
      </c>
    </row>
    <row r="212" ht="15.75" customHeight="1">
      <c r="D212" s="4">
        <f>IFERROR(__xludf.DUMMYFUNCTION("""COMPUTED_VALUE"""),44867.66666666667)</f>
        <v>44867.66667</v>
      </c>
      <c r="E212" s="1">
        <f>IFERROR(__xludf.DUMMYFUNCTION("""COMPUTED_VALUE"""),145.03)</f>
        <v>145.03</v>
      </c>
      <c r="F212" s="1">
        <f t="shared" si="1"/>
        <v>-0.038018648</v>
      </c>
    </row>
    <row r="213" ht="15.75" customHeight="1">
      <c r="D213" s="4">
        <f>IFERROR(__xludf.DUMMYFUNCTION("""COMPUTED_VALUE"""),44868.66666666667)</f>
        <v>44868.66667</v>
      </c>
      <c r="E213" s="1">
        <f>IFERROR(__xludf.DUMMYFUNCTION("""COMPUTED_VALUE"""),138.88)</f>
        <v>138.88</v>
      </c>
      <c r="F213" s="1">
        <f t="shared" si="1"/>
        <v>-0.04333036666</v>
      </c>
    </row>
    <row r="214" ht="15.75" customHeight="1">
      <c r="D214" s="4">
        <f>IFERROR(__xludf.DUMMYFUNCTION("""COMPUTED_VALUE"""),44869.66666666667)</f>
        <v>44869.66667</v>
      </c>
      <c r="E214" s="1">
        <f>IFERROR(__xludf.DUMMYFUNCTION("""COMPUTED_VALUE"""),138.38)</f>
        <v>138.38</v>
      </c>
      <c r="F214" s="1">
        <f t="shared" si="1"/>
        <v>-0.003606726841</v>
      </c>
    </row>
    <row r="215" ht="15.75" customHeight="1">
      <c r="D215" s="4">
        <f>IFERROR(__xludf.DUMMYFUNCTION("""COMPUTED_VALUE"""),44872.66666666667)</f>
        <v>44872.66667</v>
      </c>
      <c r="E215" s="1">
        <f>IFERROR(__xludf.DUMMYFUNCTION("""COMPUTED_VALUE"""),138.92)</f>
        <v>138.92</v>
      </c>
      <c r="F215" s="1">
        <f t="shared" si="1"/>
        <v>0.003894703805</v>
      </c>
    </row>
    <row r="216" ht="15.75" customHeight="1">
      <c r="D216" s="4">
        <f>IFERROR(__xludf.DUMMYFUNCTION("""COMPUTED_VALUE"""),44873.66666666667)</f>
        <v>44873.66667</v>
      </c>
      <c r="E216" s="1">
        <f>IFERROR(__xludf.DUMMYFUNCTION("""COMPUTED_VALUE"""),139.5)</f>
        <v>139.5</v>
      </c>
      <c r="F216" s="1">
        <f t="shared" si="1"/>
        <v>0.004166373386</v>
      </c>
    </row>
    <row r="217" ht="15.75" customHeight="1">
      <c r="D217" s="4">
        <f>IFERROR(__xludf.DUMMYFUNCTION("""COMPUTED_VALUE"""),44874.66666666667)</f>
        <v>44874.66667</v>
      </c>
      <c r="E217" s="1">
        <f>IFERROR(__xludf.DUMMYFUNCTION("""COMPUTED_VALUE"""),134.87)</f>
        <v>134.87</v>
      </c>
      <c r="F217" s="1">
        <f t="shared" si="1"/>
        <v>-0.03375324973</v>
      </c>
    </row>
    <row r="218" ht="15.75" customHeight="1">
      <c r="D218" s="4">
        <f>IFERROR(__xludf.DUMMYFUNCTION("""COMPUTED_VALUE"""),44875.66666666667)</f>
        <v>44875.66667</v>
      </c>
      <c r="E218" s="1">
        <f>IFERROR(__xludf.DUMMYFUNCTION("""COMPUTED_VALUE"""),146.87)</f>
        <v>146.87</v>
      </c>
      <c r="F218" s="1">
        <f t="shared" si="1"/>
        <v>0.08523649024</v>
      </c>
    </row>
    <row r="219" ht="15.75" customHeight="1">
      <c r="D219" s="4">
        <f>IFERROR(__xludf.DUMMYFUNCTION("""COMPUTED_VALUE"""),44876.66666666667)</f>
        <v>44876.66667</v>
      </c>
      <c r="E219" s="1">
        <f>IFERROR(__xludf.DUMMYFUNCTION("""COMPUTED_VALUE"""),149.7)</f>
        <v>149.7</v>
      </c>
      <c r="F219" s="1">
        <f t="shared" si="1"/>
        <v>0.01908544966</v>
      </c>
    </row>
    <row r="220" ht="15.75" customHeight="1">
      <c r="D220" s="4">
        <f>IFERROR(__xludf.DUMMYFUNCTION("""COMPUTED_VALUE"""),44879.66666666667)</f>
        <v>44879.66667</v>
      </c>
      <c r="E220" s="1">
        <f>IFERROR(__xludf.DUMMYFUNCTION("""COMPUTED_VALUE"""),148.28)</f>
        <v>148.28</v>
      </c>
      <c r="F220" s="1">
        <f t="shared" si="1"/>
        <v>-0.009530913143</v>
      </c>
    </row>
    <row r="221" ht="15.75" customHeight="1">
      <c r="D221" s="4">
        <f>IFERROR(__xludf.DUMMYFUNCTION("""COMPUTED_VALUE"""),44880.66666666667)</f>
        <v>44880.66667</v>
      </c>
      <c r="E221" s="1">
        <f>IFERROR(__xludf.DUMMYFUNCTION("""COMPUTED_VALUE"""),150.04)</f>
        <v>150.04</v>
      </c>
      <c r="F221" s="1">
        <f t="shared" si="1"/>
        <v>0.01179954693</v>
      </c>
    </row>
    <row r="222" ht="15.75" customHeight="1">
      <c r="D222" s="4">
        <f>IFERROR(__xludf.DUMMYFUNCTION("""COMPUTED_VALUE"""),44881.66666666667)</f>
        <v>44881.66667</v>
      </c>
      <c r="E222" s="1">
        <f>IFERROR(__xludf.DUMMYFUNCTION("""COMPUTED_VALUE"""),148.79)</f>
        <v>148.79</v>
      </c>
      <c r="F222" s="1">
        <f t="shared" si="1"/>
        <v>-0.008366009374</v>
      </c>
    </row>
    <row r="223" ht="15.75" customHeight="1">
      <c r="D223" s="4">
        <f>IFERROR(__xludf.DUMMYFUNCTION("""COMPUTED_VALUE"""),44882.66666666667)</f>
        <v>44882.66667</v>
      </c>
      <c r="E223" s="1">
        <f>IFERROR(__xludf.DUMMYFUNCTION("""COMPUTED_VALUE"""),150.72)</f>
        <v>150.72</v>
      </c>
      <c r="F223" s="1">
        <f t="shared" si="1"/>
        <v>0.01288789499</v>
      </c>
    </row>
    <row r="224" ht="15.75" customHeight="1">
      <c r="D224" s="4">
        <f>IFERROR(__xludf.DUMMYFUNCTION("""COMPUTED_VALUE"""),44883.66666666667)</f>
        <v>44883.66667</v>
      </c>
      <c r="E224" s="1">
        <f>IFERROR(__xludf.DUMMYFUNCTION("""COMPUTED_VALUE"""),151.29)</f>
        <v>151.29</v>
      </c>
      <c r="F224" s="1">
        <f t="shared" si="1"/>
        <v>0.003774713929</v>
      </c>
    </row>
    <row r="225" ht="15.75" customHeight="1">
      <c r="D225" s="4">
        <f>IFERROR(__xludf.DUMMYFUNCTION("""COMPUTED_VALUE"""),44886.66666666667)</f>
        <v>44886.66667</v>
      </c>
      <c r="E225" s="1">
        <f>IFERROR(__xludf.DUMMYFUNCTION("""COMPUTED_VALUE"""),148.01)</f>
        <v>148.01</v>
      </c>
      <c r="F225" s="1">
        <f t="shared" si="1"/>
        <v>-0.02191868571</v>
      </c>
    </row>
    <row r="226" ht="15.75" customHeight="1">
      <c r="D226" s="4">
        <f>IFERROR(__xludf.DUMMYFUNCTION("""COMPUTED_VALUE"""),44887.66666666667)</f>
        <v>44887.66667</v>
      </c>
      <c r="E226" s="1">
        <f>IFERROR(__xludf.DUMMYFUNCTION("""COMPUTED_VALUE"""),150.18)</f>
        <v>150.18</v>
      </c>
      <c r="F226" s="1">
        <f t="shared" si="1"/>
        <v>0.01455473562</v>
      </c>
    </row>
    <row r="227" ht="15.75" customHeight="1">
      <c r="D227" s="4">
        <f>IFERROR(__xludf.DUMMYFUNCTION("""COMPUTED_VALUE"""),44888.66666666667)</f>
        <v>44888.66667</v>
      </c>
      <c r="E227" s="1">
        <f>IFERROR(__xludf.DUMMYFUNCTION("""COMPUTED_VALUE"""),151.07)</f>
        <v>151.07</v>
      </c>
      <c r="F227" s="1">
        <f t="shared" si="1"/>
        <v>0.005908730884</v>
      </c>
    </row>
    <row r="228" ht="15.75" customHeight="1">
      <c r="D228" s="4">
        <f>IFERROR(__xludf.DUMMYFUNCTION("""COMPUTED_VALUE"""),44890.54513888889)</f>
        <v>44890.54514</v>
      </c>
      <c r="E228" s="1">
        <f>IFERROR(__xludf.DUMMYFUNCTION("""COMPUTED_VALUE"""),148.11)</f>
        <v>148.11</v>
      </c>
      <c r="F228" s="1">
        <f t="shared" si="1"/>
        <v>-0.01978806462</v>
      </c>
    </row>
    <row r="229" ht="15.75" customHeight="1">
      <c r="D229" s="4">
        <f>IFERROR(__xludf.DUMMYFUNCTION("""COMPUTED_VALUE"""),44893.66666666667)</f>
        <v>44893.66667</v>
      </c>
      <c r="E229" s="1">
        <f>IFERROR(__xludf.DUMMYFUNCTION("""COMPUTED_VALUE"""),144.22)</f>
        <v>144.22</v>
      </c>
      <c r="F229" s="1">
        <f t="shared" si="1"/>
        <v>-0.02661532945</v>
      </c>
    </row>
    <row r="230" ht="15.75" customHeight="1">
      <c r="D230" s="4">
        <f>IFERROR(__xludf.DUMMYFUNCTION("""COMPUTED_VALUE"""),44894.66666666667)</f>
        <v>44894.66667</v>
      </c>
      <c r="E230" s="1">
        <f>IFERROR(__xludf.DUMMYFUNCTION("""COMPUTED_VALUE"""),141.17)</f>
        <v>141.17</v>
      </c>
      <c r="F230" s="1">
        <f t="shared" si="1"/>
        <v>-0.02137507359</v>
      </c>
    </row>
    <row r="231" ht="15.75" customHeight="1">
      <c r="D231" s="4">
        <f>IFERROR(__xludf.DUMMYFUNCTION("""COMPUTED_VALUE"""),44895.66666666667)</f>
        <v>44895.66667</v>
      </c>
      <c r="E231" s="1">
        <f>IFERROR(__xludf.DUMMYFUNCTION("""COMPUTED_VALUE"""),148.03)</f>
        <v>148.03</v>
      </c>
      <c r="F231" s="1">
        <f t="shared" si="1"/>
        <v>0.04745011803</v>
      </c>
    </row>
    <row r="232" ht="15.75" customHeight="1">
      <c r="D232" s="4">
        <f>IFERROR(__xludf.DUMMYFUNCTION("""COMPUTED_VALUE"""),44896.66666666667)</f>
        <v>44896.66667</v>
      </c>
      <c r="E232" s="1">
        <f>IFERROR(__xludf.DUMMYFUNCTION("""COMPUTED_VALUE"""),148.31)</f>
        <v>148.31</v>
      </c>
      <c r="F232" s="1">
        <f t="shared" si="1"/>
        <v>0.001889721828</v>
      </c>
    </row>
    <row r="233" ht="15.75" customHeight="1">
      <c r="D233" s="4">
        <f>IFERROR(__xludf.DUMMYFUNCTION("""COMPUTED_VALUE"""),44897.66666666667)</f>
        <v>44897.66667</v>
      </c>
      <c r="E233" s="1">
        <f>IFERROR(__xludf.DUMMYFUNCTION("""COMPUTED_VALUE"""),147.81)</f>
        <v>147.81</v>
      </c>
      <c r="F233" s="1">
        <f t="shared" si="1"/>
        <v>-0.00337701253</v>
      </c>
    </row>
    <row r="234" ht="15.75" customHeight="1">
      <c r="D234" s="4">
        <f>IFERROR(__xludf.DUMMYFUNCTION("""COMPUTED_VALUE"""),44900.66666666667)</f>
        <v>44900.66667</v>
      </c>
      <c r="E234" s="1">
        <f>IFERROR(__xludf.DUMMYFUNCTION("""COMPUTED_VALUE"""),146.63)</f>
        <v>146.63</v>
      </c>
      <c r="F234" s="1">
        <f t="shared" si="1"/>
        <v>-0.008015258235</v>
      </c>
    </row>
    <row r="235" ht="15.75" customHeight="1">
      <c r="D235" s="4">
        <f>IFERROR(__xludf.DUMMYFUNCTION("""COMPUTED_VALUE"""),44901.66666666667)</f>
        <v>44901.66667</v>
      </c>
      <c r="E235" s="1">
        <f>IFERROR(__xludf.DUMMYFUNCTION("""COMPUTED_VALUE"""),142.91)</f>
        <v>142.91</v>
      </c>
      <c r="F235" s="1">
        <f t="shared" si="1"/>
        <v>-0.0256973455</v>
      </c>
    </row>
    <row r="236" ht="15.75" customHeight="1">
      <c r="D236" s="4">
        <f>IFERROR(__xludf.DUMMYFUNCTION("""COMPUTED_VALUE"""),44902.66666666667)</f>
        <v>44902.66667</v>
      </c>
      <c r="E236" s="1">
        <f>IFERROR(__xludf.DUMMYFUNCTION("""COMPUTED_VALUE"""),140.94)</f>
        <v>140.94</v>
      </c>
      <c r="F236" s="1">
        <f t="shared" si="1"/>
        <v>-0.01388079359</v>
      </c>
    </row>
    <row r="237" ht="15.75" customHeight="1">
      <c r="D237" s="4">
        <f>IFERROR(__xludf.DUMMYFUNCTION("""COMPUTED_VALUE"""),44903.66666666667)</f>
        <v>44903.66667</v>
      </c>
      <c r="E237" s="1">
        <f>IFERROR(__xludf.DUMMYFUNCTION("""COMPUTED_VALUE"""),142.65)</f>
        <v>142.65</v>
      </c>
      <c r="F237" s="1">
        <f t="shared" si="1"/>
        <v>0.01205980976</v>
      </c>
    </row>
    <row r="238" ht="15.75" customHeight="1">
      <c r="D238" s="4">
        <f>IFERROR(__xludf.DUMMYFUNCTION("""COMPUTED_VALUE"""),44904.66666666667)</f>
        <v>44904.66667</v>
      </c>
      <c r="E238" s="1">
        <f>IFERROR(__xludf.DUMMYFUNCTION("""COMPUTED_VALUE"""),142.16)</f>
        <v>142.16</v>
      </c>
      <c r="F238" s="1">
        <f t="shared" si="1"/>
        <v>-0.003440893813</v>
      </c>
    </row>
    <row r="239" ht="15.75" customHeight="1">
      <c r="D239" s="4">
        <f>IFERROR(__xludf.DUMMYFUNCTION("""COMPUTED_VALUE"""),44907.66666666667)</f>
        <v>44907.66667</v>
      </c>
      <c r="E239" s="1">
        <f>IFERROR(__xludf.DUMMYFUNCTION("""COMPUTED_VALUE"""),144.49)</f>
        <v>144.49</v>
      </c>
      <c r="F239" s="1">
        <f t="shared" si="1"/>
        <v>0.01625711716</v>
      </c>
    </row>
    <row r="240" ht="15.75" customHeight="1">
      <c r="D240" s="4">
        <f>IFERROR(__xludf.DUMMYFUNCTION("""COMPUTED_VALUE"""),44908.66666666667)</f>
        <v>44908.66667</v>
      </c>
      <c r="E240" s="1">
        <f>IFERROR(__xludf.DUMMYFUNCTION("""COMPUTED_VALUE"""),145.47)</f>
        <v>145.47</v>
      </c>
      <c r="F240" s="1">
        <f t="shared" si="1"/>
        <v>0.00675957878</v>
      </c>
    </row>
    <row r="241" ht="15.75" customHeight="1">
      <c r="D241" s="4">
        <f>IFERROR(__xludf.DUMMYFUNCTION("""COMPUTED_VALUE"""),44909.66666666667)</f>
        <v>44909.66667</v>
      </c>
      <c r="E241" s="1">
        <f>IFERROR(__xludf.DUMMYFUNCTION("""COMPUTED_VALUE"""),143.21)</f>
        <v>143.21</v>
      </c>
      <c r="F241" s="1">
        <f t="shared" si="1"/>
        <v>-0.01565779529</v>
      </c>
    </row>
    <row r="242" ht="15.75" customHeight="1">
      <c r="D242" s="4">
        <f>IFERROR(__xludf.DUMMYFUNCTION("""COMPUTED_VALUE"""),44910.66666666667)</f>
        <v>44910.66667</v>
      </c>
      <c r="E242" s="1">
        <f>IFERROR(__xludf.DUMMYFUNCTION("""COMPUTED_VALUE"""),136.5)</f>
        <v>136.5</v>
      </c>
      <c r="F242" s="1">
        <f t="shared" si="1"/>
        <v>-0.04798746987</v>
      </c>
    </row>
    <row r="243" ht="15.75" customHeight="1">
      <c r="D243" s="4">
        <f>IFERROR(__xludf.DUMMYFUNCTION("""COMPUTED_VALUE"""),44911.66666666667)</f>
        <v>44911.66667</v>
      </c>
      <c r="E243" s="1">
        <f>IFERROR(__xludf.DUMMYFUNCTION("""COMPUTED_VALUE"""),134.51)</f>
        <v>134.51</v>
      </c>
      <c r="F243" s="1">
        <f t="shared" si="1"/>
        <v>-0.0146860689</v>
      </c>
    </row>
    <row r="244" ht="15.75" customHeight="1">
      <c r="D244" s="4">
        <f>IFERROR(__xludf.DUMMYFUNCTION("""COMPUTED_VALUE"""),44914.66666666667)</f>
        <v>44914.66667</v>
      </c>
      <c r="E244" s="1">
        <f>IFERROR(__xludf.DUMMYFUNCTION("""COMPUTED_VALUE"""),132.37)</f>
        <v>132.37</v>
      </c>
      <c r="F244" s="1">
        <f t="shared" si="1"/>
        <v>-0.01603751399</v>
      </c>
    </row>
    <row r="245" ht="15.75" customHeight="1">
      <c r="D245" s="4">
        <f>IFERROR(__xludf.DUMMYFUNCTION("""COMPUTED_VALUE"""),44915.66666666667)</f>
        <v>44915.66667</v>
      </c>
      <c r="E245" s="1">
        <f>IFERROR(__xludf.DUMMYFUNCTION("""COMPUTED_VALUE"""),132.3)</f>
        <v>132.3</v>
      </c>
      <c r="F245" s="1">
        <f t="shared" si="1"/>
        <v>-0.0005289606048</v>
      </c>
    </row>
    <row r="246" ht="15.75" customHeight="1">
      <c r="D246" s="4">
        <f>IFERROR(__xludf.DUMMYFUNCTION("""COMPUTED_VALUE"""),44916.66666666667)</f>
        <v>44916.66667</v>
      </c>
      <c r="E246" s="1">
        <f>IFERROR(__xludf.DUMMYFUNCTION("""COMPUTED_VALUE"""),135.45)</f>
        <v>135.45</v>
      </c>
      <c r="F246" s="1">
        <f t="shared" si="1"/>
        <v>0.02353049741</v>
      </c>
    </row>
    <row r="247" ht="15.75" customHeight="1">
      <c r="D247" s="4">
        <f>IFERROR(__xludf.DUMMYFUNCTION("""COMPUTED_VALUE"""),44917.66666666667)</f>
        <v>44917.66667</v>
      </c>
      <c r="E247" s="1">
        <f>IFERROR(__xludf.DUMMYFUNCTION("""COMPUTED_VALUE"""),132.23)</f>
        <v>132.23</v>
      </c>
      <c r="F247" s="1">
        <f t="shared" si="1"/>
        <v>-0.02405973796</v>
      </c>
    </row>
    <row r="248" ht="15.75" customHeight="1">
      <c r="D248" s="4">
        <f>IFERROR(__xludf.DUMMYFUNCTION("""COMPUTED_VALUE"""),44918.66666666667)</f>
        <v>44918.66667</v>
      </c>
      <c r="E248" s="1">
        <f>IFERROR(__xludf.DUMMYFUNCTION("""COMPUTED_VALUE"""),131.86)</f>
        <v>131.86</v>
      </c>
      <c r="F248" s="1">
        <f t="shared" si="1"/>
        <v>-0.002802076884</v>
      </c>
    </row>
    <row r="249" ht="15.75" customHeight="1">
      <c r="D249" s="4">
        <f>IFERROR(__xludf.DUMMYFUNCTION("""COMPUTED_VALUE"""),44922.66666666667)</f>
        <v>44922.66667</v>
      </c>
      <c r="E249" s="1">
        <f>IFERROR(__xludf.DUMMYFUNCTION("""COMPUTED_VALUE"""),130.03)</f>
        <v>130.03</v>
      </c>
      <c r="F249" s="1">
        <f t="shared" si="1"/>
        <v>-0.01397556062</v>
      </c>
    </row>
    <row r="250" ht="15.75" customHeight="1">
      <c r="D250" s="4">
        <f>IFERROR(__xludf.DUMMYFUNCTION("""COMPUTED_VALUE"""),44923.66666666667)</f>
        <v>44923.66667</v>
      </c>
      <c r="E250" s="1">
        <f>IFERROR(__xludf.DUMMYFUNCTION("""COMPUTED_VALUE"""),126.04)</f>
        <v>126.04</v>
      </c>
      <c r="F250" s="1">
        <f t="shared" si="1"/>
        <v>-0.03116587617</v>
      </c>
    </row>
    <row r="251" ht="15.75" customHeight="1">
      <c r="D251" s="4">
        <f>IFERROR(__xludf.DUMMYFUNCTION("""COMPUTED_VALUE"""),44924.66666666667)</f>
        <v>44924.66667</v>
      </c>
      <c r="E251" s="1">
        <f>IFERROR(__xludf.DUMMYFUNCTION("""COMPUTED_VALUE"""),129.61)</f>
        <v>129.61</v>
      </c>
      <c r="F251" s="1">
        <f t="shared" si="1"/>
        <v>0.02793062455</v>
      </c>
    </row>
    <row r="252" ht="15.75" customHeight="1">
      <c r="D252" s="4">
        <f>IFERROR(__xludf.DUMMYFUNCTION("""COMPUTED_VALUE"""),44925.66666666667)</f>
        <v>44925.66667</v>
      </c>
      <c r="E252" s="1">
        <f>IFERROR(__xludf.DUMMYFUNCTION("""COMPUTED_VALUE"""),129.93)</f>
        <v>129.93</v>
      </c>
      <c r="F252" s="1">
        <f t="shared" si="1"/>
        <v>0.002465902459</v>
      </c>
    </row>
    <row r="253" ht="15.75" customHeight="1">
      <c r="D253" s="4">
        <f>IFERROR(__xludf.DUMMYFUNCTION("""COMPUTED_VALUE"""),44929.66666666667)</f>
        <v>44929.66667</v>
      </c>
      <c r="E253" s="1">
        <f>IFERROR(__xludf.DUMMYFUNCTION("""COMPUTED_VALUE"""),125.07)</f>
        <v>125.07</v>
      </c>
      <c r="F253" s="1">
        <f t="shared" si="1"/>
        <v>-0.03812226333</v>
      </c>
    </row>
    <row r="254" ht="15.75" customHeight="1">
      <c r="D254" s="4">
        <f>IFERROR(__xludf.DUMMYFUNCTION("""COMPUTED_VALUE"""),44930.66666666667)</f>
        <v>44930.66667</v>
      </c>
      <c r="E254" s="1">
        <f>IFERROR(__xludf.DUMMYFUNCTION("""COMPUTED_VALUE"""),126.36)</f>
        <v>126.36</v>
      </c>
      <c r="F254" s="1">
        <f t="shared" si="1"/>
        <v>0.01026139537</v>
      </c>
    </row>
    <row r="255" ht="15.75" customHeight="1">
      <c r="D255" s="4">
        <f>IFERROR(__xludf.DUMMYFUNCTION("""COMPUTED_VALUE"""),44931.66666666667)</f>
        <v>44931.66667</v>
      </c>
      <c r="E255" s="1">
        <f>IFERROR(__xludf.DUMMYFUNCTION("""COMPUTED_VALUE"""),125.02)</f>
        <v>125.02</v>
      </c>
      <c r="F255" s="1">
        <f t="shared" si="1"/>
        <v>-0.01066125143</v>
      </c>
    </row>
    <row r="256" ht="15.75" customHeight="1">
      <c r="D256" s="4">
        <f>IFERROR(__xludf.DUMMYFUNCTION("""COMPUTED_VALUE"""),44932.66666666667)</f>
        <v>44932.66667</v>
      </c>
      <c r="E256" s="1">
        <f>IFERROR(__xludf.DUMMYFUNCTION("""COMPUTED_VALUE"""),129.62)</f>
        <v>129.62</v>
      </c>
      <c r="F256" s="1">
        <f t="shared" si="1"/>
        <v>0.0361333685</v>
      </c>
    </row>
    <row r="257" ht="15.75" customHeight="1">
      <c r="D257" s="4">
        <f>IFERROR(__xludf.DUMMYFUNCTION("""COMPUTED_VALUE"""),44935.66666666667)</f>
        <v>44935.66667</v>
      </c>
      <c r="E257" s="1">
        <f>IFERROR(__xludf.DUMMYFUNCTION("""COMPUTED_VALUE"""),130.15)</f>
        <v>130.15</v>
      </c>
      <c r="F257" s="1">
        <f t="shared" si="1"/>
        <v>0.004080538441</v>
      </c>
    </row>
    <row r="258" ht="15.75" customHeight="1">
      <c r="D258" s="4">
        <f>IFERROR(__xludf.DUMMYFUNCTION("""COMPUTED_VALUE"""),44936.66666666667)</f>
        <v>44936.66667</v>
      </c>
      <c r="E258" s="1">
        <f>IFERROR(__xludf.DUMMYFUNCTION("""COMPUTED_VALUE"""),130.73)</f>
        <v>130.73</v>
      </c>
      <c r="F258" s="1">
        <f t="shared" si="1"/>
        <v>0.004446496133</v>
      </c>
    </row>
    <row r="259" ht="15.75" customHeight="1">
      <c r="D259" s="4">
        <f>IFERROR(__xludf.DUMMYFUNCTION("""COMPUTED_VALUE"""),44937.66666666667)</f>
        <v>44937.66667</v>
      </c>
      <c r="E259" s="1">
        <f>IFERROR(__xludf.DUMMYFUNCTION("""COMPUTED_VALUE"""),133.49)</f>
        <v>133.49</v>
      </c>
      <c r="F259" s="1">
        <f t="shared" si="1"/>
        <v>0.02089244109</v>
      </c>
    </row>
    <row r="260" ht="15.75" customHeight="1">
      <c r="D260" s="4">
        <f>IFERROR(__xludf.DUMMYFUNCTION("""COMPUTED_VALUE"""),44938.66666666667)</f>
        <v>44938.66667</v>
      </c>
      <c r="E260" s="1">
        <f>IFERROR(__xludf.DUMMYFUNCTION("""COMPUTED_VALUE"""),133.41)</f>
        <v>133.41</v>
      </c>
      <c r="F260" s="1">
        <f t="shared" si="1"/>
        <v>-0.0005994754769</v>
      </c>
    </row>
    <row r="261" ht="15.75" customHeight="1">
      <c r="D261" s="4">
        <f>IFERROR(__xludf.DUMMYFUNCTION("""COMPUTED_VALUE"""),44939.66666666667)</f>
        <v>44939.66667</v>
      </c>
      <c r="E261" s="1">
        <f>IFERROR(__xludf.DUMMYFUNCTION("""COMPUTED_VALUE"""),134.76)</f>
        <v>134.76</v>
      </c>
      <c r="F261" s="1">
        <f t="shared" si="1"/>
        <v>0.01006832535</v>
      </c>
    </row>
    <row r="262" ht="15.75" customHeight="1">
      <c r="D262" s="4">
        <f>IFERROR(__xludf.DUMMYFUNCTION("""COMPUTED_VALUE"""),44943.66666666667)</f>
        <v>44943.66667</v>
      </c>
      <c r="E262" s="1">
        <f>IFERROR(__xludf.DUMMYFUNCTION("""COMPUTED_VALUE"""),135.94)</f>
        <v>135.94</v>
      </c>
      <c r="F262" s="1">
        <f t="shared" si="1"/>
        <v>0.00871819338</v>
      </c>
    </row>
    <row r="263" ht="15.75" customHeight="1">
      <c r="D263" s="4">
        <f>IFERROR(__xludf.DUMMYFUNCTION("""COMPUTED_VALUE"""),44944.66666666667)</f>
        <v>44944.66667</v>
      </c>
      <c r="E263" s="1">
        <f>IFERROR(__xludf.DUMMYFUNCTION("""COMPUTED_VALUE"""),135.21)</f>
        <v>135.21</v>
      </c>
      <c r="F263" s="1">
        <f t="shared" si="1"/>
        <v>-0.005384486548</v>
      </c>
    </row>
    <row r="264" ht="15.75" customHeight="1">
      <c r="D264" s="4">
        <f>IFERROR(__xludf.DUMMYFUNCTION("""COMPUTED_VALUE"""),44945.66666666667)</f>
        <v>44945.66667</v>
      </c>
      <c r="E264" s="1">
        <f>IFERROR(__xludf.DUMMYFUNCTION("""COMPUTED_VALUE"""),135.27)</f>
        <v>135.27</v>
      </c>
      <c r="F264" s="1">
        <f t="shared" si="1"/>
        <v>0.0004436557304</v>
      </c>
    </row>
    <row r="265" ht="15.75" customHeight="1">
      <c r="D265" s="4">
        <f>IFERROR(__xludf.DUMMYFUNCTION("""COMPUTED_VALUE"""),44946.66666666667)</f>
        <v>44946.66667</v>
      </c>
      <c r="E265" s="1">
        <f>IFERROR(__xludf.DUMMYFUNCTION("""COMPUTED_VALUE"""),137.87)</f>
        <v>137.87</v>
      </c>
      <c r="F265" s="1">
        <f t="shared" si="1"/>
        <v>0.01903843108</v>
      </c>
    </row>
    <row r="266" ht="15.75" customHeight="1">
      <c r="D266" s="4">
        <f>IFERROR(__xludf.DUMMYFUNCTION("""COMPUTED_VALUE"""),44949.66666666667)</f>
        <v>44949.66667</v>
      </c>
      <c r="E266" s="1">
        <f>IFERROR(__xludf.DUMMYFUNCTION("""COMPUTED_VALUE"""),141.11)</f>
        <v>141.11</v>
      </c>
      <c r="F266" s="1">
        <f t="shared" si="1"/>
        <v>0.02322851589</v>
      </c>
    </row>
    <row r="267" ht="15.75" customHeight="1">
      <c r="D267" s="4">
        <f>IFERROR(__xludf.DUMMYFUNCTION("""COMPUTED_VALUE"""),44950.66666666667)</f>
        <v>44950.66667</v>
      </c>
      <c r="E267" s="1">
        <f>IFERROR(__xludf.DUMMYFUNCTION("""COMPUTED_VALUE"""),142.53)</f>
        <v>142.53</v>
      </c>
      <c r="F267" s="1">
        <f t="shared" si="1"/>
        <v>0.0100127758</v>
      </c>
    </row>
    <row r="268" ht="15.75" customHeight="1">
      <c r="D268" s="4">
        <f>IFERROR(__xludf.DUMMYFUNCTION("""COMPUTED_VALUE"""),44951.66666666667)</f>
        <v>44951.66667</v>
      </c>
      <c r="E268" s="1">
        <f>IFERROR(__xludf.DUMMYFUNCTION("""COMPUTED_VALUE"""),141.86)</f>
        <v>141.86</v>
      </c>
      <c r="F268" s="1">
        <f t="shared" si="1"/>
        <v>-0.004711848093</v>
      </c>
    </row>
    <row r="269" ht="15.75" customHeight="1">
      <c r="D269" s="4">
        <f>IFERROR(__xludf.DUMMYFUNCTION("""COMPUTED_VALUE"""),44952.66666666667)</f>
        <v>44952.66667</v>
      </c>
      <c r="E269" s="1">
        <f>IFERROR(__xludf.DUMMYFUNCTION("""COMPUTED_VALUE"""),143.96)</f>
        <v>143.96</v>
      </c>
      <c r="F269" s="1">
        <f t="shared" si="1"/>
        <v>0.01469482744</v>
      </c>
    </row>
    <row r="270" ht="15.75" customHeight="1">
      <c r="D270" s="4">
        <f>IFERROR(__xludf.DUMMYFUNCTION("""COMPUTED_VALUE"""),44953.66666666667)</f>
        <v>44953.66667</v>
      </c>
      <c r="E270" s="1">
        <f>IFERROR(__xludf.DUMMYFUNCTION("""COMPUTED_VALUE"""),145.93)</f>
        <v>145.93</v>
      </c>
      <c r="F270" s="1">
        <f t="shared" si="1"/>
        <v>0.01359157147</v>
      </c>
    </row>
    <row r="271" ht="15.75" customHeight="1">
      <c r="D271" s="4">
        <f>IFERROR(__xludf.DUMMYFUNCTION("""COMPUTED_VALUE"""),44956.66666666667)</f>
        <v>44956.66667</v>
      </c>
      <c r="E271" s="1">
        <f>IFERROR(__xludf.DUMMYFUNCTION("""COMPUTED_VALUE"""),143.0)</f>
        <v>143</v>
      </c>
      <c r="F271" s="1">
        <f t="shared" si="1"/>
        <v>-0.02028242442</v>
      </c>
    </row>
    <row r="272" ht="15.75" customHeight="1">
      <c r="D272" s="4">
        <f>IFERROR(__xludf.DUMMYFUNCTION("""COMPUTED_VALUE"""),44957.66666666667)</f>
        <v>44957.66667</v>
      </c>
      <c r="E272" s="1">
        <f>IFERROR(__xludf.DUMMYFUNCTION("""COMPUTED_VALUE"""),144.29)</f>
        <v>144.29</v>
      </c>
      <c r="F272" s="1">
        <f t="shared" si="1"/>
        <v>0.008980533049</v>
      </c>
    </row>
    <row r="273" ht="15.75" customHeight="1">
      <c r="D273" s="4">
        <f>IFERROR(__xludf.DUMMYFUNCTION("""COMPUTED_VALUE"""),44958.66666666667)</f>
        <v>44958.66667</v>
      </c>
      <c r="E273" s="1">
        <f>IFERROR(__xludf.DUMMYFUNCTION("""COMPUTED_VALUE"""),145.43)</f>
        <v>145.43</v>
      </c>
      <c r="F273" s="1">
        <f t="shared" si="1"/>
        <v>0.00786970788</v>
      </c>
    </row>
    <row r="274" ht="15.75" customHeight="1">
      <c r="D274" s="4">
        <f>IFERROR(__xludf.DUMMYFUNCTION("""COMPUTED_VALUE"""),44959.66666666667)</f>
        <v>44959.66667</v>
      </c>
      <c r="E274" s="1">
        <f>IFERROR(__xludf.DUMMYFUNCTION("""COMPUTED_VALUE"""),150.82)</f>
        <v>150.82</v>
      </c>
      <c r="F274" s="1">
        <f t="shared" si="1"/>
        <v>0.03639220158</v>
      </c>
    </row>
    <row r="275" ht="15.75" customHeight="1">
      <c r="D275" s="4">
        <f>IFERROR(__xludf.DUMMYFUNCTION("""COMPUTED_VALUE"""),44960.66666666667)</f>
        <v>44960.66667</v>
      </c>
      <c r="E275" s="1">
        <f>IFERROR(__xludf.DUMMYFUNCTION("""COMPUTED_VALUE"""),154.5)</f>
        <v>154.5</v>
      </c>
      <c r="F275" s="1">
        <f t="shared" si="1"/>
        <v>0.02410702356</v>
      </c>
    </row>
    <row r="276" ht="15.75" customHeight="1">
      <c r="D276" s="4">
        <f>IFERROR(__xludf.DUMMYFUNCTION("""COMPUTED_VALUE"""),44963.66666666667)</f>
        <v>44963.66667</v>
      </c>
      <c r="E276" s="1">
        <f>IFERROR(__xludf.DUMMYFUNCTION("""COMPUTED_VALUE"""),151.73)</f>
        <v>151.73</v>
      </c>
      <c r="F276" s="1">
        <f t="shared" si="1"/>
        <v>-0.0180914708</v>
      </c>
    </row>
    <row r="277" ht="15.75" customHeight="1">
      <c r="D277" s="4">
        <f>IFERROR(__xludf.DUMMYFUNCTION("""COMPUTED_VALUE"""),44964.66666666667)</f>
        <v>44964.66667</v>
      </c>
      <c r="E277" s="1">
        <f>IFERROR(__xludf.DUMMYFUNCTION("""COMPUTED_VALUE"""),154.65)</f>
        <v>154.65</v>
      </c>
      <c r="F277" s="1">
        <f t="shared" si="1"/>
        <v>0.01906187359</v>
      </c>
    </row>
    <row r="278" ht="15.75" customHeight="1">
      <c r="D278" s="4">
        <f>IFERROR(__xludf.DUMMYFUNCTION("""COMPUTED_VALUE"""),44965.66666666667)</f>
        <v>44965.66667</v>
      </c>
      <c r="E278" s="1">
        <f>IFERROR(__xludf.DUMMYFUNCTION("""COMPUTED_VALUE"""),151.92)</f>
        <v>151.92</v>
      </c>
      <c r="F278" s="1">
        <f t="shared" si="1"/>
        <v>-0.01781043263</v>
      </c>
    </row>
    <row r="279" ht="15.75" customHeight="1">
      <c r="D279" s="4">
        <f>IFERROR(__xludf.DUMMYFUNCTION("""COMPUTED_VALUE"""),44966.66666666667)</f>
        <v>44966.66667</v>
      </c>
      <c r="E279" s="1">
        <f>IFERROR(__xludf.DUMMYFUNCTION("""COMPUTED_VALUE"""),150.87)</f>
        <v>150.87</v>
      </c>
      <c r="F279" s="1">
        <f t="shared" si="1"/>
        <v>-0.006935527652</v>
      </c>
    </row>
    <row r="280" ht="15.75" customHeight="1">
      <c r="D280" s="4">
        <f>IFERROR(__xludf.DUMMYFUNCTION("""COMPUTED_VALUE"""),44967.66666666667)</f>
        <v>44967.66667</v>
      </c>
      <c r="E280" s="1">
        <f>IFERROR(__xludf.DUMMYFUNCTION("""COMPUTED_VALUE"""),151.01)</f>
        <v>151.01</v>
      </c>
      <c r="F280" s="1">
        <f t="shared" si="1"/>
        <v>0.0009275209357</v>
      </c>
    </row>
    <row r="281" ht="15.75" customHeight="1">
      <c r="D281" s="4">
        <f>IFERROR(__xludf.DUMMYFUNCTION("""COMPUTED_VALUE"""),44970.66666666667)</f>
        <v>44970.66667</v>
      </c>
      <c r="E281" s="1">
        <f>IFERROR(__xludf.DUMMYFUNCTION("""COMPUTED_VALUE"""),153.85)</f>
        <v>153.85</v>
      </c>
      <c r="F281" s="1">
        <f t="shared" si="1"/>
        <v>0.01863204198</v>
      </c>
    </row>
    <row r="282" ht="15.75" customHeight="1">
      <c r="D282" s="4">
        <f>IFERROR(__xludf.DUMMYFUNCTION("""COMPUTED_VALUE"""),44971.66666666667)</f>
        <v>44971.66667</v>
      </c>
      <c r="E282" s="1">
        <f>IFERROR(__xludf.DUMMYFUNCTION("""COMPUTED_VALUE"""),153.2)</f>
        <v>153.2</v>
      </c>
      <c r="F282" s="1">
        <f t="shared" si="1"/>
        <v>-0.004233844462</v>
      </c>
    </row>
    <row r="283" ht="15.75" customHeight="1">
      <c r="D283" s="4">
        <f>IFERROR(__xludf.DUMMYFUNCTION("""COMPUTED_VALUE"""),44972.66666666667)</f>
        <v>44972.66667</v>
      </c>
      <c r="E283" s="1">
        <f>IFERROR(__xludf.DUMMYFUNCTION("""COMPUTED_VALUE"""),155.33)</f>
        <v>155.33</v>
      </c>
      <c r="F283" s="1">
        <f t="shared" si="1"/>
        <v>0.01380762869</v>
      </c>
    </row>
    <row r="284" ht="15.75" customHeight="1">
      <c r="D284" s="4">
        <f>IFERROR(__xludf.DUMMYFUNCTION("""COMPUTED_VALUE"""),44973.66666666667)</f>
        <v>44973.66667</v>
      </c>
      <c r="E284" s="1">
        <f>IFERROR(__xludf.DUMMYFUNCTION("""COMPUTED_VALUE"""),153.71)</f>
        <v>153.71</v>
      </c>
      <c r="F284" s="1">
        <f t="shared" si="1"/>
        <v>-0.01048417576</v>
      </c>
    </row>
    <row r="285" ht="15.75" customHeight="1">
      <c r="D285" s="4">
        <f>IFERROR(__xludf.DUMMYFUNCTION("""COMPUTED_VALUE"""),44974.66666666667)</f>
        <v>44974.66667</v>
      </c>
      <c r="E285" s="1">
        <f>IFERROR(__xludf.DUMMYFUNCTION("""COMPUTED_VALUE"""),152.55)</f>
        <v>152.55</v>
      </c>
      <c r="F285" s="1">
        <f t="shared" si="1"/>
        <v>-0.007575299074</v>
      </c>
    </row>
    <row r="286" ht="15.75" customHeight="1">
      <c r="D286" s="4">
        <f>IFERROR(__xludf.DUMMYFUNCTION("""COMPUTED_VALUE"""),44978.66666666667)</f>
        <v>44978.66667</v>
      </c>
      <c r="E286" s="1">
        <f>IFERROR(__xludf.DUMMYFUNCTION("""COMPUTED_VALUE"""),148.48)</f>
        <v>148.48</v>
      </c>
      <c r="F286" s="1">
        <f t="shared" si="1"/>
        <v>-0.02704214212</v>
      </c>
    </row>
    <row r="287" ht="15.75" customHeight="1">
      <c r="D287" s="4">
        <f>IFERROR(__xludf.DUMMYFUNCTION("""COMPUTED_VALUE"""),44979.66666666667)</f>
        <v>44979.66667</v>
      </c>
      <c r="E287" s="1">
        <f>IFERROR(__xludf.DUMMYFUNCTION("""COMPUTED_VALUE"""),148.91)</f>
        <v>148.91</v>
      </c>
      <c r="F287" s="1">
        <f t="shared" si="1"/>
        <v>0.002891827564</v>
      </c>
    </row>
    <row r="288" ht="15.75" customHeight="1">
      <c r="D288" s="4">
        <f>IFERROR(__xludf.DUMMYFUNCTION("""COMPUTED_VALUE"""),44980.66666666667)</f>
        <v>44980.66667</v>
      </c>
      <c r="E288" s="1">
        <f>IFERROR(__xludf.DUMMYFUNCTION("""COMPUTED_VALUE"""),149.4)</f>
        <v>149.4</v>
      </c>
      <c r="F288" s="1">
        <f t="shared" si="1"/>
        <v>0.003285176097</v>
      </c>
    </row>
    <row r="289" ht="15.75" customHeight="1">
      <c r="D289" s="4">
        <f>IFERROR(__xludf.DUMMYFUNCTION("""COMPUTED_VALUE"""),44981.66666666667)</f>
        <v>44981.66667</v>
      </c>
      <c r="E289" s="1">
        <f>IFERROR(__xludf.DUMMYFUNCTION("""COMPUTED_VALUE"""),146.71)</f>
        <v>146.71</v>
      </c>
      <c r="F289" s="1">
        <f t="shared" si="1"/>
        <v>-0.01816942355</v>
      </c>
    </row>
    <row r="290" ht="15.75" customHeight="1">
      <c r="D290" s="4">
        <f>IFERROR(__xludf.DUMMYFUNCTION("""COMPUTED_VALUE"""),44984.66666666667)</f>
        <v>44984.66667</v>
      </c>
      <c r="E290" s="1">
        <f>IFERROR(__xludf.DUMMYFUNCTION("""COMPUTED_VALUE"""),147.92)</f>
        <v>147.92</v>
      </c>
      <c r="F290" s="1">
        <f t="shared" si="1"/>
        <v>0.008213737927</v>
      </c>
    </row>
    <row r="291" ht="15.75" customHeight="1">
      <c r="D291" s="4">
        <f>IFERROR(__xludf.DUMMYFUNCTION("""COMPUTED_VALUE"""),44985.66666666667)</f>
        <v>44985.66667</v>
      </c>
      <c r="E291" s="1">
        <f>IFERROR(__xludf.DUMMYFUNCTION("""COMPUTED_VALUE"""),147.41)</f>
        <v>147.41</v>
      </c>
      <c r="F291" s="1">
        <f t="shared" si="1"/>
        <v>-0.00345376702</v>
      </c>
    </row>
    <row r="292" ht="15.75" customHeight="1">
      <c r="D292" s="4">
        <f>IFERROR(__xludf.DUMMYFUNCTION("""COMPUTED_VALUE"""),44986.66666666667)</f>
        <v>44986.66667</v>
      </c>
      <c r="E292" s="1">
        <f>IFERROR(__xludf.DUMMYFUNCTION("""COMPUTED_VALUE"""),145.31)</f>
        <v>145.31</v>
      </c>
      <c r="F292" s="1">
        <f t="shared" si="1"/>
        <v>-0.01434842873</v>
      </c>
    </row>
    <row r="293" ht="15.75" customHeight="1">
      <c r="D293" s="4">
        <f>IFERROR(__xludf.DUMMYFUNCTION("""COMPUTED_VALUE"""),44987.66666666667)</f>
        <v>44987.66667</v>
      </c>
      <c r="E293" s="1">
        <f>IFERROR(__xludf.DUMMYFUNCTION("""COMPUTED_VALUE"""),145.91)</f>
        <v>145.91</v>
      </c>
      <c r="F293" s="1">
        <f t="shared" si="1"/>
        <v>0.004120601943</v>
      </c>
    </row>
    <row r="294" ht="15.75" customHeight="1">
      <c r="D294" s="4">
        <f>IFERROR(__xludf.DUMMYFUNCTION("""COMPUTED_VALUE"""),44988.66666666667)</f>
        <v>44988.66667</v>
      </c>
      <c r="E294" s="1">
        <f>IFERROR(__xludf.DUMMYFUNCTION("""COMPUTED_VALUE"""),151.03)</f>
        <v>151.03</v>
      </c>
      <c r="F294" s="1">
        <f t="shared" si="1"/>
        <v>0.0344884993</v>
      </c>
    </row>
    <row r="295" ht="15.75" customHeight="1">
      <c r="D295" s="4">
        <f>IFERROR(__xludf.DUMMYFUNCTION("""COMPUTED_VALUE"""),44991.66666666667)</f>
        <v>44991.66667</v>
      </c>
      <c r="E295" s="1">
        <f>IFERROR(__xludf.DUMMYFUNCTION("""COMPUTED_VALUE"""),153.83)</f>
        <v>153.83</v>
      </c>
      <c r="F295" s="1">
        <f t="shared" si="1"/>
        <v>0.01836960399</v>
      </c>
    </row>
    <row r="296" ht="15.75" customHeight="1">
      <c r="D296" s="4">
        <f>IFERROR(__xludf.DUMMYFUNCTION("""COMPUTED_VALUE"""),44992.66666666667)</f>
        <v>44992.66667</v>
      </c>
      <c r="E296" s="1">
        <f>IFERROR(__xludf.DUMMYFUNCTION("""COMPUTED_VALUE"""),151.6)</f>
        <v>151.6</v>
      </c>
      <c r="F296" s="1">
        <f t="shared" si="1"/>
        <v>-0.01460262336</v>
      </c>
    </row>
    <row r="297" ht="15.75" customHeight="1">
      <c r="D297" s="4">
        <f>IFERROR(__xludf.DUMMYFUNCTION("""COMPUTED_VALUE"""),44993.66666666667)</f>
        <v>44993.66667</v>
      </c>
      <c r="E297" s="1">
        <f>IFERROR(__xludf.DUMMYFUNCTION("""COMPUTED_VALUE"""),152.87)</f>
        <v>152.87</v>
      </c>
      <c r="F297" s="1">
        <f t="shared" si="1"/>
        <v>0.008342413805</v>
      </c>
    </row>
    <row r="298" ht="15.75" customHeight="1">
      <c r="D298" s="4">
        <f>IFERROR(__xludf.DUMMYFUNCTION("""COMPUTED_VALUE"""),44994.66666666667)</f>
        <v>44994.66667</v>
      </c>
      <c r="E298" s="1">
        <f>IFERROR(__xludf.DUMMYFUNCTION("""COMPUTED_VALUE"""),150.59)</f>
        <v>150.59</v>
      </c>
      <c r="F298" s="1">
        <f t="shared" si="1"/>
        <v>-0.01502697491</v>
      </c>
    </row>
    <row r="299" ht="15.75" customHeight="1">
      <c r="D299" s="4">
        <f>IFERROR(__xludf.DUMMYFUNCTION("""COMPUTED_VALUE"""),44995.66666666667)</f>
        <v>44995.66667</v>
      </c>
      <c r="E299" s="1">
        <f>IFERROR(__xludf.DUMMYFUNCTION("""COMPUTED_VALUE"""),148.5)</f>
        <v>148.5</v>
      </c>
      <c r="F299" s="1">
        <f t="shared" si="1"/>
        <v>-0.01397595386</v>
      </c>
    </row>
    <row r="300" ht="15.75" customHeight="1">
      <c r="D300" s="4">
        <f>IFERROR(__xludf.DUMMYFUNCTION("""COMPUTED_VALUE"""),44998.66666666667)</f>
        <v>44998.66667</v>
      </c>
      <c r="E300" s="1">
        <f>IFERROR(__xludf.DUMMYFUNCTION("""COMPUTED_VALUE"""),150.47)</f>
        <v>150.47</v>
      </c>
      <c r="F300" s="1">
        <f t="shared" si="1"/>
        <v>0.01317877053</v>
      </c>
    </row>
    <row r="301" ht="15.75" customHeight="1">
      <c r="D301" s="4">
        <f>IFERROR(__xludf.DUMMYFUNCTION("""COMPUTED_VALUE"""),44999.66666666667)</f>
        <v>44999.66667</v>
      </c>
      <c r="E301" s="1">
        <f>IFERROR(__xludf.DUMMYFUNCTION("""COMPUTED_VALUE"""),152.59)</f>
        <v>152.59</v>
      </c>
      <c r="F301" s="1">
        <f t="shared" si="1"/>
        <v>0.01399085713</v>
      </c>
    </row>
    <row r="302" ht="15.75" customHeight="1">
      <c r="D302" s="4">
        <f>IFERROR(__xludf.DUMMYFUNCTION("""COMPUTED_VALUE"""),45000.66666666667)</f>
        <v>45000.66667</v>
      </c>
      <c r="E302" s="1">
        <f>IFERROR(__xludf.DUMMYFUNCTION("""COMPUTED_VALUE"""),152.99)</f>
        <v>152.99</v>
      </c>
      <c r="F302" s="1">
        <f t="shared" si="1"/>
        <v>0.002617973876</v>
      </c>
    </row>
    <row r="303" ht="15.75" customHeight="1">
      <c r="D303" s="4">
        <f>IFERROR(__xludf.DUMMYFUNCTION("""COMPUTED_VALUE"""),45001.66666666667)</f>
        <v>45001.66667</v>
      </c>
      <c r="E303" s="1">
        <f>IFERROR(__xludf.DUMMYFUNCTION("""COMPUTED_VALUE"""),155.85)</f>
        <v>155.85</v>
      </c>
      <c r="F303" s="1">
        <f t="shared" si="1"/>
        <v>0.01852144643</v>
      </c>
    </row>
    <row r="304" ht="15.75" customHeight="1">
      <c r="D304" s="4">
        <f>IFERROR(__xludf.DUMMYFUNCTION("""COMPUTED_VALUE"""),45002.66666666667)</f>
        <v>45002.66667</v>
      </c>
      <c r="E304" s="1">
        <f>IFERROR(__xludf.DUMMYFUNCTION("""COMPUTED_VALUE"""),155.0)</f>
        <v>155</v>
      </c>
      <c r="F304" s="1">
        <f t="shared" si="1"/>
        <v>-0.005468889294</v>
      </c>
    </row>
    <row r="305" ht="15.75" customHeight="1">
      <c r="D305" s="4">
        <f>IFERROR(__xludf.DUMMYFUNCTION("""COMPUTED_VALUE"""),45005.66666666667)</f>
        <v>45005.66667</v>
      </c>
      <c r="E305" s="1">
        <f>IFERROR(__xludf.DUMMYFUNCTION("""COMPUTED_VALUE"""),157.4)</f>
        <v>157.4</v>
      </c>
      <c r="F305" s="1">
        <f t="shared" si="1"/>
        <v>0.01536521906</v>
      </c>
    </row>
    <row r="306" ht="15.75" customHeight="1">
      <c r="D306" s="4">
        <f>IFERROR(__xludf.DUMMYFUNCTION("""COMPUTED_VALUE"""),45006.66666666667)</f>
        <v>45006.66667</v>
      </c>
      <c r="E306" s="1">
        <f>IFERROR(__xludf.DUMMYFUNCTION("""COMPUTED_VALUE"""),159.28)</f>
        <v>159.28</v>
      </c>
      <c r="F306" s="1">
        <f t="shared" si="1"/>
        <v>0.01187332377</v>
      </c>
    </row>
    <row r="307" ht="15.75" customHeight="1">
      <c r="D307" s="4">
        <f>IFERROR(__xludf.DUMMYFUNCTION("""COMPUTED_VALUE"""),45007.66666666667)</f>
        <v>45007.66667</v>
      </c>
      <c r="E307" s="1">
        <f>IFERROR(__xludf.DUMMYFUNCTION("""COMPUTED_VALUE"""),157.83)</f>
        <v>157.83</v>
      </c>
      <c r="F307" s="1">
        <f t="shared" si="1"/>
        <v>-0.009145155345</v>
      </c>
    </row>
    <row r="308" ht="15.75" customHeight="1">
      <c r="D308" s="4">
        <f>IFERROR(__xludf.DUMMYFUNCTION("""COMPUTED_VALUE"""),45008.66666666667)</f>
        <v>45008.66667</v>
      </c>
      <c r="E308" s="1">
        <f>IFERROR(__xludf.DUMMYFUNCTION("""COMPUTED_VALUE"""),158.93)</f>
        <v>158.93</v>
      </c>
      <c r="F308" s="1">
        <f t="shared" si="1"/>
        <v>0.006945349298</v>
      </c>
    </row>
    <row r="309" ht="15.75" customHeight="1">
      <c r="D309" s="4">
        <f>IFERROR(__xludf.DUMMYFUNCTION("""COMPUTED_VALUE"""),45009.66666666667)</f>
        <v>45009.66667</v>
      </c>
      <c r="E309" s="1">
        <f>IFERROR(__xludf.DUMMYFUNCTION("""COMPUTED_VALUE"""),160.25)</f>
        <v>160.25</v>
      </c>
      <c r="F309" s="1">
        <f t="shared" si="1"/>
        <v>0.008271242092</v>
      </c>
    </row>
    <row r="310" ht="15.75" customHeight="1">
      <c r="D310" s="4">
        <f>IFERROR(__xludf.DUMMYFUNCTION("""COMPUTED_VALUE"""),45012.66666666667)</f>
        <v>45012.66667</v>
      </c>
      <c r="E310" s="1">
        <f>IFERROR(__xludf.DUMMYFUNCTION("""COMPUTED_VALUE"""),158.28)</f>
        <v>158.28</v>
      </c>
      <c r="F310" s="1">
        <f t="shared" si="1"/>
        <v>-0.01236947928</v>
      </c>
    </row>
    <row r="311" ht="15.75" customHeight="1">
      <c r="D311" s="4">
        <f>IFERROR(__xludf.DUMMYFUNCTION("""COMPUTED_VALUE"""),45013.66666666667)</f>
        <v>45013.66667</v>
      </c>
      <c r="E311" s="1">
        <f>IFERROR(__xludf.DUMMYFUNCTION("""COMPUTED_VALUE"""),157.65)</f>
        <v>157.65</v>
      </c>
      <c r="F311" s="1">
        <f t="shared" si="1"/>
        <v>-0.003988230526</v>
      </c>
    </row>
    <row r="312" ht="15.75" customHeight="1">
      <c r="D312" s="4">
        <f>IFERROR(__xludf.DUMMYFUNCTION("""COMPUTED_VALUE"""),45014.66666666667)</f>
        <v>45014.66667</v>
      </c>
      <c r="E312" s="1">
        <f>IFERROR(__xludf.DUMMYFUNCTION("""COMPUTED_VALUE"""),160.77)</f>
        <v>160.77</v>
      </c>
      <c r="F312" s="1">
        <f t="shared" si="1"/>
        <v>0.01959738618</v>
      </c>
    </row>
    <row r="313" ht="15.75" customHeight="1">
      <c r="D313" s="4">
        <f>IFERROR(__xludf.DUMMYFUNCTION("""COMPUTED_VALUE"""),45015.66666666667)</f>
        <v>45015.66667</v>
      </c>
      <c r="E313" s="1">
        <f>IFERROR(__xludf.DUMMYFUNCTION("""COMPUTED_VALUE"""),162.36)</f>
        <v>162.36</v>
      </c>
      <c r="F313" s="1">
        <f t="shared" si="1"/>
        <v>0.009841319796</v>
      </c>
    </row>
    <row r="314" ht="15.75" customHeight="1">
      <c r="D314" s="4">
        <f>IFERROR(__xludf.DUMMYFUNCTION("""COMPUTED_VALUE"""),45016.66666666667)</f>
        <v>45016.66667</v>
      </c>
      <c r="E314" s="1">
        <f>IFERROR(__xludf.DUMMYFUNCTION("""COMPUTED_VALUE"""),164.9)</f>
        <v>164.9</v>
      </c>
      <c r="F314" s="1">
        <f t="shared" si="1"/>
        <v>0.01552313759</v>
      </c>
    </row>
    <row r="315" ht="15.75" customHeight="1">
      <c r="D315" s="4">
        <f>IFERROR(__xludf.DUMMYFUNCTION("""COMPUTED_VALUE"""),45019.66666666667)</f>
        <v>45019.66667</v>
      </c>
      <c r="E315" s="1">
        <f>IFERROR(__xludf.DUMMYFUNCTION("""COMPUTED_VALUE"""),166.17)</f>
        <v>166.17</v>
      </c>
      <c r="F315" s="1">
        <f t="shared" si="1"/>
        <v>0.007672131148</v>
      </c>
    </row>
    <row r="316" ht="15.75" customHeight="1">
      <c r="D316" s="4">
        <f>IFERROR(__xludf.DUMMYFUNCTION("""COMPUTED_VALUE"""),45020.66666666667)</f>
        <v>45020.66667</v>
      </c>
      <c r="E316" s="1">
        <f>IFERROR(__xludf.DUMMYFUNCTION("""COMPUTED_VALUE"""),165.63)</f>
        <v>165.63</v>
      </c>
      <c r="F316" s="1">
        <f t="shared" si="1"/>
        <v>-0.003254975749</v>
      </c>
    </row>
    <row r="317" ht="15.75" customHeight="1">
      <c r="D317" s="4">
        <f>IFERROR(__xludf.DUMMYFUNCTION("""COMPUTED_VALUE"""),45021.66666666667)</f>
        <v>45021.66667</v>
      </c>
      <c r="E317" s="1">
        <f>IFERROR(__xludf.DUMMYFUNCTION("""COMPUTED_VALUE"""),163.76)</f>
        <v>163.76</v>
      </c>
      <c r="F317" s="1">
        <f t="shared" si="1"/>
        <v>-0.01135444361</v>
      </c>
    </row>
    <row r="318" ht="15.75" customHeight="1">
      <c r="D318" s="4">
        <f>IFERROR(__xludf.DUMMYFUNCTION("""COMPUTED_VALUE"""),45022.66666666667)</f>
        <v>45022.66667</v>
      </c>
      <c r="E318" s="1">
        <f>IFERROR(__xludf.DUMMYFUNCTION("""COMPUTED_VALUE"""),164.66)</f>
        <v>164.66</v>
      </c>
      <c r="F318" s="1">
        <f t="shared" si="1"/>
        <v>0.005480800517</v>
      </c>
    </row>
    <row r="319" ht="15.75" customHeight="1">
      <c r="D319" s="4">
        <f>IFERROR(__xludf.DUMMYFUNCTION("""COMPUTED_VALUE"""),45026.66666666667)</f>
        <v>45026.66667</v>
      </c>
      <c r="E319" s="1">
        <f>IFERROR(__xludf.DUMMYFUNCTION("""COMPUTED_VALUE"""),162.03)</f>
        <v>162.03</v>
      </c>
      <c r="F319" s="1">
        <f t="shared" si="1"/>
        <v>-0.0161012386</v>
      </c>
    </row>
    <row r="320" ht="15.75" customHeight="1">
      <c r="D320" s="4">
        <f>IFERROR(__xludf.DUMMYFUNCTION("""COMPUTED_VALUE"""),45027.66666666667)</f>
        <v>45027.66667</v>
      </c>
      <c r="E320" s="1">
        <f>IFERROR(__xludf.DUMMYFUNCTION("""COMPUTED_VALUE"""),160.8)</f>
        <v>160.8</v>
      </c>
      <c r="F320" s="1">
        <f t="shared" si="1"/>
        <v>-0.007620146528</v>
      </c>
    </row>
    <row r="321" ht="15.75" customHeight="1">
      <c r="D321" s="4">
        <f>IFERROR(__xludf.DUMMYFUNCTION("""COMPUTED_VALUE"""),45028.66666666667)</f>
        <v>45028.66667</v>
      </c>
      <c r="E321" s="1">
        <f>IFERROR(__xludf.DUMMYFUNCTION("""COMPUTED_VALUE"""),160.1)</f>
        <v>160.1</v>
      </c>
      <c r="F321" s="1">
        <f t="shared" si="1"/>
        <v>-0.004362736742</v>
      </c>
    </row>
    <row r="322" ht="15.75" customHeight="1">
      <c r="D322" s="4">
        <f>IFERROR(__xludf.DUMMYFUNCTION("""COMPUTED_VALUE"""),45029.66666666667)</f>
        <v>45029.66667</v>
      </c>
      <c r="E322" s="1">
        <f>IFERROR(__xludf.DUMMYFUNCTION("""COMPUTED_VALUE"""),165.56)</f>
        <v>165.56</v>
      </c>
      <c r="F322" s="1">
        <f t="shared" si="1"/>
        <v>0.03353504688</v>
      </c>
    </row>
    <row r="323" ht="15.75" customHeight="1">
      <c r="D323" s="4">
        <f>IFERROR(__xludf.DUMMYFUNCTION("""COMPUTED_VALUE"""),45030.66666666667)</f>
        <v>45030.66667</v>
      </c>
      <c r="E323" s="1">
        <f>IFERROR(__xludf.DUMMYFUNCTION("""COMPUTED_VALUE"""),165.21)</f>
        <v>165.21</v>
      </c>
      <c r="F323" s="1">
        <f t="shared" si="1"/>
        <v>-0.002116274938</v>
      </c>
    </row>
    <row r="324" ht="15.75" customHeight="1">
      <c r="D324" s="4">
        <f>IFERROR(__xludf.DUMMYFUNCTION("""COMPUTED_VALUE"""),45033.66666666667)</f>
        <v>45033.66667</v>
      </c>
      <c r="E324" s="1">
        <f>IFERROR(__xludf.DUMMYFUNCTION("""COMPUTED_VALUE"""),165.23)</f>
        <v>165.23</v>
      </c>
      <c r="F324" s="1">
        <f t="shared" si="1"/>
        <v>0.0001210507204</v>
      </c>
    </row>
    <row r="325" ht="15.75" customHeight="1">
      <c r="D325" s="4">
        <f>IFERROR(__xludf.DUMMYFUNCTION("""COMPUTED_VALUE"""),45034.66666666667)</f>
        <v>45034.66667</v>
      </c>
      <c r="E325" s="1">
        <f>IFERROR(__xludf.DUMMYFUNCTION("""COMPUTED_VALUE"""),166.47)</f>
        <v>166.47</v>
      </c>
      <c r="F325" s="1">
        <f t="shared" si="1"/>
        <v>0.007476670343</v>
      </c>
    </row>
    <row r="326" ht="15.75" customHeight="1">
      <c r="D326" s="4">
        <f>IFERROR(__xludf.DUMMYFUNCTION("""COMPUTED_VALUE"""),45035.66666666667)</f>
        <v>45035.66667</v>
      </c>
      <c r="E326" s="1">
        <f>IFERROR(__xludf.DUMMYFUNCTION("""COMPUTED_VALUE"""),167.63)</f>
        <v>167.63</v>
      </c>
      <c r="F326" s="1">
        <f t="shared" si="1"/>
        <v>0.006944056637</v>
      </c>
    </row>
    <row r="327" ht="15.75" customHeight="1">
      <c r="D327" s="4">
        <f>IFERROR(__xludf.DUMMYFUNCTION("""COMPUTED_VALUE"""),45036.66666666667)</f>
        <v>45036.66667</v>
      </c>
      <c r="E327" s="1">
        <f>IFERROR(__xludf.DUMMYFUNCTION("""COMPUTED_VALUE"""),166.65)</f>
        <v>166.65</v>
      </c>
      <c r="F327" s="1">
        <f t="shared" si="1"/>
        <v>-0.005863364889</v>
      </c>
    </row>
    <row r="328" ht="15.75" customHeight="1">
      <c r="D328" s="4">
        <f>IFERROR(__xludf.DUMMYFUNCTION("""COMPUTED_VALUE"""),45037.66666666667)</f>
        <v>45037.66667</v>
      </c>
      <c r="E328" s="1">
        <f>IFERROR(__xludf.DUMMYFUNCTION("""COMPUTED_VALUE"""),165.02)</f>
        <v>165.02</v>
      </c>
      <c r="F328" s="1">
        <f t="shared" si="1"/>
        <v>-0.009829126078</v>
      </c>
    </row>
    <row r="329" ht="15.75" customHeight="1">
      <c r="D329" s="4">
        <f>IFERROR(__xludf.DUMMYFUNCTION("""COMPUTED_VALUE"""),45040.66666666667)</f>
        <v>45040.66667</v>
      </c>
      <c r="E329" s="1">
        <f>IFERROR(__xludf.DUMMYFUNCTION("""COMPUTED_VALUE"""),165.33)</f>
        <v>165.33</v>
      </c>
      <c r="F329" s="1">
        <f t="shared" si="1"/>
        <v>0.001876797887</v>
      </c>
    </row>
    <row r="330" ht="15.75" customHeight="1">
      <c r="D330" s="4">
        <f>IFERROR(__xludf.DUMMYFUNCTION("""COMPUTED_VALUE"""),45041.66666666667)</f>
        <v>45041.66667</v>
      </c>
      <c r="E330" s="1">
        <f>IFERROR(__xludf.DUMMYFUNCTION("""COMPUTED_VALUE"""),163.77)</f>
        <v>163.77</v>
      </c>
      <c r="F330" s="1">
        <f t="shared" si="1"/>
        <v>-0.009480472101</v>
      </c>
    </row>
    <row r="331" ht="15.75" customHeight="1">
      <c r="D331" s="4">
        <f>IFERROR(__xludf.DUMMYFUNCTION("""COMPUTED_VALUE"""),45042.66666666667)</f>
        <v>45042.66667</v>
      </c>
      <c r="E331" s="1">
        <f>IFERROR(__xludf.DUMMYFUNCTION("""COMPUTED_VALUE"""),163.76)</f>
        <v>163.76</v>
      </c>
      <c r="F331" s="1">
        <f t="shared" si="1"/>
        <v>-0.00006106310874</v>
      </c>
    </row>
    <row r="332" ht="15.75" customHeight="1">
      <c r="D332" s="4">
        <f>IFERROR(__xludf.DUMMYFUNCTION("""COMPUTED_VALUE"""),45043.66666666667)</f>
        <v>45043.66667</v>
      </c>
      <c r="E332" s="1">
        <f>IFERROR(__xludf.DUMMYFUNCTION("""COMPUTED_VALUE"""),168.41)</f>
        <v>168.41</v>
      </c>
      <c r="F332" s="1">
        <f t="shared" si="1"/>
        <v>0.02799954111</v>
      </c>
    </row>
    <row r="333" ht="15.75" customHeight="1">
      <c r="D333" s="4">
        <f>IFERROR(__xludf.DUMMYFUNCTION("""COMPUTED_VALUE"""),45044.66666666667)</f>
        <v>45044.66667</v>
      </c>
      <c r="E333" s="1">
        <f>IFERROR(__xludf.DUMMYFUNCTION("""COMPUTED_VALUE"""),169.68)</f>
        <v>169.68</v>
      </c>
      <c r="F333" s="1">
        <f t="shared" si="1"/>
        <v>0.007512827788</v>
      </c>
    </row>
    <row r="334" ht="15.75" customHeight="1">
      <c r="D334" s="4">
        <f>IFERROR(__xludf.DUMMYFUNCTION("""COMPUTED_VALUE"""),45047.66666666667)</f>
        <v>45047.66667</v>
      </c>
      <c r="E334" s="1">
        <f>IFERROR(__xludf.DUMMYFUNCTION("""COMPUTED_VALUE"""),169.59)</f>
        <v>169.59</v>
      </c>
      <c r="F334" s="1">
        <f t="shared" si="1"/>
        <v>-0.0005305509011</v>
      </c>
    </row>
    <row r="335" ht="15.75" customHeight="1">
      <c r="D335" s="4">
        <f>IFERROR(__xludf.DUMMYFUNCTION("""COMPUTED_VALUE"""),45048.66666666667)</f>
        <v>45048.66667</v>
      </c>
      <c r="E335" s="1">
        <f>IFERROR(__xludf.DUMMYFUNCTION("""COMPUTED_VALUE"""),168.54)</f>
        <v>168.54</v>
      </c>
      <c r="F335" s="1">
        <f t="shared" si="1"/>
        <v>-0.006210649011</v>
      </c>
    </row>
    <row r="336" ht="15.75" customHeight="1">
      <c r="D336" s="4">
        <f>IFERROR(__xludf.DUMMYFUNCTION("""COMPUTED_VALUE"""),45049.66666666667)</f>
        <v>45049.66667</v>
      </c>
      <c r="E336" s="1">
        <f>IFERROR(__xludf.DUMMYFUNCTION("""COMPUTED_VALUE"""),167.45)</f>
        <v>167.45</v>
      </c>
      <c r="F336" s="1">
        <f t="shared" si="1"/>
        <v>-0.006488311104</v>
      </c>
    </row>
    <row r="337" ht="15.75" customHeight="1">
      <c r="D337" s="4">
        <f>IFERROR(__xludf.DUMMYFUNCTION("""COMPUTED_VALUE"""),45050.66666666667)</f>
        <v>45050.66667</v>
      </c>
      <c r="E337" s="1">
        <f>IFERROR(__xludf.DUMMYFUNCTION("""COMPUTED_VALUE"""),165.79)</f>
        <v>165.79</v>
      </c>
      <c r="F337" s="1">
        <f t="shared" si="1"/>
        <v>-0.009962871989</v>
      </c>
    </row>
    <row r="338" ht="15.75" customHeight="1">
      <c r="D338" s="4">
        <f>IFERROR(__xludf.DUMMYFUNCTION("""COMPUTED_VALUE"""),45051.66666666667)</f>
        <v>45051.66667</v>
      </c>
      <c r="E338" s="1">
        <f>IFERROR(__xludf.DUMMYFUNCTION("""COMPUTED_VALUE"""),173.57)</f>
        <v>173.57</v>
      </c>
      <c r="F338" s="1">
        <f t="shared" si="1"/>
        <v>0.04585904898</v>
      </c>
    </row>
    <row r="339" ht="15.75" customHeight="1">
      <c r="D339" s="4">
        <f>IFERROR(__xludf.DUMMYFUNCTION("""COMPUTED_VALUE"""),45054.66666666667)</f>
        <v>45054.66667</v>
      </c>
      <c r="E339" s="1">
        <f>IFERROR(__xludf.DUMMYFUNCTION("""COMPUTED_VALUE"""),173.5)</f>
        <v>173.5</v>
      </c>
      <c r="F339" s="1">
        <f t="shared" si="1"/>
        <v>-0.0004033768459</v>
      </c>
    </row>
    <row r="340" ht="15.75" customHeight="1">
      <c r="D340" s="4">
        <f>IFERROR(__xludf.DUMMYFUNCTION("""COMPUTED_VALUE"""),45055.66666666667)</f>
        <v>45055.66667</v>
      </c>
      <c r="E340" s="1">
        <f>IFERROR(__xludf.DUMMYFUNCTION("""COMPUTED_VALUE"""),171.77)</f>
        <v>171.77</v>
      </c>
      <c r="F340" s="1">
        <f t="shared" si="1"/>
        <v>-0.01002122674</v>
      </c>
    </row>
    <row r="341" ht="15.75" customHeight="1">
      <c r="D341" s="4">
        <f>IFERROR(__xludf.DUMMYFUNCTION("""COMPUTED_VALUE"""),45056.66666666667)</f>
        <v>45056.66667</v>
      </c>
      <c r="E341" s="1">
        <f>IFERROR(__xludf.DUMMYFUNCTION("""COMPUTED_VALUE"""),173.56)</f>
        <v>173.56</v>
      </c>
      <c r="F341" s="1">
        <f t="shared" si="1"/>
        <v>0.01036698828</v>
      </c>
    </row>
    <row r="342" ht="15.75" customHeight="1">
      <c r="D342" s="4">
        <f>IFERROR(__xludf.DUMMYFUNCTION("""COMPUTED_VALUE"""),45057.66666666667)</f>
        <v>45057.66667</v>
      </c>
      <c r="E342" s="1">
        <f>IFERROR(__xludf.DUMMYFUNCTION("""COMPUTED_VALUE"""),173.75)</f>
        <v>173.75</v>
      </c>
      <c r="F342" s="1">
        <f t="shared" si="1"/>
        <v>0.001094123515</v>
      </c>
    </row>
    <row r="343" ht="15.75" customHeight="1">
      <c r="D343" s="4">
        <f>IFERROR(__xludf.DUMMYFUNCTION("""COMPUTED_VALUE"""),45058.66666666667)</f>
        <v>45058.66667</v>
      </c>
      <c r="E343" s="1">
        <f>IFERROR(__xludf.DUMMYFUNCTION("""COMPUTED_VALUE"""),172.57)</f>
        <v>172.57</v>
      </c>
      <c r="F343" s="1">
        <f t="shared" si="1"/>
        <v>-0.006814533185</v>
      </c>
    </row>
    <row r="344" ht="15.75" customHeight="1">
      <c r="D344" s="4">
        <f>IFERROR(__xludf.DUMMYFUNCTION("""COMPUTED_VALUE"""),45061.66666666667)</f>
        <v>45061.66667</v>
      </c>
      <c r="E344" s="1">
        <f>IFERROR(__xludf.DUMMYFUNCTION("""COMPUTED_VALUE"""),172.07)</f>
        <v>172.07</v>
      </c>
      <c r="F344" s="1">
        <f t="shared" si="1"/>
        <v>-0.002901580494</v>
      </c>
    </row>
    <row r="345" ht="15.75" customHeight="1">
      <c r="D345" s="4">
        <f>IFERROR(__xludf.DUMMYFUNCTION("""COMPUTED_VALUE"""),45062.66666666667)</f>
        <v>45062.66667</v>
      </c>
      <c r="E345" s="1">
        <f>IFERROR(__xludf.DUMMYFUNCTION("""COMPUTED_VALUE"""),172.07)</f>
        <v>172.07</v>
      </c>
      <c r="F345" s="1">
        <f t="shared" si="1"/>
        <v>0</v>
      </c>
    </row>
    <row r="346" ht="15.75" customHeight="1">
      <c r="D346" s="4">
        <f>IFERROR(__xludf.DUMMYFUNCTION("""COMPUTED_VALUE"""),45063.66666666667)</f>
        <v>45063.66667</v>
      </c>
      <c r="E346" s="1">
        <f>IFERROR(__xludf.DUMMYFUNCTION("""COMPUTED_VALUE"""),172.69)</f>
        <v>172.69</v>
      </c>
      <c r="F346" s="1">
        <f t="shared" si="1"/>
        <v>0.003596708832</v>
      </c>
    </row>
    <row r="347" ht="15.75" customHeight="1">
      <c r="D347" s="4">
        <f>IFERROR(__xludf.DUMMYFUNCTION("""COMPUTED_VALUE"""),45064.66666666667)</f>
        <v>45064.66667</v>
      </c>
      <c r="E347" s="1">
        <f>IFERROR(__xludf.DUMMYFUNCTION("""COMPUTED_VALUE"""),175.05)</f>
        <v>175.05</v>
      </c>
      <c r="F347" s="1">
        <f t="shared" si="1"/>
        <v>0.0135735678</v>
      </c>
    </row>
    <row r="348" ht="15.75" customHeight="1">
      <c r="D348" s="4">
        <f>IFERROR(__xludf.DUMMYFUNCTION("""COMPUTED_VALUE"""),45065.66666666667)</f>
        <v>45065.66667</v>
      </c>
      <c r="E348" s="1">
        <f>IFERROR(__xludf.DUMMYFUNCTION("""COMPUTED_VALUE"""),175.16)</f>
        <v>175.16</v>
      </c>
      <c r="F348" s="1">
        <f t="shared" si="1"/>
        <v>0.0006281945325</v>
      </c>
    </row>
    <row r="349" ht="15.75" customHeight="1">
      <c r="D349" s="4">
        <f>IFERROR(__xludf.DUMMYFUNCTION("""COMPUTED_VALUE"""),45068.66666666667)</f>
        <v>45068.66667</v>
      </c>
      <c r="E349" s="1">
        <f>IFERROR(__xludf.DUMMYFUNCTION("""COMPUTED_VALUE"""),174.2)</f>
        <v>174.2</v>
      </c>
      <c r="F349" s="1">
        <f t="shared" si="1"/>
        <v>-0.005495777515</v>
      </c>
    </row>
    <row r="350" ht="15.75" customHeight="1">
      <c r="D350" s="4">
        <f>IFERROR(__xludf.DUMMYFUNCTION("""COMPUTED_VALUE"""),45069.66666666667)</f>
        <v>45069.66667</v>
      </c>
      <c r="E350" s="1">
        <f>IFERROR(__xludf.DUMMYFUNCTION("""COMPUTED_VALUE"""),171.56)</f>
        <v>171.56</v>
      </c>
      <c r="F350" s="1">
        <f t="shared" si="1"/>
        <v>-0.01527100477</v>
      </c>
    </row>
    <row r="351" ht="15.75" customHeight="1">
      <c r="D351" s="4">
        <f>IFERROR(__xludf.DUMMYFUNCTION("""COMPUTED_VALUE"""),45070.66666666667)</f>
        <v>45070.66667</v>
      </c>
      <c r="E351" s="1">
        <f>IFERROR(__xludf.DUMMYFUNCTION("""COMPUTED_VALUE"""),171.84)</f>
        <v>171.84</v>
      </c>
      <c r="F351" s="1">
        <f t="shared" si="1"/>
        <v>0.001630751672</v>
      </c>
    </row>
    <row r="352" ht="15.75" customHeight="1">
      <c r="D352" s="4">
        <f>IFERROR(__xludf.DUMMYFUNCTION("""COMPUTED_VALUE"""),45071.66666666667)</f>
        <v>45071.66667</v>
      </c>
      <c r="E352" s="1">
        <f>IFERROR(__xludf.DUMMYFUNCTION("""COMPUTED_VALUE"""),172.99)</f>
        <v>172.99</v>
      </c>
      <c r="F352" s="1">
        <f t="shared" si="1"/>
        <v>0.006669978038</v>
      </c>
    </row>
    <row r="353" ht="15.75" customHeight="1">
      <c r="D353" s="4">
        <f>IFERROR(__xludf.DUMMYFUNCTION("""COMPUTED_VALUE"""),45072.66666666667)</f>
        <v>45072.66667</v>
      </c>
      <c r="E353" s="1">
        <f>IFERROR(__xludf.DUMMYFUNCTION("""COMPUTED_VALUE"""),175.43)</f>
        <v>175.43</v>
      </c>
      <c r="F353" s="1">
        <f t="shared" si="1"/>
        <v>0.01400631358</v>
      </c>
    </row>
    <row r="354" ht="15.75" customHeight="1">
      <c r="D354" s="4">
        <f>IFERROR(__xludf.DUMMYFUNCTION("""COMPUTED_VALUE"""),45076.66666666667)</f>
        <v>45076.66667</v>
      </c>
      <c r="E354" s="1">
        <f>IFERROR(__xludf.DUMMYFUNCTION("""COMPUTED_VALUE"""),177.3)</f>
        <v>177.3</v>
      </c>
      <c r="F354" s="1">
        <f t="shared" si="1"/>
        <v>0.01060311014</v>
      </c>
    </row>
    <row r="355" ht="15.75" customHeight="1">
      <c r="D355" s="4">
        <f>IFERROR(__xludf.DUMMYFUNCTION("""COMPUTED_VALUE"""),45077.66666666667)</f>
        <v>45077.66667</v>
      </c>
      <c r="E355" s="1">
        <f>IFERROR(__xludf.DUMMYFUNCTION("""COMPUTED_VALUE"""),177.25)</f>
        <v>177.25</v>
      </c>
      <c r="F355" s="1">
        <f t="shared" si="1"/>
        <v>-0.0002820476679</v>
      </c>
    </row>
    <row r="356" ht="15.75" customHeight="1">
      <c r="D356" s="4">
        <f>IFERROR(__xludf.DUMMYFUNCTION("""COMPUTED_VALUE"""),45078.66666666667)</f>
        <v>45078.66667</v>
      </c>
      <c r="E356" s="1">
        <f>IFERROR(__xludf.DUMMYFUNCTION("""COMPUTED_VALUE"""),180.09)</f>
        <v>180.09</v>
      </c>
      <c r="F356" s="1">
        <f t="shared" si="1"/>
        <v>0.01589556052</v>
      </c>
    </row>
    <row r="357" ht="15.75" customHeight="1">
      <c r="D357" s="4">
        <f>IFERROR(__xludf.DUMMYFUNCTION("""COMPUTED_VALUE"""),45079.66666666667)</f>
        <v>45079.66667</v>
      </c>
      <c r="E357" s="1">
        <f>IFERROR(__xludf.DUMMYFUNCTION("""COMPUTED_VALUE"""),180.95)</f>
        <v>180.95</v>
      </c>
      <c r="F357" s="1">
        <f t="shared" si="1"/>
        <v>0.004764024078</v>
      </c>
    </row>
    <row r="358" ht="15.75" customHeight="1">
      <c r="D358" s="4">
        <f>IFERROR(__xludf.DUMMYFUNCTION("""COMPUTED_VALUE"""),45082.66666666667)</f>
        <v>45082.66667</v>
      </c>
      <c r="E358" s="1">
        <f>IFERROR(__xludf.DUMMYFUNCTION("""COMPUTED_VALUE"""),179.58)</f>
        <v>179.58</v>
      </c>
      <c r="F358" s="1">
        <f t="shared" si="1"/>
        <v>-0.007599958917</v>
      </c>
    </row>
    <row r="359" ht="15.75" customHeight="1">
      <c r="D359" s="4">
        <f>IFERROR(__xludf.DUMMYFUNCTION("""COMPUTED_VALUE"""),45083.66666666667)</f>
        <v>45083.66667</v>
      </c>
      <c r="E359" s="1">
        <f>IFERROR(__xludf.DUMMYFUNCTION("""COMPUTED_VALUE"""),179.21)</f>
        <v>179.21</v>
      </c>
      <c r="F359" s="1">
        <f t="shared" si="1"/>
        <v>-0.002062488537</v>
      </c>
    </row>
    <row r="360" ht="15.75" customHeight="1">
      <c r="D360" s="4">
        <f>IFERROR(__xludf.DUMMYFUNCTION("""COMPUTED_VALUE"""),45084.66666666667)</f>
        <v>45084.66667</v>
      </c>
      <c r="E360" s="1">
        <f>IFERROR(__xludf.DUMMYFUNCTION("""COMPUTED_VALUE"""),177.82)</f>
        <v>177.82</v>
      </c>
      <c r="F360" s="1">
        <f t="shared" si="1"/>
        <v>-0.007786499862</v>
      </c>
    </row>
    <row r="361" ht="15.75" customHeight="1">
      <c r="D361" s="4">
        <f>IFERROR(__xludf.DUMMYFUNCTION("""COMPUTED_VALUE"""),45085.66666666667)</f>
        <v>45085.66667</v>
      </c>
      <c r="E361" s="1">
        <f>IFERROR(__xludf.DUMMYFUNCTION("""COMPUTED_VALUE"""),180.57)</f>
        <v>180.57</v>
      </c>
      <c r="F361" s="1">
        <f t="shared" si="1"/>
        <v>0.01534671153</v>
      </c>
    </row>
    <row r="362" ht="15.75" customHeight="1">
      <c r="D362" s="4">
        <f>IFERROR(__xludf.DUMMYFUNCTION("""COMPUTED_VALUE"""),45086.66666666667)</f>
        <v>45086.66667</v>
      </c>
      <c r="E362" s="1">
        <f>IFERROR(__xludf.DUMMYFUNCTION("""COMPUTED_VALUE"""),180.96)</f>
        <v>180.96</v>
      </c>
      <c r="F362" s="1">
        <f t="shared" si="1"/>
        <v>0.00215749814</v>
      </c>
    </row>
    <row r="363" ht="15.75" customHeight="1">
      <c r="D363" s="4">
        <f>IFERROR(__xludf.DUMMYFUNCTION("""COMPUTED_VALUE"""),45089.66666666667)</f>
        <v>45089.66667</v>
      </c>
      <c r="E363" s="1">
        <f>IFERROR(__xludf.DUMMYFUNCTION("""COMPUTED_VALUE"""),183.79)</f>
        <v>183.79</v>
      </c>
      <c r="F363" s="1">
        <f t="shared" si="1"/>
        <v>0.01551778911</v>
      </c>
    </row>
    <row r="364" ht="15.75" customHeight="1">
      <c r="D364" s="4">
        <f>IFERROR(__xludf.DUMMYFUNCTION("""COMPUTED_VALUE"""),45090.66666666667)</f>
        <v>45090.66667</v>
      </c>
      <c r="E364" s="1">
        <f>IFERROR(__xludf.DUMMYFUNCTION("""COMPUTED_VALUE"""),183.31)</f>
        <v>183.31</v>
      </c>
      <c r="F364" s="1">
        <f t="shared" si="1"/>
        <v>-0.002615092746</v>
      </c>
    </row>
    <row r="365" ht="15.75" customHeight="1">
      <c r="D365" s="4">
        <f>IFERROR(__xludf.DUMMYFUNCTION("""COMPUTED_VALUE"""),45091.66666666667)</f>
        <v>45091.66667</v>
      </c>
      <c r="E365" s="1">
        <f>IFERROR(__xludf.DUMMYFUNCTION("""COMPUTED_VALUE"""),183.95)</f>
        <v>183.95</v>
      </c>
      <c r="F365" s="1">
        <f t="shared" si="1"/>
        <v>0.00348527282</v>
      </c>
    </row>
    <row r="366" ht="15.75" customHeight="1">
      <c r="D366" s="4">
        <f>IFERROR(__xludf.DUMMYFUNCTION("""COMPUTED_VALUE"""),45092.66666666667)</f>
        <v>45092.66667</v>
      </c>
      <c r="E366" s="1">
        <f>IFERROR(__xludf.DUMMYFUNCTION("""COMPUTED_VALUE"""),186.01)</f>
        <v>186.01</v>
      </c>
      <c r="F366" s="1">
        <f t="shared" si="1"/>
        <v>0.01113645416</v>
      </c>
    </row>
    <row r="367" ht="15.75" customHeight="1">
      <c r="D367" s="4">
        <f>IFERROR(__xludf.DUMMYFUNCTION("""COMPUTED_VALUE"""),45093.66666666667)</f>
        <v>45093.66667</v>
      </c>
      <c r="E367" s="1">
        <f>IFERROR(__xludf.DUMMYFUNCTION("""COMPUTED_VALUE"""),184.92)</f>
        <v>184.92</v>
      </c>
      <c r="F367" s="1">
        <f t="shared" si="1"/>
        <v>-0.005877136589</v>
      </c>
    </row>
    <row r="368" ht="15.75" customHeight="1">
      <c r="D368" s="4">
        <f>IFERROR(__xludf.DUMMYFUNCTION("""COMPUTED_VALUE"""),45097.66666666667)</f>
        <v>45097.66667</v>
      </c>
      <c r="E368" s="1">
        <f>IFERROR(__xludf.DUMMYFUNCTION("""COMPUTED_VALUE"""),185.01)</f>
        <v>185.01</v>
      </c>
      <c r="F368" s="1">
        <f t="shared" si="1"/>
        <v>0.0004865785515</v>
      </c>
    </row>
    <row r="369" ht="15.75" customHeight="1">
      <c r="D369" s="4">
        <f>IFERROR(__xludf.DUMMYFUNCTION("""COMPUTED_VALUE"""),45098.66666666667)</f>
        <v>45098.66667</v>
      </c>
      <c r="E369" s="1">
        <f>IFERROR(__xludf.DUMMYFUNCTION("""COMPUTED_VALUE"""),183.96)</f>
        <v>183.96</v>
      </c>
      <c r="F369" s="1">
        <f t="shared" si="1"/>
        <v>-0.005691535</v>
      </c>
    </row>
    <row r="370" ht="15.75" customHeight="1">
      <c r="D370" s="4">
        <f>IFERROR(__xludf.DUMMYFUNCTION("""COMPUTED_VALUE"""),45099.66666666667)</f>
        <v>45099.66667</v>
      </c>
      <c r="E370" s="1">
        <f>IFERROR(__xludf.DUMMYFUNCTION("""COMPUTED_VALUE"""),187.0)</f>
        <v>187</v>
      </c>
      <c r="F370" s="1">
        <f t="shared" si="1"/>
        <v>0.01639027418</v>
      </c>
    </row>
    <row r="371" ht="15.75" customHeight="1">
      <c r="D371" s="4">
        <f>IFERROR(__xludf.DUMMYFUNCTION("""COMPUTED_VALUE"""),45100.66666666667)</f>
        <v>45100.66667</v>
      </c>
      <c r="E371" s="1">
        <f>IFERROR(__xludf.DUMMYFUNCTION("""COMPUTED_VALUE"""),186.68)</f>
        <v>186.68</v>
      </c>
      <c r="F371" s="1">
        <f t="shared" si="1"/>
        <v>-0.001712695773</v>
      </c>
    </row>
    <row r="372" ht="15.75" customHeight="1">
      <c r="D372" s="4">
        <f>IFERROR(__xludf.DUMMYFUNCTION("""COMPUTED_VALUE"""),45103.66666666667)</f>
        <v>45103.66667</v>
      </c>
      <c r="E372" s="1">
        <f>IFERROR(__xludf.DUMMYFUNCTION("""COMPUTED_VALUE"""),185.27)</f>
        <v>185.27</v>
      </c>
      <c r="F372" s="1">
        <f t="shared" si="1"/>
        <v>-0.00758170052</v>
      </c>
    </row>
    <row r="373" ht="15.75" customHeight="1">
      <c r="D373" s="4">
        <f>IFERROR(__xludf.DUMMYFUNCTION("""COMPUTED_VALUE"""),45104.66666666667)</f>
        <v>45104.66667</v>
      </c>
      <c r="E373" s="1">
        <f>IFERROR(__xludf.DUMMYFUNCTION("""COMPUTED_VALUE"""),188.06)</f>
        <v>188.06</v>
      </c>
      <c r="F373" s="1">
        <f t="shared" si="1"/>
        <v>0.01494684029</v>
      </c>
    </row>
    <row r="374" ht="15.75" customHeight="1">
      <c r="D374" s="4">
        <f>IFERROR(__xludf.DUMMYFUNCTION("""COMPUTED_VALUE"""),45105.66666666667)</f>
        <v>45105.66667</v>
      </c>
      <c r="E374" s="1">
        <f>IFERROR(__xludf.DUMMYFUNCTION("""COMPUTED_VALUE"""),189.25)</f>
        <v>189.25</v>
      </c>
      <c r="F374" s="1">
        <f t="shared" si="1"/>
        <v>0.006307831469</v>
      </c>
    </row>
    <row r="375" ht="15.75" customHeight="1">
      <c r="D375" s="4">
        <f>IFERROR(__xludf.DUMMYFUNCTION("""COMPUTED_VALUE"""),45106.66666666667)</f>
        <v>45106.66667</v>
      </c>
      <c r="E375" s="1">
        <f>IFERROR(__xludf.DUMMYFUNCTION("""COMPUTED_VALUE"""),189.59)</f>
        <v>189.59</v>
      </c>
      <c r="F375" s="1">
        <f t="shared" si="1"/>
        <v>0.001794953496</v>
      </c>
    </row>
    <row r="376" ht="15.75" customHeight="1">
      <c r="D376" s="4">
        <f>IFERROR(__xludf.DUMMYFUNCTION("""COMPUTED_VALUE"""),45107.66666666667)</f>
        <v>45107.66667</v>
      </c>
      <c r="E376" s="1">
        <f>IFERROR(__xludf.DUMMYFUNCTION("""COMPUTED_VALUE"""),193.97)</f>
        <v>193.97</v>
      </c>
      <c r="F376" s="1">
        <f t="shared" si="1"/>
        <v>0.02283966212</v>
      </c>
    </row>
    <row r="377" ht="15.75" customHeight="1">
      <c r="D377" s="4">
        <f>IFERROR(__xludf.DUMMYFUNCTION("""COMPUTED_VALUE"""),45110.54513888889)</f>
        <v>45110.54514</v>
      </c>
      <c r="E377" s="1">
        <f>IFERROR(__xludf.DUMMYFUNCTION("""COMPUTED_VALUE"""),192.46)</f>
        <v>192.46</v>
      </c>
      <c r="F377" s="1">
        <f t="shared" si="1"/>
        <v>-0.007815168002</v>
      </c>
    </row>
    <row r="378" ht="15.75" customHeight="1">
      <c r="D378" s="4">
        <f>IFERROR(__xludf.DUMMYFUNCTION("""COMPUTED_VALUE"""),45112.66666666667)</f>
        <v>45112.66667</v>
      </c>
      <c r="E378" s="1">
        <f>IFERROR(__xludf.DUMMYFUNCTION("""COMPUTED_VALUE"""),191.33)</f>
        <v>191.33</v>
      </c>
      <c r="F378" s="1">
        <f t="shared" si="1"/>
        <v>-0.005888654031</v>
      </c>
    </row>
    <row r="379" ht="15.75" customHeight="1">
      <c r="D379" s="4">
        <f>IFERROR(__xludf.DUMMYFUNCTION("""COMPUTED_VALUE"""),45113.66666666667)</f>
        <v>45113.66667</v>
      </c>
      <c r="E379" s="1">
        <f>IFERROR(__xludf.DUMMYFUNCTION("""COMPUTED_VALUE"""),191.81)</f>
        <v>191.81</v>
      </c>
      <c r="F379" s="1">
        <f t="shared" si="1"/>
        <v>0.002505612837</v>
      </c>
    </row>
    <row r="380" ht="15.75" customHeight="1">
      <c r="D380" s="4">
        <f>IFERROR(__xludf.DUMMYFUNCTION("""COMPUTED_VALUE"""),45114.66666666667)</f>
        <v>45114.66667</v>
      </c>
      <c r="E380" s="1">
        <f>IFERROR(__xludf.DUMMYFUNCTION("""COMPUTED_VALUE"""),190.68)</f>
        <v>190.68</v>
      </c>
      <c r="F380" s="1">
        <f t="shared" si="1"/>
        <v>-0.005908668397</v>
      </c>
    </row>
    <row r="381" ht="15.75" customHeight="1">
      <c r="D381" s="4">
        <f>IFERROR(__xludf.DUMMYFUNCTION("""COMPUTED_VALUE"""),45117.66666666667)</f>
        <v>45117.66667</v>
      </c>
      <c r="E381" s="1">
        <f>IFERROR(__xludf.DUMMYFUNCTION("""COMPUTED_VALUE"""),188.61)</f>
        <v>188.61</v>
      </c>
      <c r="F381" s="1">
        <f t="shared" si="1"/>
        <v>-0.01091523927</v>
      </c>
    </row>
    <row r="382" ht="15.75" customHeight="1">
      <c r="D382" s="4">
        <f>IFERROR(__xludf.DUMMYFUNCTION("""COMPUTED_VALUE"""),45118.66666666667)</f>
        <v>45118.66667</v>
      </c>
      <c r="E382" s="1">
        <f>IFERROR(__xludf.DUMMYFUNCTION("""COMPUTED_VALUE"""),188.08)</f>
        <v>188.08</v>
      </c>
      <c r="F382" s="1">
        <f t="shared" si="1"/>
        <v>-0.002813986831</v>
      </c>
    </row>
    <row r="383" ht="15.75" customHeight="1">
      <c r="D383" s="4">
        <f>IFERROR(__xludf.DUMMYFUNCTION("""COMPUTED_VALUE"""),45119.66666666667)</f>
        <v>45119.66667</v>
      </c>
      <c r="E383" s="1">
        <f>IFERROR(__xludf.DUMMYFUNCTION("""COMPUTED_VALUE"""),189.77)</f>
        <v>189.77</v>
      </c>
      <c r="F383" s="1">
        <f t="shared" si="1"/>
        <v>0.008945408334</v>
      </c>
    </row>
    <row r="384" ht="15.75" customHeight="1">
      <c r="D384" s="4">
        <f>IFERROR(__xludf.DUMMYFUNCTION("""COMPUTED_VALUE"""),45120.66666666667)</f>
        <v>45120.66667</v>
      </c>
      <c r="E384" s="1">
        <f>IFERROR(__xludf.DUMMYFUNCTION("""COMPUTED_VALUE"""),190.54)</f>
        <v>190.54</v>
      </c>
      <c r="F384" s="1">
        <f t="shared" si="1"/>
        <v>0.004049333713</v>
      </c>
    </row>
    <row r="385" ht="15.75" customHeight="1">
      <c r="D385" s="4">
        <f>IFERROR(__xludf.DUMMYFUNCTION("""COMPUTED_VALUE"""),45121.66666666667)</f>
        <v>45121.66667</v>
      </c>
      <c r="E385" s="1">
        <f>IFERROR(__xludf.DUMMYFUNCTION("""COMPUTED_VALUE"""),190.69)</f>
        <v>190.69</v>
      </c>
      <c r="F385" s="1">
        <f t="shared" si="1"/>
        <v>0.0007869265679</v>
      </c>
    </row>
    <row r="386" ht="15.75" customHeight="1">
      <c r="D386" s="4">
        <f>IFERROR(__xludf.DUMMYFUNCTION("""COMPUTED_VALUE"""),45124.66666666667)</f>
        <v>45124.66667</v>
      </c>
      <c r="E386" s="1">
        <f>IFERROR(__xludf.DUMMYFUNCTION("""COMPUTED_VALUE"""),193.99)</f>
        <v>193.99</v>
      </c>
      <c r="F386" s="1">
        <f t="shared" si="1"/>
        <v>0.0171575385</v>
      </c>
    </row>
    <row r="387" ht="15.75" customHeight="1">
      <c r="D387" s="4">
        <f>IFERROR(__xludf.DUMMYFUNCTION("""COMPUTED_VALUE"""),45125.66666666667)</f>
        <v>45125.66667</v>
      </c>
      <c r="E387" s="1">
        <f>IFERROR(__xludf.DUMMYFUNCTION("""COMPUTED_VALUE"""),193.73)</f>
        <v>193.73</v>
      </c>
      <c r="F387" s="1">
        <f t="shared" si="1"/>
        <v>-0.001341174244</v>
      </c>
    </row>
    <row r="388" ht="15.75" customHeight="1">
      <c r="D388" s="4">
        <f>IFERROR(__xludf.DUMMYFUNCTION("""COMPUTED_VALUE"""),45126.66666666667)</f>
        <v>45126.66667</v>
      </c>
      <c r="E388" s="1">
        <f>IFERROR(__xludf.DUMMYFUNCTION("""COMPUTED_VALUE"""),195.1)</f>
        <v>195.1</v>
      </c>
      <c r="F388" s="1">
        <f t="shared" si="1"/>
        <v>0.00704681053</v>
      </c>
    </row>
    <row r="389" ht="15.75" customHeight="1">
      <c r="D389" s="4">
        <f>IFERROR(__xludf.DUMMYFUNCTION("""COMPUTED_VALUE"""),45127.66666666667)</f>
        <v>45127.66667</v>
      </c>
      <c r="E389" s="1">
        <f>IFERROR(__xludf.DUMMYFUNCTION("""COMPUTED_VALUE"""),193.13)</f>
        <v>193.13</v>
      </c>
      <c r="F389" s="1">
        <f t="shared" si="1"/>
        <v>-0.01014871034</v>
      </c>
    </row>
    <row r="390" ht="15.75" customHeight="1">
      <c r="D390" s="4">
        <f>IFERROR(__xludf.DUMMYFUNCTION("""COMPUTED_VALUE"""),45128.66666666667)</f>
        <v>45128.66667</v>
      </c>
      <c r="E390" s="1">
        <f>IFERROR(__xludf.DUMMYFUNCTION("""COMPUTED_VALUE"""),191.94)</f>
        <v>191.94</v>
      </c>
      <c r="F390" s="1">
        <f t="shared" si="1"/>
        <v>-0.006180714095</v>
      </c>
    </row>
    <row r="391" ht="15.75" customHeight="1">
      <c r="D391" s="4">
        <f>IFERROR(__xludf.DUMMYFUNCTION("""COMPUTED_VALUE"""),45131.66666666667)</f>
        <v>45131.66667</v>
      </c>
      <c r="E391" s="1">
        <f>IFERROR(__xludf.DUMMYFUNCTION("""COMPUTED_VALUE"""),192.75)</f>
        <v>192.75</v>
      </c>
      <c r="F391" s="1">
        <f t="shared" si="1"/>
        <v>0.004211189254</v>
      </c>
    </row>
    <row r="392" ht="15.75" customHeight="1">
      <c r="D392" s="4">
        <f>IFERROR(__xludf.DUMMYFUNCTION("""COMPUTED_VALUE"""),45132.66666666667)</f>
        <v>45132.66667</v>
      </c>
      <c r="E392" s="1">
        <f>IFERROR(__xludf.DUMMYFUNCTION("""COMPUTED_VALUE"""),193.62)</f>
        <v>193.62</v>
      </c>
      <c r="F392" s="1">
        <f t="shared" si="1"/>
        <v>0.004503462848</v>
      </c>
    </row>
    <row r="393" ht="15.75" customHeight="1">
      <c r="D393" s="4">
        <f>IFERROR(__xludf.DUMMYFUNCTION("""COMPUTED_VALUE"""),45133.66666666667)</f>
        <v>45133.66667</v>
      </c>
      <c r="E393" s="1">
        <f>IFERROR(__xludf.DUMMYFUNCTION("""COMPUTED_VALUE"""),194.5)</f>
        <v>194.5</v>
      </c>
      <c r="F393" s="1">
        <f t="shared" si="1"/>
        <v>0.004534687767</v>
      </c>
    </row>
    <row r="394" ht="15.75" customHeight="1">
      <c r="D394" s="4">
        <f>IFERROR(__xludf.DUMMYFUNCTION("""COMPUTED_VALUE"""),45134.66666666667)</f>
        <v>45134.66667</v>
      </c>
      <c r="E394" s="1">
        <f>IFERROR(__xludf.DUMMYFUNCTION("""COMPUTED_VALUE"""),193.22)</f>
        <v>193.22</v>
      </c>
      <c r="F394" s="1">
        <f t="shared" si="1"/>
        <v>-0.006602726969</v>
      </c>
    </row>
    <row r="395" ht="15.75" customHeight="1">
      <c r="D395" s="4">
        <f>IFERROR(__xludf.DUMMYFUNCTION("""COMPUTED_VALUE"""),45135.66666666667)</f>
        <v>45135.66667</v>
      </c>
      <c r="E395" s="1">
        <f>IFERROR(__xludf.DUMMYFUNCTION("""COMPUTED_VALUE"""),195.83)</f>
        <v>195.83</v>
      </c>
      <c r="F395" s="1">
        <f t="shared" si="1"/>
        <v>0.01341749984</v>
      </c>
    </row>
    <row r="396" ht="15.75" customHeight="1">
      <c r="D396" s="4">
        <f>IFERROR(__xludf.DUMMYFUNCTION("""COMPUTED_VALUE"""),45138.66666666667)</f>
        <v>45138.66667</v>
      </c>
      <c r="E396" s="1">
        <f>IFERROR(__xludf.DUMMYFUNCTION("""COMPUTED_VALUE"""),196.45)</f>
        <v>196.45</v>
      </c>
      <c r="F396" s="1">
        <f t="shared" si="1"/>
        <v>0.003161010076</v>
      </c>
    </row>
    <row r="397" ht="15.75" customHeight="1">
      <c r="D397" s="4">
        <f>IFERROR(__xludf.DUMMYFUNCTION("""COMPUTED_VALUE"""),45139.66666666667)</f>
        <v>45139.66667</v>
      </c>
      <c r="E397" s="1">
        <f>IFERROR(__xludf.DUMMYFUNCTION("""COMPUTED_VALUE"""),195.61)</f>
        <v>195.61</v>
      </c>
      <c r="F397" s="1">
        <f t="shared" si="1"/>
        <v>-0.004285064966</v>
      </c>
    </row>
    <row r="398" ht="15.75" customHeight="1">
      <c r="D398" s="4">
        <f>IFERROR(__xludf.DUMMYFUNCTION("""COMPUTED_VALUE"""),45140.66666666667)</f>
        <v>45140.66667</v>
      </c>
      <c r="E398" s="1">
        <f>IFERROR(__xludf.DUMMYFUNCTION("""COMPUTED_VALUE"""),192.58)</f>
        <v>192.58</v>
      </c>
      <c r="F398" s="1">
        <f t="shared" si="1"/>
        <v>-0.01561122923</v>
      </c>
    </row>
    <row r="399" ht="15.75" customHeight="1">
      <c r="D399" s="4">
        <f>IFERROR(__xludf.DUMMYFUNCTION("""COMPUTED_VALUE"""),45141.66666666667)</f>
        <v>45141.66667</v>
      </c>
      <c r="E399" s="1">
        <f>IFERROR(__xludf.DUMMYFUNCTION("""COMPUTED_VALUE"""),191.17)</f>
        <v>191.17</v>
      </c>
      <c r="F399" s="1">
        <f t="shared" si="1"/>
        <v>-0.007348567271</v>
      </c>
    </row>
    <row r="400" ht="15.75" customHeight="1">
      <c r="D400" s="4">
        <f>IFERROR(__xludf.DUMMYFUNCTION("""COMPUTED_VALUE"""),45142.66666666667)</f>
        <v>45142.66667</v>
      </c>
      <c r="E400" s="1">
        <f>IFERROR(__xludf.DUMMYFUNCTION("""COMPUTED_VALUE"""),181.99)</f>
        <v>181.99</v>
      </c>
      <c r="F400" s="1">
        <f t="shared" si="1"/>
        <v>-0.04921134403</v>
      </c>
    </row>
    <row r="401" ht="15.75" customHeight="1">
      <c r="D401" s="4">
        <f>IFERROR(__xludf.DUMMYFUNCTION("""COMPUTED_VALUE"""),45145.66666666667)</f>
        <v>45145.66667</v>
      </c>
      <c r="E401" s="1">
        <f>IFERROR(__xludf.DUMMYFUNCTION("""COMPUTED_VALUE"""),178.85)</f>
        <v>178.85</v>
      </c>
      <c r="F401" s="1">
        <f t="shared" si="1"/>
        <v>-0.01740427481</v>
      </c>
    </row>
    <row r="402" ht="15.75" customHeight="1">
      <c r="D402" s="4">
        <f>IFERROR(__xludf.DUMMYFUNCTION("""COMPUTED_VALUE"""),45146.66666666667)</f>
        <v>45146.66667</v>
      </c>
      <c r="E402" s="1">
        <f>IFERROR(__xludf.DUMMYFUNCTION("""COMPUTED_VALUE"""),179.8)</f>
        <v>179.8</v>
      </c>
      <c r="F402" s="1">
        <f t="shared" si="1"/>
        <v>0.005297656332</v>
      </c>
    </row>
    <row r="403" ht="15.75" customHeight="1">
      <c r="D403" s="4">
        <f>IFERROR(__xludf.DUMMYFUNCTION("""COMPUTED_VALUE"""),45147.66666666667)</f>
        <v>45147.66667</v>
      </c>
      <c r="E403" s="1">
        <f>IFERROR(__xludf.DUMMYFUNCTION("""COMPUTED_VALUE"""),178.19)</f>
        <v>178.19</v>
      </c>
      <c r="F403" s="1">
        <f t="shared" si="1"/>
        <v>-0.008994725298</v>
      </c>
    </row>
    <row r="404" ht="15.75" customHeight="1">
      <c r="D404" s="4">
        <f>IFERROR(__xludf.DUMMYFUNCTION("""COMPUTED_VALUE"""),45148.66666666667)</f>
        <v>45148.66667</v>
      </c>
      <c r="E404" s="1">
        <f>IFERROR(__xludf.DUMMYFUNCTION("""COMPUTED_VALUE"""),177.97)</f>
        <v>177.97</v>
      </c>
      <c r="F404" s="1">
        <f t="shared" si="1"/>
        <v>-0.001235399977</v>
      </c>
    </row>
    <row r="405" ht="15.75" customHeight="1">
      <c r="D405" s="4">
        <f>IFERROR(__xludf.DUMMYFUNCTION("""COMPUTED_VALUE"""),45149.66666666667)</f>
        <v>45149.66667</v>
      </c>
      <c r="E405" s="1">
        <f>IFERROR(__xludf.DUMMYFUNCTION("""COMPUTED_VALUE"""),177.79)</f>
        <v>177.79</v>
      </c>
      <c r="F405" s="1">
        <f t="shared" si="1"/>
        <v>-0.001011918233</v>
      </c>
    </row>
    <row r="406" ht="15.75" customHeight="1">
      <c r="D406" s="4">
        <f>IFERROR(__xludf.DUMMYFUNCTION("""COMPUTED_VALUE"""),45152.66666666667)</f>
        <v>45152.66667</v>
      </c>
      <c r="E406" s="1">
        <f>IFERROR(__xludf.DUMMYFUNCTION("""COMPUTED_VALUE"""),179.46)</f>
        <v>179.46</v>
      </c>
      <c r="F406" s="1">
        <f t="shared" si="1"/>
        <v>0.009349263341</v>
      </c>
    </row>
    <row r="407" ht="15.75" customHeight="1">
      <c r="D407" s="4">
        <f>IFERROR(__xludf.DUMMYFUNCTION("""COMPUTED_VALUE"""),45153.66666666667)</f>
        <v>45153.66667</v>
      </c>
      <c r="E407" s="1">
        <f>IFERROR(__xludf.DUMMYFUNCTION("""COMPUTED_VALUE"""),177.45)</f>
        <v>177.45</v>
      </c>
      <c r="F407" s="1">
        <f t="shared" si="1"/>
        <v>-0.01126346278</v>
      </c>
    </row>
    <row r="408" ht="15.75" customHeight="1">
      <c r="D408" s="4">
        <f>IFERROR(__xludf.DUMMYFUNCTION("""COMPUTED_VALUE"""),45154.66666666667)</f>
        <v>45154.66667</v>
      </c>
      <c r="E408" s="1">
        <f>IFERROR(__xludf.DUMMYFUNCTION("""COMPUTED_VALUE"""),176.57)</f>
        <v>176.57</v>
      </c>
      <c r="F408" s="1">
        <f t="shared" si="1"/>
        <v>-0.004971480778</v>
      </c>
    </row>
    <row r="409" ht="15.75" customHeight="1">
      <c r="D409" s="4">
        <f>IFERROR(__xludf.DUMMYFUNCTION("""COMPUTED_VALUE"""),45155.66666666667)</f>
        <v>45155.66667</v>
      </c>
      <c r="E409" s="1">
        <f>IFERROR(__xludf.DUMMYFUNCTION("""COMPUTED_VALUE"""),174.0)</f>
        <v>174</v>
      </c>
      <c r="F409" s="1">
        <f t="shared" si="1"/>
        <v>-0.0146620991</v>
      </c>
    </row>
    <row r="410" ht="15.75" customHeight="1">
      <c r="D410" s="4">
        <f>IFERROR(__xludf.DUMMYFUNCTION("""COMPUTED_VALUE"""),45156.66666666667)</f>
        <v>45156.66667</v>
      </c>
      <c r="E410" s="1">
        <f>IFERROR(__xludf.DUMMYFUNCTION("""COMPUTED_VALUE"""),174.49)</f>
        <v>174.49</v>
      </c>
      <c r="F410" s="1">
        <f t="shared" si="1"/>
        <v>0.002812134196</v>
      </c>
    </row>
    <row r="411" ht="15.75" customHeight="1">
      <c r="D411" s="4">
        <f>IFERROR(__xludf.DUMMYFUNCTION("""COMPUTED_VALUE"""),45159.66666666667)</f>
        <v>45159.66667</v>
      </c>
      <c r="E411" s="1">
        <f>IFERROR(__xludf.DUMMYFUNCTION("""COMPUTED_VALUE"""),175.84)</f>
        <v>175.84</v>
      </c>
      <c r="F411" s="1">
        <f t="shared" si="1"/>
        <v>0.007707057245</v>
      </c>
    </row>
    <row r="412" ht="15.75" customHeight="1">
      <c r="D412" s="4">
        <f>IFERROR(__xludf.DUMMYFUNCTION("""COMPUTED_VALUE"""),45160.66666666667)</f>
        <v>45160.66667</v>
      </c>
      <c r="E412" s="1">
        <f>IFERROR(__xludf.DUMMYFUNCTION("""COMPUTED_VALUE"""),177.23)</f>
        <v>177.23</v>
      </c>
      <c r="F412" s="1">
        <f t="shared" si="1"/>
        <v>0.007873833412</v>
      </c>
    </row>
    <row r="413" ht="15.75" customHeight="1">
      <c r="D413" s="4">
        <f>IFERROR(__xludf.DUMMYFUNCTION("""COMPUTED_VALUE"""),45161.66666666667)</f>
        <v>45161.66667</v>
      </c>
      <c r="E413" s="1">
        <f>IFERROR(__xludf.DUMMYFUNCTION("""COMPUTED_VALUE"""),181.12)</f>
        <v>181.12</v>
      </c>
      <c r="F413" s="1">
        <f t="shared" si="1"/>
        <v>0.02171147095</v>
      </c>
    </row>
    <row r="414" ht="15.75" customHeight="1">
      <c r="D414" s="4">
        <f>IFERROR(__xludf.DUMMYFUNCTION("""COMPUTED_VALUE"""),45162.66666666667)</f>
        <v>45162.66667</v>
      </c>
      <c r="E414" s="1">
        <f>IFERROR(__xludf.DUMMYFUNCTION("""COMPUTED_VALUE"""),176.38)</f>
        <v>176.38</v>
      </c>
      <c r="F414" s="1">
        <f t="shared" si="1"/>
        <v>-0.02651903655</v>
      </c>
    </row>
    <row r="415" ht="15.75" customHeight="1">
      <c r="D415" s="4">
        <f>IFERROR(__xludf.DUMMYFUNCTION("""COMPUTED_VALUE"""),45163.66666666667)</f>
        <v>45163.66667</v>
      </c>
      <c r="E415" s="1">
        <f>IFERROR(__xludf.DUMMYFUNCTION("""COMPUTED_VALUE"""),178.61)</f>
        <v>178.61</v>
      </c>
      <c r="F415" s="1">
        <f t="shared" si="1"/>
        <v>0.01256389946</v>
      </c>
    </row>
    <row r="416" ht="15.75" customHeight="1">
      <c r="D416" s="4">
        <f>IFERROR(__xludf.DUMMYFUNCTION("""COMPUTED_VALUE"""),45166.66666666667)</f>
        <v>45166.66667</v>
      </c>
      <c r="E416" s="1">
        <f>IFERROR(__xludf.DUMMYFUNCTION("""COMPUTED_VALUE"""),180.19)</f>
        <v>180.19</v>
      </c>
      <c r="F416" s="1">
        <f t="shared" si="1"/>
        <v>0.008807191822</v>
      </c>
    </row>
    <row r="417" ht="15.75" customHeight="1">
      <c r="D417" s="4">
        <f>IFERROR(__xludf.DUMMYFUNCTION("""COMPUTED_VALUE"""),45167.66666666667)</f>
        <v>45167.66667</v>
      </c>
      <c r="E417" s="1">
        <f>IFERROR(__xludf.DUMMYFUNCTION("""COMPUTED_VALUE"""),184.12)</f>
        <v>184.12</v>
      </c>
      <c r="F417" s="1">
        <f t="shared" si="1"/>
        <v>0.02157586921</v>
      </c>
    </row>
    <row r="418" ht="15.75" customHeight="1">
      <c r="D418" s="4">
        <f>IFERROR(__xludf.DUMMYFUNCTION("""COMPUTED_VALUE"""),45168.66666666667)</f>
        <v>45168.66667</v>
      </c>
      <c r="E418" s="1">
        <f>IFERROR(__xludf.DUMMYFUNCTION("""COMPUTED_VALUE"""),187.65)</f>
        <v>187.65</v>
      </c>
      <c r="F418" s="1">
        <f t="shared" si="1"/>
        <v>0.01899080663</v>
      </c>
    </row>
    <row r="419" ht="15.75" customHeight="1">
      <c r="D419" s="4">
        <f>IFERROR(__xludf.DUMMYFUNCTION("""COMPUTED_VALUE"""),45169.66666666667)</f>
        <v>45169.66667</v>
      </c>
      <c r="E419" s="1">
        <f>IFERROR(__xludf.DUMMYFUNCTION("""COMPUTED_VALUE"""),187.87)</f>
        <v>187.87</v>
      </c>
      <c r="F419" s="1">
        <f t="shared" si="1"/>
        <v>0.001171708698</v>
      </c>
    </row>
    <row r="420" ht="15.75" customHeight="1">
      <c r="D420" s="4">
        <f>IFERROR(__xludf.DUMMYFUNCTION("""COMPUTED_VALUE"""),45170.66666666667)</f>
        <v>45170.66667</v>
      </c>
      <c r="E420" s="1">
        <f>IFERROR(__xludf.DUMMYFUNCTION("""COMPUTED_VALUE"""),189.46)</f>
        <v>189.46</v>
      </c>
      <c r="F420" s="1">
        <f t="shared" si="1"/>
        <v>0.008427686168</v>
      </c>
    </row>
    <row r="421" ht="15.75" customHeight="1">
      <c r="D421" s="4">
        <f>IFERROR(__xludf.DUMMYFUNCTION("""COMPUTED_VALUE"""),45174.66666666667)</f>
        <v>45174.66667</v>
      </c>
      <c r="E421" s="1">
        <f>IFERROR(__xludf.DUMMYFUNCTION("""COMPUTED_VALUE"""),189.7)</f>
        <v>189.7</v>
      </c>
      <c r="F421" s="1">
        <f t="shared" si="1"/>
        <v>0.001265956494</v>
      </c>
    </row>
    <row r="422" ht="15.75" customHeight="1">
      <c r="D422" s="4">
        <f>IFERROR(__xludf.DUMMYFUNCTION("""COMPUTED_VALUE"""),45175.66666666667)</f>
        <v>45175.66667</v>
      </c>
      <c r="E422" s="1">
        <f>IFERROR(__xludf.DUMMYFUNCTION("""COMPUTED_VALUE"""),182.91)</f>
        <v>182.91</v>
      </c>
      <c r="F422" s="1">
        <f t="shared" si="1"/>
        <v>-0.03644964835</v>
      </c>
    </row>
    <row r="423" ht="15.75" customHeight="1">
      <c r="D423" s="4">
        <f>IFERROR(__xludf.DUMMYFUNCTION("""COMPUTED_VALUE"""),45176.66666666667)</f>
        <v>45176.66667</v>
      </c>
      <c r="E423" s="1">
        <f>IFERROR(__xludf.DUMMYFUNCTION("""COMPUTED_VALUE"""),177.56)</f>
        <v>177.56</v>
      </c>
      <c r="F423" s="1">
        <f t="shared" si="1"/>
        <v>-0.02968564862</v>
      </c>
    </row>
    <row r="424" ht="15.75" customHeight="1">
      <c r="D424" s="4">
        <f>IFERROR(__xludf.DUMMYFUNCTION("""COMPUTED_VALUE"""),45177.66666666667)</f>
        <v>45177.66667</v>
      </c>
      <c r="E424" s="1">
        <f>IFERROR(__xludf.DUMMYFUNCTION("""COMPUTED_VALUE"""),178.18)</f>
        <v>178.18</v>
      </c>
      <c r="F424" s="1">
        <f t="shared" si="1"/>
        <v>0.003485695327</v>
      </c>
    </row>
    <row r="425" ht="15.75" customHeight="1">
      <c r="D425" s="4">
        <f>IFERROR(__xludf.DUMMYFUNCTION("""COMPUTED_VALUE"""),45180.66666666667)</f>
        <v>45180.66667</v>
      </c>
      <c r="E425" s="1">
        <f>IFERROR(__xludf.DUMMYFUNCTION("""COMPUTED_VALUE"""),179.36)</f>
        <v>179.36</v>
      </c>
      <c r="F425" s="1">
        <f t="shared" si="1"/>
        <v>0.006600684031</v>
      </c>
    </row>
    <row r="426" ht="15.75" customHeight="1">
      <c r="D426" s="4">
        <f>IFERROR(__xludf.DUMMYFUNCTION("""COMPUTED_VALUE"""),45181.66666666667)</f>
        <v>45181.66667</v>
      </c>
      <c r="E426" s="1">
        <f>IFERROR(__xludf.DUMMYFUNCTION("""COMPUTED_VALUE"""),176.3)</f>
        <v>176.3</v>
      </c>
      <c r="F426" s="1">
        <f t="shared" si="1"/>
        <v>-0.01720786992</v>
      </c>
    </row>
    <row r="427" ht="15.75" customHeight="1">
      <c r="D427" s="4">
        <f>IFERROR(__xludf.DUMMYFUNCTION("""COMPUTED_VALUE"""),45182.66666666667)</f>
        <v>45182.66667</v>
      </c>
      <c r="E427" s="1">
        <f>IFERROR(__xludf.DUMMYFUNCTION("""COMPUTED_VALUE"""),174.21)</f>
        <v>174.21</v>
      </c>
      <c r="F427" s="1">
        <f t="shared" si="1"/>
        <v>-0.01192562135</v>
      </c>
    </row>
    <row r="428" ht="15.75" customHeight="1">
      <c r="D428" s="4">
        <f>IFERROR(__xludf.DUMMYFUNCTION("""COMPUTED_VALUE"""),45183.66666666667)</f>
        <v>45183.66667</v>
      </c>
      <c r="E428" s="1">
        <f>IFERROR(__xludf.DUMMYFUNCTION("""COMPUTED_VALUE"""),175.74)</f>
        <v>175.74</v>
      </c>
      <c r="F428" s="1">
        <f t="shared" si="1"/>
        <v>0.008744162016</v>
      </c>
    </row>
    <row r="429" ht="15.75" customHeight="1">
      <c r="D429" s="4">
        <f>IFERROR(__xludf.DUMMYFUNCTION("""COMPUTED_VALUE"""),45184.66666666667)</f>
        <v>45184.66667</v>
      </c>
      <c r="E429" s="1">
        <f>IFERROR(__xludf.DUMMYFUNCTION("""COMPUTED_VALUE"""),175.01)</f>
        <v>175.01</v>
      </c>
      <c r="F429" s="1">
        <f t="shared" si="1"/>
        <v>-0.00416251492</v>
      </c>
    </row>
    <row r="430" ht="15.75" customHeight="1">
      <c r="D430" s="4">
        <f>IFERROR(__xludf.DUMMYFUNCTION("""COMPUTED_VALUE"""),45187.66666666667)</f>
        <v>45187.66667</v>
      </c>
      <c r="E430" s="1">
        <f>IFERROR(__xludf.DUMMYFUNCTION("""COMPUTED_VALUE"""),177.97)</f>
        <v>177.97</v>
      </c>
      <c r="F430" s="1">
        <f t="shared" si="1"/>
        <v>0.01677188161</v>
      </c>
    </row>
    <row r="431" ht="15.75" customHeight="1">
      <c r="D431" s="4">
        <f>IFERROR(__xludf.DUMMYFUNCTION("""COMPUTED_VALUE"""),45188.66666666667)</f>
        <v>45188.66667</v>
      </c>
      <c r="E431" s="1">
        <f>IFERROR(__xludf.DUMMYFUNCTION("""COMPUTED_VALUE"""),179.07)</f>
        <v>179.07</v>
      </c>
      <c r="F431" s="1">
        <f t="shared" si="1"/>
        <v>0.006161794087</v>
      </c>
    </row>
    <row r="432" ht="15.75" customHeight="1">
      <c r="D432" s="4">
        <f>IFERROR(__xludf.DUMMYFUNCTION("""COMPUTED_VALUE"""),45189.66666666667)</f>
        <v>45189.66667</v>
      </c>
      <c r="E432" s="1">
        <f>IFERROR(__xludf.DUMMYFUNCTION("""COMPUTED_VALUE"""),175.49)</f>
        <v>175.49</v>
      </c>
      <c r="F432" s="1">
        <f t="shared" si="1"/>
        <v>-0.02019472962</v>
      </c>
    </row>
    <row r="433" ht="15.75" customHeight="1">
      <c r="D433" s="4">
        <f>IFERROR(__xludf.DUMMYFUNCTION("""COMPUTED_VALUE"""),45190.66666666667)</f>
        <v>45190.66667</v>
      </c>
      <c r="E433" s="1">
        <f>IFERROR(__xludf.DUMMYFUNCTION("""COMPUTED_VALUE"""),173.93)</f>
        <v>173.93</v>
      </c>
      <c r="F433" s="1">
        <f t="shared" si="1"/>
        <v>-0.008929141805</v>
      </c>
    </row>
    <row r="434" ht="15.75" customHeight="1">
      <c r="D434" s="4">
        <f>IFERROR(__xludf.DUMMYFUNCTION("""COMPUTED_VALUE"""),45191.66666666667)</f>
        <v>45191.66667</v>
      </c>
      <c r="E434" s="1">
        <f>IFERROR(__xludf.DUMMYFUNCTION("""COMPUTED_VALUE"""),174.79)</f>
        <v>174.79</v>
      </c>
      <c r="F434" s="1">
        <f t="shared" si="1"/>
        <v>0.004932333927</v>
      </c>
    </row>
    <row r="435" ht="15.75" customHeight="1">
      <c r="D435" s="4">
        <f>IFERROR(__xludf.DUMMYFUNCTION("""COMPUTED_VALUE"""),45194.66666666667)</f>
        <v>45194.66667</v>
      </c>
      <c r="E435" s="1">
        <f>IFERROR(__xludf.DUMMYFUNCTION("""COMPUTED_VALUE"""),176.08)</f>
        <v>176.08</v>
      </c>
      <c r="F435" s="1">
        <f t="shared" si="1"/>
        <v>0.007353183871</v>
      </c>
    </row>
    <row r="436" ht="15.75" customHeight="1">
      <c r="D436" s="4">
        <f>IFERROR(__xludf.DUMMYFUNCTION("""COMPUTED_VALUE"""),45195.66666666667)</f>
        <v>45195.66667</v>
      </c>
      <c r="E436" s="1">
        <f>IFERROR(__xludf.DUMMYFUNCTION("""COMPUTED_VALUE"""),171.96)</f>
        <v>171.96</v>
      </c>
      <c r="F436" s="1">
        <f t="shared" si="1"/>
        <v>-0.02367654559</v>
      </c>
    </row>
    <row r="437" ht="15.75" customHeight="1">
      <c r="D437" s="4">
        <f>IFERROR(__xludf.DUMMYFUNCTION("""COMPUTED_VALUE"""),45196.66666666667)</f>
        <v>45196.66667</v>
      </c>
      <c r="E437" s="1">
        <f>IFERROR(__xludf.DUMMYFUNCTION("""COMPUTED_VALUE"""),170.43)</f>
        <v>170.43</v>
      </c>
      <c r="F437" s="1">
        <f t="shared" si="1"/>
        <v>-0.008937236391</v>
      </c>
    </row>
    <row r="438" ht="15.75" customHeight="1">
      <c r="D438" s="4">
        <f>IFERROR(__xludf.DUMMYFUNCTION("""COMPUTED_VALUE"""),45197.66666666667)</f>
        <v>45197.66667</v>
      </c>
      <c r="E438" s="1">
        <f>IFERROR(__xludf.DUMMYFUNCTION("""COMPUTED_VALUE"""),170.69)</f>
        <v>170.69</v>
      </c>
      <c r="F438" s="1">
        <f t="shared" si="1"/>
        <v>0.001524390539</v>
      </c>
    </row>
    <row r="439" ht="15.75" customHeight="1">
      <c r="D439" s="4">
        <f>IFERROR(__xludf.DUMMYFUNCTION("""COMPUTED_VALUE"""),45198.66666666667)</f>
        <v>45198.66667</v>
      </c>
      <c r="E439" s="1">
        <f>IFERROR(__xludf.DUMMYFUNCTION("""COMPUTED_VALUE"""),171.21)</f>
        <v>171.21</v>
      </c>
      <c r="F439" s="1">
        <f t="shared" si="1"/>
        <v>0.00304182744</v>
      </c>
    </row>
    <row r="440" ht="15.75" customHeight="1">
      <c r="D440" s="4">
        <f>IFERROR(__xludf.DUMMYFUNCTION("""COMPUTED_VALUE"""),45201.66666666667)</f>
        <v>45201.66667</v>
      </c>
      <c r="E440" s="1">
        <f>IFERROR(__xludf.DUMMYFUNCTION("""COMPUTED_VALUE"""),173.75)</f>
        <v>173.75</v>
      </c>
      <c r="F440" s="1">
        <f t="shared" si="1"/>
        <v>0.01472661123</v>
      </c>
    </row>
    <row r="441" ht="15.75" customHeight="1">
      <c r="D441" s="4">
        <f>IFERROR(__xludf.DUMMYFUNCTION("""COMPUTED_VALUE"""),45202.66666666667)</f>
        <v>45202.66667</v>
      </c>
      <c r="E441" s="1">
        <f>IFERROR(__xludf.DUMMYFUNCTION("""COMPUTED_VALUE"""),172.4)</f>
        <v>172.4</v>
      </c>
      <c r="F441" s="1">
        <f t="shared" si="1"/>
        <v>-0.007800126215</v>
      </c>
    </row>
    <row r="442" ht="15.75" customHeight="1">
      <c r="D442" s="4">
        <f>IFERROR(__xludf.DUMMYFUNCTION("""COMPUTED_VALUE"""),45203.66666666667)</f>
        <v>45203.66667</v>
      </c>
      <c r="E442" s="1">
        <f>IFERROR(__xludf.DUMMYFUNCTION("""COMPUTED_VALUE"""),173.66)</f>
        <v>173.66</v>
      </c>
      <c r="F442" s="1">
        <f t="shared" si="1"/>
        <v>0.007282006403</v>
      </c>
    </row>
    <row r="443" ht="15.75" customHeight="1">
      <c r="D443" s="4">
        <f>IFERROR(__xludf.DUMMYFUNCTION("""COMPUTED_VALUE"""),45204.66666666667)</f>
        <v>45204.66667</v>
      </c>
      <c r="E443" s="1">
        <f>IFERROR(__xludf.DUMMYFUNCTION("""COMPUTED_VALUE"""),174.91)</f>
        <v>174.91</v>
      </c>
      <c r="F443" s="1">
        <f t="shared" si="1"/>
        <v>0.007172191286</v>
      </c>
    </row>
    <row r="444" ht="15.75" customHeight="1">
      <c r="D444" s="4">
        <f>IFERROR(__xludf.DUMMYFUNCTION("""COMPUTED_VALUE"""),45205.66666666667)</f>
        <v>45205.66667</v>
      </c>
      <c r="E444" s="1">
        <f>IFERROR(__xludf.DUMMYFUNCTION("""COMPUTED_VALUE"""),177.49)</f>
        <v>177.49</v>
      </c>
      <c r="F444" s="1">
        <f t="shared" si="1"/>
        <v>0.01464271338</v>
      </c>
    </row>
    <row r="445" ht="15.75" customHeight="1">
      <c r="D445" s="4">
        <f>IFERROR(__xludf.DUMMYFUNCTION("""COMPUTED_VALUE"""),45208.66666666667)</f>
        <v>45208.66667</v>
      </c>
      <c r="E445" s="1">
        <f>IFERROR(__xludf.DUMMYFUNCTION("""COMPUTED_VALUE"""),178.99)</f>
        <v>178.99</v>
      </c>
      <c r="F445" s="1">
        <f t="shared" si="1"/>
        <v>0.008415669058</v>
      </c>
    </row>
    <row r="446" ht="15.75" customHeight="1">
      <c r="D446" s="4">
        <f>IFERROR(__xludf.DUMMYFUNCTION("""COMPUTED_VALUE"""),45209.66666666667)</f>
        <v>45209.66667</v>
      </c>
      <c r="E446" s="1">
        <f>IFERROR(__xludf.DUMMYFUNCTION("""COMPUTED_VALUE"""),178.39)</f>
        <v>178.39</v>
      </c>
      <c r="F446" s="1">
        <f t="shared" si="1"/>
        <v>-0.003357773595</v>
      </c>
    </row>
    <row r="447" ht="15.75" customHeight="1">
      <c r="D447" s="4">
        <f>IFERROR(__xludf.DUMMYFUNCTION("""COMPUTED_VALUE"""),45210.66666666667)</f>
        <v>45210.66667</v>
      </c>
      <c r="E447" s="1">
        <f>IFERROR(__xludf.DUMMYFUNCTION("""COMPUTED_VALUE"""),179.8)</f>
        <v>179.8</v>
      </c>
      <c r="F447" s="1">
        <f t="shared" si="1"/>
        <v>0.007872957274</v>
      </c>
    </row>
    <row r="448" ht="15.75" customHeight="1">
      <c r="D448" s="4">
        <f>IFERROR(__xludf.DUMMYFUNCTION("""COMPUTED_VALUE"""),45211.66666666667)</f>
        <v>45211.66667</v>
      </c>
      <c r="E448" s="1">
        <f>IFERROR(__xludf.DUMMYFUNCTION("""COMPUTED_VALUE"""),180.71)</f>
        <v>180.71</v>
      </c>
      <c r="F448" s="1">
        <f t="shared" si="1"/>
        <v>0.005048414373</v>
      </c>
    </row>
    <row r="449" ht="15.75" customHeight="1">
      <c r="D449" s="4">
        <f>IFERROR(__xludf.DUMMYFUNCTION("""COMPUTED_VALUE"""),45212.66666666667)</f>
        <v>45212.66667</v>
      </c>
      <c r="E449" s="1">
        <f>IFERROR(__xludf.DUMMYFUNCTION("""COMPUTED_VALUE"""),178.85)</f>
        <v>178.85</v>
      </c>
      <c r="F449" s="1">
        <f t="shared" si="1"/>
        <v>-0.01034607071</v>
      </c>
    </row>
    <row r="450" ht="15.75" customHeight="1">
      <c r="D450" s="4">
        <f>IFERROR(__xludf.DUMMYFUNCTION("""COMPUTED_VALUE"""),45215.66666666667)</f>
        <v>45215.66667</v>
      </c>
      <c r="E450" s="1">
        <f>IFERROR(__xludf.DUMMYFUNCTION("""COMPUTED_VALUE"""),178.72)</f>
        <v>178.72</v>
      </c>
      <c r="F450" s="1">
        <f t="shared" si="1"/>
        <v>-0.0007271303841</v>
      </c>
    </row>
    <row r="451" ht="15.75" customHeight="1">
      <c r="D451" s="4">
        <f>IFERROR(__xludf.DUMMYFUNCTION("""COMPUTED_VALUE"""),45216.66666666667)</f>
        <v>45216.66667</v>
      </c>
      <c r="E451" s="1">
        <f>IFERROR(__xludf.DUMMYFUNCTION("""COMPUTED_VALUE"""),177.15)</f>
        <v>177.15</v>
      </c>
      <c r="F451" s="1">
        <f t="shared" si="1"/>
        <v>-0.008823504009</v>
      </c>
    </row>
    <row r="452" ht="15.75" customHeight="1">
      <c r="D452" s="4">
        <f>IFERROR(__xludf.DUMMYFUNCTION("""COMPUTED_VALUE"""),45217.66666666667)</f>
        <v>45217.66667</v>
      </c>
      <c r="E452" s="1">
        <f>IFERROR(__xludf.DUMMYFUNCTION("""COMPUTED_VALUE"""),175.84)</f>
        <v>175.84</v>
      </c>
      <c r="F452" s="1">
        <f t="shared" si="1"/>
        <v>-0.007422340656</v>
      </c>
    </row>
    <row r="453" ht="15.75" customHeight="1">
      <c r="D453" s="4">
        <f>IFERROR(__xludf.DUMMYFUNCTION("""COMPUTED_VALUE"""),45218.66666666667)</f>
        <v>45218.66667</v>
      </c>
      <c r="E453" s="1">
        <f>IFERROR(__xludf.DUMMYFUNCTION("""COMPUTED_VALUE"""),175.46)</f>
        <v>175.46</v>
      </c>
      <c r="F453" s="1">
        <f t="shared" si="1"/>
        <v>-0.002163393955</v>
      </c>
    </row>
    <row r="454" ht="15.75" customHeight="1">
      <c r="D454" s="4">
        <f>IFERROR(__xludf.DUMMYFUNCTION("""COMPUTED_VALUE"""),45219.66666666667)</f>
        <v>45219.66667</v>
      </c>
      <c r="E454" s="1">
        <f>IFERROR(__xludf.DUMMYFUNCTION("""COMPUTED_VALUE"""),172.88)</f>
        <v>172.88</v>
      </c>
      <c r="F454" s="1">
        <f t="shared" si="1"/>
        <v>-0.0148133845</v>
      </c>
    </row>
    <row r="455" ht="15.75" customHeight="1">
      <c r="D455" s="4">
        <f>IFERROR(__xludf.DUMMYFUNCTION("""COMPUTED_VALUE"""),45222.66666666667)</f>
        <v>45222.66667</v>
      </c>
      <c r="E455" s="1">
        <f>IFERROR(__xludf.DUMMYFUNCTION("""COMPUTED_VALUE"""),173.0)</f>
        <v>173</v>
      </c>
      <c r="F455" s="1">
        <f t="shared" si="1"/>
        <v>0.0006938822991</v>
      </c>
    </row>
    <row r="456" ht="15.75" customHeight="1">
      <c r="D456" s="4">
        <f>IFERROR(__xludf.DUMMYFUNCTION("""COMPUTED_VALUE"""),45223.66666666667)</f>
        <v>45223.66667</v>
      </c>
      <c r="E456" s="1">
        <f>IFERROR(__xludf.DUMMYFUNCTION("""COMPUTED_VALUE"""),173.44)</f>
        <v>173.44</v>
      </c>
      <c r="F456" s="1">
        <f t="shared" si="1"/>
        <v>0.002540123754</v>
      </c>
    </row>
    <row r="457" ht="15.75" customHeight="1">
      <c r="D457" s="4">
        <f>IFERROR(__xludf.DUMMYFUNCTION("""COMPUTED_VALUE"""),45224.66666666667)</f>
        <v>45224.66667</v>
      </c>
      <c r="E457" s="1">
        <f>IFERROR(__xludf.DUMMYFUNCTION("""COMPUTED_VALUE"""),171.1)</f>
        <v>171.1</v>
      </c>
      <c r="F457" s="1">
        <f t="shared" si="1"/>
        <v>-0.01358353735</v>
      </c>
    </row>
    <row r="458" ht="15.75" customHeight="1">
      <c r="D458" s="4">
        <f>IFERROR(__xludf.DUMMYFUNCTION("""COMPUTED_VALUE"""),45225.66666666667)</f>
        <v>45225.66667</v>
      </c>
      <c r="E458" s="1">
        <f>IFERROR(__xludf.DUMMYFUNCTION("""COMPUTED_VALUE"""),166.89)</f>
        <v>166.89</v>
      </c>
      <c r="F458" s="1">
        <f t="shared" si="1"/>
        <v>-0.02491326814</v>
      </c>
    </row>
    <row r="459" ht="15.75" customHeight="1">
      <c r="D459" s="4">
        <f>IFERROR(__xludf.DUMMYFUNCTION("""COMPUTED_VALUE"""),45226.66666666667)</f>
        <v>45226.66667</v>
      </c>
      <c r="E459" s="1">
        <f>IFERROR(__xludf.DUMMYFUNCTION("""COMPUTED_VALUE"""),168.22)</f>
        <v>168.22</v>
      </c>
      <c r="F459" s="1">
        <f t="shared" si="1"/>
        <v>0.007937733779</v>
      </c>
    </row>
    <row r="460" ht="15.75" customHeight="1">
      <c r="D460" s="4">
        <f>IFERROR(__xludf.DUMMYFUNCTION("""COMPUTED_VALUE"""),45229.66666666667)</f>
        <v>45229.66667</v>
      </c>
      <c r="E460" s="1">
        <f>IFERROR(__xludf.DUMMYFUNCTION("""COMPUTED_VALUE"""),170.29)</f>
        <v>170.29</v>
      </c>
      <c r="F460" s="1">
        <f t="shared" si="1"/>
        <v>0.0122302195</v>
      </c>
    </row>
    <row r="461" ht="15.75" customHeight="1">
      <c r="D461" s="4">
        <f>IFERROR(__xludf.DUMMYFUNCTION("""COMPUTED_VALUE"""),45230.66666666667)</f>
        <v>45230.66667</v>
      </c>
      <c r="E461" s="1">
        <f>IFERROR(__xludf.DUMMYFUNCTION("""COMPUTED_VALUE"""),170.77)</f>
        <v>170.77</v>
      </c>
      <c r="F461" s="1">
        <f t="shared" si="1"/>
        <v>0.002814755861</v>
      </c>
    </row>
    <row r="462" ht="15.75" customHeight="1">
      <c r="D462" s="4">
        <f>IFERROR(__xludf.DUMMYFUNCTION("""COMPUTED_VALUE"""),45231.66666666667)</f>
        <v>45231.66667</v>
      </c>
      <c r="E462" s="1">
        <f>IFERROR(__xludf.DUMMYFUNCTION("""COMPUTED_VALUE"""),173.97)</f>
        <v>173.97</v>
      </c>
      <c r="F462" s="1">
        <f t="shared" si="1"/>
        <v>0.01856524866</v>
      </c>
    </row>
    <row r="463" ht="15.75" customHeight="1">
      <c r="D463" s="4">
        <f>IFERROR(__xludf.DUMMYFUNCTION("""COMPUTED_VALUE"""),45232.66666666667)</f>
        <v>45232.66667</v>
      </c>
      <c r="E463" s="1">
        <f>IFERROR(__xludf.DUMMYFUNCTION("""COMPUTED_VALUE"""),177.57)</f>
        <v>177.57</v>
      </c>
      <c r="F463" s="1">
        <f t="shared" si="1"/>
        <v>0.02048202681</v>
      </c>
    </row>
    <row r="464" ht="15.75" customHeight="1">
      <c r="D464" s="4">
        <f>IFERROR(__xludf.DUMMYFUNCTION("""COMPUTED_VALUE"""),45233.66666666667)</f>
        <v>45233.66667</v>
      </c>
      <c r="E464" s="1">
        <f>IFERROR(__xludf.DUMMYFUNCTION("""COMPUTED_VALUE"""),176.65)</f>
        <v>176.65</v>
      </c>
      <c r="F464" s="1">
        <f t="shared" si="1"/>
        <v>-0.005194523566</v>
      </c>
    </row>
    <row r="465" ht="15.75" customHeight="1">
      <c r="D465" s="4">
        <f>IFERROR(__xludf.DUMMYFUNCTION("""COMPUTED_VALUE"""),45236.66666666667)</f>
        <v>45236.66667</v>
      </c>
      <c r="E465" s="1">
        <f>IFERROR(__xludf.DUMMYFUNCTION("""COMPUTED_VALUE"""),179.23)</f>
        <v>179.23</v>
      </c>
      <c r="F465" s="1">
        <f t="shared" si="1"/>
        <v>0.01449952344</v>
      </c>
    </row>
    <row r="466" ht="15.75" customHeight="1">
      <c r="D466" s="4">
        <f>IFERROR(__xludf.DUMMYFUNCTION("""COMPUTED_VALUE"""),45237.66666666667)</f>
        <v>45237.66667</v>
      </c>
      <c r="E466" s="1">
        <f>IFERROR(__xludf.DUMMYFUNCTION("""COMPUTED_VALUE"""),181.82)</f>
        <v>181.82</v>
      </c>
      <c r="F466" s="1">
        <f t="shared" si="1"/>
        <v>0.01434728945</v>
      </c>
    </row>
    <row r="467" ht="15.75" customHeight="1">
      <c r="D467" s="4">
        <f>IFERROR(__xludf.DUMMYFUNCTION("""COMPUTED_VALUE"""),45238.66666666667)</f>
        <v>45238.66667</v>
      </c>
      <c r="E467" s="1">
        <f>IFERROR(__xludf.DUMMYFUNCTION("""COMPUTED_VALUE"""),182.89)</f>
        <v>182.89</v>
      </c>
      <c r="F467" s="1">
        <f t="shared" si="1"/>
        <v>0.005867692523</v>
      </c>
    </row>
    <row r="468" ht="15.75" customHeight="1">
      <c r="D468" s="4">
        <f>IFERROR(__xludf.DUMMYFUNCTION("""COMPUTED_VALUE"""),45239.66666666667)</f>
        <v>45239.66667</v>
      </c>
      <c r="E468" s="1">
        <f>IFERROR(__xludf.DUMMYFUNCTION("""COMPUTED_VALUE"""),182.41)</f>
        <v>182.41</v>
      </c>
      <c r="F468" s="1">
        <f t="shared" si="1"/>
        <v>-0.002627978518</v>
      </c>
    </row>
    <row r="469" ht="15.75" customHeight="1">
      <c r="D469" s="4">
        <f>IFERROR(__xludf.DUMMYFUNCTION("""COMPUTED_VALUE"""),45240.66666666667)</f>
        <v>45240.66667</v>
      </c>
      <c r="E469" s="1">
        <f>IFERROR(__xludf.DUMMYFUNCTION("""COMPUTED_VALUE"""),186.4)</f>
        <v>186.4</v>
      </c>
      <c r="F469" s="1">
        <f t="shared" si="1"/>
        <v>0.02163800155</v>
      </c>
    </row>
    <row r="470" ht="15.75" customHeight="1">
      <c r="D470" s="4">
        <f>IFERROR(__xludf.DUMMYFUNCTION("""COMPUTED_VALUE"""),45243.66666666667)</f>
        <v>45243.66667</v>
      </c>
      <c r="E470" s="1">
        <f>IFERROR(__xludf.DUMMYFUNCTION("""COMPUTED_VALUE"""),184.8)</f>
        <v>184.8</v>
      </c>
      <c r="F470" s="1">
        <f t="shared" si="1"/>
        <v>-0.008620743044</v>
      </c>
    </row>
    <row r="471" ht="15.75" customHeight="1">
      <c r="D471" s="4">
        <f>IFERROR(__xludf.DUMMYFUNCTION("""COMPUTED_VALUE"""),45244.66666666667)</f>
        <v>45244.66667</v>
      </c>
      <c r="E471" s="1">
        <f>IFERROR(__xludf.DUMMYFUNCTION("""COMPUTED_VALUE"""),187.44)</f>
        <v>187.44</v>
      </c>
      <c r="F471" s="1">
        <f t="shared" si="1"/>
        <v>0.01418463499</v>
      </c>
    </row>
    <row r="472" ht="15.75" customHeight="1">
      <c r="D472" s="4">
        <f>IFERROR(__xludf.DUMMYFUNCTION("""COMPUTED_VALUE"""),45245.66666666667)</f>
        <v>45245.66667</v>
      </c>
      <c r="E472" s="1">
        <f>IFERROR(__xludf.DUMMYFUNCTION("""COMPUTED_VALUE"""),188.01)</f>
        <v>188.01</v>
      </c>
      <c r="F472" s="1">
        <f t="shared" si="1"/>
        <v>0.003036358705</v>
      </c>
    </row>
    <row r="473" ht="15.75" customHeight="1">
      <c r="D473" s="4">
        <f>IFERROR(__xludf.DUMMYFUNCTION("""COMPUTED_VALUE"""),45246.66666666667)</f>
        <v>45246.66667</v>
      </c>
      <c r="E473" s="1">
        <f>IFERROR(__xludf.DUMMYFUNCTION("""COMPUTED_VALUE"""),189.71)</f>
        <v>189.71</v>
      </c>
      <c r="F473" s="1">
        <f t="shared" si="1"/>
        <v>0.00900143746</v>
      </c>
    </row>
    <row r="474" ht="15.75" customHeight="1">
      <c r="D474" s="4">
        <f>IFERROR(__xludf.DUMMYFUNCTION("""COMPUTED_VALUE"""),45247.66666666667)</f>
        <v>45247.66667</v>
      </c>
      <c r="E474" s="1">
        <f>IFERROR(__xludf.DUMMYFUNCTION("""COMPUTED_VALUE"""),189.69)</f>
        <v>189.69</v>
      </c>
      <c r="F474" s="1">
        <f t="shared" si="1"/>
        <v>-0.0001054296258</v>
      </c>
    </row>
    <row r="475" ht="15.75" customHeight="1">
      <c r="D475" s="4">
        <f>IFERROR(__xludf.DUMMYFUNCTION("""COMPUTED_VALUE"""),45250.66666666667)</f>
        <v>45250.66667</v>
      </c>
      <c r="E475" s="1">
        <f>IFERROR(__xludf.DUMMYFUNCTION("""COMPUTED_VALUE"""),191.45)</f>
        <v>191.45</v>
      </c>
      <c r="F475" s="1">
        <f t="shared" si="1"/>
        <v>0.009235517185</v>
      </c>
    </row>
    <row r="476" ht="15.75" customHeight="1">
      <c r="D476" s="4">
        <f>IFERROR(__xludf.DUMMYFUNCTION("""COMPUTED_VALUE"""),45251.66666666667)</f>
        <v>45251.66667</v>
      </c>
      <c r="E476" s="1">
        <f>IFERROR(__xludf.DUMMYFUNCTION("""COMPUTED_VALUE"""),190.64)</f>
        <v>190.64</v>
      </c>
      <c r="F476" s="1">
        <f t="shared" si="1"/>
        <v>-0.004239845133</v>
      </c>
    </row>
    <row r="477" ht="15.75" customHeight="1">
      <c r="D477" s="4">
        <f>IFERROR(__xludf.DUMMYFUNCTION("""COMPUTED_VALUE"""),45252.66666666667)</f>
        <v>45252.66667</v>
      </c>
      <c r="E477" s="1">
        <f>IFERROR(__xludf.DUMMYFUNCTION("""COMPUTED_VALUE"""),191.31)</f>
        <v>191.31</v>
      </c>
      <c r="F477" s="1">
        <f t="shared" si="1"/>
        <v>0.003508316205</v>
      </c>
    </row>
    <row r="478" ht="15.75" customHeight="1">
      <c r="D478" s="4">
        <f>IFERROR(__xludf.DUMMYFUNCTION("""COMPUTED_VALUE"""),45254.54513888889)</f>
        <v>45254.54514</v>
      </c>
      <c r="E478" s="1">
        <f>IFERROR(__xludf.DUMMYFUNCTION("""COMPUTED_VALUE"""),189.97)</f>
        <v>189.97</v>
      </c>
      <c r="F478" s="1">
        <f t="shared" si="1"/>
        <v>-0.007028984038</v>
      </c>
    </row>
    <row r="479" ht="15.75" customHeight="1">
      <c r="D479" s="4">
        <f>IFERROR(__xludf.DUMMYFUNCTION("""COMPUTED_VALUE"""),45257.66666666667)</f>
        <v>45257.66667</v>
      </c>
      <c r="E479" s="1">
        <f>IFERROR(__xludf.DUMMYFUNCTION("""COMPUTED_VALUE"""),189.79)</f>
        <v>189.79</v>
      </c>
      <c r="F479" s="1">
        <f t="shared" si="1"/>
        <v>-0.0009479672081</v>
      </c>
    </row>
    <row r="480" ht="15.75" customHeight="1">
      <c r="D480" s="4">
        <f>IFERROR(__xludf.DUMMYFUNCTION("""COMPUTED_VALUE"""),45258.66666666667)</f>
        <v>45258.66667</v>
      </c>
      <c r="E480" s="1">
        <f>IFERROR(__xludf.DUMMYFUNCTION("""COMPUTED_VALUE"""),190.4)</f>
        <v>190.4</v>
      </c>
      <c r="F480" s="1">
        <f t="shared" si="1"/>
        <v>0.003208924608</v>
      </c>
    </row>
    <row r="481" ht="15.75" customHeight="1">
      <c r="D481" s="4">
        <f>IFERROR(__xludf.DUMMYFUNCTION("""COMPUTED_VALUE"""),45259.66666666667)</f>
        <v>45259.66667</v>
      </c>
      <c r="E481" s="1">
        <f>IFERROR(__xludf.DUMMYFUNCTION("""COMPUTED_VALUE"""),189.37)</f>
        <v>189.37</v>
      </c>
      <c r="F481" s="1">
        <f t="shared" si="1"/>
        <v>-0.005424349082</v>
      </c>
    </row>
    <row r="482" ht="15.75" customHeight="1">
      <c r="D482" s="4">
        <f>IFERROR(__xludf.DUMMYFUNCTION("""COMPUTED_VALUE"""),45260.66666666667)</f>
        <v>45260.66667</v>
      </c>
      <c r="E482" s="1">
        <f>IFERROR(__xludf.DUMMYFUNCTION("""COMPUTED_VALUE"""),189.95)</f>
        <v>189.95</v>
      </c>
      <c r="F482" s="1">
        <f t="shared" si="1"/>
        <v>0.003058106359</v>
      </c>
    </row>
    <row r="483" ht="15.75" customHeight="1">
      <c r="D483" s="4">
        <f>IFERROR(__xludf.DUMMYFUNCTION("""COMPUTED_VALUE"""),45261.66666666667)</f>
        <v>45261.66667</v>
      </c>
      <c r="E483" s="1">
        <f>IFERROR(__xludf.DUMMYFUNCTION("""COMPUTED_VALUE"""),191.24)</f>
        <v>191.24</v>
      </c>
      <c r="F483" s="1">
        <f t="shared" si="1"/>
        <v>0.006768304124</v>
      </c>
    </row>
    <row r="484" ht="15.75" customHeight="1">
      <c r="D484" s="4">
        <f>IFERROR(__xludf.DUMMYFUNCTION("""COMPUTED_VALUE"""),45264.66666666667)</f>
        <v>45264.66667</v>
      </c>
      <c r="E484" s="1">
        <f>IFERROR(__xludf.DUMMYFUNCTION("""COMPUTED_VALUE"""),189.43)</f>
        <v>189.43</v>
      </c>
      <c r="F484" s="1">
        <f t="shared" si="1"/>
        <v>-0.009509620618</v>
      </c>
    </row>
    <row r="485" ht="15.75" customHeight="1">
      <c r="D485" s="4">
        <f>IFERROR(__xludf.DUMMYFUNCTION("""COMPUTED_VALUE"""),45265.66666666667)</f>
        <v>45265.66667</v>
      </c>
      <c r="E485" s="1">
        <f>IFERROR(__xludf.DUMMYFUNCTION("""COMPUTED_VALUE"""),193.42)</f>
        <v>193.42</v>
      </c>
      <c r="F485" s="1">
        <f t="shared" si="1"/>
        <v>0.02084442715</v>
      </c>
    </row>
    <row r="486" ht="15.75" customHeight="1">
      <c r="D486" s="4">
        <f>IFERROR(__xludf.DUMMYFUNCTION("""COMPUTED_VALUE"""),45266.66666666667)</f>
        <v>45266.66667</v>
      </c>
      <c r="E486" s="1">
        <f>IFERROR(__xludf.DUMMYFUNCTION("""COMPUTED_VALUE"""),192.32)</f>
        <v>192.32</v>
      </c>
      <c r="F486" s="1">
        <f t="shared" si="1"/>
        <v>-0.005703338942</v>
      </c>
    </row>
    <row r="487" ht="15.75" customHeight="1">
      <c r="D487" s="4">
        <f>IFERROR(__xludf.DUMMYFUNCTION("""COMPUTED_VALUE"""),45267.66666666667)</f>
        <v>45267.66667</v>
      </c>
      <c r="E487" s="1">
        <f>IFERROR(__xludf.DUMMYFUNCTION("""COMPUTED_VALUE"""),194.27)</f>
        <v>194.27</v>
      </c>
      <c r="F487" s="1">
        <f t="shared" si="1"/>
        <v>0.0100882927</v>
      </c>
    </row>
    <row r="488" ht="15.75" customHeight="1">
      <c r="D488" s="4">
        <f>IFERROR(__xludf.DUMMYFUNCTION("""COMPUTED_VALUE"""),45268.66666666667)</f>
        <v>45268.66667</v>
      </c>
      <c r="E488" s="1">
        <f>IFERROR(__xludf.DUMMYFUNCTION("""COMPUTED_VALUE"""),195.71)</f>
        <v>195.71</v>
      </c>
      <c r="F488" s="1">
        <f t="shared" si="1"/>
        <v>0.007385027666</v>
      </c>
    </row>
    <row r="489" ht="15.75" customHeight="1">
      <c r="D489" s="4">
        <f>IFERROR(__xludf.DUMMYFUNCTION("""COMPUTED_VALUE"""),45271.66666666667)</f>
        <v>45271.66667</v>
      </c>
      <c r="E489" s="1">
        <f>IFERROR(__xludf.DUMMYFUNCTION("""COMPUTED_VALUE"""),193.18)</f>
        <v>193.18</v>
      </c>
      <c r="F489" s="1">
        <f t="shared" si="1"/>
        <v>-0.01301157497</v>
      </c>
    </row>
    <row r="490" ht="15.75" customHeight="1">
      <c r="D490" s="4">
        <f>IFERROR(__xludf.DUMMYFUNCTION("""COMPUTED_VALUE"""),45272.66666666667)</f>
        <v>45272.66667</v>
      </c>
      <c r="E490" s="1">
        <f>IFERROR(__xludf.DUMMYFUNCTION("""COMPUTED_VALUE"""),194.71)</f>
        <v>194.71</v>
      </c>
      <c r="F490" s="1">
        <f t="shared" si="1"/>
        <v>0.007888875376</v>
      </c>
    </row>
    <row r="491" ht="15.75" customHeight="1">
      <c r="D491" s="4">
        <f>IFERROR(__xludf.DUMMYFUNCTION("""COMPUTED_VALUE"""),45273.66666666667)</f>
        <v>45273.66667</v>
      </c>
      <c r="E491" s="1">
        <f>IFERROR(__xludf.DUMMYFUNCTION("""COMPUTED_VALUE"""),197.96)</f>
        <v>197.96</v>
      </c>
      <c r="F491" s="1">
        <f t="shared" si="1"/>
        <v>0.01655371796</v>
      </c>
    </row>
    <row r="492" ht="15.75" customHeight="1">
      <c r="D492" s="4">
        <f>IFERROR(__xludf.DUMMYFUNCTION("""COMPUTED_VALUE"""),45274.66666666667)</f>
        <v>45274.66667</v>
      </c>
      <c r="E492" s="1">
        <f>IFERROR(__xludf.DUMMYFUNCTION("""COMPUTED_VALUE"""),198.11)</f>
        <v>198.11</v>
      </c>
      <c r="F492" s="1">
        <f t="shared" si="1"/>
        <v>0.0007574419025</v>
      </c>
    </row>
    <row r="493" ht="15.75" customHeight="1">
      <c r="D493" s="4">
        <f>IFERROR(__xludf.DUMMYFUNCTION("""COMPUTED_VALUE"""),45275.66666666667)</f>
        <v>45275.66667</v>
      </c>
      <c r="E493" s="1">
        <f>IFERROR(__xludf.DUMMYFUNCTION("""COMPUTED_VALUE"""),197.57)</f>
        <v>197.57</v>
      </c>
      <c r="F493" s="1">
        <f t="shared" si="1"/>
        <v>-0.002729480061</v>
      </c>
    </row>
    <row r="494" ht="15.75" customHeight="1">
      <c r="D494" s="4">
        <f>IFERROR(__xludf.DUMMYFUNCTION("""COMPUTED_VALUE"""),45278.66666666667)</f>
        <v>45278.66667</v>
      </c>
      <c r="E494" s="1">
        <f>IFERROR(__xludf.DUMMYFUNCTION("""COMPUTED_VALUE"""),195.89)</f>
        <v>195.89</v>
      </c>
      <c r="F494" s="1">
        <f t="shared" si="1"/>
        <v>-0.00853967473</v>
      </c>
    </row>
    <row r="495" ht="15.75" customHeight="1">
      <c r="D495" s="4">
        <f>IFERROR(__xludf.DUMMYFUNCTION("""COMPUTED_VALUE"""),45279.66666666667)</f>
        <v>45279.66667</v>
      </c>
      <c r="E495" s="1">
        <f>IFERROR(__xludf.DUMMYFUNCTION("""COMPUTED_VALUE"""),196.94)</f>
        <v>196.94</v>
      </c>
      <c r="F495" s="1">
        <f t="shared" si="1"/>
        <v>0.005345836624</v>
      </c>
    </row>
    <row r="496" ht="15.75" customHeight="1">
      <c r="D496" s="4">
        <f>IFERROR(__xludf.DUMMYFUNCTION("""COMPUTED_VALUE"""),45280.66666666667)</f>
        <v>45280.66667</v>
      </c>
      <c r="E496" s="1">
        <f>IFERROR(__xludf.DUMMYFUNCTION("""COMPUTED_VALUE"""),194.83)</f>
        <v>194.83</v>
      </c>
      <c r="F496" s="1">
        <f t="shared" si="1"/>
        <v>-0.01077173036</v>
      </c>
    </row>
    <row r="497" ht="15.75" customHeight="1">
      <c r="D497" s="4">
        <f>IFERROR(__xludf.DUMMYFUNCTION("""COMPUTED_VALUE"""),45281.66666666667)</f>
        <v>45281.66667</v>
      </c>
      <c r="E497" s="1">
        <f>IFERROR(__xludf.DUMMYFUNCTION("""COMPUTED_VALUE"""),194.68)</f>
        <v>194.68</v>
      </c>
      <c r="F497" s="1">
        <f t="shared" si="1"/>
        <v>-0.0007701984925</v>
      </c>
    </row>
    <row r="498" ht="15.75" customHeight="1">
      <c r="D498" s="4">
        <f>IFERROR(__xludf.DUMMYFUNCTION("""COMPUTED_VALUE"""),45282.66666666667)</f>
        <v>45282.66667</v>
      </c>
      <c r="E498" s="1">
        <f>IFERROR(__xludf.DUMMYFUNCTION("""COMPUTED_VALUE"""),193.6)</f>
        <v>193.6</v>
      </c>
      <c r="F498" s="1">
        <f t="shared" si="1"/>
        <v>-0.005563010123</v>
      </c>
    </row>
    <row r="499" ht="15.75" customHeight="1">
      <c r="D499" s="4">
        <f>IFERROR(__xludf.DUMMYFUNCTION("""COMPUTED_VALUE"""),45286.66666666667)</f>
        <v>45286.66667</v>
      </c>
      <c r="E499" s="1">
        <f>IFERROR(__xludf.DUMMYFUNCTION("""COMPUTED_VALUE"""),193.05)</f>
        <v>193.05</v>
      </c>
      <c r="F499" s="1">
        <f t="shared" si="1"/>
        <v>-0.002844952132</v>
      </c>
    </row>
    <row r="500" ht="15.75" customHeight="1">
      <c r="D500" s="4">
        <f>IFERROR(__xludf.DUMMYFUNCTION("""COMPUTED_VALUE"""),45287.66666666667)</f>
        <v>45287.66667</v>
      </c>
      <c r="E500" s="1">
        <f>IFERROR(__xludf.DUMMYFUNCTION("""COMPUTED_VALUE"""),193.15)</f>
        <v>193.15</v>
      </c>
      <c r="F500" s="1">
        <f t="shared" si="1"/>
        <v>0.000517866402</v>
      </c>
    </row>
    <row r="501" ht="15.75" customHeight="1">
      <c r="D501" s="4">
        <f>IFERROR(__xludf.DUMMYFUNCTION("""COMPUTED_VALUE"""),45288.66666666667)</f>
        <v>45288.66667</v>
      </c>
      <c r="E501" s="1">
        <f>IFERROR(__xludf.DUMMYFUNCTION("""COMPUTED_VALUE"""),193.58)</f>
        <v>193.58</v>
      </c>
      <c r="F501" s="1">
        <f t="shared" si="1"/>
        <v>0.002223774609</v>
      </c>
    </row>
    <row r="502" ht="15.75" customHeight="1">
      <c r="D502" s="4">
        <f>IFERROR(__xludf.DUMMYFUNCTION("""COMPUTED_VALUE"""),45289.66666666667)</f>
        <v>45289.66667</v>
      </c>
      <c r="E502" s="1">
        <f>IFERROR(__xludf.DUMMYFUNCTION("""COMPUTED_VALUE"""),192.53)</f>
        <v>192.53</v>
      </c>
      <c r="F502" s="1">
        <f t="shared" si="1"/>
        <v>-0.00543887798</v>
      </c>
    </row>
    <row r="503" ht="15.75" customHeight="1">
      <c r="D503" s="4">
        <f>IFERROR(__xludf.DUMMYFUNCTION("""COMPUTED_VALUE"""),45293.66666666667)</f>
        <v>45293.66667</v>
      </c>
      <c r="E503" s="1">
        <f>IFERROR(__xludf.DUMMYFUNCTION("""COMPUTED_VALUE"""),185.64)</f>
        <v>185.64</v>
      </c>
      <c r="F503" s="1">
        <f t="shared" si="1"/>
        <v>-0.03644267137</v>
      </c>
    </row>
    <row r="504" ht="15.75" customHeight="1">
      <c r="D504" s="4">
        <f>IFERROR(__xludf.DUMMYFUNCTION("""COMPUTED_VALUE"""),45294.66666666667)</f>
        <v>45294.66667</v>
      </c>
      <c r="E504" s="1">
        <f>IFERROR(__xludf.DUMMYFUNCTION("""COMPUTED_VALUE"""),184.25)</f>
        <v>184.25</v>
      </c>
      <c r="F504" s="1">
        <f t="shared" si="1"/>
        <v>-0.007515783304</v>
      </c>
    </row>
    <row r="505" ht="15.75" customHeight="1">
      <c r="D505" s="4">
        <f>IFERROR(__xludf.DUMMYFUNCTION("""COMPUTED_VALUE"""),45295.66666666667)</f>
        <v>45295.66667</v>
      </c>
      <c r="E505" s="1">
        <f>IFERROR(__xludf.DUMMYFUNCTION("""COMPUTED_VALUE"""),181.91)</f>
        <v>181.91</v>
      </c>
      <c r="F505" s="1">
        <f t="shared" si="1"/>
        <v>-0.0127814718</v>
      </c>
    </row>
    <row r="506" ht="15.75" customHeight="1">
      <c r="D506" s="4">
        <f>IFERROR(__xludf.DUMMYFUNCTION("""COMPUTED_VALUE"""),45296.66666666667)</f>
        <v>45296.66667</v>
      </c>
      <c r="E506" s="1">
        <f>IFERROR(__xludf.DUMMYFUNCTION("""COMPUTED_VALUE"""),181.18)</f>
        <v>181.18</v>
      </c>
      <c r="F506" s="1">
        <f t="shared" si="1"/>
        <v>-0.004021047033</v>
      </c>
    </row>
    <row r="507" ht="15.75" customHeight="1">
      <c r="D507" s="4">
        <f>IFERROR(__xludf.DUMMYFUNCTION("""COMPUTED_VALUE"""),45299.66666666667)</f>
        <v>45299.66667</v>
      </c>
      <c r="E507" s="1">
        <f>IFERROR(__xludf.DUMMYFUNCTION("""COMPUTED_VALUE"""),185.56)</f>
        <v>185.56</v>
      </c>
      <c r="F507" s="1">
        <f t="shared" si="1"/>
        <v>0.02388726764</v>
      </c>
    </row>
    <row r="508" ht="15.75" customHeight="1">
      <c r="D508" s="4">
        <f>IFERROR(__xludf.DUMMYFUNCTION("""COMPUTED_VALUE"""),45300.66666666667)</f>
        <v>45300.66667</v>
      </c>
      <c r="E508" s="1">
        <f>IFERROR(__xludf.DUMMYFUNCTION("""COMPUTED_VALUE"""),185.14)</f>
        <v>185.14</v>
      </c>
      <c r="F508" s="1">
        <f t="shared" si="1"/>
        <v>-0.002265984244</v>
      </c>
    </row>
    <row r="509" ht="15.75" customHeight="1">
      <c r="D509" s="4">
        <f>IFERROR(__xludf.DUMMYFUNCTION("""COMPUTED_VALUE"""),45301.66666666667)</f>
        <v>45301.66667</v>
      </c>
      <c r="E509" s="1">
        <f>IFERROR(__xludf.DUMMYFUNCTION("""COMPUTED_VALUE"""),186.19)</f>
        <v>186.19</v>
      </c>
      <c r="F509" s="1">
        <f t="shared" si="1"/>
        <v>0.005655362069</v>
      </c>
    </row>
    <row r="510" ht="15.75" customHeight="1">
      <c r="D510" s="4">
        <f>IFERROR(__xludf.DUMMYFUNCTION("""COMPUTED_VALUE"""),45302.66666666667)</f>
        <v>45302.66667</v>
      </c>
      <c r="E510" s="1">
        <f>IFERROR(__xludf.DUMMYFUNCTION("""COMPUTED_VALUE"""),185.59)</f>
        <v>185.59</v>
      </c>
      <c r="F510" s="1">
        <f t="shared" si="1"/>
        <v>-0.003227718118</v>
      </c>
    </row>
    <row r="511" ht="15.75" customHeight="1">
      <c r="D511" s="4">
        <f>IFERROR(__xludf.DUMMYFUNCTION("""COMPUTED_VALUE"""),45303.66666666667)</f>
        <v>45303.66667</v>
      </c>
      <c r="E511" s="1">
        <f>IFERROR(__xludf.DUMMYFUNCTION("""COMPUTED_VALUE"""),185.92)</f>
        <v>185.92</v>
      </c>
      <c r="F511" s="1">
        <f t="shared" si="1"/>
        <v>0.001776534073</v>
      </c>
    </row>
    <row r="512" ht="15.75" customHeight="1">
      <c r="D512" s="4">
        <f>IFERROR(__xludf.DUMMYFUNCTION("""COMPUTED_VALUE"""),45307.66666666667)</f>
        <v>45307.66667</v>
      </c>
      <c r="E512" s="1">
        <f>IFERROR(__xludf.DUMMYFUNCTION("""COMPUTED_VALUE"""),183.63)</f>
        <v>183.63</v>
      </c>
      <c r="F512" s="1">
        <f t="shared" si="1"/>
        <v>-0.01239361013</v>
      </c>
    </row>
    <row r="513" ht="15.75" customHeight="1">
      <c r="D513" s="4">
        <f>IFERROR(__xludf.DUMMYFUNCTION("""COMPUTED_VALUE"""),45308.66666666667)</f>
        <v>45308.66667</v>
      </c>
      <c r="E513" s="1">
        <f>IFERROR(__xludf.DUMMYFUNCTION("""COMPUTED_VALUE"""),182.68)</f>
        <v>182.68</v>
      </c>
      <c r="F513" s="1">
        <f t="shared" si="1"/>
        <v>-0.005186875214</v>
      </c>
    </row>
    <row r="514" ht="15.75" customHeight="1">
      <c r="D514" s="4">
        <f>IFERROR(__xludf.DUMMYFUNCTION("""COMPUTED_VALUE"""),45309.66666666667)</f>
        <v>45309.66667</v>
      </c>
      <c r="E514" s="1">
        <f>IFERROR(__xludf.DUMMYFUNCTION("""COMPUTED_VALUE"""),188.63)</f>
        <v>188.63</v>
      </c>
      <c r="F514" s="1">
        <f t="shared" si="1"/>
        <v>0.03205143604</v>
      </c>
    </row>
    <row r="515" ht="15.75" customHeight="1">
      <c r="D515" s="4">
        <f>IFERROR(__xludf.DUMMYFUNCTION("""COMPUTED_VALUE"""),45310.66666666667)</f>
        <v>45310.66667</v>
      </c>
      <c r="E515" s="1">
        <f>IFERROR(__xludf.DUMMYFUNCTION("""COMPUTED_VALUE"""),191.56)</f>
        <v>191.56</v>
      </c>
      <c r="F515" s="1">
        <f t="shared" si="1"/>
        <v>0.01541365112</v>
      </c>
    </row>
    <row r="516" ht="15.75" customHeight="1">
      <c r="D516" s="4">
        <f>IFERROR(__xludf.DUMMYFUNCTION("""COMPUTED_VALUE"""),45313.66666666667)</f>
        <v>45313.66667</v>
      </c>
      <c r="E516" s="1">
        <f>IFERROR(__xludf.DUMMYFUNCTION("""COMPUTED_VALUE"""),193.89)</f>
        <v>193.89</v>
      </c>
      <c r="F516" s="1">
        <f t="shared" si="1"/>
        <v>0.01208991247</v>
      </c>
    </row>
    <row r="517" ht="15.75" customHeight="1">
      <c r="D517" s="4">
        <f>IFERROR(__xludf.DUMMYFUNCTION("""COMPUTED_VALUE"""),45314.66666666667)</f>
        <v>45314.66667</v>
      </c>
      <c r="E517" s="1">
        <f>IFERROR(__xludf.DUMMYFUNCTION("""COMPUTED_VALUE"""),195.18)</f>
        <v>195.18</v>
      </c>
      <c r="F517" s="1">
        <f t="shared" si="1"/>
        <v>0.00663122177</v>
      </c>
    </row>
    <row r="518" ht="15.75" customHeight="1">
      <c r="D518" s="4">
        <f>IFERROR(__xludf.DUMMYFUNCTION("""COMPUTED_VALUE"""),45315.66666666667)</f>
        <v>45315.66667</v>
      </c>
      <c r="E518" s="1">
        <f>IFERROR(__xludf.DUMMYFUNCTION("""COMPUTED_VALUE"""),194.5)</f>
        <v>194.5</v>
      </c>
      <c r="F518" s="1">
        <f t="shared" si="1"/>
        <v>-0.003490046655</v>
      </c>
    </row>
    <row r="519" ht="15.75" customHeight="1">
      <c r="D519" s="4">
        <f>IFERROR(__xludf.DUMMYFUNCTION("""COMPUTED_VALUE"""),45316.66666666667)</f>
        <v>45316.66667</v>
      </c>
      <c r="E519" s="1">
        <f>IFERROR(__xludf.DUMMYFUNCTION("""COMPUTED_VALUE"""),194.17)</f>
        <v>194.17</v>
      </c>
      <c r="F519" s="1">
        <f t="shared" si="1"/>
        <v>-0.001698099052</v>
      </c>
    </row>
    <row r="520" ht="15.75" customHeight="1">
      <c r="D520" s="4">
        <f>IFERROR(__xludf.DUMMYFUNCTION("""COMPUTED_VALUE"""),45317.66666666667)</f>
        <v>45317.66667</v>
      </c>
      <c r="E520" s="1">
        <f>IFERROR(__xludf.DUMMYFUNCTION("""COMPUTED_VALUE"""),192.42)</f>
        <v>192.42</v>
      </c>
      <c r="F520" s="1">
        <f t="shared" si="1"/>
        <v>-0.009053581073</v>
      </c>
    </row>
    <row r="521" ht="15.75" customHeight="1">
      <c r="D521" s="4">
        <f>IFERROR(__xludf.DUMMYFUNCTION("""COMPUTED_VALUE"""),45320.66666666667)</f>
        <v>45320.66667</v>
      </c>
      <c r="E521" s="1">
        <f>IFERROR(__xludf.DUMMYFUNCTION("""COMPUTED_VALUE"""),191.73)</f>
        <v>191.73</v>
      </c>
      <c r="F521" s="1">
        <f t="shared" si="1"/>
        <v>-0.003592350603</v>
      </c>
    </row>
    <row r="522" ht="15.75" customHeight="1">
      <c r="D522" s="4">
        <f>IFERROR(__xludf.DUMMYFUNCTION("""COMPUTED_VALUE"""),45321.66666666667)</f>
        <v>45321.66667</v>
      </c>
      <c r="E522" s="1">
        <f>IFERROR(__xludf.DUMMYFUNCTION("""COMPUTED_VALUE"""),188.04)</f>
        <v>188.04</v>
      </c>
      <c r="F522" s="1">
        <f t="shared" si="1"/>
        <v>-0.01943342617</v>
      </c>
    </row>
    <row r="523" ht="15.75" customHeight="1">
      <c r="D523" s="4">
        <f>IFERROR(__xludf.DUMMYFUNCTION("""COMPUTED_VALUE"""),45322.66666666667)</f>
        <v>45322.66667</v>
      </c>
      <c r="E523" s="1">
        <f>IFERROR(__xludf.DUMMYFUNCTION("""COMPUTED_VALUE"""),184.4)</f>
        <v>184.4</v>
      </c>
      <c r="F523" s="1">
        <f t="shared" si="1"/>
        <v>-0.01954739503</v>
      </c>
    </row>
    <row r="524" ht="15.75" customHeight="1">
      <c r="D524" s="4">
        <f>IFERROR(__xludf.DUMMYFUNCTION("""COMPUTED_VALUE"""),45323.66666666667)</f>
        <v>45323.66667</v>
      </c>
      <c r="E524" s="1">
        <f>IFERROR(__xludf.DUMMYFUNCTION("""COMPUTED_VALUE"""),186.86)</f>
        <v>186.86</v>
      </c>
      <c r="F524" s="1">
        <f t="shared" si="1"/>
        <v>0.01325236224</v>
      </c>
    </row>
    <row r="525" ht="15.75" customHeight="1">
      <c r="D525" s="4">
        <f>IFERROR(__xludf.DUMMYFUNCTION("""COMPUTED_VALUE"""),45324.66666666667)</f>
        <v>45324.66667</v>
      </c>
      <c r="E525" s="1">
        <f>IFERROR(__xludf.DUMMYFUNCTION("""COMPUTED_VALUE"""),185.85)</f>
        <v>185.85</v>
      </c>
      <c r="F525" s="1">
        <f t="shared" si="1"/>
        <v>-0.005419776622</v>
      </c>
    </row>
    <row r="526" ht="15.75" customHeight="1">
      <c r="D526" s="4">
        <f>IFERROR(__xludf.DUMMYFUNCTION("""COMPUTED_VALUE"""),45327.66666666667)</f>
        <v>45327.66667</v>
      </c>
      <c r="E526" s="1">
        <f>IFERROR(__xludf.DUMMYFUNCTION("""COMPUTED_VALUE"""),187.68)</f>
        <v>187.68</v>
      </c>
      <c r="F526" s="1">
        <f t="shared" si="1"/>
        <v>0.009798488162</v>
      </c>
    </row>
    <row r="527" ht="15.75" customHeight="1">
      <c r="D527" s="4">
        <f>IFERROR(__xludf.DUMMYFUNCTION("""COMPUTED_VALUE"""),45328.66666666667)</f>
        <v>45328.66667</v>
      </c>
      <c r="E527" s="1">
        <f>IFERROR(__xludf.DUMMYFUNCTION("""COMPUTED_VALUE"""),189.3)</f>
        <v>189.3</v>
      </c>
      <c r="F527" s="1">
        <f t="shared" si="1"/>
        <v>0.00859467331</v>
      </c>
    </row>
    <row r="528" ht="15.75" customHeight="1">
      <c r="D528" s="4">
        <f>IFERROR(__xludf.DUMMYFUNCTION("""COMPUTED_VALUE"""),45329.66666666667)</f>
        <v>45329.66667</v>
      </c>
      <c r="E528" s="1">
        <f>IFERROR(__xludf.DUMMYFUNCTION("""COMPUTED_VALUE"""),189.41)</f>
        <v>189.41</v>
      </c>
      <c r="F528" s="1">
        <f t="shared" si="1"/>
        <v>0.0005809194534</v>
      </c>
    </row>
    <row r="529" ht="15.75" customHeight="1">
      <c r="D529" s="4">
        <f>IFERROR(__xludf.DUMMYFUNCTION("""COMPUTED_VALUE"""),45330.66666666667)</f>
        <v>45330.66667</v>
      </c>
      <c r="E529" s="1">
        <f>IFERROR(__xludf.DUMMYFUNCTION("""COMPUTED_VALUE"""),188.32)</f>
        <v>188.32</v>
      </c>
      <c r="F529" s="1">
        <f t="shared" si="1"/>
        <v>-0.005771334157</v>
      </c>
    </row>
    <row r="530" ht="15.75" customHeight="1">
      <c r="D530" s="4">
        <f>IFERROR(__xludf.DUMMYFUNCTION("""COMPUTED_VALUE"""),45331.66666666667)</f>
        <v>45331.66667</v>
      </c>
      <c r="E530" s="1">
        <f>IFERROR(__xludf.DUMMYFUNCTION("""COMPUTED_VALUE"""),188.85)</f>
        <v>188.85</v>
      </c>
      <c r="F530" s="1">
        <f t="shared" si="1"/>
        <v>0.002810405646</v>
      </c>
    </row>
    <row r="531" ht="15.75" customHeight="1">
      <c r="D531" s="4">
        <f>IFERROR(__xludf.DUMMYFUNCTION("""COMPUTED_VALUE"""),45334.66666666667)</f>
        <v>45334.66667</v>
      </c>
      <c r="E531" s="1">
        <f>IFERROR(__xludf.DUMMYFUNCTION("""COMPUTED_VALUE"""),187.15)</f>
        <v>187.15</v>
      </c>
      <c r="F531" s="1">
        <f t="shared" si="1"/>
        <v>-0.009042614808</v>
      </c>
    </row>
    <row r="532" ht="15.75" customHeight="1">
      <c r="D532" s="4">
        <f>IFERROR(__xludf.DUMMYFUNCTION("""COMPUTED_VALUE"""),45335.66666666667)</f>
        <v>45335.66667</v>
      </c>
      <c r="E532" s="1">
        <f>IFERROR(__xludf.DUMMYFUNCTION("""COMPUTED_VALUE"""),185.04)</f>
        <v>185.04</v>
      </c>
      <c r="F532" s="1">
        <f t="shared" si="1"/>
        <v>-0.01133841643</v>
      </c>
    </row>
    <row r="533" ht="15.75" customHeight="1">
      <c r="D533" s="4">
        <f>IFERROR(__xludf.DUMMYFUNCTION("""COMPUTED_VALUE"""),45336.66666666667)</f>
        <v>45336.66667</v>
      </c>
      <c r="E533" s="1">
        <f>IFERROR(__xludf.DUMMYFUNCTION("""COMPUTED_VALUE"""),184.15)</f>
        <v>184.15</v>
      </c>
      <c r="F533" s="1">
        <f t="shared" si="1"/>
        <v>-0.004821375032</v>
      </c>
    </row>
    <row r="534" ht="15.75" customHeight="1">
      <c r="D534" s="4">
        <f>IFERROR(__xludf.DUMMYFUNCTION("""COMPUTED_VALUE"""),45337.66666666667)</f>
        <v>45337.66667</v>
      </c>
      <c r="E534" s="1">
        <f>IFERROR(__xludf.DUMMYFUNCTION("""COMPUTED_VALUE"""),183.86)</f>
        <v>183.86</v>
      </c>
      <c r="F534" s="1">
        <f t="shared" si="1"/>
        <v>-0.001576044455</v>
      </c>
    </row>
    <row r="535" ht="15.75" customHeight="1">
      <c r="D535" s="4">
        <f>IFERROR(__xludf.DUMMYFUNCTION("""COMPUTED_VALUE"""),45338.66666666667)</f>
        <v>45338.66667</v>
      </c>
      <c r="E535" s="1">
        <f>IFERROR(__xludf.DUMMYFUNCTION("""COMPUTED_VALUE"""),182.31)</f>
        <v>182.31</v>
      </c>
      <c r="F535" s="1">
        <f t="shared" si="1"/>
        <v>-0.00846606362</v>
      </c>
    </row>
    <row r="536" ht="15.75" customHeight="1">
      <c r="D536" s="4">
        <f>IFERROR(__xludf.DUMMYFUNCTION("""COMPUTED_VALUE"""),45342.66666666667)</f>
        <v>45342.66667</v>
      </c>
      <c r="E536" s="1">
        <f>IFERROR(__xludf.DUMMYFUNCTION("""COMPUTED_VALUE"""),181.56)</f>
        <v>181.56</v>
      </c>
      <c r="F536" s="1">
        <f t="shared" si="1"/>
        <v>-0.004122357227</v>
      </c>
    </row>
    <row r="537" ht="15.75" customHeight="1">
      <c r="D537" s="4">
        <f>IFERROR(__xludf.DUMMYFUNCTION("""COMPUTED_VALUE"""),45343.66666666667)</f>
        <v>45343.66667</v>
      </c>
      <c r="E537" s="1">
        <f>IFERROR(__xludf.DUMMYFUNCTION("""COMPUTED_VALUE"""),182.32)</f>
        <v>182.32</v>
      </c>
      <c r="F537" s="1">
        <f t="shared" si="1"/>
        <v>0.004177207349</v>
      </c>
    </row>
    <row r="538" ht="15.75" customHeight="1">
      <c r="D538" s="4">
        <f>IFERROR(__xludf.DUMMYFUNCTION("""COMPUTED_VALUE"""),45344.66666666667)</f>
        <v>45344.66667</v>
      </c>
      <c r="E538" s="1">
        <f>IFERROR(__xludf.DUMMYFUNCTION("""COMPUTED_VALUE"""),184.37)</f>
        <v>184.37</v>
      </c>
      <c r="F538" s="1">
        <f t="shared" si="1"/>
        <v>0.01118122314</v>
      </c>
    </row>
    <row r="539" ht="15.75" customHeight="1">
      <c r="D539" s="4">
        <f>IFERROR(__xludf.DUMMYFUNCTION("""COMPUTED_VALUE"""),45345.66666666667)</f>
        <v>45345.66667</v>
      </c>
      <c r="E539" s="1">
        <f>IFERROR(__xludf.DUMMYFUNCTION("""COMPUTED_VALUE"""),182.52)</f>
        <v>182.52</v>
      </c>
      <c r="F539" s="1">
        <f t="shared" si="1"/>
        <v>-0.01008485202</v>
      </c>
    </row>
    <row r="540" ht="15.75" customHeight="1">
      <c r="D540" s="4">
        <f>IFERROR(__xludf.DUMMYFUNCTION("""COMPUTED_VALUE"""),45348.66666666667)</f>
        <v>45348.66667</v>
      </c>
      <c r="E540" s="1">
        <f>IFERROR(__xludf.DUMMYFUNCTION("""COMPUTED_VALUE"""),181.16)</f>
        <v>181.16</v>
      </c>
      <c r="F540" s="1">
        <f t="shared" si="1"/>
        <v>-0.007479137371</v>
      </c>
    </row>
    <row r="541" ht="15.75" customHeight="1">
      <c r="D541" s="4">
        <f>IFERROR(__xludf.DUMMYFUNCTION("""COMPUTED_VALUE"""),45349.66666666667)</f>
        <v>45349.66667</v>
      </c>
      <c r="E541" s="1">
        <f>IFERROR(__xludf.DUMMYFUNCTION("""COMPUTED_VALUE"""),182.63)</f>
        <v>182.63</v>
      </c>
      <c r="F541" s="1">
        <f t="shared" si="1"/>
        <v>0.008081629516</v>
      </c>
    </row>
    <row r="542" ht="15.75" customHeight="1">
      <c r="D542" s="4">
        <f>IFERROR(__xludf.DUMMYFUNCTION("""COMPUTED_VALUE"""),45350.66666666667)</f>
        <v>45350.66667</v>
      </c>
      <c r="E542" s="1">
        <f>IFERROR(__xludf.DUMMYFUNCTION("""COMPUTED_VALUE"""),181.42)</f>
        <v>181.42</v>
      </c>
      <c r="F542" s="1">
        <f t="shared" si="1"/>
        <v>-0.006647463017</v>
      </c>
    </row>
    <row r="543" ht="15.75" customHeight="1">
      <c r="D543" s="4">
        <f>IFERROR(__xludf.DUMMYFUNCTION("""COMPUTED_VALUE"""),45351.66666666667)</f>
        <v>45351.66667</v>
      </c>
      <c r="E543" s="1">
        <f>IFERROR(__xludf.DUMMYFUNCTION("""COMPUTED_VALUE"""),180.75)</f>
        <v>180.75</v>
      </c>
      <c r="F543" s="1">
        <f t="shared" si="1"/>
        <v>-0.003699924148</v>
      </c>
    </row>
    <row r="544" ht="15.75" customHeight="1">
      <c r="D544" s="4">
        <f>IFERROR(__xludf.DUMMYFUNCTION("""COMPUTED_VALUE"""),45352.66666666667)</f>
        <v>45352.66667</v>
      </c>
      <c r="E544" s="1">
        <f>IFERROR(__xludf.DUMMYFUNCTION("""COMPUTED_VALUE"""),179.66)</f>
        <v>179.66</v>
      </c>
      <c r="F544" s="1">
        <f t="shared" si="1"/>
        <v>-0.006048685238</v>
      </c>
    </row>
    <row r="545" ht="15.75" customHeight="1">
      <c r="D545" s="4">
        <f>IFERROR(__xludf.DUMMYFUNCTION("""COMPUTED_VALUE"""),45355.66666666667)</f>
        <v>45355.66667</v>
      </c>
      <c r="E545" s="1">
        <f>IFERROR(__xludf.DUMMYFUNCTION("""COMPUTED_VALUE"""),175.1)</f>
        <v>175.1</v>
      </c>
      <c r="F545" s="1">
        <f t="shared" si="1"/>
        <v>-0.02570893651</v>
      </c>
    </row>
    <row r="546" ht="15.75" customHeight="1">
      <c r="D546" s="4">
        <f>IFERROR(__xludf.DUMMYFUNCTION("""COMPUTED_VALUE"""),45356.66666666667)</f>
        <v>45356.66667</v>
      </c>
      <c r="E546" s="1">
        <f>IFERROR(__xludf.DUMMYFUNCTION("""COMPUTED_VALUE"""),170.12)</f>
        <v>170.12</v>
      </c>
      <c r="F546" s="1">
        <f t="shared" si="1"/>
        <v>-0.02885316891</v>
      </c>
    </row>
    <row r="547" ht="15.75" customHeight="1">
      <c r="D547" s="4">
        <f>IFERROR(__xludf.DUMMYFUNCTION("""COMPUTED_VALUE"""),45357.66666666667)</f>
        <v>45357.66667</v>
      </c>
      <c r="E547" s="1">
        <f>IFERROR(__xludf.DUMMYFUNCTION("""COMPUTED_VALUE"""),169.12)</f>
        <v>169.12</v>
      </c>
      <c r="F547" s="1">
        <f t="shared" si="1"/>
        <v>-0.005895548264</v>
      </c>
    </row>
    <row r="548" ht="15.75" customHeight="1">
      <c r="D548" s="4">
        <f>IFERROR(__xludf.DUMMYFUNCTION("""COMPUTED_VALUE"""),45358.66666666667)</f>
        <v>45358.66667</v>
      </c>
      <c r="E548" s="1">
        <f>IFERROR(__xludf.DUMMYFUNCTION("""COMPUTED_VALUE"""),169.0)</f>
        <v>169</v>
      </c>
      <c r="F548" s="1">
        <f t="shared" si="1"/>
        <v>-0.0007098071989</v>
      </c>
    </row>
    <row r="549" ht="15.75" customHeight="1">
      <c r="D549" s="4">
        <f>IFERROR(__xludf.DUMMYFUNCTION("""COMPUTED_VALUE"""),45359.66666666667)</f>
        <v>45359.66667</v>
      </c>
      <c r="E549" s="1">
        <f>IFERROR(__xludf.DUMMYFUNCTION("""COMPUTED_VALUE"""),170.73)</f>
        <v>170.73</v>
      </c>
      <c r="F549" s="1">
        <f t="shared" si="1"/>
        <v>0.01018464636</v>
      </c>
    </row>
    <row r="550" ht="15.75" customHeight="1">
      <c r="D550" s="4">
        <f>IFERROR(__xludf.DUMMYFUNCTION("""COMPUTED_VALUE"""),45362.66666666667)</f>
        <v>45362.66667</v>
      </c>
      <c r="E550" s="1">
        <f>IFERROR(__xludf.DUMMYFUNCTION("""COMPUTED_VALUE"""),172.75)</f>
        <v>172.75</v>
      </c>
      <c r="F550" s="1">
        <f t="shared" si="1"/>
        <v>0.01176210136</v>
      </c>
    </row>
    <row r="551" ht="15.75" customHeight="1">
      <c r="D551" s="4">
        <f>IFERROR(__xludf.DUMMYFUNCTION("""COMPUTED_VALUE"""),45363.66666666667)</f>
        <v>45363.66667</v>
      </c>
      <c r="E551" s="1">
        <f>IFERROR(__xludf.DUMMYFUNCTION("""COMPUTED_VALUE"""),173.23)</f>
        <v>173.23</v>
      </c>
      <c r="F551" s="1">
        <f t="shared" si="1"/>
        <v>0.002774728643</v>
      </c>
    </row>
    <row r="552" ht="15.75" customHeight="1">
      <c r="D552" s="4">
        <f>IFERROR(__xludf.DUMMYFUNCTION("""COMPUTED_VALUE"""),45364.66666666667)</f>
        <v>45364.66667</v>
      </c>
      <c r="E552" s="1">
        <f>IFERROR(__xludf.DUMMYFUNCTION("""COMPUTED_VALUE"""),171.13)</f>
        <v>171.13</v>
      </c>
      <c r="F552" s="1">
        <f t="shared" si="1"/>
        <v>-0.0121966897</v>
      </c>
    </row>
    <row r="553" ht="15.75" customHeight="1">
      <c r="D553" s="4">
        <f>IFERROR(__xludf.DUMMYFUNCTION("""COMPUTED_VALUE"""),45365.66666666667)</f>
        <v>45365.66667</v>
      </c>
      <c r="E553" s="1">
        <f>IFERROR(__xludf.DUMMYFUNCTION("""COMPUTED_VALUE"""),173.0)</f>
        <v>173</v>
      </c>
      <c r="F553" s="1">
        <f t="shared" si="1"/>
        <v>0.01086809291</v>
      </c>
    </row>
    <row r="554" ht="15.75" customHeight="1">
      <c r="D554" s="4">
        <f>IFERROR(__xludf.DUMMYFUNCTION("""COMPUTED_VALUE"""),45366.66666666667)</f>
        <v>45366.66667</v>
      </c>
      <c r="E554" s="1">
        <f>IFERROR(__xludf.DUMMYFUNCTION("""COMPUTED_VALUE"""),172.62)</f>
        <v>172.62</v>
      </c>
      <c r="F554" s="1">
        <f t="shared" si="1"/>
        <v>-0.002198947706</v>
      </c>
    </row>
    <row r="555" ht="15.75" customHeight="1">
      <c r="D555" s="4">
        <f>IFERROR(__xludf.DUMMYFUNCTION("""COMPUTED_VALUE"""),45369.66666666667)</f>
        <v>45369.66667</v>
      </c>
      <c r="E555" s="1">
        <f>IFERROR(__xludf.DUMMYFUNCTION("""COMPUTED_VALUE"""),173.72)</f>
        <v>173.72</v>
      </c>
      <c r="F555" s="1">
        <f t="shared" si="1"/>
        <v>0.006352160875</v>
      </c>
    </row>
    <row r="556" ht="15.75" customHeight="1">
      <c r="D556" s="4">
        <f>IFERROR(__xludf.DUMMYFUNCTION("""COMPUTED_VALUE"""),45370.66666666667)</f>
        <v>45370.66667</v>
      </c>
      <c r="E556" s="1">
        <f>IFERROR(__xludf.DUMMYFUNCTION("""COMPUTED_VALUE"""),176.08)</f>
        <v>176.08</v>
      </c>
      <c r="F556" s="1">
        <f t="shared" si="1"/>
        <v>0.01349362955</v>
      </c>
    </row>
    <row r="557" ht="15.75" customHeight="1">
      <c r="D557" s="4">
        <f>IFERROR(__xludf.DUMMYFUNCTION("""COMPUTED_VALUE"""),45371.66666666667)</f>
        <v>45371.66667</v>
      </c>
      <c r="E557" s="1">
        <f>IFERROR(__xludf.DUMMYFUNCTION("""COMPUTED_VALUE"""),178.67)</f>
        <v>178.67</v>
      </c>
      <c r="F557" s="1">
        <f t="shared" si="1"/>
        <v>0.01460209173</v>
      </c>
    </row>
    <row r="558" ht="15.75" customHeight="1">
      <c r="D558" s="4">
        <f>IFERROR(__xludf.DUMMYFUNCTION("""COMPUTED_VALUE"""),45372.66666666667)</f>
        <v>45372.66667</v>
      </c>
      <c r="E558" s="1">
        <f>IFERROR(__xludf.DUMMYFUNCTION("""COMPUTED_VALUE"""),171.37)</f>
        <v>171.37</v>
      </c>
      <c r="F558" s="1">
        <f t="shared" si="1"/>
        <v>-0.04171556727</v>
      </c>
    </row>
    <row r="559" ht="15.75" customHeight="1">
      <c r="D559" s="4">
        <f>IFERROR(__xludf.DUMMYFUNCTION("""COMPUTED_VALUE"""),45373.66666666667)</f>
        <v>45373.66667</v>
      </c>
      <c r="E559" s="1">
        <f>IFERROR(__xludf.DUMMYFUNCTION("""COMPUTED_VALUE"""),172.28)</f>
        <v>172.28</v>
      </c>
      <c r="F559" s="1">
        <f t="shared" si="1"/>
        <v>0.005296098513</v>
      </c>
    </row>
    <row r="560" ht="15.75" customHeight="1">
      <c r="D560" s="4">
        <f>IFERROR(__xludf.DUMMYFUNCTION("""COMPUTED_VALUE"""),45376.66666666667)</f>
        <v>45376.66667</v>
      </c>
      <c r="E560" s="1">
        <f>IFERROR(__xludf.DUMMYFUNCTION("""COMPUTED_VALUE"""),170.85)</f>
        <v>170.85</v>
      </c>
      <c r="F560" s="1">
        <f t="shared" si="1"/>
        <v>-0.008335081625</v>
      </c>
    </row>
    <row r="561" ht="15.75" customHeight="1">
      <c r="D561" s="4">
        <f>IFERROR(__xludf.DUMMYFUNCTION("""COMPUTED_VALUE"""),45377.66666666667)</f>
        <v>45377.66667</v>
      </c>
      <c r="E561" s="1">
        <f>IFERROR(__xludf.DUMMYFUNCTION("""COMPUTED_VALUE"""),169.71)</f>
        <v>169.71</v>
      </c>
      <c r="F561" s="1">
        <f t="shared" si="1"/>
        <v>-0.006694880538</v>
      </c>
    </row>
    <row r="562" ht="15.75" customHeight="1">
      <c r="D562" s="4">
        <f>IFERROR(__xludf.DUMMYFUNCTION("""COMPUTED_VALUE"""),45378.66666666667)</f>
        <v>45378.66667</v>
      </c>
      <c r="E562" s="1">
        <f>IFERROR(__xludf.DUMMYFUNCTION("""COMPUTED_VALUE"""),173.31)</f>
        <v>173.31</v>
      </c>
      <c r="F562" s="1">
        <f t="shared" si="1"/>
        <v>0.02099080044</v>
      </c>
    </row>
    <row r="563" ht="15.75" customHeight="1">
      <c r="D563" s="4">
        <f>IFERROR(__xludf.DUMMYFUNCTION("""COMPUTED_VALUE"""),45379.66666666667)</f>
        <v>45379.66667</v>
      </c>
      <c r="E563" s="1">
        <f>IFERROR(__xludf.DUMMYFUNCTION("""COMPUTED_VALUE"""),171.48)</f>
        <v>171.48</v>
      </c>
      <c r="F563" s="1">
        <f t="shared" si="1"/>
        <v>-0.01061525673</v>
      </c>
    </row>
    <row r="564" ht="15.75" customHeight="1">
      <c r="D564" s="4">
        <f>IFERROR(__xludf.DUMMYFUNCTION("""COMPUTED_VALUE"""),45383.66666666667)</f>
        <v>45383.66667</v>
      </c>
      <c r="E564" s="1">
        <f>IFERROR(__xludf.DUMMYFUNCTION("""COMPUTED_VALUE"""),170.03)</f>
        <v>170.03</v>
      </c>
      <c r="F564" s="1">
        <f t="shared" si="1"/>
        <v>-0.00849174966</v>
      </c>
    </row>
    <row r="565" ht="15.75" customHeight="1">
      <c r="D565" s="4">
        <f>IFERROR(__xludf.DUMMYFUNCTION("""COMPUTED_VALUE"""),45384.66666666667)</f>
        <v>45384.66667</v>
      </c>
      <c r="E565" s="1">
        <f>IFERROR(__xludf.DUMMYFUNCTION("""COMPUTED_VALUE"""),168.84)</f>
        <v>168.84</v>
      </c>
      <c r="F565" s="1">
        <f t="shared" si="1"/>
        <v>-0.007023371155</v>
      </c>
    </row>
    <row r="566" ht="15.75" customHeight="1">
      <c r="D566" s="4">
        <f>IFERROR(__xludf.DUMMYFUNCTION("""COMPUTED_VALUE"""),45385.66666666667)</f>
        <v>45385.66667</v>
      </c>
      <c r="E566" s="1">
        <f>IFERROR(__xludf.DUMMYFUNCTION("""COMPUTED_VALUE"""),169.65)</f>
        <v>169.65</v>
      </c>
      <c r="F566" s="1">
        <f t="shared" si="1"/>
        <v>0.004785970316</v>
      </c>
    </row>
    <row r="567" ht="15.75" customHeight="1">
      <c r="D567" s="4">
        <f>IFERROR(__xludf.DUMMYFUNCTION("""COMPUTED_VALUE"""),45386.66666666667)</f>
        <v>45386.66667</v>
      </c>
      <c r="E567" s="1">
        <f>IFERROR(__xludf.DUMMYFUNCTION("""COMPUTED_VALUE"""),168.82)</f>
        <v>168.82</v>
      </c>
      <c r="F567" s="1">
        <f t="shared" si="1"/>
        <v>-0.004904432675</v>
      </c>
    </row>
    <row r="568" ht="15.75" customHeight="1">
      <c r="D568" s="4">
        <f>IFERROR(__xludf.DUMMYFUNCTION("""COMPUTED_VALUE"""),45387.66666666667)</f>
        <v>45387.66667</v>
      </c>
      <c r="E568" s="1">
        <f>IFERROR(__xludf.DUMMYFUNCTION("""COMPUTED_VALUE"""),169.58)</f>
        <v>169.58</v>
      </c>
      <c r="F568" s="1">
        <f t="shared" si="1"/>
        <v>0.00449173332</v>
      </c>
    </row>
    <row r="569" ht="15.75" customHeight="1">
      <c r="D569" s="4">
        <f>IFERROR(__xludf.DUMMYFUNCTION("""COMPUTED_VALUE"""),45390.66666666667)</f>
        <v>45390.66667</v>
      </c>
      <c r="E569" s="1">
        <f>IFERROR(__xludf.DUMMYFUNCTION("""COMPUTED_VALUE"""),168.45)</f>
        <v>168.45</v>
      </c>
      <c r="F569" s="1">
        <f t="shared" si="1"/>
        <v>-0.006685822023</v>
      </c>
    </row>
    <row r="570" ht="15.75" customHeight="1">
      <c r="D570" s="4">
        <f>IFERROR(__xludf.DUMMYFUNCTION("""COMPUTED_VALUE"""),45391.66666666667)</f>
        <v>45391.66667</v>
      </c>
      <c r="E570" s="1">
        <f>IFERROR(__xludf.DUMMYFUNCTION("""COMPUTED_VALUE"""),169.67)</f>
        <v>169.67</v>
      </c>
      <c r="F570" s="1">
        <f t="shared" si="1"/>
        <v>0.007216404202</v>
      </c>
    </row>
    <row r="571" ht="15.75" customHeight="1">
      <c r="D571" s="4">
        <f>IFERROR(__xludf.DUMMYFUNCTION("""COMPUTED_VALUE"""),45392.66666666667)</f>
        <v>45392.66667</v>
      </c>
      <c r="E571" s="1">
        <f>IFERROR(__xludf.DUMMYFUNCTION("""COMPUTED_VALUE"""),167.78)</f>
        <v>167.78</v>
      </c>
      <c r="F571" s="1">
        <f t="shared" si="1"/>
        <v>-0.01120177664</v>
      </c>
    </row>
    <row r="572" ht="15.75" customHeight="1">
      <c r="D572" s="4">
        <f>IFERROR(__xludf.DUMMYFUNCTION("""COMPUTED_VALUE"""),45393.66666666667)</f>
        <v>45393.66667</v>
      </c>
      <c r="E572" s="1">
        <f>IFERROR(__xludf.DUMMYFUNCTION("""COMPUTED_VALUE"""),175.04)</f>
        <v>175.04</v>
      </c>
      <c r="F572" s="1">
        <f t="shared" si="1"/>
        <v>0.04236092182</v>
      </c>
    </row>
    <row r="573" ht="15.75" customHeight="1">
      <c r="D573" s="4">
        <f>IFERROR(__xludf.DUMMYFUNCTION("""COMPUTED_VALUE"""),45394.66666666667)</f>
        <v>45394.66667</v>
      </c>
      <c r="E573" s="1">
        <f>IFERROR(__xludf.DUMMYFUNCTION("""COMPUTED_VALUE"""),176.55)</f>
        <v>176.55</v>
      </c>
      <c r="F573" s="1">
        <f t="shared" si="1"/>
        <v>0.008589603141</v>
      </c>
    </row>
    <row r="574" ht="15.75" customHeight="1">
      <c r="D574" s="4">
        <f>IFERROR(__xludf.DUMMYFUNCTION("""COMPUTED_VALUE"""),45397.66666666667)</f>
        <v>45397.66667</v>
      </c>
      <c r="E574" s="1">
        <f>IFERROR(__xludf.DUMMYFUNCTION("""COMPUTED_VALUE"""),172.69)</f>
        <v>172.69</v>
      </c>
      <c r="F574" s="1">
        <f t="shared" si="1"/>
        <v>-0.02210604278</v>
      </c>
    </row>
    <row r="575" ht="15.75" customHeight="1">
      <c r="D575" s="4">
        <f>IFERROR(__xludf.DUMMYFUNCTION("""COMPUTED_VALUE"""),45398.66666666667)</f>
        <v>45398.66667</v>
      </c>
      <c r="E575" s="1">
        <f>IFERROR(__xludf.DUMMYFUNCTION("""COMPUTED_VALUE"""),169.38)</f>
        <v>169.38</v>
      </c>
      <c r="F575" s="1">
        <f t="shared" si="1"/>
        <v>-0.0193533681</v>
      </c>
    </row>
    <row r="576" ht="15.75" customHeight="1">
      <c r="D576" s="4">
        <f>IFERROR(__xludf.DUMMYFUNCTION("""COMPUTED_VALUE"""),45399.66666666667)</f>
        <v>45399.66667</v>
      </c>
      <c r="E576" s="1">
        <f>IFERROR(__xludf.DUMMYFUNCTION("""COMPUTED_VALUE"""),168.0)</f>
        <v>168</v>
      </c>
      <c r="F576" s="1">
        <f t="shared" si="1"/>
        <v>-0.00818073209</v>
      </c>
    </row>
    <row r="577" ht="15.75" customHeight="1">
      <c r="D577" s="4">
        <f>IFERROR(__xludf.DUMMYFUNCTION("""COMPUTED_VALUE"""),45400.66666666667)</f>
        <v>45400.66667</v>
      </c>
      <c r="E577" s="1">
        <f>IFERROR(__xludf.DUMMYFUNCTION("""COMPUTED_VALUE"""),167.04)</f>
        <v>167.04</v>
      </c>
      <c r="F577" s="1">
        <f t="shared" si="1"/>
        <v>-0.005730674709</v>
      </c>
    </row>
    <row r="578" ht="15.75" customHeight="1">
      <c r="D578" s="4">
        <f>IFERROR(__xludf.DUMMYFUNCTION("""COMPUTED_VALUE"""),45401.66666666667)</f>
        <v>45401.66667</v>
      </c>
      <c r="E578" s="1">
        <f>IFERROR(__xludf.DUMMYFUNCTION("""COMPUTED_VALUE"""),165.0)</f>
        <v>165</v>
      </c>
      <c r="F578" s="1">
        <f t="shared" si="1"/>
        <v>-0.01228783079</v>
      </c>
    </row>
    <row r="579" ht="15.75" customHeight="1">
      <c r="D579" s="4">
        <f>IFERROR(__xludf.DUMMYFUNCTION("""COMPUTED_VALUE"""),45404.66666666667)</f>
        <v>45404.66667</v>
      </c>
      <c r="E579" s="1">
        <f>IFERROR(__xludf.DUMMYFUNCTION("""COMPUTED_VALUE"""),165.84)</f>
        <v>165.84</v>
      </c>
      <c r="F579" s="1">
        <f t="shared" si="1"/>
        <v>0.005077994227</v>
      </c>
    </row>
    <row r="580" ht="15.75" customHeight="1">
      <c r="D580" s="4">
        <f>IFERROR(__xludf.DUMMYFUNCTION("""COMPUTED_VALUE"""),45405.66666666667)</f>
        <v>45405.66667</v>
      </c>
      <c r="E580" s="1">
        <f>IFERROR(__xludf.DUMMYFUNCTION("""COMPUTED_VALUE"""),166.9)</f>
        <v>166.9</v>
      </c>
      <c r="F580" s="1">
        <f t="shared" si="1"/>
        <v>0.00637136254</v>
      </c>
    </row>
    <row r="581" ht="15.75" customHeight="1">
      <c r="D581" s="4">
        <f>IFERROR(__xludf.DUMMYFUNCTION("""COMPUTED_VALUE"""),45406.66666666667)</f>
        <v>45406.66667</v>
      </c>
      <c r="E581" s="1">
        <f>IFERROR(__xludf.DUMMYFUNCTION("""COMPUTED_VALUE"""),169.02)</f>
        <v>169.02</v>
      </c>
      <c r="F581" s="1">
        <f t="shared" si="1"/>
        <v>0.01262222045</v>
      </c>
    </row>
    <row r="582" ht="15.75" customHeight="1">
      <c r="D582" s="4">
        <f>IFERROR(__xludf.DUMMYFUNCTION("""COMPUTED_VALUE"""),45407.66666666667)</f>
        <v>45407.66667</v>
      </c>
      <c r="E582" s="1">
        <f>IFERROR(__xludf.DUMMYFUNCTION("""COMPUTED_VALUE"""),169.89)</f>
        <v>169.89</v>
      </c>
      <c r="F582" s="1">
        <f t="shared" si="1"/>
        <v>0.005134117677</v>
      </c>
    </row>
    <row r="583" ht="15.75" customHeight="1">
      <c r="D583" s="4">
        <f>IFERROR(__xludf.DUMMYFUNCTION("""COMPUTED_VALUE"""),45408.66666666667)</f>
        <v>45408.66667</v>
      </c>
      <c r="E583" s="1">
        <f>IFERROR(__xludf.DUMMYFUNCTION("""COMPUTED_VALUE"""),169.3)</f>
        <v>169.3</v>
      </c>
      <c r="F583" s="1">
        <f t="shared" si="1"/>
        <v>-0.003478879655</v>
      </c>
    </row>
    <row r="584" ht="15.75" customHeight="1">
      <c r="D584" s="4">
        <f>IFERROR(__xludf.DUMMYFUNCTION("""COMPUTED_VALUE"""),45411.66666666667)</f>
        <v>45411.66667</v>
      </c>
      <c r="E584" s="1">
        <f>IFERROR(__xludf.DUMMYFUNCTION("""COMPUTED_VALUE"""),173.5)</f>
        <v>173.5</v>
      </c>
      <c r="F584" s="1">
        <f t="shared" si="1"/>
        <v>0.02450531025</v>
      </c>
    </row>
    <row r="585" ht="15.75" customHeight="1">
      <c r="D585" s="4">
        <f>IFERROR(__xludf.DUMMYFUNCTION("""COMPUTED_VALUE"""),45412.66666666667)</f>
        <v>45412.66667</v>
      </c>
      <c r="E585" s="1">
        <f>IFERROR(__xludf.DUMMYFUNCTION("""COMPUTED_VALUE"""),170.33)</f>
        <v>170.33</v>
      </c>
      <c r="F585" s="1">
        <f t="shared" si="1"/>
        <v>-0.01843986751</v>
      </c>
    </row>
    <row r="586" ht="15.75" customHeight="1">
      <c r="D586" s="4">
        <f>IFERROR(__xludf.DUMMYFUNCTION("""COMPUTED_VALUE"""),45413.66666666667)</f>
        <v>45413.66667</v>
      </c>
      <c r="E586" s="1">
        <f>IFERROR(__xludf.DUMMYFUNCTION("""COMPUTED_VALUE"""),169.3)</f>
        <v>169.3</v>
      </c>
      <c r="F586" s="1">
        <f t="shared" si="1"/>
        <v>-0.006065442733</v>
      </c>
    </row>
    <row r="587" ht="15.75" customHeight="1">
      <c r="D587" s="4">
        <f>IFERROR(__xludf.DUMMYFUNCTION("""COMPUTED_VALUE"""),45414.66666666667)</f>
        <v>45414.66667</v>
      </c>
      <c r="E587" s="1">
        <f>IFERROR(__xludf.DUMMYFUNCTION("""COMPUTED_VALUE"""),173.03)</f>
        <v>173.03</v>
      </c>
      <c r="F587" s="1">
        <f t="shared" si="1"/>
        <v>0.02179270073</v>
      </c>
    </row>
    <row r="588" ht="15.75" customHeight="1">
      <c r="D588" s="4">
        <f>IFERROR(__xludf.DUMMYFUNCTION("""COMPUTED_VALUE"""),45415.66666666667)</f>
        <v>45415.66667</v>
      </c>
      <c r="E588" s="1">
        <f>IFERROR(__xludf.DUMMYFUNCTION("""COMPUTED_VALUE"""),183.38)</f>
        <v>183.38</v>
      </c>
      <c r="F588" s="1">
        <f t="shared" si="1"/>
        <v>0.05809551275</v>
      </c>
    </row>
    <row r="589" ht="15.75" customHeight="1">
      <c r="D589" s="4">
        <f>IFERROR(__xludf.DUMMYFUNCTION("""COMPUTED_VALUE"""),45418.66666666667)</f>
        <v>45418.66667</v>
      </c>
      <c r="E589" s="1">
        <f>IFERROR(__xludf.DUMMYFUNCTION("""COMPUTED_VALUE"""),181.71)</f>
        <v>181.71</v>
      </c>
      <c r="F589" s="1">
        <f t="shared" si="1"/>
        <v>-0.009148492961</v>
      </c>
    </row>
    <row r="590" ht="15.75" customHeight="1">
      <c r="D590" s="4">
        <f>IFERROR(__xludf.DUMMYFUNCTION("""COMPUTED_VALUE"""),45419.66666666667)</f>
        <v>45419.66667</v>
      </c>
      <c r="E590" s="1">
        <f>IFERROR(__xludf.DUMMYFUNCTION("""COMPUTED_VALUE"""),182.4)</f>
        <v>182.4</v>
      </c>
      <c r="F590" s="1">
        <f t="shared" si="1"/>
        <v>0.003790067979</v>
      </c>
    </row>
    <row r="591" ht="15.75" customHeight="1">
      <c r="D591" s="4">
        <f>IFERROR(__xludf.DUMMYFUNCTION("""COMPUTED_VALUE"""),45420.66666666667)</f>
        <v>45420.66667</v>
      </c>
      <c r="E591" s="1">
        <f>IFERROR(__xludf.DUMMYFUNCTION("""COMPUTED_VALUE"""),182.74)</f>
        <v>182.74</v>
      </c>
      <c r="F591" s="1">
        <f t="shared" si="1"/>
        <v>0.00186229993</v>
      </c>
    </row>
    <row r="592" ht="15.75" customHeight="1">
      <c r="D592" s="4">
        <f>IFERROR(__xludf.DUMMYFUNCTION("""COMPUTED_VALUE"""),45421.66666666667)</f>
        <v>45421.66667</v>
      </c>
      <c r="E592" s="1">
        <f>IFERROR(__xludf.DUMMYFUNCTION("""COMPUTED_VALUE"""),184.57)</f>
        <v>184.57</v>
      </c>
      <c r="F592" s="1">
        <f t="shared" si="1"/>
        <v>0.009964417749</v>
      </c>
    </row>
    <row r="593" ht="15.75" customHeight="1">
      <c r="D593" s="4">
        <f>IFERROR(__xludf.DUMMYFUNCTION("""COMPUTED_VALUE"""),45422.66666666667)</f>
        <v>45422.66667</v>
      </c>
      <c r="E593" s="1">
        <f>IFERROR(__xludf.DUMMYFUNCTION("""COMPUTED_VALUE"""),183.05)</f>
        <v>183.05</v>
      </c>
      <c r="F593" s="1">
        <f t="shared" si="1"/>
        <v>-0.008269455753</v>
      </c>
    </row>
    <row r="594" ht="15.75" customHeight="1">
      <c r="D594" s="4">
        <f>IFERROR(__xludf.DUMMYFUNCTION("""COMPUTED_VALUE"""),45425.66666666667)</f>
        <v>45425.66667</v>
      </c>
      <c r="E594" s="1">
        <f>IFERROR(__xludf.DUMMYFUNCTION("""COMPUTED_VALUE"""),186.28)</f>
        <v>186.28</v>
      </c>
      <c r="F594" s="1">
        <f t="shared" si="1"/>
        <v>0.01749157855</v>
      </c>
    </row>
    <row r="595" ht="15.75" customHeight="1">
      <c r="D595" s="4">
        <f>IFERROR(__xludf.DUMMYFUNCTION("""COMPUTED_VALUE"""),45426.66666666667)</f>
        <v>45426.66667</v>
      </c>
      <c r="E595" s="1">
        <f>IFERROR(__xludf.DUMMYFUNCTION("""COMPUTED_VALUE"""),187.43)</f>
        <v>187.43</v>
      </c>
      <c r="F595" s="1">
        <f t="shared" si="1"/>
        <v>0.006154524257</v>
      </c>
    </row>
    <row r="596" ht="15.75" customHeight="1">
      <c r="D596" s="4">
        <f>IFERROR(__xludf.DUMMYFUNCTION("""COMPUTED_VALUE"""),45427.66666666667)</f>
        <v>45427.66667</v>
      </c>
      <c r="E596" s="1">
        <f>IFERROR(__xludf.DUMMYFUNCTION("""COMPUTED_VALUE"""),189.72)</f>
        <v>189.72</v>
      </c>
      <c r="F596" s="1">
        <f t="shared" si="1"/>
        <v>0.01214385864</v>
      </c>
    </row>
    <row r="597" ht="15.75" customHeight="1">
      <c r="D597" s="4">
        <f>IFERROR(__xludf.DUMMYFUNCTION("""COMPUTED_VALUE"""),45428.66666666667)</f>
        <v>45428.66667</v>
      </c>
      <c r="E597" s="1">
        <f>IFERROR(__xludf.DUMMYFUNCTION("""COMPUTED_VALUE"""),189.84)</f>
        <v>189.84</v>
      </c>
      <c r="F597" s="1">
        <f t="shared" si="1"/>
        <v>0.0006323111181</v>
      </c>
    </row>
    <row r="598" ht="15.75" customHeight="1">
      <c r="D598" s="4">
        <f>IFERROR(__xludf.DUMMYFUNCTION("""COMPUTED_VALUE"""),45429.66666666667)</f>
        <v>45429.66667</v>
      </c>
      <c r="E598" s="1">
        <f>IFERROR(__xludf.DUMMYFUNCTION("""COMPUTED_VALUE"""),189.87)</f>
        <v>189.87</v>
      </c>
      <c r="F598" s="1">
        <f t="shared" si="1"/>
        <v>0.0001580153278</v>
      </c>
    </row>
    <row r="599" ht="15.75" customHeight="1">
      <c r="D599" s="4">
        <f>IFERROR(__xludf.DUMMYFUNCTION("""COMPUTED_VALUE"""),45432.66666666667)</f>
        <v>45432.66667</v>
      </c>
      <c r="E599" s="1">
        <f>IFERROR(__xludf.DUMMYFUNCTION("""COMPUTED_VALUE"""),191.04)</f>
        <v>191.04</v>
      </c>
      <c r="F599" s="1">
        <f t="shared" si="1"/>
        <v>0.006143202749</v>
      </c>
    </row>
    <row r="600" ht="15.75" customHeight="1">
      <c r="D600" s="4">
        <f>IFERROR(__xludf.DUMMYFUNCTION("""COMPUTED_VALUE"""),45433.66666666667)</f>
        <v>45433.66667</v>
      </c>
      <c r="E600" s="1">
        <f>IFERROR(__xludf.DUMMYFUNCTION("""COMPUTED_VALUE"""),192.35)</f>
        <v>192.35</v>
      </c>
      <c r="F600" s="1">
        <f t="shared" si="1"/>
        <v>0.006833798994</v>
      </c>
    </row>
    <row r="601" ht="15.75" customHeight="1">
      <c r="D601" s="4">
        <f>IFERROR(__xludf.DUMMYFUNCTION("""COMPUTED_VALUE"""),45434.66666666667)</f>
        <v>45434.66667</v>
      </c>
      <c r="E601" s="1">
        <f>IFERROR(__xludf.DUMMYFUNCTION("""COMPUTED_VALUE"""),190.9)</f>
        <v>190.9</v>
      </c>
      <c r="F601" s="1">
        <f t="shared" si="1"/>
        <v>-0.007566898467</v>
      </c>
    </row>
    <row r="602" ht="15.75" customHeight="1">
      <c r="D602" s="4">
        <f>IFERROR(__xludf.DUMMYFUNCTION("""COMPUTED_VALUE"""),45435.66666666667)</f>
        <v>45435.66667</v>
      </c>
      <c r="E602" s="1">
        <f>IFERROR(__xludf.DUMMYFUNCTION("""COMPUTED_VALUE"""),186.88)</f>
        <v>186.88</v>
      </c>
      <c r="F602" s="1">
        <f t="shared" si="1"/>
        <v>-0.02128303109</v>
      </c>
    </row>
    <row r="603" ht="15.75" customHeight="1">
      <c r="D603" s="4">
        <f>IFERROR(__xludf.DUMMYFUNCTION("""COMPUTED_VALUE"""),45436.66666666667)</f>
        <v>45436.66667</v>
      </c>
      <c r="E603" s="1">
        <f>IFERROR(__xludf.DUMMYFUNCTION("""COMPUTED_VALUE"""),189.98)</f>
        <v>189.98</v>
      </c>
      <c r="F603" s="1">
        <f t="shared" si="1"/>
        <v>0.01645210382</v>
      </c>
    </row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