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orte.CCELB7D51\Desktop\"/>
    </mc:Choice>
  </mc:AlternateContent>
  <bookViews>
    <workbookView xWindow="0" yWindow="0" windowWidth="28800" windowHeight="12435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E187" i="1" l="1"/>
  <c r="E188" i="1" s="1"/>
  <c r="C167" i="1"/>
  <c r="C166" i="1"/>
  <c r="C165" i="1"/>
  <c r="C164" i="1"/>
  <c r="E164" i="1" s="1"/>
  <c r="E159" i="1"/>
  <c r="E158" i="1"/>
  <c r="E157" i="1"/>
  <c r="E156" i="1"/>
  <c r="E160" i="1" s="1"/>
  <c r="D167" i="1" s="1"/>
  <c r="D151" i="1"/>
  <c r="E151" i="1" s="1"/>
  <c r="E152" i="1" s="1"/>
  <c r="D166" i="1" s="1"/>
  <c r="E146" i="1"/>
  <c r="E145" i="1"/>
  <c r="E144" i="1"/>
  <c r="E143" i="1"/>
  <c r="E142" i="1"/>
  <c r="E141" i="1"/>
  <c r="E140" i="1"/>
  <c r="E139" i="1"/>
  <c r="E138" i="1"/>
  <c r="E147" i="1" s="1"/>
  <c r="D165" i="1" s="1"/>
  <c r="E133" i="1"/>
  <c r="E132" i="1"/>
  <c r="E131" i="1"/>
  <c r="E130" i="1"/>
  <c r="E129" i="1"/>
  <c r="E128" i="1"/>
  <c r="E127" i="1"/>
  <c r="E126" i="1"/>
  <c r="E134" i="1" s="1"/>
  <c r="D164" i="1" s="1"/>
  <c r="E120" i="1"/>
  <c r="E119" i="1"/>
  <c r="E118" i="1"/>
  <c r="E117" i="1"/>
  <c r="E121" i="1" s="1"/>
  <c r="C103" i="1"/>
  <c r="E111" i="1" s="1"/>
  <c r="F39" i="1"/>
  <c r="C197" i="1" s="1"/>
  <c r="E197" i="1" s="1"/>
  <c r="F197" i="1" s="1"/>
  <c r="F38" i="1"/>
  <c r="F32" i="1"/>
  <c r="F31" i="1"/>
  <c r="F30" i="1"/>
  <c r="F29" i="1"/>
  <c r="F28" i="1"/>
  <c r="F27" i="1"/>
  <c r="F26" i="1"/>
  <c r="F25" i="1"/>
  <c r="F24" i="1"/>
  <c r="F23" i="1"/>
  <c r="F22" i="1"/>
  <c r="F16" i="1"/>
  <c r="F15" i="1"/>
  <c r="F14" i="1"/>
  <c r="F13" i="1"/>
  <c r="F12" i="1"/>
  <c r="F11" i="1"/>
  <c r="F10" i="1"/>
  <c r="F9" i="1"/>
  <c r="F8" i="1"/>
  <c r="F7" i="1"/>
  <c r="F17" i="1" l="1"/>
  <c r="E109" i="1" s="1"/>
  <c r="F33" i="1"/>
  <c r="C196" i="1" s="1"/>
  <c r="E196" i="1" s="1"/>
  <c r="F196" i="1" s="1"/>
  <c r="D89" i="1"/>
  <c r="D91" i="1" s="1"/>
  <c r="E110" i="1" s="1"/>
  <c r="E165" i="1"/>
  <c r="C224" i="1"/>
  <c r="C173" i="1"/>
  <c r="E173" i="1" s="1"/>
  <c r="E176" i="1" s="1"/>
  <c r="C178" i="1"/>
  <c r="E178" i="1" s="1"/>
  <c r="E181" i="1" s="1"/>
  <c r="C228" i="1" s="1"/>
  <c r="D228" i="1" s="1"/>
  <c r="C175" i="1"/>
  <c r="E175" i="1" s="1"/>
  <c r="C180" i="1"/>
  <c r="E180" i="1" s="1"/>
  <c r="C174" i="1"/>
  <c r="E174" i="1" s="1"/>
  <c r="C179" i="1"/>
  <c r="E179" i="1" s="1"/>
  <c r="E166" i="1"/>
  <c r="E167" i="1"/>
  <c r="E189" i="1"/>
  <c r="E190" i="1" s="1"/>
  <c r="C210" i="1" s="1"/>
  <c r="C41" i="1" l="1"/>
  <c r="C195" i="1"/>
  <c r="E195" i="1" s="1"/>
  <c r="F195" i="1" s="1"/>
  <c r="F198" i="1" s="1"/>
  <c r="C216" i="1" s="1"/>
  <c r="C219" i="1" s="1"/>
  <c r="C231" i="1" s="1"/>
  <c r="D231" i="1" s="1"/>
  <c r="E168" i="1"/>
  <c r="C226" i="1" s="1"/>
  <c r="E112" i="1"/>
  <c r="D226" i="1"/>
  <c r="E182" i="1"/>
  <c r="C227" i="1"/>
  <c r="D227" i="1" s="1"/>
  <c r="C229" i="1" l="1"/>
  <c r="D229" i="1" l="1"/>
  <c r="C225" i="1"/>
  <c r="D225" i="1" s="1"/>
  <c r="C230" i="1"/>
  <c r="C232" i="1" l="1"/>
  <c r="D232" i="1" s="1"/>
  <c r="D230" i="1"/>
</calcChain>
</file>

<file path=xl/sharedStrings.xml><?xml version="1.0" encoding="utf-8"?>
<sst xmlns="http://schemas.openxmlformats.org/spreadsheetml/2006/main" count="270" uniqueCount="201">
  <si>
    <t>PLANO FINANCEIRO PASTELARIA GUATAMBÚ</t>
  </si>
  <si>
    <t>5.1.1 – ESTIMATIVA DOS INVESTIMENTOS FIXOS</t>
  </si>
  <si>
    <t>(A) MÁQUINAS E EQUIPAMENTOS</t>
  </si>
  <si>
    <t>DESCRIÇÃO</t>
  </si>
  <si>
    <t>QUANTIDADE</t>
  </si>
  <si>
    <t>VALOR UNITÁRIO</t>
  </si>
  <si>
    <t>TOTAL</t>
  </si>
  <si>
    <t>ESTUFA</t>
  </si>
  <si>
    <t>FOGAO INDUSTRIAL</t>
  </si>
  <si>
    <t>LIQUIDIFICADOR INDUSTRIAL</t>
  </si>
  <si>
    <t>SISTEMA E EXAUSTOR</t>
  </si>
  <si>
    <t>CILINDRO PARA MASSA</t>
  </si>
  <si>
    <t>MASSEIRA</t>
  </si>
  <si>
    <t>FRITADEIRA ELÉTRICA</t>
  </si>
  <si>
    <t>BALCÃO REFRIGERADO</t>
  </si>
  <si>
    <t>sub total</t>
  </si>
  <si>
    <t>(B) MOVEIS E UTENSILIOS</t>
  </si>
  <si>
    <t>QNTDE</t>
  </si>
  <si>
    <t>VALOR</t>
  </si>
  <si>
    <t>PANELAS VER O TIPO?</t>
  </si>
  <si>
    <t xml:space="preserve">ESPUMADEIRAS </t>
  </si>
  <si>
    <t>TALHERES</t>
  </si>
  <si>
    <t>FORMAS PARA PASTEL</t>
  </si>
  <si>
    <t>MESA PARA ESCRITORIO</t>
  </si>
  <si>
    <t>COMPUTADOR</t>
  </si>
  <si>
    <t>CARRETILHAS</t>
  </si>
  <si>
    <t>ROLO DE MASSA</t>
  </si>
  <si>
    <t xml:space="preserve">PRATOS </t>
  </si>
  <si>
    <t>ESCORREDOR DE OLEO</t>
  </si>
  <si>
    <t>TAXOS FRITURAS</t>
  </si>
  <si>
    <t xml:space="preserve"> (C) VEICULOS</t>
  </si>
  <si>
    <t>HONDA CG TITAN 150</t>
  </si>
  <si>
    <t>totalo de gastos fixos A + B + C +</t>
  </si>
  <si>
    <t>5.1.2 – ESTIMATIVA DOS INVESTIMENTOS FINANCEIROS</t>
  </si>
  <si>
    <t xml:space="preserve"> A-ESTIMATIVA DO ESTOQUE INICIAL</t>
  </si>
  <si>
    <t>DECRIÇÃO</t>
  </si>
  <si>
    <t>QNTDD</t>
  </si>
  <si>
    <t>KATCHUP</t>
  </si>
  <si>
    <t>CAFÉ</t>
  </si>
  <si>
    <t>B-ESTIMATIVA DE CAPITAL DE GIRO</t>
  </si>
  <si>
    <t>RESERVA DE CAIXA</t>
  </si>
  <si>
    <t>5.1.2 – ESTIMATIVA DOS INVESTIMENTOS FINANCEIROS (RESUMO)</t>
  </si>
  <si>
    <t xml:space="preserve"> ESTIMATIVA DOS INVESTIMENTOS FINANCEIROS (RESUMO)</t>
  </si>
  <si>
    <t>Investimentos Financeiros Total</t>
  </si>
  <si>
    <t>A - Estoque Inicial</t>
  </si>
  <si>
    <t>B - Capital de Giro</t>
  </si>
  <si>
    <t>TOTAL DOS INVESTIMENTOS FINANCEIROS (A +B) $</t>
  </si>
  <si>
    <t>5.1.3 – ESTIMATIVA DOS INVESTIMENTOS PRÉ-OPERACIONAIS</t>
  </si>
  <si>
    <t>5.1.3 ESTIMATIVA DOS INVESTIMENTOS PRÉ-OPERACIONAIS</t>
  </si>
  <si>
    <t>Investimentos Pré-Operacionaisl</t>
  </si>
  <si>
    <t>Despesas de legalização</t>
  </si>
  <si>
    <t>Obras civis e/ou reformas</t>
  </si>
  <si>
    <t>Divulgação</t>
  </si>
  <si>
    <t>Cursos e treinamentos</t>
  </si>
  <si>
    <t>Outras despesas</t>
  </si>
  <si>
    <t>TOTAL $</t>
  </si>
  <si>
    <t>5.1.4 – ESTIMATIVA DO INVESTIMENTO TOTAL</t>
  </si>
  <si>
    <t xml:space="preserve">ESTIMATIVA DO INVESTIMENTO TOTAL </t>
  </si>
  <si>
    <t>Descrição Total</t>
  </si>
  <si>
    <t>1. Estimativa dos Investimentos Fixos (quadro 5.1.1)</t>
  </si>
  <si>
    <t>2. Estimativa dos Investimentos Financeiros (quadro 5.1.2)</t>
  </si>
  <si>
    <t>3. Estimativa dos Investimentos Pré-Operacionais (quadro 5.1.3)</t>
  </si>
  <si>
    <t>TOTAL (1 + 2 + 3) $</t>
  </si>
  <si>
    <t>5.2 – ESTIMATIVA DO FATURAMENTO MENSAL DA EMPRESA</t>
  </si>
  <si>
    <t>PRODUTO</t>
  </si>
  <si>
    <t>PREÇO DE VENDA</t>
  </si>
  <si>
    <t>PASTEL SIMPLES</t>
  </si>
  <si>
    <t>PASTEL MISTO</t>
  </si>
  <si>
    <t>REFRIGERANTES</t>
  </si>
  <si>
    <t>5.3 – ESTIMATIVA DOS CUSTOS COM MATERIAIS E/OU INSUMOS</t>
  </si>
  <si>
    <t>5.3 PASTEL SIMPLES</t>
  </si>
  <si>
    <t>MATERIAL</t>
  </si>
  <si>
    <t>CUSTO UNITARIO</t>
  </si>
  <si>
    <t>TRIGO GR</t>
  </si>
  <si>
    <t>OLEO</t>
  </si>
  <si>
    <t>AGUA ML</t>
  </si>
  <si>
    <t>RECHEIO GR</t>
  </si>
  <si>
    <t xml:space="preserve">MAIONESE </t>
  </si>
  <si>
    <t xml:space="preserve">SACO PLASTICO </t>
  </si>
  <si>
    <t>SACOLA PLATICA</t>
  </si>
  <si>
    <t>5.3 PASTEL MISTO</t>
  </si>
  <si>
    <t xml:space="preserve">1º RECHEIO GR </t>
  </si>
  <si>
    <t xml:space="preserve">2º RECHEIO GR </t>
  </si>
  <si>
    <t>5.3 REFRIGERANTES</t>
  </si>
  <si>
    <t>REFRIGERANTES EM GERAL LT</t>
  </si>
  <si>
    <t>5.3 CAFÉ</t>
  </si>
  <si>
    <t>CAFÉ KG</t>
  </si>
  <si>
    <t>ACUCAR</t>
  </si>
  <si>
    <t xml:space="preserve">COPO DESCARTAVEL </t>
  </si>
  <si>
    <t>5.4 – APURAÇÃO DO CUSTO DOS MATERIAIS E/OU MERCADORIAS VENDIDAS</t>
  </si>
  <si>
    <t>ESTIM. VENDA</t>
  </si>
  <si>
    <t>CUSTO UNIT</t>
  </si>
  <si>
    <t>TOTAL CMV</t>
  </si>
  <si>
    <t>5.5 – ESTIMATIVA DOS CUSTOS DE COMERCIALIZAÇÃO</t>
  </si>
  <si>
    <t>DESCRICAO</t>
  </si>
  <si>
    <t>FATURAMENTO ESTIM.</t>
  </si>
  <si>
    <t>%</t>
  </si>
  <si>
    <t>1. Impostos</t>
  </si>
  <si>
    <t>SIMPLES</t>
  </si>
  <si>
    <t>ICMS/ MICROGERAES</t>
  </si>
  <si>
    <t>ISS</t>
  </si>
  <si>
    <t>Subtotal 1</t>
  </si>
  <si>
    <t>5.5 GASTOS COM VENDAS</t>
  </si>
  <si>
    <t>PROPAGANDAS</t>
  </si>
  <si>
    <t>COMISSOES</t>
  </si>
  <si>
    <t>JUROS</t>
  </si>
  <si>
    <t>Subtotal 2</t>
  </si>
  <si>
    <t>TOTAL DE CUSTOS DE COMERCIALIZAÇÃO</t>
  </si>
  <si>
    <t>5.6  ESTIMATIVA DOS CUSTOS COM MÃO-DE-OBRA</t>
  </si>
  <si>
    <t xml:space="preserve">FUNÇÃO </t>
  </si>
  <si>
    <t>Nº DE EMPREGADOS</t>
  </si>
  <si>
    <t>SALARIO MENSAL</t>
  </si>
  <si>
    <t xml:space="preserve">ATENDENTE </t>
  </si>
  <si>
    <t xml:space="preserve">TOTAL DOS SALARIOS </t>
  </si>
  <si>
    <t>ENCARGO SOCIAIS</t>
  </si>
  <si>
    <t>TOTAL DE CUSTO MAO DE OBRA</t>
  </si>
  <si>
    <t>5.7 ESTIMATIVA DO CUSTO COM DEPRECIAÇÃO</t>
  </si>
  <si>
    <t>Ativos Fixos ÷ = ÷ 12 =</t>
  </si>
  <si>
    <t xml:space="preserve">VALOR DO BEM </t>
  </si>
  <si>
    <t>VIDA UTIL /ANOS</t>
  </si>
  <si>
    <t>DEPREC. ANUAL</t>
  </si>
  <si>
    <t>DEPREC. MENSAL</t>
  </si>
  <si>
    <t xml:space="preserve"> Máquinas e equipamentos</t>
  </si>
  <si>
    <t>Móveis e UTENSÍLIOS</t>
  </si>
  <si>
    <t>Veículos</t>
  </si>
  <si>
    <t>Total $</t>
  </si>
  <si>
    <t>5.8 ESTIMATIVA DOS CUSTOS FIXOS MENSAIS</t>
  </si>
  <si>
    <t>CUSTO MENSAL</t>
  </si>
  <si>
    <t>ALUGUEL</t>
  </si>
  <si>
    <t>IPTU</t>
  </si>
  <si>
    <t>Água</t>
  </si>
  <si>
    <t>Energia elétrica</t>
  </si>
  <si>
    <t>Telefone fixo + celular</t>
  </si>
  <si>
    <t>Honorários do contador</t>
  </si>
  <si>
    <t>Pró-labore</t>
  </si>
  <si>
    <t>Manutenção dos equipamentos</t>
  </si>
  <si>
    <t>Salários + encargos (quadro 5.6)</t>
  </si>
  <si>
    <t>Material de limpeza</t>
  </si>
  <si>
    <t>Material de escritório</t>
  </si>
  <si>
    <t>Combustível</t>
  </si>
  <si>
    <t>Taxas diversas</t>
  </si>
  <si>
    <t>Serviços de terceiros</t>
  </si>
  <si>
    <t>Depreciação (quadro 5.7)</t>
  </si>
  <si>
    <t>Outros diversos -  KINDER OVO- SURPRESAAAAAAAAAAAAAAAAAA.</t>
  </si>
  <si>
    <t>Total</t>
  </si>
  <si>
    <t>5.9 DEMONSTRATIVO DE RESULTADOS</t>
  </si>
  <si>
    <t>QUADRO</t>
  </si>
  <si>
    <t xml:space="preserve">DESCRIÇÃO  </t>
  </si>
  <si>
    <t>$</t>
  </si>
  <si>
    <t>5.2</t>
  </si>
  <si>
    <t xml:space="preserve"> 1.Receita Total com Vendas 100</t>
  </si>
  <si>
    <t>2.Custos Variáveis Totais</t>
  </si>
  <si>
    <t>5.4</t>
  </si>
  <si>
    <t>2.1. (-) Custos com materiais e/ou CMV(*)</t>
  </si>
  <si>
    <t>5.5</t>
  </si>
  <si>
    <t xml:space="preserve"> 2.2. (-) Impostos sobre vendas</t>
  </si>
  <si>
    <t>2.3. (-) Gastos com vendas</t>
  </si>
  <si>
    <t>Subtotal de 2 (2.1+2.2+2.3)</t>
  </si>
  <si>
    <t>3. Margem de Contribuição (1 - 2)</t>
  </si>
  <si>
    <t>5.8</t>
  </si>
  <si>
    <t xml:space="preserve"> 4. Custos Fixos Totais</t>
  </si>
  <si>
    <t>5. Lucro/Prejuízo Líquido (3 - 4)</t>
  </si>
  <si>
    <t>(*) CMV – Custo das Mercadorias Vendidas</t>
  </si>
  <si>
    <t>5.10 – INDICADORES DE VIABILIDADE</t>
  </si>
  <si>
    <t>5.10.1 – PONTO DE EQUILÍBRIO</t>
  </si>
  <si>
    <t>INDICE DE MARGEM DA CONTRIBUIÇAO =55.270,30 - 33.726,09 / 55.270,30 = 0,39%</t>
  </si>
  <si>
    <r>
      <rPr>
        <sz val="11"/>
        <rFont val="Calibri"/>
      </rPr>
      <t xml:space="preserve">PE= 12.629,09/0,39= </t>
    </r>
    <r>
      <rPr>
        <sz val="11"/>
        <color rgb="FFFF0000"/>
        <rFont val="Calibri"/>
      </rPr>
      <t>32.382,29</t>
    </r>
  </si>
  <si>
    <t>Isso quer dizer que é necessário que a empresa tenha uma receita total de $ 32.382,29</t>
  </si>
  <si>
    <t>Para cobrir todos os seus custos.</t>
  </si>
  <si>
    <t>5.10.2 – LUCRATIVIDADE</t>
  </si>
  <si>
    <r>
      <rPr>
        <sz val="11"/>
        <rFont val="Calibri"/>
      </rPr>
      <t xml:space="preserve">LUCRATIVIDADE= 12.629,09/55.270,30*100= </t>
    </r>
    <r>
      <rPr>
        <sz val="11"/>
        <color rgb="FFFF0000"/>
        <rFont val="Calibri"/>
      </rPr>
      <t>22,84%</t>
    </r>
  </si>
  <si>
    <t>5.10.3 – RENTABILIDADE</t>
  </si>
  <si>
    <r>
      <rPr>
        <sz val="11"/>
        <rFont val="Calibri"/>
      </rPr>
      <t xml:space="preserve">RENTABILIDADE=12.629,09/44.192,19*100= </t>
    </r>
    <r>
      <rPr>
        <sz val="11"/>
        <color rgb="FFFF0000"/>
        <rFont val="Calibri"/>
      </rPr>
      <t>28,57</t>
    </r>
  </si>
  <si>
    <t>CUTURNO</t>
  </si>
  <si>
    <t>TAMANHO</t>
  </si>
  <si>
    <t>BOTAS C.A</t>
  </si>
  <si>
    <t>BOTAS SEG.</t>
  </si>
  <si>
    <t>CALÇAS CAMUFLADAS</t>
  </si>
  <si>
    <t>CALÇAS TÁTICAS</t>
  </si>
  <si>
    <t xml:space="preserve"> CINTO TÁTICO</t>
  </si>
  <si>
    <t>COLDRI</t>
  </si>
  <si>
    <t>ÚNICO</t>
  </si>
  <si>
    <t>COLETE TÁTICO</t>
  </si>
  <si>
    <t>CAMISETA CAMUFLADA</t>
  </si>
  <si>
    <t>CAMISETA MANGA LONGA</t>
  </si>
  <si>
    <t>BONÉ</t>
  </si>
  <si>
    <t>TÓNFA</t>
  </si>
  <si>
    <t>MÁQUINA DE CHOQUE</t>
  </si>
  <si>
    <t>LACRIMOGENÍO</t>
  </si>
  <si>
    <t xml:space="preserve"> APÍTO</t>
  </si>
  <si>
    <t>CORDÃO VIEL</t>
  </si>
  <si>
    <t>LANTERNA HOLOFORTE</t>
  </si>
  <si>
    <t>FACAS</t>
  </si>
  <si>
    <t>JAQUETAS</t>
  </si>
  <si>
    <t>LUVAS DE VIGILANTE</t>
  </si>
  <si>
    <t>RÁDIO AHT</t>
  </si>
  <si>
    <t>BAMDOLEIRA</t>
  </si>
  <si>
    <t>CASSETETE</t>
  </si>
  <si>
    <t>ALGEMAS</t>
  </si>
  <si>
    <t>SALA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</si>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</sst>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"/>
  </numFmts>
  <fonts count="10">
    <font>
      <sz val="11"/>
      <name val="Calibri"/>
      <scheme val="minor"/>
    </font>
    <font>
      <b/>
      <sz val="20"/>
      <name val="Calibri"/>
    </font>
    <font>
      <b/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b/>
      <sz val="12"/>
      <color rgb="FFFF0000"/>
      <name val="Calibri"/>
    </font>
    <font>
      <b/>
      <u/>
      <sz val="14"/>
      <name val="Calibri"/>
    </font>
    <font>
      <sz val="11"/>
      <color rgb="FFFF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/>
    <xf numFmtId="2" fontId="5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8" fillId="0" borderId="4" xfId="0" applyNumberFormat="1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2" fillId="0" borderId="4" xfId="0" applyFont="1" applyBorder="1"/>
    <xf numFmtId="164" fontId="9" fillId="0" borderId="4" xfId="0" applyNumberFormat="1" applyFont="1" applyBorder="1"/>
    <xf numFmtId="0" fontId="2" fillId="0" borderId="0" xfId="0" applyFont="1"/>
    <xf numFmtId="164" fontId="9" fillId="0" borderId="0" xfId="0" applyNumberFormat="1" applyFont="1"/>
    <xf numFmtId="0" fontId="3" fillId="0" borderId="0" xfId="0" applyFont="1"/>
    <xf numFmtId="0" fontId="5" fillId="0" borderId="11" xfId="0" applyFont="1" applyBorder="1"/>
    <xf numFmtId="0" fontId="5" fillId="0" borderId="1" xfId="0" applyFont="1" applyBorder="1"/>
    <xf numFmtId="0" fontId="2" fillId="0" borderId="11" xfId="0" applyFont="1" applyBorder="1"/>
    <xf numFmtId="0" fontId="5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9" fillId="0" borderId="0" xfId="0" applyFont="1" applyAlignment="1">
      <alignment horizontal="center"/>
    </xf>
    <xf numFmtId="0" fontId="5" fillId="0" borderId="9" xfId="0" applyFont="1" applyBorder="1"/>
    <xf numFmtId="9" fontId="5" fillId="0" borderId="1" xfId="0" applyNumberFormat="1" applyFont="1" applyBorder="1"/>
    <xf numFmtId="10" fontId="5" fillId="0" borderId="4" xfId="0" applyNumberFormat="1" applyFont="1" applyBorder="1"/>
    <xf numFmtId="2" fontId="5" fillId="0" borderId="4" xfId="0" applyNumberFormat="1" applyFont="1" applyBorder="1"/>
    <xf numFmtId="0" fontId="5" fillId="0" borderId="13" xfId="0" applyFont="1" applyBorder="1"/>
    <xf numFmtId="2" fontId="5" fillId="0" borderId="13" xfId="0" applyNumberFormat="1" applyFont="1" applyBorder="1"/>
    <xf numFmtId="164" fontId="9" fillId="0" borderId="5" xfId="0" applyNumberFormat="1" applyFont="1" applyBorder="1"/>
    <xf numFmtId="9" fontId="5" fillId="0" borderId="4" xfId="0" applyNumberFormat="1" applyFont="1" applyBorder="1"/>
    <xf numFmtId="164" fontId="8" fillId="0" borderId="1" xfId="0" applyNumberFormat="1" applyFont="1" applyBorder="1"/>
    <xf numFmtId="164" fontId="5" fillId="0" borderId="1" xfId="0" applyNumberFormat="1" applyFont="1" applyBorder="1"/>
    <xf numFmtId="10" fontId="5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/>
    <xf numFmtId="0" fontId="3" fillId="0" borderId="6" xfId="0" applyFont="1" applyBorder="1" applyAlignment="1">
      <alignment horizontal="center"/>
    </xf>
    <xf numFmtId="0" fontId="4" fillId="0" borderId="8" xfId="0" applyFont="1" applyBorder="1"/>
    <xf numFmtId="0" fontId="9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2" xfId="0" applyFont="1" applyBorder="1"/>
    <xf numFmtId="0" fontId="4" fillId="0" borderId="10" xfId="0" applyFont="1" applyBorder="1"/>
    <xf numFmtId="0" fontId="4" fillId="0" borderId="7" xfId="0" applyFont="1" applyBorder="1"/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13" workbookViewId="0">
      <selection activeCell="M16" sqref="M16"/>
    </sheetView>
  </sheetViews>
  <sheetFormatPr defaultColWidth="14.42578125" defaultRowHeight="15" customHeight="1"/>
  <cols>
    <col min="1" max="1" width="9" customWidth="1"/>
    <col min="2" max="2" width="39.42578125" customWidth="1"/>
    <col min="3" max="3" width="18.85546875" customWidth="1"/>
    <col min="4" max="4" width="15.5703125" customWidth="1"/>
    <col min="5" max="5" width="16.7109375" customWidth="1"/>
    <col min="6" max="6" width="18.7109375" customWidth="1"/>
    <col min="7" max="11" width="8.7109375" customWidth="1"/>
  </cols>
  <sheetData>
    <row r="1" spans="2:6">
      <c r="B1" s="45" t="s">
        <v>0</v>
      </c>
      <c r="C1" s="39"/>
      <c r="D1" s="39"/>
      <c r="E1" s="39"/>
      <c r="F1" s="39"/>
    </row>
    <row r="2" spans="2:6" ht="15" customHeight="1">
      <c r="B2" s="39"/>
      <c r="C2" s="39"/>
      <c r="D2" s="39"/>
      <c r="E2" s="39"/>
      <c r="F2" s="39"/>
    </row>
    <row r="3" spans="2:6">
      <c r="B3" s="40" t="s">
        <v>1</v>
      </c>
      <c r="C3" s="39"/>
      <c r="D3" s="39"/>
      <c r="E3" s="39"/>
      <c r="F3" s="39"/>
    </row>
    <row r="5" spans="2:6" ht="18.75">
      <c r="B5" s="41" t="s">
        <v>2</v>
      </c>
      <c r="C5" s="42"/>
      <c r="D5" s="42"/>
      <c r="E5" s="42"/>
      <c r="F5" s="37"/>
    </row>
    <row r="6" spans="2:6">
      <c r="B6" s="1" t="s">
        <v>3</v>
      </c>
      <c r="C6" s="1" t="s">
        <v>4</v>
      </c>
      <c r="D6" s="1"/>
      <c r="E6" s="1" t="s">
        <v>5</v>
      </c>
      <c r="F6" s="1" t="s">
        <v>6</v>
      </c>
    </row>
    <row r="7" spans="2:6">
      <c r="B7" s="58" t="s">
        <v>199</v>
      </c>
      <c r="C7" s="2">
        <v>1</v>
      </c>
      <c r="D7" s="2"/>
      <c r="E7" s="3">
        <v>1500</v>
      </c>
      <c r="F7" s="3">
        <f t="shared" ref="F7:F16" si="0">SUM(C7*E7)</f>
        <v>1500</v>
      </c>
    </row>
    <row r="8" spans="2:6">
      <c r="B8" s="58" t="s">
        <v>200</v>
      </c>
      <c r="C8" s="4">
        <v>1</v>
      </c>
      <c r="D8" s="4"/>
      <c r="E8" s="3">
        <v>70</v>
      </c>
      <c r="F8" s="3">
        <f t="shared" si="0"/>
        <v>70</v>
      </c>
    </row>
    <row r="9" spans="2:6">
      <c r="B9" s="1" t="s">
        <v>7</v>
      </c>
      <c r="C9" s="4">
        <v>3</v>
      </c>
      <c r="D9" s="4"/>
      <c r="E9" s="3">
        <v>659.8</v>
      </c>
      <c r="F9" s="3">
        <f t="shared" si="0"/>
        <v>1979.3999999999999</v>
      </c>
    </row>
    <row r="10" spans="2:6">
      <c r="B10" s="1" t="s">
        <v>8</v>
      </c>
      <c r="C10" s="4">
        <v>1</v>
      </c>
      <c r="D10" s="4"/>
      <c r="E10" s="3">
        <v>1098</v>
      </c>
      <c r="F10" s="3">
        <f t="shared" si="0"/>
        <v>1098</v>
      </c>
    </row>
    <row r="11" spans="2:6">
      <c r="B11" s="1" t="s">
        <v>9</v>
      </c>
      <c r="C11" s="4">
        <v>1</v>
      </c>
      <c r="D11" s="4"/>
      <c r="E11" s="3">
        <v>590</v>
      </c>
      <c r="F11" s="3">
        <f t="shared" si="0"/>
        <v>590</v>
      </c>
    </row>
    <row r="12" spans="2:6">
      <c r="B12" s="1" t="s">
        <v>10</v>
      </c>
      <c r="C12" s="4">
        <v>4</v>
      </c>
      <c r="D12" s="4"/>
      <c r="E12" s="3">
        <v>320</v>
      </c>
      <c r="F12" s="3">
        <f t="shared" si="0"/>
        <v>1280</v>
      </c>
    </row>
    <row r="13" spans="2:6">
      <c r="B13" s="1" t="s">
        <v>11</v>
      </c>
      <c r="C13" s="4">
        <v>1</v>
      </c>
      <c r="D13" s="4"/>
      <c r="E13" s="3">
        <v>1342.43</v>
      </c>
      <c r="F13" s="3">
        <f t="shared" si="0"/>
        <v>1342.43</v>
      </c>
    </row>
    <row r="14" spans="2:6">
      <c r="B14" s="1" t="s">
        <v>12</v>
      </c>
      <c r="C14" s="4">
        <v>1</v>
      </c>
      <c r="D14" s="4"/>
      <c r="E14" s="3">
        <v>1330.43</v>
      </c>
      <c r="F14" s="3">
        <f t="shared" si="0"/>
        <v>1330.43</v>
      </c>
    </row>
    <row r="15" spans="2:6">
      <c r="B15" s="1" t="s">
        <v>13</v>
      </c>
      <c r="C15" s="4">
        <v>1</v>
      </c>
      <c r="D15" s="4"/>
      <c r="E15" s="3">
        <v>870</v>
      </c>
      <c r="F15" s="3">
        <f t="shared" si="0"/>
        <v>870</v>
      </c>
    </row>
    <row r="16" spans="2:6">
      <c r="B16" s="1" t="s">
        <v>14</v>
      </c>
      <c r="C16" s="4">
        <v>1</v>
      </c>
      <c r="D16" s="4"/>
      <c r="E16" s="3">
        <v>3500</v>
      </c>
      <c r="F16" s="3">
        <f t="shared" si="0"/>
        <v>3500</v>
      </c>
    </row>
    <row r="17" spans="2:6">
      <c r="B17" s="43" t="s">
        <v>15</v>
      </c>
      <c r="C17" s="42"/>
      <c r="D17" s="42"/>
      <c r="E17" s="37"/>
      <c r="F17" s="3">
        <f>SUM(F7:F16)</f>
        <v>13560.26</v>
      </c>
    </row>
    <row r="18" spans="2:6">
      <c r="B18" s="1"/>
      <c r="C18" s="4"/>
      <c r="D18" s="4"/>
      <c r="E18" s="3"/>
      <c r="F18" s="3"/>
    </row>
    <row r="20" spans="2:6" ht="18.75">
      <c r="B20" s="41" t="s">
        <v>16</v>
      </c>
      <c r="C20" s="42"/>
      <c r="D20" s="42"/>
      <c r="E20" s="42"/>
      <c r="F20" s="37"/>
    </row>
    <row r="21" spans="2:6" ht="15.75" customHeight="1">
      <c r="B21" s="1" t="s">
        <v>3</v>
      </c>
      <c r="C21" s="1" t="s">
        <v>17</v>
      </c>
      <c r="D21" s="1"/>
      <c r="E21" s="1" t="s">
        <v>18</v>
      </c>
      <c r="F21" s="1" t="s">
        <v>6</v>
      </c>
    </row>
    <row r="22" spans="2:6" ht="15.75" customHeight="1">
      <c r="B22" s="1" t="s">
        <v>19</v>
      </c>
      <c r="C22" s="1">
        <v>4</v>
      </c>
      <c r="D22" s="1"/>
      <c r="E22" s="3">
        <v>198.4</v>
      </c>
      <c r="F22" s="3">
        <f t="shared" ref="F22:F32" si="1">SUM(C22*E22)</f>
        <v>793.6</v>
      </c>
    </row>
    <row r="23" spans="2:6" ht="15.75" customHeight="1">
      <c r="B23" s="1" t="s">
        <v>20</v>
      </c>
      <c r="C23" s="1">
        <v>5</v>
      </c>
      <c r="D23" s="1"/>
      <c r="E23" s="3">
        <v>8.86</v>
      </c>
      <c r="F23" s="3">
        <f t="shared" si="1"/>
        <v>44.3</v>
      </c>
    </row>
    <row r="24" spans="2:6" ht="15.75" customHeight="1">
      <c r="B24" s="1" t="s">
        <v>21</v>
      </c>
      <c r="C24" s="1">
        <v>200</v>
      </c>
      <c r="D24" s="1"/>
      <c r="E24" s="3">
        <v>2.4</v>
      </c>
      <c r="F24" s="3">
        <f t="shared" si="1"/>
        <v>480</v>
      </c>
    </row>
    <row r="25" spans="2:6" ht="15.75" customHeight="1">
      <c r="B25" s="1" t="s">
        <v>22</v>
      </c>
      <c r="C25" s="1">
        <v>15</v>
      </c>
      <c r="D25" s="1"/>
      <c r="E25" s="3">
        <v>6.5</v>
      </c>
      <c r="F25" s="3">
        <f t="shared" si="1"/>
        <v>97.5</v>
      </c>
    </row>
    <row r="26" spans="2:6" ht="15.75" customHeight="1">
      <c r="B26" s="1" t="s">
        <v>23</v>
      </c>
      <c r="C26" s="1">
        <v>1</v>
      </c>
      <c r="D26" s="1"/>
      <c r="E26" s="3">
        <v>180</v>
      </c>
      <c r="F26" s="3">
        <f t="shared" si="1"/>
        <v>180</v>
      </c>
    </row>
    <row r="27" spans="2:6" ht="15.75" customHeight="1">
      <c r="B27" s="1" t="s">
        <v>24</v>
      </c>
      <c r="C27" s="1">
        <v>1</v>
      </c>
      <c r="D27" s="1"/>
      <c r="E27" s="3">
        <v>3000</v>
      </c>
      <c r="F27" s="3">
        <f t="shared" si="1"/>
        <v>3000</v>
      </c>
    </row>
    <row r="28" spans="2:6" ht="15.75" customHeight="1">
      <c r="B28" s="1" t="s">
        <v>25</v>
      </c>
      <c r="C28" s="1">
        <v>7</v>
      </c>
      <c r="D28" s="1"/>
      <c r="E28" s="3">
        <v>8.99</v>
      </c>
      <c r="F28" s="3">
        <f t="shared" si="1"/>
        <v>62.93</v>
      </c>
    </row>
    <row r="29" spans="2:6" ht="15.75" customHeight="1">
      <c r="B29" s="1" t="s">
        <v>26</v>
      </c>
      <c r="C29" s="1">
        <v>4</v>
      </c>
      <c r="D29" s="1"/>
      <c r="E29" s="3">
        <v>19.899999999999999</v>
      </c>
      <c r="F29" s="3">
        <f t="shared" si="1"/>
        <v>79.599999999999994</v>
      </c>
    </row>
    <row r="30" spans="2:6" ht="15.75" customHeight="1">
      <c r="B30" s="1" t="s">
        <v>27</v>
      </c>
      <c r="C30" s="1">
        <v>100</v>
      </c>
      <c r="D30" s="1"/>
      <c r="E30" s="3">
        <v>4.9000000000000004</v>
      </c>
      <c r="F30" s="3">
        <f t="shared" si="1"/>
        <v>490.00000000000006</v>
      </c>
    </row>
    <row r="31" spans="2:6" ht="15.75" customHeight="1">
      <c r="B31" s="1" t="s">
        <v>28</v>
      </c>
      <c r="C31" s="1">
        <v>3</v>
      </c>
      <c r="D31" s="1"/>
      <c r="E31" s="3">
        <v>85</v>
      </c>
      <c r="F31" s="3">
        <f t="shared" si="1"/>
        <v>255</v>
      </c>
    </row>
    <row r="32" spans="2:6" ht="15.75" customHeight="1">
      <c r="B32" s="1" t="s">
        <v>29</v>
      </c>
      <c r="C32" s="1">
        <v>2</v>
      </c>
      <c r="D32" s="1"/>
      <c r="E32" s="3">
        <v>148</v>
      </c>
      <c r="F32" s="3">
        <f t="shared" si="1"/>
        <v>296</v>
      </c>
    </row>
    <row r="33" spans="1:6" ht="15.75" customHeight="1">
      <c r="B33" s="43" t="s">
        <v>15</v>
      </c>
      <c r="C33" s="42"/>
      <c r="D33" s="42"/>
      <c r="E33" s="37"/>
      <c r="F33" s="3">
        <f>SUM(F22:F32)</f>
        <v>5778.93</v>
      </c>
    </row>
    <row r="34" spans="1:6" ht="15.75" customHeight="1"/>
    <row r="35" spans="1:6" ht="15.75" customHeight="1"/>
    <row r="36" spans="1:6" ht="15.75" customHeight="1">
      <c r="B36" s="41" t="s">
        <v>30</v>
      </c>
      <c r="C36" s="42"/>
      <c r="D36" s="42"/>
      <c r="E36" s="42"/>
      <c r="F36" s="37"/>
    </row>
    <row r="37" spans="1:6" ht="15.75" customHeight="1">
      <c r="B37" s="1" t="s">
        <v>3</v>
      </c>
      <c r="C37" s="1" t="s">
        <v>4</v>
      </c>
      <c r="D37" s="1"/>
      <c r="E37" s="1" t="s">
        <v>18</v>
      </c>
      <c r="F37" s="1" t="s">
        <v>6</v>
      </c>
    </row>
    <row r="38" spans="1:6" ht="15.75" customHeight="1">
      <c r="B38" s="1" t="s">
        <v>31</v>
      </c>
      <c r="C38" s="2">
        <v>1</v>
      </c>
      <c r="D38" s="2"/>
      <c r="E38" s="3">
        <v>9000</v>
      </c>
      <c r="F38" s="3">
        <f>SUM(C38*E38)</f>
        <v>9000</v>
      </c>
    </row>
    <row r="39" spans="1:6" ht="15.75" customHeight="1">
      <c r="B39" s="43" t="s">
        <v>15</v>
      </c>
      <c r="C39" s="42"/>
      <c r="D39" s="42"/>
      <c r="E39" s="37"/>
      <c r="F39" s="3">
        <f>F38</f>
        <v>9000</v>
      </c>
    </row>
    <row r="40" spans="1:6" ht="15.75" customHeight="1"/>
    <row r="41" spans="1:6" ht="15.75" customHeight="1">
      <c r="B41" s="6" t="s">
        <v>32</v>
      </c>
      <c r="C41" s="7">
        <f>SUM(F17+F33+F39)</f>
        <v>28339.190000000002</v>
      </c>
    </row>
    <row r="42" spans="1:6" ht="15.75" customHeight="1"/>
    <row r="43" spans="1:6" ht="15.75" customHeight="1"/>
    <row r="44" spans="1:6" ht="15.75" customHeight="1">
      <c r="A44" s="44" t="s">
        <v>33</v>
      </c>
      <c r="B44" s="39"/>
      <c r="C44" s="39"/>
      <c r="D44" s="39"/>
      <c r="E44" s="39"/>
      <c r="F44" s="39"/>
    </row>
    <row r="45" spans="1:6" ht="15.75" customHeight="1">
      <c r="A45" s="39"/>
      <c r="B45" s="39"/>
      <c r="C45" s="39"/>
      <c r="D45" s="39"/>
      <c r="E45" s="39"/>
      <c r="F45" s="39"/>
    </row>
    <row r="46" spans="1:6" ht="15.75" customHeight="1">
      <c r="B46" s="36" t="s">
        <v>34</v>
      </c>
      <c r="C46" s="42"/>
      <c r="D46" s="42"/>
      <c r="E46" s="42"/>
      <c r="F46" s="37"/>
    </row>
    <row r="47" spans="1:6" ht="15.75" customHeight="1">
      <c r="B47" s="1" t="s">
        <v>35</v>
      </c>
      <c r="C47" s="1" t="s">
        <v>36</v>
      </c>
      <c r="D47" s="58" t="s">
        <v>174</v>
      </c>
      <c r="E47" s="1" t="s">
        <v>18</v>
      </c>
      <c r="F47" s="1" t="s">
        <v>6</v>
      </c>
    </row>
    <row r="48" spans="1:6" ht="15.75" customHeight="1">
      <c r="B48" s="58" t="s">
        <v>173</v>
      </c>
      <c r="C48" s="1">
        <v>5</v>
      </c>
      <c r="D48" s="1">
        <v>36</v>
      </c>
      <c r="E48" s="3">
        <v>289.89999999999998</v>
      </c>
      <c r="F48" s="3"/>
    </row>
    <row r="49" spans="2:6" ht="15.75" customHeight="1">
      <c r="B49" s="58" t="s">
        <v>173</v>
      </c>
      <c r="C49" s="1">
        <v>5</v>
      </c>
      <c r="D49" s="1">
        <v>37</v>
      </c>
      <c r="E49" s="3">
        <v>289.89999999999998</v>
      </c>
      <c r="F49" s="3"/>
    </row>
    <row r="50" spans="2:6" ht="15.75" customHeight="1">
      <c r="B50" s="58" t="s">
        <v>173</v>
      </c>
      <c r="C50" s="1">
        <v>5</v>
      </c>
      <c r="D50" s="1">
        <v>38</v>
      </c>
      <c r="E50" s="3">
        <v>289.89999999999998</v>
      </c>
      <c r="F50" s="3"/>
    </row>
    <row r="51" spans="2:6" ht="15.75" customHeight="1">
      <c r="B51" s="58" t="s">
        <v>173</v>
      </c>
      <c r="C51" s="1">
        <v>5</v>
      </c>
      <c r="D51" s="1">
        <v>39</v>
      </c>
      <c r="E51" s="3">
        <v>289.89999999999998</v>
      </c>
      <c r="F51" s="3"/>
    </row>
    <row r="52" spans="2:6" ht="15.75" customHeight="1">
      <c r="B52" s="58" t="s">
        <v>175</v>
      </c>
      <c r="C52" s="1">
        <v>5</v>
      </c>
      <c r="D52" s="1">
        <v>37</v>
      </c>
      <c r="E52" s="3">
        <v>150</v>
      </c>
      <c r="F52" s="3"/>
    </row>
    <row r="53" spans="2:6" ht="15.75" customHeight="1">
      <c r="B53" s="58" t="s">
        <v>175</v>
      </c>
      <c r="C53" s="1">
        <v>5</v>
      </c>
      <c r="D53" s="1">
        <v>39</v>
      </c>
      <c r="E53" s="3">
        <v>150</v>
      </c>
      <c r="F53" s="3"/>
    </row>
    <row r="54" spans="2:6" ht="15.75" customHeight="1">
      <c r="B54" s="58" t="s">
        <v>176</v>
      </c>
      <c r="C54" s="1">
        <v>5</v>
      </c>
      <c r="D54" s="1">
        <v>38</v>
      </c>
      <c r="E54" s="3">
        <v>85.41</v>
      </c>
      <c r="F54" s="3"/>
    </row>
    <row r="55" spans="2:6" ht="15.75" customHeight="1">
      <c r="B55" s="58" t="s">
        <v>178</v>
      </c>
      <c r="C55" s="1">
        <v>5</v>
      </c>
      <c r="D55" s="1">
        <v>37</v>
      </c>
      <c r="E55" s="3">
        <v>36</v>
      </c>
      <c r="F55" s="3"/>
    </row>
    <row r="56" spans="2:6" ht="15.75" customHeight="1">
      <c r="B56" s="58" t="s">
        <v>177</v>
      </c>
      <c r="C56" s="1">
        <v>5</v>
      </c>
      <c r="D56" s="1">
        <v>38</v>
      </c>
      <c r="E56" s="3">
        <v>300</v>
      </c>
      <c r="F56" s="3"/>
    </row>
    <row r="57" spans="2:6" ht="15.75" customHeight="1">
      <c r="B57" s="58" t="s">
        <v>179</v>
      </c>
      <c r="C57" s="1">
        <v>15</v>
      </c>
      <c r="D57" s="58" t="s">
        <v>181</v>
      </c>
      <c r="E57" s="3">
        <v>70</v>
      </c>
      <c r="F57" s="3"/>
    </row>
    <row r="58" spans="2:6" ht="15.75" customHeight="1">
      <c r="B58" s="58" t="s">
        <v>180</v>
      </c>
      <c r="C58" s="1">
        <v>10</v>
      </c>
      <c r="D58" s="58" t="s">
        <v>181</v>
      </c>
      <c r="E58" s="3">
        <v>75</v>
      </c>
      <c r="F58" s="3"/>
    </row>
    <row r="59" spans="2:6" ht="15.75" customHeight="1">
      <c r="B59" s="58" t="s">
        <v>182</v>
      </c>
      <c r="C59" s="1">
        <v>10</v>
      </c>
      <c r="D59" s="1">
        <v>38</v>
      </c>
      <c r="E59" s="3">
        <v>80</v>
      </c>
      <c r="F59" s="3"/>
    </row>
    <row r="60" spans="2:6" ht="15.75" customHeight="1">
      <c r="B60" s="58" t="s">
        <v>183</v>
      </c>
      <c r="C60" s="1">
        <v>6</v>
      </c>
      <c r="D60" s="1">
        <v>38</v>
      </c>
      <c r="E60" s="3">
        <v>40</v>
      </c>
      <c r="F60" s="3"/>
    </row>
    <row r="61" spans="2:6" ht="15.75" customHeight="1">
      <c r="B61" s="58" t="s">
        <v>184</v>
      </c>
      <c r="C61" s="1">
        <v>5</v>
      </c>
      <c r="D61" s="1">
        <v>39</v>
      </c>
      <c r="E61" s="3">
        <v>140</v>
      </c>
      <c r="F61" s="3"/>
    </row>
    <row r="62" spans="2:6" ht="15.75" customHeight="1">
      <c r="B62" s="58" t="s">
        <v>185</v>
      </c>
      <c r="C62" s="1">
        <v>8</v>
      </c>
      <c r="D62" s="58" t="s">
        <v>181</v>
      </c>
      <c r="E62" s="3">
        <v>37</v>
      </c>
      <c r="F62" s="3"/>
    </row>
    <row r="63" spans="2:6" ht="15.75" customHeight="1">
      <c r="B63" s="58" t="s">
        <v>197</v>
      </c>
      <c r="C63" s="1">
        <v>3</v>
      </c>
      <c r="D63" s="58" t="s">
        <v>181</v>
      </c>
      <c r="E63" s="3">
        <v>42</v>
      </c>
      <c r="F63" s="3"/>
    </row>
    <row r="64" spans="2:6" ht="15.75" customHeight="1">
      <c r="B64" s="58" t="s">
        <v>186</v>
      </c>
      <c r="C64" s="1">
        <v>5</v>
      </c>
      <c r="D64" s="58" t="s">
        <v>181</v>
      </c>
      <c r="E64" s="3">
        <v>65</v>
      </c>
      <c r="F64" s="3"/>
    </row>
    <row r="65" spans="2:6" ht="15.75" customHeight="1">
      <c r="B65" s="58" t="s">
        <v>187</v>
      </c>
      <c r="C65" s="1">
        <v>5</v>
      </c>
      <c r="D65" s="58" t="s">
        <v>181</v>
      </c>
      <c r="E65" s="3">
        <v>100</v>
      </c>
      <c r="F65" s="3"/>
    </row>
    <row r="66" spans="2:6" ht="15.75" customHeight="1">
      <c r="B66" s="58" t="s">
        <v>188</v>
      </c>
      <c r="C66" s="1">
        <v>5</v>
      </c>
      <c r="D66" s="58" t="s">
        <v>181</v>
      </c>
      <c r="E66" s="3">
        <v>54</v>
      </c>
      <c r="F66" s="3"/>
    </row>
    <row r="67" spans="2:6" ht="15.75" customHeight="1">
      <c r="B67" s="58" t="s">
        <v>189</v>
      </c>
      <c r="C67" s="1">
        <v>6</v>
      </c>
      <c r="D67" s="58" t="s">
        <v>181</v>
      </c>
      <c r="E67" s="3">
        <v>15</v>
      </c>
      <c r="F67" s="3"/>
    </row>
    <row r="68" spans="2:6" ht="15.75" customHeight="1">
      <c r="B68" s="58" t="s">
        <v>190</v>
      </c>
      <c r="C68" s="1">
        <v>5</v>
      </c>
      <c r="D68" s="58" t="s">
        <v>181</v>
      </c>
      <c r="E68" s="3">
        <v>20</v>
      </c>
      <c r="F68" s="3"/>
    </row>
    <row r="69" spans="2:6" ht="15.75" customHeight="1">
      <c r="B69" s="58" t="s">
        <v>191</v>
      </c>
      <c r="C69" s="1">
        <v>5</v>
      </c>
      <c r="D69" s="58" t="s">
        <v>181</v>
      </c>
      <c r="E69" s="3">
        <v>180</v>
      </c>
      <c r="F69" s="3"/>
    </row>
    <row r="70" spans="2:6" ht="15.75" customHeight="1">
      <c r="B70" s="58" t="s">
        <v>192</v>
      </c>
      <c r="C70" s="1">
        <v>5</v>
      </c>
      <c r="D70" s="58" t="s">
        <v>181</v>
      </c>
      <c r="E70" s="3">
        <v>80</v>
      </c>
      <c r="F70" s="3"/>
    </row>
    <row r="71" spans="2:6" ht="15.75" customHeight="1">
      <c r="B71" s="58" t="s">
        <v>193</v>
      </c>
      <c r="C71" s="1">
        <v>5</v>
      </c>
      <c r="D71" s="1">
        <v>38</v>
      </c>
      <c r="E71" s="3">
        <v>200</v>
      </c>
      <c r="F71" s="3"/>
    </row>
    <row r="72" spans="2:6" ht="15.75" customHeight="1">
      <c r="B72" s="58" t="s">
        <v>194</v>
      </c>
      <c r="C72" s="1">
        <v>5</v>
      </c>
      <c r="D72" s="58" t="s">
        <v>181</v>
      </c>
      <c r="E72" s="3">
        <v>19</v>
      </c>
      <c r="F72" s="3"/>
    </row>
    <row r="73" spans="2:6" ht="15.75" customHeight="1">
      <c r="B73" s="58" t="s">
        <v>196</v>
      </c>
      <c r="C73" s="1">
        <v>3</v>
      </c>
      <c r="D73" s="58" t="s">
        <v>181</v>
      </c>
      <c r="E73" s="3">
        <v>35</v>
      </c>
      <c r="F73" s="3"/>
    </row>
    <row r="74" spans="2:6" ht="15.75" customHeight="1">
      <c r="B74" s="58" t="s">
        <v>198</v>
      </c>
      <c r="C74" s="1">
        <v>4</v>
      </c>
      <c r="D74" s="58" t="s">
        <v>181</v>
      </c>
      <c r="E74" s="3">
        <v>100</v>
      </c>
      <c r="F74" s="3"/>
    </row>
    <row r="75" spans="2:6" ht="15.75" customHeight="1">
      <c r="B75" s="58" t="s">
        <v>195</v>
      </c>
      <c r="C75" s="1">
        <v>3</v>
      </c>
      <c r="D75" s="58" t="s">
        <v>181</v>
      </c>
      <c r="E75" s="3">
        <v>145</v>
      </c>
      <c r="F75" s="3"/>
    </row>
    <row r="76" spans="2:6" ht="15.75" customHeight="1">
      <c r="B76" s="43" t="s">
        <v>6</v>
      </c>
      <c r="C76" s="42"/>
      <c r="D76" s="37"/>
      <c r="E76" s="1"/>
      <c r="F76" s="8"/>
    </row>
    <row r="77" spans="2:6" ht="15.75" customHeight="1"/>
    <row r="78" spans="2:6" ht="15.75" customHeight="1">
      <c r="B78" s="36" t="s">
        <v>39</v>
      </c>
      <c r="C78" s="37"/>
    </row>
    <row r="79" spans="2:6" ht="15.75" customHeight="1">
      <c r="B79" s="1" t="s">
        <v>3</v>
      </c>
      <c r="C79" s="1" t="s">
        <v>18</v>
      </c>
    </row>
    <row r="80" spans="2:6" ht="15.75" customHeight="1">
      <c r="B80" s="1" t="s">
        <v>40</v>
      </c>
      <c r="C80" s="3">
        <v>10000</v>
      </c>
    </row>
    <row r="81" spans="2:6" ht="15.75" customHeight="1">
      <c r="B81" s="1"/>
      <c r="C81" s="1"/>
    </row>
    <row r="82" spans="2:6" ht="15.75" customHeight="1"/>
    <row r="83" spans="2:6" ht="15.75" customHeight="1"/>
    <row r="84" spans="2:6" ht="15.75" customHeight="1"/>
    <row r="85" spans="2:6" ht="15.75" customHeight="1">
      <c r="B85" s="38" t="s">
        <v>41</v>
      </c>
      <c r="C85" s="39"/>
      <c r="D85" s="39"/>
      <c r="E85" s="39"/>
      <c r="F85" s="39"/>
    </row>
    <row r="86" spans="2:6" ht="15.75" customHeight="1"/>
    <row r="87" spans="2:6" ht="15.75" customHeight="1">
      <c r="B87" s="36" t="s">
        <v>42</v>
      </c>
      <c r="C87" s="42"/>
      <c r="D87" s="37"/>
    </row>
    <row r="88" spans="2:6" ht="15.75" customHeight="1">
      <c r="B88" s="1" t="s">
        <v>43</v>
      </c>
      <c r="C88" s="1"/>
      <c r="D88" s="1" t="s">
        <v>18</v>
      </c>
    </row>
    <row r="89" spans="2:6" ht="15.75" customHeight="1">
      <c r="B89" s="1" t="s">
        <v>44</v>
      </c>
      <c r="C89" s="1"/>
      <c r="D89" s="3">
        <f>F76</f>
        <v>0</v>
      </c>
    </row>
    <row r="90" spans="2:6" ht="15.75" customHeight="1">
      <c r="B90" s="1" t="s">
        <v>45</v>
      </c>
      <c r="C90" s="1"/>
      <c r="D90" s="3">
        <v>10000</v>
      </c>
    </row>
    <row r="91" spans="2:6" ht="15.75" customHeight="1">
      <c r="B91" s="43" t="s">
        <v>46</v>
      </c>
      <c r="C91" s="37"/>
      <c r="D91" s="3">
        <f>SUM(D89:D90)</f>
        <v>10000</v>
      </c>
    </row>
    <row r="92" spans="2:6" ht="15.75" customHeight="1">
      <c r="B92" s="10"/>
      <c r="C92" s="10"/>
      <c r="D92" s="11"/>
    </row>
    <row r="93" spans="2:6" ht="15.75" customHeight="1">
      <c r="B93" s="10"/>
      <c r="C93" s="10"/>
      <c r="D93" s="11"/>
    </row>
    <row r="94" spans="2:6" ht="15.75" customHeight="1">
      <c r="B94" s="38" t="s">
        <v>47</v>
      </c>
      <c r="C94" s="39"/>
      <c r="D94" s="39"/>
      <c r="E94" s="39"/>
      <c r="F94" s="39"/>
    </row>
    <row r="95" spans="2:6" ht="15.75" customHeight="1"/>
    <row r="96" spans="2:6" ht="15.75" customHeight="1">
      <c r="B96" s="36" t="s">
        <v>48</v>
      </c>
      <c r="C96" s="37"/>
    </row>
    <row r="97" spans="2:6" ht="15.75" customHeight="1">
      <c r="B97" s="12" t="s">
        <v>49</v>
      </c>
      <c r="C97" s="1" t="s">
        <v>6</v>
      </c>
    </row>
    <row r="98" spans="2:6" ht="15.75" customHeight="1">
      <c r="B98" s="1" t="s">
        <v>50</v>
      </c>
      <c r="C98" s="3">
        <v>1100</v>
      </c>
    </row>
    <row r="99" spans="2:6" ht="15.75" customHeight="1">
      <c r="B99" s="1" t="s">
        <v>51</v>
      </c>
      <c r="C99" s="3">
        <v>1300</v>
      </c>
    </row>
    <row r="100" spans="2:6" ht="15.75" customHeight="1">
      <c r="B100" s="1" t="s">
        <v>52</v>
      </c>
      <c r="C100" s="3">
        <v>1040</v>
      </c>
    </row>
    <row r="101" spans="2:6" ht="15.75" customHeight="1">
      <c r="B101" s="1" t="s">
        <v>53</v>
      </c>
      <c r="C101" s="3">
        <v>500</v>
      </c>
    </row>
    <row r="102" spans="2:6" ht="15.75" customHeight="1">
      <c r="B102" s="1" t="s">
        <v>54</v>
      </c>
      <c r="C102" s="3">
        <v>365.7</v>
      </c>
    </row>
    <row r="103" spans="2:6" ht="15.75" customHeight="1">
      <c r="B103" s="12" t="s">
        <v>55</v>
      </c>
      <c r="C103" s="13">
        <f>SUM(C98:C102)</f>
        <v>4305.7</v>
      </c>
    </row>
    <row r="104" spans="2:6" ht="15.75" customHeight="1">
      <c r="B104" s="14"/>
      <c r="C104" s="15"/>
    </row>
    <row r="105" spans="2:6" ht="15.75" customHeight="1">
      <c r="B105" s="14"/>
      <c r="C105" s="15"/>
    </row>
    <row r="106" spans="2:6" ht="15.75" customHeight="1">
      <c r="B106" s="47" t="s">
        <v>56</v>
      </c>
      <c r="C106" s="54"/>
      <c r="D106" s="54"/>
      <c r="E106" s="48"/>
      <c r="F106" s="16"/>
    </row>
    <row r="107" spans="2:6" ht="15.75" customHeight="1">
      <c r="B107" s="55" t="s">
        <v>57</v>
      </c>
      <c r="C107" s="53"/>
      <c r="D107" s="17"/>
      <c r="E107" s="17" t="s">
        <v>18</v>
      </c>
    </row>
    <row r="108" spans="2:6" ht="15.75" customHeight="1">
      <c r="B108" s="43" t="s">
        <v>58</v>
      </c>
      <c r="C108" s="37"/>
      <c r="D108" s="1"/>
      <c r="E108" s="1"/>
    </row>
    <row r="109" spans="2:6" ht="15.75" customHeight="1">
      <c r="B109" s="46" t="s">
        <v>59</v>
      </c>
      <c r="C109" s="37"/>
      <c r="D109" s="1"/>
      <c r="E109" s="3">
        <f>SUM(F17+F33+F39)</f>
        <v>28339.190000000002</v>
      </c>
    </row>
    <row r="110" spans="2:6" ht="15.75" customHeight="1">
      <c r="B110" s="46" t="s">
        <v>60</v>
      </c>
      <c r="C110" s="37"/>
      <c r="D110" s="1"/>
      <c r="E110" s="3">
        <f>D91</f>
        <v>10000</v>
      </c>
    </row>
    <row r="111" spans="2:6" ht="15.75" customHeight="1">
      <c r="B111" s="46" t="s">
        <v>61</v>
      </c>
      <c r="C111" s="42"/>
      <c r="D111" s="37"/>
      <c r="E111" s="3">
        <f>C103</f>
        <v>4305.7</v>
      </c>
    </row>
    <row r="112" spans="2:6" ht="15.75" customHeight="1">
      <c r="B112" s="43" t="s">
        <v>62</v>
      </c>
      <c r="C112" s="42"/>
      <c r="D112" s="37"/>
      <c r="E112" s="13">
        <f>SUM(E109:E111)</f>
        <v>42644.89</v>
      </c>
    </row>
    <row r="113" spans="2:6" ht="15.75" customHeight="1">
      <c r="B113" s="10"/>
      <c r="C113" s="10"/>
      <c r="D113" s="10"/>
      <c r="E113" s="15"/>
    </row>
    <row r="114" spans="2:6" ht="15.75" customHeight="1">
      <c r="B114" s="9"/>
    </row>
    <row r="115" spans="2:6" ht="15.75" customHeight="1">
      <c r="B115" s="47" t="s">
        <v>63</v>
      </c>
      <c r="C115" s="54"/>
      <c r="D115" s="54"/>
      <c r="E115" s="48"/>
      <c r="F115" s="9"/>
    </row>
    <row r="116" spans="2:6" ht="15.75" customHeight="1">
      <c r="B116" s="19" t="s">
        <v>64</v>
      </c>
      <c r="C116" s="19" t="s">
        <v>4</v>
      </c>
      <c r="D116" s="19" t="s">
        <v>65</v>
      </c>
      <c r="E116" s="19" t="s">
        <v>18</v>
      </c>
    </row>
    <row r="117" spans="2:6" ht="15.75" customHeight="1">
      <c r="B117" s="1" t="s">
        <v>66</v>
      </c>
      <c r="C117" s="1">
        <v>2800</v>
      </c>
      <c r="D117" s="3">
        <v>4.8</v>
      </c>
      <c r="E117" s="3">
        <f t="shared" ref="E117:E120" si="2">SUM(C117*D117)</f>
        <v>13440</v>
      </c>
    </row>
    <row r="118" spans="2:6" ht="15.75" customHeight="1">
      <c r="B118" s="1" t="s">
        <v>67</v>
      </c>
      <c r="C118" s="1">
        <v>3520</v>
      </c>
      <c r="D118" s="3">
        <v>8</v>
      </c>
      <c r="E118" s="3">
        <f t="shared" si="2"/>
        <v>28160</v>
      </c>
    </row>
    <row r="119" spans="2:6" ht="15.75" customHeight="1">
      <c r="B119" s="1" t="s">
        <v>68</v>
      </c>
      <c r="C119" s="1">
        <v>2066</v>
      </c>
      <c r="D119" s="3">
        <v>5.8</v>
      </c>
      <c r="E119" s="3">
        <f t="shared" si="2"/>
        <v>11982.8</v>
      </c>
    </row>
    <row r="120" spans="2:6" ht="15.75" customHeight="1">
      <c r="B120" s="1" t="s">
        <v>38</v>
      </c>
      <c r="C120" s="1">
        <v>2250</v>
      </c>
      <c r="D120" s="3">
        <v>0.75</v>
      </c>
      <c r="E120" s="3">
        <f t="shared" si="2"/>
        <v>1687.5</v>
      </c>
    </row>
    <row r="121" spans="2:6" ht="15.75" customHeight="1">
      <c r="B121" s="1"/>
      <c r="C121" s="1"/>
      <c r="D121" s="3"/>
      <c r="E121" s="13">
        <f>SUM(E117:E120)</f>
        <v>55270.3</v>
      </c>
    </row>
    <row r="122" spans="2:6" ht="15.75" customHeight="1"/>
    <row r="123" spans="2:6" ht="15.75" customHeight="1">
      <c r="B123" s="47" t="s">
        <v>69</v>
      </c>
      <c r="C123" s="54"/>
      <c r="D123" s="54"/>
      <c r="E123" s="48"/>
    </row>
    <row r="124" spans="2:6" ht="15.75" customHeight="1">
      <c r="B124" s="51" t="s">
        <v>70</v>
      </c>
      <c r="C124" s="52"/>
      <c r="D124" s="52"/>
      <c r="E124" s="53"/>
    </row>
    <row r="125" spans="2:6" ht="15.75" customHeight="1">
      <c r="B125" s="12" t="s">
        <v>71</v>
      </c>
      <c r="C125" s="12" t="s">
        <v>4</v>
      </c>
      <c r="D125" s="12" t="s">
        <v>72</v>
      </c>
      <c r="E125" s="12" t="s">
        <v>6</v>
      </c>
    </row>
    <row r="126" spans="2:6" ht="15.75" customHeight="1">
      <c r="B126" s="1" t="s">
        <v>73</v>
      </c>
      <c r="C126" s="1">
        <v>20</v>
      </c>
      <c r="D126" s="1">
        <v>1.4499999999999999E-3</v>
      </c>
      <c r="E126" s="1">
        <f t="shared" ref="E126:E133" si="3">SUM(C126*D126)</f>
        <v>2.8999999999999998E-2</v>
      </c>
    </row>
    <row r="127" spans="2:6" ht="15.75" customHeight="1">
      <c r="B127" s="1" t="s">
        <v>74</v>
      </c>
      <c r="C127" s="1">
        <v>8</v>
      </c>
      <c r="D127" s="1">
        <v>2.0999999999999999E-3</v>
      </c>
      <c r="E127" s="1">
        <f t="shared" si="3"/>
        <v>1.6799999999999999E-2</v>
      </c>
    </row>
    <row r="128" spans="2:6" ht="15.75" customHeight="1">
      <c r="B128" s="1" t="s">
        <v>75</v>
      </c>
      <c r="C128" s="1">
        <v>40</v>
      </c>
      <c r="D128" s="3">
        <v>2.3E-3</v>
      </c>
      <c r="E128" s="3">
        <f t="shared" si="3"/>
        <v>9.1999999999999998E-2</v>
      </c>
    </row>
    <row r="129" spans="2:5" ht="15.75" customHeight="1">
      <c r="B129" s="1" t="s">
        <v>76</v>
      </c>
      <c r="C129" s="1">
        <v>45.78</v>
      </c>
      <c r="D129" s="3">
        <v>1.7000000000000001E-2</v>
      </c>
      <c r="E129" s="3">
        <f t="shared" si="3"/>
        <v>0.77826000000000006</v>
      </c>
    </row>
    <row r="130" spans="2:5" ht="15.75" customHeight="1">
      <c r="B130" s="1" t="s">
        <v>77</v>
      </c>
      <c r="C130" s="1">
        <v>1</v>
      </c>
      <c r="D130" s="3">
        <v>0.38</v>
      </c>
      <c r="E130" s="3">
        <f t="shared" si="3"/>
        <v>0.38</v>
      </c>
    </row>
    <row r="131" spans="2:5" ht="15.75" customHeight="1">
      <c r="B131" s="1" t="s">
        <v>37</v>
      </c>
      <c r="C131" s="1">
        <v>1</v>
      </c>
      <c r="D131" s="3">
        <v>0.27</v>
      </c>
      <c r="E131" s="3">
        <f t="shared" si="3"/>
        <v>0.27</v>
      </c>
    </row>
    <row r="132" spans="2:5" ht="15.75" customHeight="1">
      <c r="B132" s="1" t="s">
        <v>78</v>
      </c>
      <c r="C132" s="1">
        <v>1</v>
      </c>
      <c r="D132" s="3">
        <v>0.03</v>
      </c>
      <c r="E132" s="3">
        <f t="shared" si="3"/>
        <v>0.03</v>
      </c>
    </row>
    <row r="133" spans="2:5" ht="15.75" customHeight="1">
      <c r="B133" s="1" t="s">
        <v>79</v>
      </c>
      <c r="C133" s="1">
        <v>1</v>
      </c>
      <c r="D133" s="3">
        <v>0.03</v>
      </c>
      <c r="E133" s="3">
        <f t="shared" si="3"/>
        <v>0.03</v>
      </c>
    </row>
    <row r="134" spans="2:5" ht="15.75" customHeight="1">
      <c r="B134" s="1"/>
      <c r="C134" s="1"/>
      <c r="D134" s="3"/>
      <c r="E134" s="13">
        <f>SUM(E126:E133)</f>
        <v>1.6260600000000003</v>
      </c>
    </row>
    <row r="135" spans="2:5" ht="15.75" customHeight="1"/>
    <row r="136" spans="2:5" ht="15.75" customHeight="1">
      <c r="B136" s="36" t="s">
        <v>80</v>
      </c>
      <c r="C136" s="42"/>
      <c r="D136" s="42"/>
      <c r="E136" s="37"/>
    </row>
    <row r="137" spans="2:5" ht="15.75" customHeight="1">
      <c r="B137" s="12" t="s">
        <v>71</v>
      </c>
      <c r="C137" s="12" t="s">
        <v>4</v>
      </c>
      <c r="D137" s="12" t="s">
        <v>72</v>
      </c>
      <c r="E137" s="12" t="s">
        <v>6</v>
      </c>
    </row>
    <row r="138" spans="2:5" ht="15.75" customHeight="1">
      <c r="B138" s="1" t="s">
        <v>73</v>
      </c>
      <c r="C138" s="1">
        <v>20</v>
      </c>
      <c r="D138" s="1">
        <v>1.4499999999999999E-3</v>
      </c>
      <c r="E138" s="1">
        <f t="shared" ref="E138:E146" si="4">SUM(C138*D138)</f>
        <v>2.8999999999999998E-2</v>
      </c>
    </row>
    <row r="139" spans="2:5" ht="15.75" customHeight="1">
      <c r="B139" s="1" t="s">
        <v>74</v>
      </c>
      <c r="C139" s="1">
        <v>8</v>
      </c>
      <c r="D139" s="1">
        <v>2.0999999999999999E-3</v>
      </c>
      <c r="E139" s="1">
        <f t="shared" si="4"/>
        <v>1.6799999999999999E-2</v>
      </c>
    </row>
    <row r="140" spans="2:5" ht="15.75" customHeight="1">
      <c r="B140" s="1" t="s">
        <v>75</v>
      </c>
      <c r="C140" s="1">
        <v>40</v>
      </c>
      <c r="D140" s="1">
        <v>2.3E-3</v>
      </c>
      <c r="E140" s="3">
        <f t="shared" si="4"/>
        <v>9.1999999999999998E-2</v>
      </c>
    </row>
    <row r="141" spans="2:5" ht="15.75" customHeight="1">
      <c r="B141" s="1" t="s">
        <v>81</v>
      </c>
      <c r="C141" s="1">
        <v>45.78</v>
      </c>
      <c r="D141" s="3">
        <v>1.7000000000000001E-2</v>
      </c>
      <c r="E141" s="3">
        <f t="shared" si="4"/>
        <v>0.77826000000000006</v>
      </c>
    </row>
    <row r="142" spans="2:5" ht="15.75" customHeight="1">
      <c r="B142" s="1" t="s">
        <v>82</v>
      </c>
      <c r="C142" s="1">
        <v>30.09</v>
      </c>
      <c r="D142" s="3">
        <v>0.03</v>
      </c>
      <c r="E142" s="3">
        <f t="shared" si="4"/>
        <v>0.90269999999999995</v>
      </c>
    </row>
    <row r="143" spans="2:5" ht="15.75" customHeight="1">
      <c r="B143" s="1" t="s">
        <v>77</v>
      </c>
      <c r="C143" s="1">
        <v>1</v>
      </c>
      <c r="D143" s="3">
        <v>0.38</v>
      </c>
      <c r="E143" s="3">
        <f t="shared" si="4"/>
        <v>0.38</v>
      </c>
    </row>
    <row r="144" spans="2:5" ht="15.75" customHeight="1">
      <c r="B144" s="1" t="s">
        <v>37</v>
      </c>
      <c r="C144" s="1">
        <v>1</v>
      </c>
      <c r="D144" s="3">
        <v>0.27</v>
      </c>
      <c r="E144" s="3">
        <f t="shared" si="4"/>
        <v>0.27</v>
      </c>
    </row>
    <row r="145" spans="2:5" ht="15.75" customHeight="1">
      <c r="B145" s="1" t="s">
        <v>78</v>
      </c>
      <c r="C145" s="1">
        <v>1</v>
      </c>
      <c r="D145" s="3">
        <v>0.03</v>
      </c>
      <c r="E145" s="3">
        <f t="shared" si="4"/>
        <v>0.03</v>
      </c>
    </row>
    <row r="146" spans="2:5" ht="15.75" customHeight="1">
      <c r="B146" s="1" t="s">
        <v>79</v>
      </c>
      <c r="C146" s="1">
        <v>1</v>
      </c>
      <c r="D146" s="3">
        <v>0.03</v>
      </c>
      <c r="E146" s="3">
        <f t="shared" si="4"/>
        <v>0.03</v>
      </c>
    </row>
    <row r="147" spans="2:5" ht="15.75" customHeight="1">
      <c r="B147" s="1"/>
      <c r="C147" s="1"/>
      <c r="D147" s="3"/>
      <c r="E147" s="13">
        <f>SUM(E138:E146)</f>
        <v>2.5287599999999997</v>
      </c>
    </row>
    <row r="148" spans="2:5" ht="15.75" customHeight="1"/>
    <row r="149" spans="2:5" ht="15.75" customHeight="1">
      <c r="B149" s="36" t="s">
        <v>83</v>
      </c>
      <c r="C149" s="42"/>
      <c r="D149" s="42"/>
      <c r="E149" s="37"/>
    </row>
    <row r="150" spans="2:5" ht="15.75" customHeight="1">
      <c r="B150" s="12" t="s">
        <v>71</v>
      </c>
      <c r="C150" s="12" t="s">
        <v>4</v>
      </c>
      <c r="D150" s="12" t="s">
        <v>72</v>
      </c>
      <c r="E150" s="12" t="s">
        <v>6</v>
      </c>
    </row>
    <row r="151" spans="2:5" ht="15.75" customHeight="1">
      <c r="B151" s="1" t="s">
        <v>84</v>
      </c>
      <c r="C151" s="1">
        <v>1</v>
      </c>
      <c r="D151" s="3">
        <f>E53/12</f>
        <v>12.5</v>
      </c>
      <c r="E151" s="3">
        <f>D151</f>
        <v>12.5</v>
      </c>
    </row>
    <row r="152" spans="2:5" ht="15.75" customHeight="1">
      <c r="B152" s="1"/>
      <c r="C152" s="1"/>
      <c r="D152" s="3"/>
      <c r="E152" s="13">
        <f>SUM(E151)</f>
        <v>12.5</v>
      </c>
    </row>
    <row r="153" spans="2:5" ht="15.75" customHeight="1"/>
    <row r="154" spans="2:5" ht="15.75" customHeight="1">
      <c r="B154" s="36" t="s">
        <v>85</v>
      </c>
      <c r="C154" s="42"/>
      <c r="D154" s="42"/>
      <c r="E154" s="37"/>
    </row>
    <row r="155" spans="2:5" ht="15.75" customHeight="1">
      <c r="B155" s="12" t="s">
        <v>71</v>
      </c>
      <c r="C155" s="12" t="s">
        <v>4</v>
      </c>
      <c r="D155" s="12" t="s">
        <v>72</v>
      </c>
      <c r="E155" s="12" t="s">
        <v>6</v>
      </c>
    </row>
    <row r="156" spans="2:5" ht="15.75" customHeight="1">
      <c r="B156" s="1" t="s">
        <v>86</v>
      </c>
      <c r="C156" s="1">
        <v>0.05</v>
      </c>
      <c r="D156" s="1">
        <v>0.02</v>
      </c>
      <c r="E156" s="1">
        <f t="shared" ref="E156:E159" si="5">SUM(C156*D156)</f>
        <v>1E-3</v>
      </c>
    </row>
    <row r="157" spans="2:5" ht="15.75" customHeight="1">
      <c r="B157" s="1" t="s">
        <v>87</v>
      </c>
      <c r="C157" s="1">
        <v>0.1</v>
      </c>
      <c r="D157" s="1">
        <v>0.02</v>
      </c>
      <c r="E157" s="1">
        <f t="shared" si="5"/>
        <v>2E-3</v>
      </c>
    </row>
    <row r="158" spans="2:5" ht="15.75" customHeight="1">
      <c r="B158" s="1" t="s">
        <v>88</v>
      </c>
      <c r="C158" s="1">
        <v>1</v>
      </c>
      <c r="D158" s="1">
        <v>0.02</v>
      </c>
      <c r="E158" s="1">
        <f t="shared" si="5"/>
        <v>0.02</v>
      </c>
    </row>
    <row r="159" spans="2:5" ht="15.75" customHeight="1">
      <c r="B159" s="1" t="s">
        <v>75</v>
      </c>
      <c r="C159" s="1">
        <v>40</v>
      </c>
      <c r="D159" s="1">
        <v>2.3E-3</v>
      </c>
      <c r="E159" s="3">
        <f t="shared" si="5"/>
        <v>9.1999999999999998E-2</v>
      </c>
    </row>
    <row r="160" spans="2:5" ht="15.75" customHeight="1">
      <c r="B160" s="1"/>
      <c r="C160" s="1"/>
      <c r="D160" s="3"/>
      <c r="E160" s="13">
        <f>SUM(E156:E159)</f>
        <v>0.11499999999999999</v>
      </c>
    </row>
    <row r="161" spans="2:5" ht="15.75" customHeight="1">
      <c r="B161" s="20"/>
      <c r="C161" s="20"/>
      <c r="D161" s="11"/>
      <c r="E161" s="15"/>
    </row>
    <row r="162" spans="2:5" ht="15.75" customHeight="1">
      <c r="B162" s="21" t="s">
        <v>89</v>
      </c>
      <c r="C162" s="22"/>
      <c r="D162" s="22"/>
      <c r="E162" s="23"/>
    </row>
    <row r="163" spans="2:5" ht="15.75" customHeight="1">
      <c r="B163" s="12" t="s">
        <v>64</v>
      </c>
      <c r="C163" s="12" t="s">
        <v>90</v>
      </c>
      <c r="D163" s="12" t="s">
        <v>91</v>
      </c>
      <c r="E163" s="12" t="s">
        <v>6</v>
      </c>
    </row>
    <row r="164" spans="2:5" ht="15.75" customHeight="1">
      <c r="B164" s="1" t="s">
        <v>66</v>
      </c>
      <c r="C164" s="1">
        <f t="shared" ref="C164:C167" si="6">C117</f>
        <v>2800</v>
      </c>
      <c r="D164" s="3">
        <f>E134</f>
        <v>1.6260600000000003</v>
      </c>
      <c r="E164" s="3">
        <f t="shared" ref="E164:E167" si="7">SUM(C164*D164)</f>
        <v>4552.9680000000008</v>
      </c>
    </row>
    <row r="165" spans="2:5" ht="15.75" customHeight="1">
      <c r="B165" s="1" t="s">
        <v>67</v>
      </c>
      <c r="C165" s="1">
        <f t="shared" si="6"/>
        <v>3520</v>
      </c>
      <c r="D165" s="3">
        <f>E147</f>
        <v>2.5287599999999997</v>
      </c>
      <c r="E165" s="3">
        <f t="shared" si="7"/>
        <v>8901.2351999999992</v>
      </c>
    </row>
    <row r="166" spans="2:5" ht="15.75" customHeight="1">
      <c r="B166" s="1" t="s">
        <v>68</v>
      </c>
      <c r="C166" s="1">
        <f t="shared" si="6"/>
        <v>2066</v>
      </c>
      <c r="D166" s="3">
        <f>E152</f>
        <v>12.5</v>
      </c>
      <c r="E166" s="3">
        <f t="shared" si="7"/>
        <v>25825</v>
      </c>
    </row>
    <row r="167" spans="2:5" ht="15.75" customHeight="1">
      <c r="B167" s="1" t="s">
        <v>38</v>
      </c>
      <c r="C167" s="1">
        <f t="shared" si="6"/>
        <v>2250</v>
      </c>
      <c r="D167" s="3">
        <f>E160</f>
        <v>0.11499999999999999</v>
      </c>
      <c r="E167" s="3">
        <f t="shared" si="7"/>
        <v>258.75</v>
      </c>
    </row>
    <row r="168" spans="2:5" ht="15.75" customHeight="1">
      <c r="B168" s="49" t="s">
        <v>92</v>
      </c>
      <c r="C168" s="42"/>
      <c r="D168" s="37"/>
      <c r="E168" s="13">
        <f>SUM(E164:E167)</f>
        <v>39537.953200000004</v>
      </c>
    </row>
    <row r="169" spans="2:5" ht="15.75" customHeight="1">
      <c r="B169" s="24"/>
      <c r="C169" s="24"/>
      <c r="D169" s="24"/>
      <c r="E169" s="15"/>
    </row>
    <row r="170" spans="2:5" ht="15.75" customHeight="1">
      <c r="B170" s="47" t="s">
        <v>93</v>
      </c>
      <c r="C170" s="54"/>
      <c r="D170" s="54"/>
      <c r="E170" s="48"/>
    </row>
    <row r="171" spans="2:5" ht="15.75" customHeight="1">
      <c r="B171" s="17" t="s">
        <v>94</v>
      </c>
      <c r="C171" s="3" t="s">
        <v>95</v>
      </c>
      <c r="D171" s="25" t="s">
        <v>96</v>
      </c>
      <c r="E171" s="17" t="s">
        <v>18</v>
      </c>
    </row>
    <row r="172" spans="2:5" ht="15.75" customHeight="1">
      <c r="B172" s="1" t="s">
        <v>97</v>
      </c>
      <c r="C172" s="1"/>
      <c r="D172" s="1"/>
      <c r="E172" s="1"/>
    </row>
    <row r="173" spans="2:5" ht="15.75" customHeight="1">
      <c r="B173" s="1" t="s">
        <v>98</v>
      </c>
      <c r="C173" s="3">
        <f>E121</f>
        <v>55270.3</v>
      </c>
      <c r="D173" s="26">
        <v>0.08</v>
      </c>
      <c r="E173" s="3">
        <f t="shared" ref="E173:E175" si="8">SUM(C173*D173)</f>
        <v>4421.6240000000007</v>
      </c>
    </row>
    <row r="174" spans="2:5" ht="15.75" customHeight="1">
      <c r="B174" s="1" t="s">
        <v>99</v>
      </c>
      <c r="C174" s="3">
        <f>E121</f>
        <v>55270.3</v>
      </c>
      <c r="D174" s="26">
        <v>0.12</v>
      </c>
      <c r="E174" s="3">
        <f t="shared" si="8"/>
        <v>6632.4359999999997</v>
      </c>
    </row>
    <row r="175" spans="2:5" ht="15.75" customHeight="1">
      <c r="B175" s="1" t="s">
        <v>100</v>
      </c>
      <c r="C175" s="3">
        <f>E121</f>
        <v>55270.3</v>
      </c>
      <c r="D175" s="26">
        <v>0.03</v>
      </c>
      <c r="E175" s="3">
        <f t="shared" si="8"/>
        <v>1658.1089999999999</v>
      </c>
    </row>
    <row r="176" spans="2:5" ht="15.75" customHeight="1">
      <c r="B176" s="1" t="s">
        <v>101</v>
      </c>
      <c r="C176" s="1"/>
      <c r="D176" s="18"/>
      <c r="E176" s="3">
        <f>SUM(E173:E175)</f>
        <v>12712.169000000002</v>
      </c>
    </row>
    <row r="177" spans="2:5" ht="15.75" customHeight="1">
      <c r="B177" s="43" t="s">
        <v>102</v>
      </c>
      <c r="C177" s="42"/>
      <c r="D177" s="42"/>
      <c r="E177" s="37"/>
    </row>
    <row r="178" spans="2:5" ht="15.75" customHeight="1">
      <c r="B178" s="1" t="s">
        <v>103</v>
      </c>
      <c r="C178" s="3">
        <f>E121</f>
        <v>55270.3</v>
      </c>
      <c r="D178" s="27">
        <v>0.01</v>
      </c>
      <c r="E178" s="28">
        <f t="shared" ref="E178:E180" si="9">SUM(C178*D178)</f>
        <v>552.70300000000009</v>
      </c>
    </row>
    <row r="179" spans="2:5" ht="15.75" customHeight="1">
      <c r="B179" s="1" t="s">
        <v>104</v>
      </c>
      <c r="C179" s="3">
        <f>E121</f>
        <v>55270.3</v>
      </c>
      <c r="D179" s="27">
        <v>1.4999999999999999E-2</v>
      </c>
      <c r="E179" s="28">
        <f t="shared" si="9"/>
        <v>829.05449999999996</v>
      </c>
    </row>
    <row r="180" spans="2:5" ht="15.75" customHeight="1">
      <c r="B180" s="1" t="s">
        <v>105</v>
      </c>
      <c r="C180" s="3">
        <f>E121</f>
        <v>55270.3</v>
      </c>
      <c r="D180" s="27">
        <v>5.0000000000000001E-3</v>
      </c>
      <c r="E180" s="28">
        <f t="shared" si="9"/>
        <v>276.35150000000004</v>
      </c>
    </row>
    <row r="181" spans="2:5" ht="15.75" customHeight="1">
      <c r="B181" s="29" t="s">
        <v>106</v>
      </c>
      <c r="C181" s="29"/>
      <c r="D181" s="29"/>
      <c r="E181" s="30">
        <f>SUM(E178:E180)</f>
        <v>1658.1090000000002</v>
      </c>
    </row>
    <row r="182" spans="2:5" ht="15.75" customHeight="1">
      <c r="B182" s="56" t="s">
        <v>107</v>
      </c>
      <c r="C182" s="54"/>
      <c r="D182" s="48"/>
      <c r="E182" s="31">
        <f>SUM(E176+E181)</f>
        <v>14370.278000000002</v>
      </c>
    </row>
    <row r="183" spans="2:5" ht="15.75" customHeight="1">
      <c r="B183" s="10"/>
      <c r="C183" s="10"/>
      <c r="D183" s="10"/>
      <c r="E183" s="15"/>
    </row>
    <row r="184" spans="2:5" ht="15.75" customHeight="1">
      <c r="B184" s="9"/>
      <c r="C184" s="9"/>
      <c r="D184" s="9"/>
      <c r="E184" s="9"/>
    </row>
    <row r="185" spans="2:5" ht="15.75" customHeight="1">
      <c r="B185" s="47" t="s">
        <v>108</v>
      </c>
      <c r="C185" s="54"/>
      <c r="D185" s="54"/>
      <c r="E185" s="48"/>
    </row>
    <row r="186" spans="2:5" ht="15.75" customHeight="1">
      <c r="B186" s="17" t="s">
        <v>109</v>
      </c>
      <c r="C186" s="17" t="s">
        <v>110</v>
      </c>
      <c r="D186" s="17" t="s">
        <v>111</v>
      </c>
      <c r="E186" s="17" t="s">
        <v>6</v>
      </c>
    </row>
    <row r="187" spans="2:5" ht="15.75" customHeight="1">
      <c r="B187" s="1" t="s">
        <v>112</v>
      </c>
      <c r="C187" s="1">
        <v>2</v>
      </c>
      <c r="D187" s="3">
        <v>1200</v>
      </c>
      <c r="E187" s="3">
        <f>SUM(C187*D187)</f>
        <v>2400</v>
      </c>
    </row>
    <row r="188" spans="2:5" ht="15.75" customHeight="1">
      <c r="B188" s="1" t="s">
        <v>113</v>
      </c>
      <c r="C188" s="1"/>
      <c r="D188" s="1"/>
      <c r="E188" s="3">
        <f>E187</f>
        <v>2400</v>
      </c>
    </row>
    <row r="189" spans="2:5" ht="15.75" customHeight="1">
      <c r="B189" s="1" t="s">
        <v>114</v>
      </c>
      <c r="C189" s="32"/>
      <c r="D189" s="27">
        <v>0.56510000000000005</v>
      </c>
      <c r="E189" s="3">
        <f>D189*E188</f>
        <v>1356.24</v>
      </c>
    </row>
    <row r="190" spans="2:5" ht="15.75" customHeight="1">
      <c r="B190" s="43" t="s">
        <v>115</v>
      </c>
      <c r="C190" s="42"/>
      <c r="D190" s="37"/>
      <c r="E190" s="8">
        <f>SUM(E188:E189)</f>
        <v>3756.24</v>
      </c>
    </row>
    <row r="191" spans="2:5" ht="15.75" customHeight="1">
      <c r="B191" s="1"/>
      <c r="C191" s="1"/>
      <c r="D191" s="1"/>
      <c r="E191" s="1"/>
    </row>
    <row r="192" spans="2:5" ht="15.75" customHeight="1"/>
    <row r="193" spans="2:6" ht="15.75" customHeight="1">
      <c r="B193" s="47" t="s">
        <v>116</v>
      </c>
      <c r="C193" s="54"/>
      <c r="D193" s="54"/>
      <c r="E193" s="54"/>
      <c r="F193" s="48"/>
    </row>
    <row r="194" spans="2:6" ht="15.75" customHeight="1">
      <c r="B194" s="17" t="s">
        <v>117</v>
      </c>
      <c r="C194" s="17" t="s">
        <v>118</v>
      </c>
      <c r="D194" s="17" t="s">
        <v>119</v>
      </c>
      <c r="E194" s="17" t="s">
        <v>120</v>
      </c>
      <c r="F194" s="17" t="s">
        <v>121</v>
      </c>
    </row>
    <row r="195" spans="2:6" ht="15.75" customHeight="1">
      <c r="B195" s="1" t="s">
        <v>122</v>
      </c>
      <c r="C195" s="3">
        <f>F17</f>
        <v>13560.26</v>
      </c>
      <c r="D195" s="1">
        <v>10</v>
      </c>
      <c r="E195" s="3">
        <f t="shared" ref="E195:E197" si="10">C195/D195</f>
        <v>1356.0260000000001</v>
      </c>
      <c r="F195" s="3">
        <f t="shared" ref="F195:F197" si="11">E195/12</f>
        <v>113.00216666666667</v>
      </c>
    </row>
    <row r="196" spans="2:6" ht="15.75" customHeight="1">
      <c r="B196" s="1" t="s">
        <v>123</v>
      </c>
      <c r="C196" s="3">
        <f>F33</f>
        <v>5778.93</v>
      </c>
      <c r="D196" s="1">
        <v>10</v>
      </c>
      <c r="E196" s="3">
        <f t="shared" si="10"/>
        <v>577.89300000000003</v>
      </c>
      <c r="F196" s="3">
        <f t="shared" si="11"/>
        <v>48.15775</v>
      </c>
    </row>
    <row r="197" spans="2:6" ht="15.75" customHeight="1">
      <c r="B197" s="1" t="s">
        <v>124</v>
      </c>
      <c r="C197" s="3">
        <f>F39</f>
        <v>9000</v>
      </c>
      <c r="D197" s="1">
        <v>5</v>
      </c>
      <c r="E197" s="3">
        <f t="shared" si="10"/>
        <v>1800</v>
      </c>
      <c r="F197" s="3">
        <f t="shared" si="11"/>
        <v>150</v>
      </c>
    </row>
    <row r="198" spans="2:6" ht="15.75" customHeight="1">
      <c r="B198" s="43" t="s">
        <v>125</v>
      </c>
      <c r="C198" s="42"/>
      <c r="D198" s="37"/>
      <c r="E198" s="1"/>
      <c r="F198" s="3">
        <f>SUM(F195:F197)</f>
        <v>311.15991666666667</v>
      </c>
    </row>
    <row r="199" spans="2:6" ht="15.75" customHeight="1"/>
    <row r="200" spans="2:6" ht="15.75" customHeight="1">
      <c r="B200" s="47" t="s">
        <v>126</v>
      </c>
      <c r="C200" s="48"/>
    </row>
    <row r="201" spans="2:6" ht="15.75" customHeight="1">
      <c r="B201" s="17" t="s">
        <v>3</v>
      </c>
      <c r="C201" s="17" t="s">
        <v>127</v>
      </c>
    </row>
    <row r="202" spans="2:6" ht="15.75" customHeight="1">
      <c r="B202" s="1" t="s">
        <v>128</v>
      </c>
      <c r="C202" s="3">
        <v>1500</v>
      </c>
    </row>
    <row r="203" spans="2:6" ht="15.75" customHeight="1">
      <c r="B203" s="1" t="s">
        <v>129</v>
      </c>
      <c r="C203" s="3">
        <v>450</v>
      </c>
    </row>
    <row r="204" spans="2:6" ht="15.75" customHeight="1">
      <c r="B204" s="1" t="s">
        <v>130</v>
      </c>
      <c r="C204" s="3">
        <v>180</v>
      </c>
    </row>
    <row r="205" spans="2:6" ht="15.75" customHeight="1">
      <c r="B205" s="1" t="s">
        <v>131</v>
      </c>
      <c r="C205" s="3">
        <v>240</v>
      </c>
    </row>
    <row r="206" spans="2:6" ht="15.75" customHeight="1">
      <c r="B206" s="1" t="s">
        <v>132</v>
      </c>
      <c r="C206" s="3">
        <v>167</v>
      </c>
    </row>
    <row r="207" spans="2:6" ht="15.75" customHeight="1">
      <c r="B207" s="1" t="s">
        <v>133</v>
      </c>
      <c r="C207" s="3">
        <v>490</v>
      </c>
    </row>
    <row r="208" spans="2:6" ht="15.75" customHeight="1">
      <c r="B208" s="1" t="s">
        <v>134</v>
      </c>
      <c r="C208" s="3">
        <v>6000</v>
      </c>
    </row>
    <row r="209" spans="1:4" ht="15.75" customHeight="1">
      <c r="B209" s="1" t="s">
        <v>135</v>
      </c>
      <c r="C209" s="3">
        <v>250</v>
      </c>
    </row>
    <row r="210" spans="1:4" ht="15.75" customHeight="1">
      <c r="B210" s="1" t="s">
        <v>136</v>
      </c>
      <c r="C210" s="3">
        <f>E190</f>
        <v>3756.24</v>
      </c>
    </row>
    <row r="211" spans="1:4" ht="15.75" customHeight="1">
      <c r="B211" s="1" t="s">
        <v>137</v>
      </c>
      <c r="C211" s="3">
        <v>100</v>
      </c>
    </row>
    <row r="212" spans="1:4" ht="15.75" customHeight="1">
      <c r="B212" s="1" t="s">
        <v>138</v>
      </c>
      <c r="C212" s="3">
        <v>100</v>
      </c>
    </row>
    <row r="213" spans="1:4" ht="15.75" customHeight="1">
      <c r="B213" s="1" t="s">
        <v>139</v>
      </c>
      <c r="C213" s="3">
        <v>400</v>
      </c>
    </row>
    <row r="214" spans="1:4" ht="15.75" customHeight="1">
      <c r="B214" s="1" t="s">
        <v>140</v>
      </c>
      <c r="C214" s="3">
        <v>280</v>
      </c>
    </row>
    <row r="215" spans="1:4" ht="15.75" customHeight="1">
      <c r="B215" s="1" t="s">
        <v>141</v>
      </c>
      <c r="C215" s="3">
        <v>170</v>
      </c>
    </row>
    <row r="216" spans="1:4" ht="15.75" customHeight="1">
      <c r="B216" s="1" t="s">
        <v>142</v>
      </c>
      <c r="C216" s="3">
        <f>F198</f>
        <v>311.15991666666667</v>
      </c>
    </row>
    <row r="217" spans="1:4" ht="15.75" customHeight="1">
      <c r="B217" s="1" t="s">
        <v>143</v>
      </c>
      <c r="C217" s="3">
        <v>230</v>
      </c>
    </row>
    <row r="218" spans="1:4" ht="15.75" customHeight="1">
      <c r="B218" s="1"/>
      <c r="C218" s="3"/>
    </row>
    <row r="219" spans="1:4" ht="15.75" customHeight="1">
      <c r="B219" s="1" t="s">
        <v>144</v>
      </c>
      <c r="C219" s="3">
        <f>SUM(C202:C218)</f>
        <v>14624.399916666667</v>
      </c>
    </row>
    <row r="220" spans="1:4" ht="15.75" customHeight="1">
      <c r="B220" s="1"/>
      <c r="C220" s="1"/>
    </row>
    <row r="221" spans="1:4" ht="15.75" customHeight="1"/>
    <row r="222" spans="1:4" ht="15.75" customHeight="1">
      <c r="A222" s="41" t="s">
        <v>145</v>
      </c>
      <c r="B222" s="42"/>
      <c r="C222" s="42"/>
      <c r="D222" s="37"/>
    </row>
    <row r="223" spans="1:4" ht="15.75" customHeight="1">
      <c r="A223" s="1" t="s">
        <v>146</v>
      </c>
      <c r="B223" s="2" t="s">
        <v>147</v>
      </c>
      <c r="C223" s="5" t="s">
        <v>148</v>
      </c>
      <c r="D223" s="2" t="s">
        <v>96</v>
      </c>
    </row>
    <row r="224" spans="1:4" ht="15.75" customHeight="1">
      <c r="A224" s="1" t="s">
        <v>149</v>
      </c>
      <c r="B224" s="1" t="s">
        <v>150</v>
      </c>
      <c r="C224" s="33">
        <f>E121</f>
        <v>55270.3</v>
      </c>
      <c r="D224" s="28">
        <v>1</v>
      </c>
    </row>
    <row r="225" spans="1:4" ht="15.75" customHeight="1">
      <c r="A225" s="1"/>
      <c r="B225" s="1" t="s">
        <v>151</v>
      </c>
      <c r="C225" s="34">
        <f>C229</f>
        <v>53908.231200000002</v>
      </c>
      <c r="D225" s="28">
        <f>C225/C224*100</f>
        <v>97.535622567635784</v>
      </c>
    </row>
    <row r="226" spans="1:4" ht="15.75" customHeight="1">
      <c r="A226" s="1" t="s">
        <v>152</v>
      </c>
      <c r="B226" s="1" t="s">
        <v>153</v>
      </c>
      <c r="C226" s="34">
        <f>E168</f>
        <v>39537.953200000004</v>
      </c>
      <c r="D226" s="28">
        <f>C226/C224*100</f>
        <v>71.535622567635784</v>
      </c>
    </row>
    <row r="227" spans="1:4" ht="15.75" customHeight="1">
      <c r="A227" s="1" t="s">
        <v>154</v>
      </c>
      <c r="B227" s="1" t="s">
        <v>155</v>
      </c>
      <c r="C227" s="34">
        <f>E176</f>
        <v>12712.169000000002</v>
      </c>
      <c r="D227" s="28">
        <f>C227/C224*100</f>
        <v>23</v>
      </c>
    </row>
    <row r="228" spans="1:4" ht="15.75" customHeight="1">
      <c r="A228" s="1" t="s">
        <v>154</v>
      </c>
      <c r="B228" s="25" t="s">
        <v>156</v>
      </c>
      <c r="C228" s="34">
        <f>E181</f>
        <v>1658.1090000000002</v>
      </c>
      <c r="D228" s="28">
        <f>C228/C224*100</f>
        <v>3.0000000000000004</v>
      </c>
    </row>
    <row r="229" spans="1:4" ht="15.75" customHeight="1">
      <c r="A229" s="1"/>
      <c r="B229" s="18" t="s">
        <v>157</v>
      </c>
      <c r="C229" s="33">
        <f>SUM(C226:C228)</f>
        <v>53908.231200000002</v>
      </c>
      <c r="D229" s="28">
        <f>C229/C224*100</f>
        <v>97.535622567635784</v>
      </c>
    </row>
    <row r="230" spans="1:4" ht="15.75" customHeight="1">
      <c r="A230" s="1"/>
      <c r="B230" s="18" t="s">
        <v>158</v>
      </c>
      <c r="C230" s="33">
        <f>C224-C229</f>
        <v>1362.0688000000009</v>
      </c>
      <c r="D230" s="28">
        <f>C230/C224*100</f>
        <v>2.4643774323642189</v>
      </c>
    </row>
    <row r="231" spans="1:4" ht="15.75" customHeight="1">
      <c r="A231" s="1" t="s">
        <v>159</v>
      </c>
      <c r="B231" s="18" t="s">
        <v>160</v>
      </c>
      <c r="C231" s="8">
        <f>C219</f>
        <v>14624.399916666667</v>
      </c>
      <c r="D231" s="28">
        <f>C231/C224*100</f>
        <v>26.459780237608022</v>
      </c>
    </row>
    <row r="232" spans="1:4" ht="15.75" customHeight="1">
      <c r="A232" s="1"/>
      <c r="B232" s="18" t="s">
        <v>161</v>
      </c>
      <c r="C232" s="3">
        <f>C230-C231</f>
        <v>-13262.331116666666</v>
      </c>
      <c r="D232" s="28">
        <f>C232/C224*100</f>
        <v>-23.995402805243803</v>
      </c>
    </row>
    <row r="233" spans="1:4" ht="15.75" customHeight="1">
      <c r="B233" t="s">
        <v>162</v>
      </c>
      <c r="C233" s="20"/>
      <c r="D233" s="35"/>
    </row>
    <row r="234" spans="1:4" ht="15.75" customHeight="1">
      <c r="C234" s="20"/>
      <c r="D234" s="20"/>
    </row>
    <row r="235" spans="1:4" ht="15.75" customHeight="1">
      <c r="A235" s="47" t="s">
        <v>163</v>
      </c>
      <c r="B235" s="54"/>
      <c r="C235" s="54"/>
      <c r="D235" s="48"/>
    </row>
    <row r="236" spans="1:4" ht="15.75" customHeight="1"/>
    <row r="237" spans="1:4" ht="15.75" customHeight="1">
      <c r="A237" s="14" t="s">
        <v>164</v>
      </c>
      <c r="B237" s="14"/>
      <c r="C237" s="14"/>
      <c r="D237" s="14"/>
    </row>
    <row r="238" spans="1:4" ht="15.75" customHeight="1">
      <c r="A238" s="20" t="s">
        <v>165</v>
      </c>
      <c r="B238" s="20"/>
      <c r="C238" s="20"/>
      <c r="D238" s="20"/>
    </row>
    <row r="239" spans="1:4" ht="15.75" customHeight="1">
      <c r="A239" s="57" t="s">
        <v>166</v>
      </c>
      <c r="B239" s="39"/>
      <c r="C239" s="39"/>
      <c r="D239" s="20"/>
    </row>
    <row r="240" spans="1:4" ht="15.75" customHeight="1">
      <c r="A240" s="20" t="s">
        <v>167</v>
      </c>
      <c r="B240" s="20"/>
      <c r="C240" s="20"/>
      <c r="D240" s="20"/>
    </row>
    <row r="241" spans="1:4" ht="15.75" customHeight="1">
      <c r="A241" s="20" t="s">
        <v>168</v>
      </c>
      <c r="B241" s="20"/>
      <c r="C241" s="20"/>
      <c r="D241" s="20"/>
    </row>
    <row r="242" spans="1:4" ht="15.75" customHeight="1">
      <c r="A242" s="47" t="s">
        <v>169</v>
      </c>
      <c r="B242" s="54"/>
      <c r="C242" s="48"/>
      <c r="D242" s="10"/>
    </row>
    <row r="243" spans="1:4" ht="15.75" customHeight="1">
      <c r="A243" s="10"/>
      <c r="B243" s="10"/>
      <c r="C243" s="10"/>
      <c r="D243" s="10"/>
    </row>
    <row r="244" spans="1:4" ht="15.75" customHeight="1">
      <c r="A244" s="50" t="s">
        <v>170</v>
      </c>
      <c r="B244" s="39"/>
      <c r="C244" s="39"/>
      <c r="D244" s="39"/>
    </row>
    <row r="245" spans="1:4" ht="15.75" customHeight="1">
      <c r="A245" s="10"/>
      <c r="B245" s="10"/>
      <c r="C245" s="10"/>
      <c r="D245" s="10"/>
    </row>
    <row r="246" spans="1:4" ht="15.75" customHeight="1">
      <c r="A246" s="38" t="s">
        <v>171</v>
      </c>
      <c r="B246" s="39"/>
      <c r="C246" s="39"/>
      <c r="D246" s="10"/>
    </row>
    <row r="247" spans="1:4" ht="15.75" customHeight="1"/>
    <row r="248" spans="1:4" ht="15.75" customHeight="1">
      <c r="A248" s="50" t="s">
        <v>172</v>
      </c>
      <c r="B248" s="39"/>
      <c r="C248" s="39"/>
    </row>
  </sheetData>
  <mergeCells count="46">
    <mergeCell ref="B107:C107"/>
    <mergeCell ref="B106:E106"/>
    <mergeCell ref="B170:E170"/>
    <mergeCell ref="B185:E185"/>
    <mergeCell ref="B177:E177"/>
    <mergeCell ref="B182:D182"/>
    <mergeCell ref="B154:E154"/>
    <mergeCell ref="B136:E136"/>
    <mergeCell ref="B149:E149"/>
    <mergeCell ref="A248:C248"/>
    <mergeCell ref="A246:C246"/>
    <mergeCell ref="B111:D111"/>
    <mergeCell ref="B124:E124"/>
    <mergeCell ref="B115:E115"/>
    <mergeCell ref="B112:D112"/>
    <mergeCell ref="B123:E123"/>
    <mergeCell ref="B190:D190"/>
    <mergeCell ref="B193:F193"/>
    <mergeCell ref="A235:D235"/>
    <mergeCell ref="A239:C239"/>
    <mergeCell ref="A242:C242"/>
    <mergeCell ref="A244:D244"/>
    <mergeCell ref="B108:C108"/>
    <mergeCell ref="B109:C109"/>
    <mergeCell ref="A222:D222"/>
    <mergeCell ref="B200:C200"/>
    <mergeCell ref="B110:C110"/>
    <mergeCell ref="B168:D168"/>
    <mergeCell ref="B198:D198"/>
    <mergeCell ref="B1:F2"/>
    <mergeCell ref="B17:E17"/>
    <mergeCell ref="B76:D76"/>
    <mergeCell ref="B78:C78"/>
    <mergeCell ref="B87:D87"/>
    <mergeCell ref="B85:F85"/>
    <mergeCell ref="B39:E39"/>
    <mergeCell ref="B46:F46"/>
    <mergeCell ref="B96:C96"/>
    <mergeCell ref="B94:F94"/>
    <mergeCell ref="B3:F3"/>
    <mergeCell ref="B5:F5"/>
    <mergeCell ref="B20:F20"/>
    <mergeCell ref="B36:F36"/>
    <mergeCell ref="B33:E33"/>
    <mergeCell ref="A44:F45"/>
    <mergeCell ref="B91:C91"/>
  </mergeCells>
  <conditionalFormatting sqref="C194">
    <cfRule type="cellIs" dxfId="0" priority="1" operator="equal">
      <formula>"ATIVOS FIXOS"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Jailton</dc:creator>
  <cp:lastModifiedBy>Suporte</cp:lastModifiedBy>
  <dcterms:created xsi:type="dcterms:W3CDTF">2016-03-02T00:18:47Z</dcterms:created>
  <dcterms:modified xsi:type="dcterms:W3CDTF">2022-08-11T19:15:02Z</dcterms:modified>
</cp:coreProperties>
</file>