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a\Dropbox\home\PAOS_simulations\"/>
    </mc:Choice>
  </mc:AlternateContent>
  <xr:revisionPtr revIDLastSave="0" documentId="8_{00E163B6-7D39-4164-8A65-E14DD0E762EE}" xr6:coauthVersionLast="47" xr6:coauthVersionMax="47" xr10:uidLastSave="{00000000-0000-0000-0000-000000000000}"/>
  <bookViews>
    <workbookView xWindow="-108" yWindow="-108" windowWidth="23256" windowHeight="12336" tabRatio="500" activeTab="2" xr2:uid="{00000000-000D-0000-FFFF-FFFF00000000}"/>
  </bookViews>
  <sheets>
    <sheet name="General" sheetId="1" r:id="rId1"/>
    <sheet name="Fields" sheetId="2" r:id="rId2"/>
    <sheet name="Lens Data" sheetId="3" r:id="rId3"/>
    <sheet name="Z1" sheetId="4" r:id="rId4"/>
    <sheet name="Z2Case09" sheetId="5" r:id="rId5"/>
    <sheet name="Sheet5" sheetId="6" r:id="rId6"/>
    <sheet name="Zernike translation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44" i="7" l="1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F38" i="7"/>
  <c r="C38" i="7"/>
  <c r="B38" i="7"/>
  <c r="T37" i="7"/>
  <c r="S37" i="7"/>
  <c r="J37" i="7"/>
  <c r="I37" i="7"/>
  <c r="F37" i="7"/>
  <c r="C37" i="7"/>
  <c r="B37" i="7"/>
  <c r="T36" i="7"/>
  <c r="S36" i="7"/>
  <c r="J36" i="7"/>
  <c r="I36" i="7"/>
  <c r="F36" i="7"/>
  <c r="C36" i="7"/>
  <c r="B36" i="7"/>
  <c r="T35" i="7"/>
  <c r="S35" i="7"/>
  <c r="J35" i="7"/>
  <c r="I35" i="7"/>
  <c r="F35" i="7"/>
  <c r="C35" i="7"/>
  <c r="B35" i="7"/>
  <c r="T34" i="7"/>
  <c r="S34" i="7"/>
  <c r="J34" i="7"/>
  <c r="I34" i="7"/>
  <c r="F34" i="7"/>
  <c r="C34" i="7"/>
  <c r="B34" i="7"/>
  <c r="T33" i="7"/>
  <c r="S33" i="7"/>
  <c r="J33" i="7"/>
  <c r="I33" i="7"/>
  <c r="F33" i="7"/>
  <c r="C33" i="7"/>
  <c r="B33" i="7"/>
  <c r="T32" i="7"/>
  <c r="S32" i="7"/>
  <c r="J32" i="7"/>
  <c r="I32" i="7"/>
  <c r="F32" i="7"/>
  <c r="C32" i="7"/>
  <c r="B32" i="7"/>
  <c r="T31" i="7"/>
  <c r="S31" i="7"/>
  <c r="J31" i="7"/>
  <c r="I31" i="7"/>
  <c r="F31" i="7"/>
  <c r="C31" i="7"/>
  <c r="B31" i="7"/>
  <c r="T30" i="7"/>
  <c r="S30" i="7"/>
  <c r="J30" i="7"/>
  <c r="I30" i="7"/>
  <c r="F30" i="7"/>
  <c r="C30" i="7"/>
  <c r="B30" i="7"/>
  <c r="T29" i="7"/>
  <c r="S29" i="7"/>
  <c r="J29" i="7"/>
  <c r="I29" i="7"/>
  <c r="F29" i="7"/>
  <c r="C29" i="7"/>
  <c r="B29" i="7"/>
  <c r="T28" i="7"/>
  <c r="S28" i="7"/>
  <c r="J28" i="7"/>
  <c r="I28" i="7"/>
  <c r="F28" i="7"/>
  <c r="C28" i="7"/>
  <c r="B28" i="7"/>
  <c r="T27" i="7"/>
  <c r="S27" i="7"/>
  <c r="J27" i="7"/>
  <c r="I27" i="7"/>
  <c r="F27" i="7"/>
  <c r="C27" i="7"/>
  <c r="B27" i="7"/>
  <c r="T26" i="7"/>
  <c r="S26" i="7"/>
  <c r="J26" i="7"/>
  <c r="I26" i="7"/>
  <c r="F26" i="7"/>
  <c r="C26" i="7"/>
  <c r="B26" i="7"/>
  <c r="T25" i="7"/>
  <c r="S25" i="7"/>
  <c r="J25" i="7"/>
  <c r="I25" i="7"/>
  <c r="F25" i="7"/>
  <c r="C25" i="7"/>
  <c r="B25" i="7"/>
  <c r="T24" i="7"/>
  <c r="S24" i="7"/>
  <c r="J24" i="7"/>
  <c r="I24" i="7"/>
  <c r="F24" i="7"/>
  <c r="C24" i="7"/>
  <c r="B24" i="7"/>
  <c r="T23" i="7"/>
  <c r="S23" i="7"/>
  <c r="J23" i="7"/>
  <c r="I23" i="7"/>
  <c r="F23" i="7"/>
  <c r="C23" i="7"/>
  <c r="B23" i="7"/>
  <c r="T22" i="7"/>
  <c r="S22" i="7"/>
  <c r="J22" i="7"/>
  <c r="I22" i="7"/>
  <c r="F22" i="7"/>
  <c r="C22" i="7"/>
  <c r="B22" i="7"/>
  <c r="T21" i="7"/>
  <c r="S21" i="7"/>
  <c r="J21" i="7"/>
  <c r="I21" i="7"/>
  <c r="F21" i="7"/>
  <c r="C21" i="7"/>
  <c r="B21" i="7"/>
  <c r="T20" i="7"/>
  <c r="S20" i="7"/>
  <c r="J20" i="7"/>
  <c r="I20" i="7"/>
  <c r="F20" i="7"/>
  <c r="C20" i="7"/>
  <c r="B20" i="7"/>
  <c r="T19" i="7"/>
  <c r="S19" i="7"/>
  <c r="J19" i="7"/>
  <c r="I19" i="7"/>
  <c r="F19" i="7"/>
  <c r="C19" i="7"/>
  <c r="B19" i="7"/>
  <c r="T18" i="7"/>
  <c r="S18" i="7"/>
  <c r="J18" i="7"/>
  <c r="I18" i="7"/>
  <c r="F18" i="7"/>
  <c r="C18" i="7"/>
  <c r="B18" i="7"/>
  <c r="T17" i="7"/>
  <c r="S17" i="7"/>
  <c r="J17" i="7"/>
  <c r="I17" i="7"/>
  <c r="F17" i="7"/>
  <c r="C17" i="7"/>
  <c r="B17" i="7"/>
  <c r="T16" i="7"/>
  <c r="S16" i="7"/>
  <c r="J16" i="7"/>
  <c r="I16" i="7"/>
  <c r="F16" i="7"/>
  <c r="C16" i="7"/>
  <c r="B16" i="7"/>
  <c r="T15" i="7"/>
  <c r="S15" i="7"/>
  <c r="J15" i="7"/>
  <c r="I15" i="7"/>
  <c r="F15" i="7"/>
  <c r="C15" i="7"/>
  <c r="B15" i="7"/>
  <c r="T14" i="7"/>
  <c r="S14" i="7"/>
  <c r="J14" i="7"/>
  <c r="I14" i="7"/>
  <c r="F14" i="7"/>
  <c r="C14" i="7"/>
  <c r="B14" i="7"/>
  <c r="T13" i="7"/>
  <c r="S13" i="7"/>
  <c r="J13" i="7"/>
  <c r="I13" i="7"/>
  <c r="F13" i="7"/>
  <c r="C13" i="7"/>
  <c r="B13" i="7"/>
  <c r="T12" i="7"/>
  <c r="S12" i="7"/>
  <c r="J12" i="7"/>
  <c r="I12" i="7"/>
  <c r="F12" i="7"/>
  <c r="C12" i="7"/>
  <c r="B12" i="7"/>
  <c r="T11" i="7"/>
  <c r="S11" i="7"/>
  <c r="J11" i="7"/>
  <c r="I11" i="7"/>
  <c r="F11" i="7"/>
  <c r="C11" i="7"/>
  <c r="B11" i="7"/>
  <c r="T10" i="7"/>
  <c r="S10" i="7"/>
  <c r="J10" i="7"/>
  <c r="I10" i="7"/>
  <c r="F10" i="7"/>
  <c r="C10" i="7"/>
  <c r="B10" i="7"/>
  <c r="T9" i="7"/>
  <c r="S9" i="7"/>
  <c r="J9" i="7"/>
  <c r="I9" i="7"/>
  <c r="F9" i="7"/>
  <c r="C9" i="7"/>
  <c r="B9" i="7"/>
  <c r="T8" i="7"/>
  <c r="S8" i="7"/>
  <c r="J8" i="7"/>
  <c r="I8" i="7"/>
  <c r="F8" i="7"/>
  <c r="C8" i="7"/>
  <c r="B8" i="7"/>
  <c r="T7" i="7"/>
  <c r="S7" i="7"/>
  <c r="J7" i="7"/>
  <c r="I7" i="7"/>
  <c r="F7" i="7"/>
  <c r="C7" i="7"/>
  <c r="B7" i="7"/>
  <c r="T6" i="7"/>
  <c r="S6" i="7"/>
  <c r="J6" i="7"/>
  <c r="I6" i="7"/>
  <c r="F6" i="7"/>
  <c r="C6" i="7"/>
  <c r="B6" i="7"/>
  <c r="T5" i="7"/>
  <c r="S5" i="7"/>
  <c r="J5" i="7"/>
  <c r="I5" i="7"/>
  <c r="F5" i="7"/>
  <c r="C5" i="7"/>
  <c r="B5" i="7"/>
  <c r="T4" i="7"/>
  <c r="S4" i="7"/>
  <c r="J4" i="7"/>
  <c r="I4" i="7"/>
  <c r="F4" i="7"/>
  <c r="C4" i="7"/>
  <c r="B4" i="7"/>
  <c r="T3" i="7"/>
  <c r="S3" i="7"/>
  <c r="J3" i="7"/>
  <c r="I3" i="7"/>
  <c r="F3" i="7"/>
  <c r="C3" i="7"/>
  <c r="B3" i="7"/>
  <c r="T2" i="7"/>
  <c r="S2" i="7"/>
  <c r="C41" i="6"/>
  <c r="C42" i="6" s="1"/>
  <c r="D40" i="6"/>
  <c r="D41" i="6" s="1"/>
  <c r="D42" i="6" s="1"/>
  <c r="C40" i="6"/>
  <c r="G38" i="6"/>
  <c r="E38" i="6"/>
  <c r="J37" i="6"/>
  <c r="F37" i="6"/>
  <c r="E37" i="6"/>
  <c r="I37" i="6" s="1"/>
  <c r="G36" i="6"/>
  <c r="E36" i="6"/>
  <c r="J35" i="6"/>
  <c r="F35" i="6"/>
  <c r="E35" i="6"/>
  <c r="I35" i="6" s="1"/>
  <c r="G34" i="6"/>
  <c r="E34" i="6"/>
  <c r="J33" i="6"/>
  <c r="F33" i="6"/>
  <c r="E33" i="6"/>
  <c r="I33" i="6" s="1"/>
  <c r="G32" i="6"/>
  <c r="E32" i="6"/>
  <c r="J31" i="6"/>
  <c r="F31" i="6"/>
  <c r="E31" i="6"/>
  <c r="I31" i="6" s="1"/>
  <c r="G30" i="6"/>
  <c r="E30" i="6"/>
  <c r="J29" i="6"/>
  <c r="F29" i="6"/>
  <c r="E29" i="6"/>
  <c r="I29" i="6" s="1"/>
  <c r="G28" i="6"/>
  <c r="E28" i="6"/>
  <c r="J27" i="6"/>
  <c r="F27" i="6"/>
  <c r="E27" i="6"/>
  <c r="I27" i="6" s="1"/>
  <c r="G26" i="6"/>
  <c r="E26" i="6"/>
  <c r="J25" i="6"/>
  <c r="F25" i="6"/>
  <c r="E25" i="6"/>
  <c r="I25" i="6" s="1"/>
  <c r="G24" i="6"/>
  <c r="E24" i="6"/>
  <c r="J23" i="6"/>
  <c r="F23" i="6"/>
  <c r="E23" i="6"/>
  <c r="I23" i="6" s="1"/>
  <c r="G22" i="6"/>
  <c r="E22" i="6"/>
  <c r="J21" i="6"/>
  <c r="F21" i="6"/>
  <c r="E21" i="6"/>
  <c r="I21" i="6" s="1"/>
  <c r="G20" i="6"/>
  <c r="E20" i="6"/>
  <c r="J19" i="6"/>
  <c r="F19" i="6"/>
  <c r="E19" i="6"/>
  <c r="I19" i="6" s="1"/>
  <c r="G18" i="6"/>
  <c r="E18" i="6"/>
  <c r="J17" i="6"/>
  <c r="F17" i="6"/>
  <c r="E17" i="6"/>
  <c r="I17" i="6" s="1"/>
  <c r="G16" i="6"/>
  <c r="E16" i="6"/>
  <c r="J15" i="6"/>
  <c r="F15" i="6"/>
  <c r="E15" i="6"/>
  <c r="I15" i="6" s="1"/>
  <c r="G14" i="6"/>
  <c r="E14" i="6"/>
  <c r="J13" i="6"/>
  <c r="F13" i="6"/>
  <c r="E13" i="6"/>
  <c r="I13" i="6" s="1"/>
  <c r="G12" i="6"/>
  <c r="E12" i="6"/>
  <c r="E11" i="6"/>
  <c r="H11" i="6" s="1"/>
  <c r="F10" i="6"/>
  <c r="E10" i="6"/>
  <c r="I10" i="6" s="1"/>
  <c r="J10" i="6" s="1"/>
  <c r="E9" i="6"/>
  <c r="H9" i="6" s="1"/>
  <c r="F8" i="6"/>
  <c r="E8" i="6"/>
  <c r="I8" i="6" s="1"/>
  <c r="J8" i="6" s="1"/>
  <c r="E7" i="6"/>
  <c r="H7" i="6" s="1"/>
  <c r="F6" i="6"/>
  <c r="E6" i="6"/>
  <c r="I6" i="6" s="1"/>
  <c r="J6" i="6" s="1"/>
  <c r="E5" i="6"/>
  <c r="H5" i="6" s="1"/>
  <c r="F4" i="6"/>
  <c r="E4" i="6"/>
  <c r="I4" i="6" s="1"/>
  <c r="J4" i="6" s="1"/>
  <c r="E3" i="6"/>
  <c r="H3" i="6" s="1"/>
  <c r="B3" i="5"/>
  <c r="B3" i="4"/>
  <c r="H19" i="3"/>
  <c r="H18" i="3"/>
  <c r="G18" i="3"/>
  <c r="H17" i="3"/>
  <c r="N14" i="3"/>
  <c r="K13" i="3"/>
  <c r="H8" i="3"/>
  <c r="K6" i="3"/>
  <c r="J6" i="3"/>
  <c r="K5" i="3"/>
  <c r="J5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3" i="3"/>
  <c r="J2" i="3"/>
  <c r="H4" i="6" l="1"/>
  <c r="H6" i="6"/>
  <c r="H8" i="6"/>
  <c r="H10" i="6"/>
  <c r="H13" i="6"/>
  <c r="H15" i="6"/>
  <c r="H17" i="6"/>
  <c r="H19" i="6"/>
  <c r="H21" i="6"/>
  <c r="H23" i="6"/>
  <c r="H25" i="6"/>
  <c r="H27" i="6"/>
  <c r="H29" i="6"/>
  <c r="H31" i="6"/>
  <c r="H33" i="6"/>
  <c r="H35" i="6"/>
  <c r="H37" i="6"/>
  <c r="G3" i="6"/>
  <c r="I3" i="6"/>
  <c r="J3" i="6" s="1"/>
  <c r="G5" i="6"/>
  <c r="I5" i="6"/>
  <c r="J5" i="6" s="1"/>
  <c r="G7" i="6"/>
  <c r="I7" i="6"/>
  <c r="J7" i="6" s="1"/>
  <c r="G9" i="6"/>
  <c r="I9" i="6"/>
  <c r="J9" i="6" s="1"/>
  <c r="G11" i="6"/>
  <c r="I11" i="6"/>
  <c r="J11" i="6" s="1"/>
  <c r="F3" i="6"/>
  <c r="G4" i="6"/>
  <c r="F5" i="6"/>
  <c r="G6" i="6"/>
  <c r="F7" i="6"/>
  <c r="G8" i="6"/>
  <c r="F9" i="6"/>
  <c r="G10" i="6"/>
  <c r="F11" i="6"/>
  <c r="H12" i="6"/>
  <c r="F12" i="6"/>
  <c r="I12" i="6"/>
  <c r="J12" i="6" s="1"/>
  <c r="H14" i="6"/>
  <c r="F14" i="6"/>
  <c r="I14" i="6"/>
  <c r="J14" i="6" s="1"/>
  <c r="H16" i="6"/>
  <c r="F16" i="6"/>
  <c r="I16" i="6"/>
  <c r="J16" i="6" s="1"/>
  <c r="H18" i="6"/>
  <c r="F18" i="6"/>
  <c r="I18" i="6"/>
  <c r="J18" i="6" s="1"/>
  <c r="H20" i="6"/>
  <c r="F20" i="6"/>
  <c r="I20" i="6"/>
  <c r="J20" i="6" s="1"/>
  <c r="H22" i="6"/>
  <c r="F22" i="6"/>
  <c r="I22" i="6"/>
  <c r="J22" i="6" s="1"/>
  <c r="H24" i="6"/>
  <c r="F24" i="6"/>
  <c r="I24" i="6"/>
  <c r="J24" i="6" s="1"/>
  <c r="H26" i="6"/>
  <c r="F26" i="6"/>
  <c r="I26" i="6"/>
  <c r="J26" i="6" s="1"/>
  <c r="H28" i="6"/>
  <c r="F28" i="6"/>
  <c r="I28" i="6"/>
  <c r="J28" i="6" s="1"/>
  <c r="H30" i="6"/>
  <c r="F30" i="6"/>
  <c r="I30" i="6"/>
  <c r="J30" i="6" s="1"/>
  <c r="H32" i="6"/>
  <c r="F32" i="6"/>
  <c r="I32" i="6"/>
  <c r="J32" i="6" s="1"/>
  <c r="H34" i="6"/>
  <c r="F34" i="6"/>
  <c r="I34" i="6"/>
  <c r="J34" i="6" s="1"/>
  <c r="H36" i="6"/>
  <c r="F36" i="6"/>
  <c r="I36" i="6"/>
  <c r="J36" i="6" s="1"/>
  <c r="H38" i="6"/>
  <c r="F38" i="6"/>
  <c r="I38" i="6"/>
  <c r="J38" i="6" s="1"/>
  <c r="G13" i="6"/>
  <c r="G15" i="6"/>
  <c r="G17" i="6"/>
  <c r="G19" i="6"/>
  <c r="G21" i="6"/>
  <c r="G23" i="6"/>
  <c r="G25" i="6"/>
  <c r="G27" i="6"/>
  <c r="G29" i="6"/>
  <c r="G31" i="6"/>
  <c r="G33" i="6"/>
  <c r="G35" i="6"/>
  <c r="G37" i="6"/>
  <c r="J40" i="6" l="1"/>
  <c r="J41" i="6" s="1"/>
  <c r="J42" i="6" s="1"/>
  <c r="N37" i="6"/>
  <c r="N35" i="6"/>
  <c r="N33" i="6"/>
  <c r="N31" i="6"/>
  <c r="N29" i="6"/>
  <c r="N27" i="6"/>
  <c r="N25" i="6"/>
  <c r="N23" i="6"/>
  <c r="N21" i="6"/>
  <c r="N19" i="6"/>
  <c r="N17" i="6"/>
  <c r="N15" i="6"/>
  <c r="N13" i="6"/>
  <c r="N10" i="6"/>
  <c r="N8" i="6"/>
  <c r="N6" i="6"/>
  <c r="N4" i="6"/>
  <c r="N38" i="6"/>
  <c r="N36" i="6"/>
  <c r="N34" i="6"/>
  <c r="N32" i="6"/>
  <c r="N30" i="6"/>
  <c r="N28" i="6"/>
  <c r="N26" i="6"/>
  <c r="N24" i="6"/>
  <c r="N22" i="6"/>
  <c r="N20" i="6"/>
  <c r="N18" i="6"/>
  <c r="N16" i="6"/>
  <c r="N14" i="6"/>
  <c r="N12" i="6"/>
  <c r="N11" i="6"/>
  <c r="N9" i="6"/>
  <c r="N7" i="6"/>
  <c r="N5" i="6"/>
  <c r="N3" i="6"/>
</calcChain>
</file>

<file path=xl/sharedStrings.xml><?xml version="1.0" encoding="utf-8"?>
<sst xmlns="http://schemas.openxmlformats.org/spreadsheetml/2006/main" count="203" uniqueCount="158">
  <si>
    <t>INIT</t>
  </si>
  <si>
    <t>Value</t>
  </si>
  <si>
    <t>wavelength</t>
  </si>
  <si>
    <t>grid size</t>
  </si>
  <si>
    <t>zoom</t>
  </si>
  <si>
    <t>Field</t>
  </si>
  <si>
    <t>X</t>
  </si>
  <si>
    <t>Y</t>
  </si>
  <si>
    <t>Surface num</t>
  </si>
  <si>
    <t>Surface Type</t>
  </si>
  <si>
    <t>Ignore</t>
  </si>
  <si>
    <t>Stop</t>
  </si>
  <si>
    <t>Save</t>
  </si>
  <si>
    <t>Comment</t>
  </si>
  <si>
    <t>Radius</t>
  </si>
  <si>
    <t>Thickness</t>
  </si>
  <si>
    <t>Material</t>
  </si>
  <si>
    <t>XRADIUS</t>
  </si>
  <si>
    <t>YRADIUS</t>
  </si>
  <si>
    <t>XDECENTER</t>
  </si>
  <si>
    <t>YDECENTER</t>
  </si>
  <si>
    <t>TiltAboutX</t>
  </si>
  <si>
    <t>TiltAboutY</t>
  </si>
  <si>
    <t>Range</t>
  </si>
  <si>
    <t>MagnificationX</t>
  </si>
  <si>
    <t>MagnificationY</t>
  </si>
  <si>
    <t>INPUT_BEAM_INIT</t>
  </si>
  <si>
    <t>Coordinate Break</t>
  </si>
  <si>
    <t>LOS tilt</t>
  </si>
  <si>
    <t>Move to M1</t>
  </si>
  <si>
    <t>Standard</t>
  </si>
  <si>
    <t>OGSE footprint</t>
  </si>
  <si>
    <t>Infinity</t>
  </si>
  <si>
    <t>M1</t>
  </si>
  <si>
    <t>MIRROR</t>
  </si>
  <si>
    <t>M2</t>
  </si>
  <si>
    <t>FOCUS</t>
  </si>
  <si>
    <t>M3</t>
  </si>
  <si>
    <t>Ray Centering</t>
  </si>
  <si>
    <t>Move to M4</t>
  </si>
  <si>
    <t>x tilt – M4</t>
  </si>
  <si>
    <t>M4</t>
  </si>
  <si>
    <t>-x tilt – M4</t>
  </si>
  <si>
    <t>exit pupil</t>
  </si>
  <si>
    <t>Zernike</t>
  </si>
  <si>
    <t>Z1</t>
  </si>
  <si>
    <t>Z2Case09.B5:B40</t>
  </si>
  <si>
    <t>Paraxial Lens</t>
  </si>
  <si>
    <t>L1</t>
  </si>
  <si>
    <t>L2</t>
  </si>
  <si>
    <t>L3</t>
  </si>
  <si>
    <t>IMAGE_PLANE</t>
  </si>
  <si>
    <t xml:space="preserve">wl </t>
  </si>
  <si>
    <t>meters</t>
  </si>
  <si>
    <t>Reference</t>
  </si>
  <si>
    <t>Ordering</t>
  </si>
  <si>
    <t>S. Roose email 02/08/2021</t>
  </si>
  <si>
    <t>Normalization</t>
  </si>
  <si>
    <t xml:space="preserve">Number </t>
  </si>
  <si>
    <t>Case09_FoVInly_Zernike_NormR10_3000nm.int</t>
  </si>
  <si>
    <t>Ansi index</t>
  </si>
  <si>
    <t>Order</t>
  </si>
  <si>
    <t>Z</t>
  </si>
  <si>
    <t>RMS</t>
  </si>
  <si>
    <t>Index match</t>
  </si>
  <si>
    <t>Noll index</t>
  </si>
  <si>
    <t>n</t>
  </si>
  <si>
    <t>m</t>
  </si>
  <si>
    <t>Norm2</t>
  </si>
  <si>
    <t>Znorm</t>
  </si>
  <si>
    <t>Noll Index</t>
  </si>
  <si>
    <t>Zernike Fringe</t>
  </si>
  <si>
    <t>Fringe index</t>
  </si>
  <si>
    <t>Aberration</t>
  </si>
  <si>
    <t>Formula</t>
  </si>
  <si>
    <t>Piston or Bias</t>
  </si>
  <si>
    <t>Tilt X</t>
  </si>
  <si>
    <t>R cos[A]</t>
  </si>
  <si>
    <t>Tilt Y</t>
  </si>
  <si>
    <t>R sin[A]</t>
  </si>
  <si>
    <t>Power</t>
  </si>
  <si>
    <t>2R^2 - 1</t>
  </si>
  <si>
    <t>Astig X</t>
  </si>
  <si>
    <t>R^2 cos[2A]</t>
  </si>
  <si>
    <t>Astig Y</t>
  </si>
  <si>
    <t>R^2 sin[2A]</t>
  </si>
  <si>
    <t>Coma X</t>
  </si>
  <si>
    <t>(3R^2 - 2) R cos[A]</t>
  </si>
  <si>
    <t>Coma Y</t>
  </si>
  <si>
    <t>(3R^2 - 2) R sin[A]</t>
  </si>
  <si>
    <t>Primary Spherical</t>
  </si>
  <si>
    <t>6R^4 - 6R^2 + 1</t>
  </si>
  <si>
    <t>Trefoil X</t>
  </si>
  <si>
    <t>R^3 cos[3A]</t>
  </si>
  <si>
    <t>Trefoil Y</t>
  </si>
  <si>
    <t>R^3 sin[3A]</t>
  </si>
  <si>
    <t>Secondary Astig X</t>
  </si>
  <si>
    <t>(4R^2 - 3) R^2 cos[2A]</t>
  </si>
  <si>
    <t>Secondary Astig Y</t>
  </si>
  <si>
    <t>(4R^2 - 3) R^2 sin[2A]</t>
  </si>
  <si>
    <t>Secondary Coma X</t>
  </si>
  <si>
    <t>(10R^4 - 12R^2 + 3) R cos[A]</t>
  </si>
  <si>
    <t>Secondary Coma Y</t>
  </si>
  <si>
    <t>(10R^4 - 12R^2 + 3) R sin[A]</t>
  </si>
  <si>
    <t>Secondary Spherical</t>
  </si>
  <si>
    <t>20R^6 - 30R^4 + 12R^2 - 1</t>
  </si>
  <si>
    <t>Tetrafoil X</t>
  </si>
  <si>
    <t>R^4 cos[4A]</t>
  </si>
  <si>
    <t>Tetrafoil Y</t>
  </si>
  <si>
    <t>R^4 sin[4A]</t>
  </si>
  <si>
    <t>Secondary Trefoil X</t>
  </si>
  <si>
    <t>(5R^2 - 4) R^3 cos[3A]</t>
  </si>
  <si>
    <t>Secondary Trefoil Y</t>
  </si>
  <si>
    <t>(5R^2 - 4) R^3 sin[3A]</t>
  </si>
  <si>
    <t>Tertiary Astig X</t>
  </si>
  <si>
    <t>(15R^4 - 20R^2 + 6) R^2 cos[2A]</t>
  </si>
  <si>
    <t>Tertiary Astig Y</t>
  </si>
  <si>
    <t>(15R^4 - 20R^2 + 6) R^2 sin[2A]</t>
  </si>
  <si>
    <t>Tertiary Coma X</t>
  </si>
  <si>
    <t>(35R^6 - 60R^4 + 30R^2 - 4) R cos[A]</t>
  </si>
  <si>
    <t>Tertiary Coma Y</t>
  </si>
  <si>
    <t>(35R^6 - 60R^4 + 30R^2 - 4) R sin[A]</t>
  </si>
  <si>
    <t>Tertiary Spherical</t>
  </si>
  <si>
    <t>70R^8 - 140R^6 + 90R^4 - 20R^2 + 1</t>
  </si>
  <si>
    <t>Pentafoil X</t>
  </si>
  <si>
    <t>R^5 cos[5A]</t>
  </si>
  <si>
    <t>Pentafoil Y</t>
  </si>
  <si>
    <t>R^5 sin[5A]</t>
  </si>
  <si>
    <t>Secondary Tetrafoil X</t>
  </si>
  <si>
    <t>(6R^2 - 5) R^4 cos[4A]</t>
  </si>
  <si>
    <t>Secondary Tetrafoil Y</t>
  </si>
  <si>
    <t>(6R^2 - 5) R^4 sin[4A]</t>
  </si>
  <si>
    <t>Tertiary Trefoil X</t>
  </si>
  <si>
    <t>(21R^4 - 30R^2 + 10) R^3 cos[3A]</t>
  </si>
  <si>
    <t>Tertiary Trefoil Y</t>
  </si>
  <si>
    <t>(21R^4 - 30R^2 + 10) R^3 sin[3A]</t>
  </si>
  <si>
    <t>Quaternary Astig X</t>
  </si>
  <si>
    <t>(56R^6 - 105R^4 + 60R^2 - 10) R^2 cos[2A]</t>
  </si>
  <si>
    <t>Quaternary Astig Y</t>
  </si>
  <si>
    <t>(56R^6 - 105R^4 + 60R^2 - 10) R^2 sin[2A]</t>
  </si>
  <si>
    <t>Quaternary Coma X</t>
  </si>
  <si>
    <t>(126R^8 - 280R^6 + 210R^4 - 60R^2 + 5) R cos[A]</t>
  </si>
  <si>
    <t>Quaternary Coma Y</t>
  </si>
  <si>
    <t>(126R^8 - 280R^6 + 210R^4 - 60R^2 + 5) R sin[A]</t>
  </si>
  <si>
    <t>Quaternary Spherical</t>
  </si>
  <si>
    <t>252R^10 - 630R^8 + 560R^6 - 210R^4 + 30R^2 - 1</t>
  </si>
  <si>
    <t>Hexafoil X</t>
  </si>
  <si>
    <t>R^6Cos[6A]</t>
  </si>
  <si>
    <t>Hexafoil Y</t>
  </si>
  <si>
    <t>R^6Sin[6A]</t>
  </si>
  <si>
    <t>Secondary Pentafoil X</t>
  </si>
  <si>
    <t>R^5(-6 + 7R^2)Cos[5A]</t>
  </si>
  <si>
    <t>Secondary Pentafoil Y</t>
  </si>
  <si>
    <t>R^5(-6 + 7R^2)Sin[5A]</t>
  </si>
  <si>
    <t>Tertiary Tetrafoil X</t>
  </si>
  <si>
    <t>R^4(15 - 42R^2 + 28R^4)Cos[4A]</t>
  </si>
  <si>
    <t>Tertiary Tetrafoil Y</t>
  </si>
  <si>
    <t>R^4(15 - 42R^2 + 28R^4)Sin[4A]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</si>
</sst>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000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11" fontId="2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8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la/Dropbox/Desktop/PAOS_Input_TEL_OGSE_v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Fields"/>
      <sheetName val="Lens Data"/>
      <sheetName val="Z1"/>
      <sheetName val="Z2Case09"/>
      <sheetName val="Sheet5"/>
      <sheetName val="Zernike transla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>
            <v>1</v>
          </cell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1</v>
          </cell>
        </row>
        <row r="4">
          <cell r="A4">
            <v>2</v>
          </cell>
          <cell r="B4">
            <v>2</v>
          </cell>
          <cell r="C4">
            <v>2</v>
          </cell>
          <cell r="D4">
            <v>1</v>
          </cell>
          <cell r="E4">
            <v>1</v>
          </cell>
          <cell r="F4">
            <v>4</v>
          </cell>
        </row>
        <row r="5">
          <cell r="A5">
            <v>3</v>
          </cell>
          <cell r="B5">
            <v>1</v>
          </cell>
          <cell r="C5">
            <v>3</v>
          </cell>
          <cell r="D5">
            <v>1</v>
          </cell>
          <cell r="E5">
            <v>-1</v>
          </cell>
          <cell r="F5">
            <v>4</v>
          </cell>
        </row>
        <row r="6">
          <cell r="A6">
            <v>4</v>
          </cell>
          <cell r="B6">
            <v>4</v>
          </cell>
          <cell r="C6">
            <v>4</v>
          </cell>
          <cell r="D6">
            <v>2</v>
          </cell>
          <cell r="E6">
            <v>0</v>
          </cell>
          <cell r="F6">
            <v>3</v>
          </cell>
        </row>
        <row r="7">
          <cell r="A7">
            <v>5</v>
          </cell>
          <cell r="B7">
            <v>3</v>
          </cell>
          <cell r="C7">
            <v>6</v>
          </cell>
          <cell r="D7">
            <v>2</v>
          </cell>
          <cell r="E7">
            <v>-2</v>
          </cell>
          <cell r="F7">
            <v>6</v>
          </cell>
        </row>
        <row r="8">
          <cell r="A8">
            <v>6</v>
          </cell>
          <cell r="B8">
            <v>5</v>
          </cell>
          <cell r="C8">
            <v>5</v>
          </cell>
          <cell r="D8">
            <v>2</v>
          </cell>
          <cell r="E8">
            <v>2</v>
          </cell>
          <cell r="F8">
            <v>6</v>
          </cell>
        </row>
        <row r="9">
          <cell r="A9">
            <v>7</v>
          </cell>
          <cell r="B9">
            <v>7</v>
          </cell>
          <cell r="C9">
            <v>8</v>
          </cell>
          <cell r="D9">
            <v>3</v>
          </cell>
          <cell r="E9">
            <v>-1</v>
          </cell>
          <cell r="F9">
            <v>8</v>
          </cell>
        </row>
        <row r="10">
          <cell r="A10">
            <v>8</v>
          </cell>
          <cell r="B10">
            <v>8</v>
          </cell>
          <cell r="C10">
            <v>7</v>
          </cell>
          <cell r="D10">
            <v>3</v>
          </cell>
          <cell r="E10">
            <v>1</v>
          </cell>
          <cell r="F10">
            <v>8</v>
          </cell>
        </row>
        <row r="11">
          <cell r="A11">
            <v>9</v>
          </cell>
          <cell r="B11">
            <v>6</v>
          </cell>
          <cell r="C11">
            <v>11</v>
          </cell>
          <cell r="D11">
            <v>3</v>
          </cell>
          <cell r="E11">
            <v>-3</v>
          </cell>
          <cell r="F11">
            <v>8</v>
          </cell>
        </row>
        <row r="12">
          <cell r="A12">
            <v>10</v>
          </cell>
          <cell r="B12">
            <v>9</v>
          </cell>
          <cell r="C12">
            <v>10</v>
          </cell>
          <cell r="D12">
            <v>3</v>
          </cell>
          <cell r="E12">
            <v>3</v>
          </cell>
          <cell r="F12">
            <v>8</v>
          </cell>
        </row>
        <row r="13">
          <cell r="A13">
            <v>11</v>
          </cell>
          <cell r="B13">
            <v>12</v>
          </cell>
          <cell r="C13">
            <v>9</v>
          </cell>
          <cell r="D13">
            <v>4</v>
          </cell>
          <cell r="E13">
            <v>0</v>
          </cell>
          <cell r="F13">
            <v>5</v>
          </cell>
        </row>
        <row r="14">
          <cell r="A14">
            <v>12</v>
          </cell>
          <cell r="B14">
            <v>13</v>
          </cell>
          <cell r="C14">
            <v>12</v>
          </cell>
          <cell r="D14">
            <v>4</v>
          </cell>
          <cell r="E14">
            <v>2</v>
          </cell>
          <cell r="F14">
            <v>10</v>
          </cell>
        </row>
        <row r="15">
          <cell r="A15">
            <v>13</v>
          </cell>
          <cell r="B15">
            <v>11</v>
          </cell>
          <cell r="C15">
            <v>13</v>
          </cell>
          <cell r="D15">
            <v>4</v>
          </cell>
          <cell r="E15">
            <v>-2</v>
          </cell>
          <cell r="F15">
            <v>10</v>
          </cell>
        </row>
        <row r="16">
          <cell r="A16">
            <v>14</v>
          </cell>
          <cell r="B16">
            <v>14</v>
          </cell>
          <cell r="C16">
            <v>17</v>
          </cell>
          <cell r="D16">
            <v>4</v>
          </cell>
          <cell r="E16">
            <v>4</v>
          </cell>
          <cell r="F16">
            <v>10</v>
          </cell>
        </row>
        <row r="17">
          <cell r="A17">
            <v>15</v>
          </cell>
          <cell r="B17">
            <v>10</v>
          </cell>
          <cell r="C17">
            <v>18</v>
          </cell>
          <cell r="D17">
            <v>4</v>
          </cell>
          <cell r="E17">
            <v>-4</v>
          </cell>
          <cell r="F17">
            <v>10</v>
          </cell>
        </row>
        <row r="18">
          <cell r="A18">
            <v>16</v>
          </cell>
          <cell r="B18">
            <v>18</v>
          </cell>
          <cell r="C18">
            <v>14</v>
          </cell>
          <cell r="D18">
            <v>5</v>
          </cell>
          <cell r="E18">
            <v>1</v>
          </cell>
          <cell r="F18">
            <v>12</v>
          </cell>
        </row>
        <row r="19">
          <cell r="A19">
            <v>17</v>
          </cell>
          <cell r="B19">
            <v>17</v>
          </cell>
          <cell r="C19">
            <v>15</v>
          </cell>
          <cell r="D19">
            <v>5</v>
          </cell>
          <cell r="E19">
            <v>-1</v>
          </cell>
          <cell r="F19">
            <v>12</v>
          </cell>
        </row>
        <row r="20">
          <cell r="A20">
            <v>18</v>
          </cell>
          <cell r="B20">
            <v>19</v>
          </cell>
          <cell r="C20">
            <v>19</v>
          </cell>
          <cell r="D20">
            <v>5</v>
          </cell>
          <cell r="E20">
            <v>3</v>
          </cell>
          <cell r="F20">
            <v>12</v>
          </cell>
        </row>
        <row r="21">
          <cell r="A21">
            <v>19</v>
          </cell>
          <cell r="B21">
            <v>16</v>
          </cell>
          <cell r="C21">
            <v>20</v>
          </cell>
          <cell r="D21">
            <v>5</v>
          </cell>
          <cell r="E21">
            <v>-3</v>
          </cell>
          <cell r="F21">
            <v>12</v>
          </cell>
        </row>
        <row r="22">
          <cell r="A22">
            <v>20</v>
          </cell>
          <cell r="B22">
            <v>20</v>
          </cell>
          <cell r="C22">
            <v>26</v>
          </cell>
          <cell r="D22">
            <v>5</v>
          </cell>
          <cell r="E22">
            <v>5</v>
          </cell>
          <cell r="F22">
            <v>12</v>
          </cell>
        </row>
        <row r="23">
          <cell r="A23">
            <v>21</v>
          </cell>
          <cell r="B23">
            <v>15</v>
          </cell>
          <cell r="C23">
            <v>27</v>
          </cell>
          <cell r="D23">
            <v>5</v>
          </cell>
          <cell r="E23">
            <v>-5</v>
          </cell>
          <cell r="F23">
            <v>12</v>
          </cell>
        </row>
        <row r="24">
          <cell r="A24">
            <v>22</v>
          </cell>
          <cell r="B24">
            <v>24</v>
          </cell>
          <cell r="C24">
            <v>16</v>
          </cell>
          <cell r="D24">
            <v>6</v>
          </cell>
          <cell r="E24">
            <v>0</v>
          </cell>
          <cell r="F24">
            <v>7</v>
          </cell>
        </row>
        <row r="25">
          <cell r="A25">
            <v>23</v>
          </cell>
          <cell r="B25">
            <v>23</v>
          </cell>
          <cell r="C25">
            <v>22</v>
          </cell>
          <cell r="D25">
            <v>6</v>
          </cell>
          <cell r="E25">
            <v>-2</v>
          </cell>
          <cell r="F25">
            <v>14</v>
          </cell>
        </row>
        <row r="26">
          <cell r="A26">
            <v>24</v>
          </cell>
          <cell r="B26">
            <v>25</v>
          </cell>
          <cell r="C26">
            <v>21</v>
          </cell>
          <cell r="D26">
            <v>6</v>
          </cell>
          <cell r="E26">
            <v>2</v>
          </cell>
          <cell r="F26">
            <v>14</v>
          </cell>
        </row>
        <row r="27">
          <cell r="A27">
            <v>25</v>
          </cell>
          <cell r="B27">
            <v>22</v>
          </cell>
          <cell r="C27">
            <v>29</v>
          </cell>
          <cell r="D27">
            <v>6</v>
          </cell>
          <cell r="E27">
            <v>-4</v>
          </cell>
          <cell r="F27">
            <v>14</v>
          </cell>
        </row>
        <row r="28">
          <cell r="A28">
            <v>26</v>
          </cell>
          <cell r="B28">
            <v>26</v>
          </cell>
          <cell r="C28">
            <v>28</v>
          </cell>
          <cell r="D28">
            <v>6</v>
          </cell>
          <cell r="E28">
            <v>4</v>
          </cell>
          <cell r="F28">
            <v>14</v>
          </cell>
        </row>
        <row r="29">
          <cell r="A29">
            <v>27</v>
          </cell>
          <cell r="B29">
            <v>21</v>
          </cell>
          <cell r="C29">
            <v>38</v>
          </cell>
          <cell r="D29">
            <v>6</v>
          </cell>
          <cell r="E29">
            <v>-6</v>
          </cell>
          <cell r="F29">
            <v>14</v>
          </cell>
        </row>
        <row r="30">
          <cell r="A30">
            <v>28</v>
          </cell>
          <cell r="B30">
            <v>27</v>
          </cell>
          <cell r="C30">
            <v>37</v>
          </cell>
          <cell r="D30">
            <v>6</v>
          </cell>
          <cell r="E30">
            <v>6</v>
          </cell>
          <cell r="F30">
            <v>14</v>
          </cell>
        </row>
        <row r="31">
          <cell r="A31">
            <v>29</v>
          </cell>
          <cell r="B31">
            <v>31</v>
          </cell>
          <cell r="C31">
            <v>24</v>
          </cell>
          <cell r="D31">
            <v>7</v>
          </cell>
          <cell r="E31">
            <v>-1</v>
          </cell>
          <cell r="F31">
            <v>16</v>
          </cell>
        </row>
        <row r="32">
          <cell r="A32">
            <v>30</v>
          </cell>
          <cell r="B32">
            <v>32</v>
          </cell>
          <cell r="C32">
            <v>23</v>
          </cell>
          <cell r="D32">
            <v>7</v>
          </cell>
          <cell r="E32">
            <v>1</v>
          </cell>
          <cell r="F32">
            <v>16</v>
          </cell>
        </row>
        <row r="33">
          <cell r="A33">
            <v>31</v>
          </cell>
          <cell r="B33">
            <v>30</v>
          </cell>
          <cell r="C33">
            <v>31</v>
          </cell>
          <cell r="D33">
            <v>7</v>
          </cell>
          <cell r="E33">
            <v>-3</v>
          </cell>
          <cell r="F33">
            <v>16</v>
          </cell>
        </row>
        <row r="34">
          <cell r="A34">
            <v>32</v>
          </cell>
          <cell r="B34">
            <v>33</v>
          </cell>
          <cell r="C34">
            <v>30</v>
          </cell>
          <cell r="D34">
            <v>7</v>
          </cell>
          <cell r="E34">
            <v>3</v>
          </cell>
          <cell r="F34">
            <v>16</v>
          </cell>
        </row>
        <row r="35">
          <cell r="A35">
            <v>33</v>
          </cell>
          <cell r="B35">
            <v>29</v>
          </cell>
          <cell r="C35">
            <v>40</v>
          </cell>
          <cell r="D35">
            <v>7</v>
          </cell>
          <cell r="E35">
            <v>-5</v>
          </cell>
          <cell r="F35">
            <v>16</v>
          </cell>
        </row>
        <row r="36">
          <cell r="A36">
            <v>34</v>
          </cell>
          <cell r="B36">
            <v>34</v>
          </cell>
          <cell r="C36">
            <v>39</v>
          </cell>
          <cell r="D36">
            <v>7</v>
          </cell>
          <cell r="E36">
            <v>5</v>
          </cell>
          <cell r="F36">
            <v>16</v>
          </cell>
        </row>
        <row r="37">
          <cell r="A37">
            <v>35</v>
          </cell>
          <cell r="B37">
            <v>28</v>
          </cell>
          <cell r="C37">
            <v>51</v>
          </cell>
          <cell r="D37">
            <v>7</v>
          </cell>
          <cell r="E37">
            <v>-7</v>
          </cell>
          <cell r="F37">
            <v>16</v>
          </cell>
        </row>
        <row r="38">
          <cell r="A38">
            <v>36</v>
          </cell>
          <cell r="B38">
            <v>35</v>
          </cell>
          <cell r="C38">
            <v>50</v>
          </cell>
          <cell r="D38">
            <v>7</v>
          </cell>
          <cell r="E38">
            <v>7</v>
          </cell>
          <cell r="F38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95" zoomScaleNormal="95" workbookViewId="0">
      <pane ySplit="1" topLeftCell="A2" activePane="bottomLeft" state="frozen"/>
      <selection pane="bottomLeft" activeCell="B4" sqref="A1:B4"/>
    </sheetView>
  </sheetViews>
  <sheetFormatPr defaultColWidth="12.21875" defaultRowHeight="13.2" x14ac:dyDescent="0.25"/>
  <cols>
    <col min="1" max="1" width="17.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0.5</v>
      </c>
    </row>
    <row r="3" spans="1:2" x14ac:dyDescent="0.25">
      <c r="A3" t="s">
        <v>3</v>
      </c>
      <c r="B3">
        <v>512</v>
      </c>
    </row>
    <row r="4" spans="1:2" x14ac:dyDescent="0.25">
      <c r="A4" t="s">
        <v>4</v>
      </c>
      <c r="B4">
        <v>4</v>
      </c>
    </row>
  </sheetData>
  <dataValidations count="2">
    <dataValidation type="list" operator="equal" allowBlank="1" showErrorMessage="1" sqref="B4" xr:uid="{E973E47E-19A1-4A06-8A49-BE632377B73F}">
      <formula1>"1,2,4,8,16"</formula1>
      <formula2>0</formula2>
    </dataValidation>
    <dataValidation type="list" operator="equal" showErrorMessage="1" sqref="B3" xr:uid="{D3DC7D72-DF46-4488-9F6E-EB579EC9B7C3}">
      <formula1>"64,128,256,512,1024"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95" zoomScaleNormal="95" workbookViewId="0">
      <pane ySplit="1" topLeftCell="A2" activePane="bottomLeft" state="frozen"/>
      <selection pane="bottomLeft" activeCell="E14" sqref="E14"/>
    </sheetView>
  </sheetViews>
  <sheetFormatPr defaultColWidth="11.88671875" defaultRowHeight="13.2" x14ac:dyDescent="0.25"/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>
        <v>0</v>
      </c>
      <c r="B2">
        <v>0</v>
      </c>
      <c r="C2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"/>
  <sheetViews>
    <sheetView tabSelected="1" zoomScale="85" zoomScaleNormal="85" workbookViewId="0">
      <pane ySplit="1" topLeftCell="A2" activePane="bottomLeft" state="frozen"/>
      <selection pane="bottomLeft" activeCell="A7" sqref="A7"/>
    </sheetView>
  </sheetViews>
  <sheetFormatPr defaultColWidth="12.21875" defaultRowHeight="13.2" x14ac:dyDescent="0.25"/>
  <cols>
    <col min="1" max="1" width="12.88671875" customWidth="1"/>
    <col min="2" max="2" width="20.21875" customWidth="1"/>
    <col min="3" max="3" width="6.6640625" customWidth="1"/>
    <col min="4" max="4" width="5.109375" customWidth="1"/>
    <col min="5" max="5" width="5.5546875" customWidth="1"/>
    <col min="6" max="6" width="21" customWidth="1"/>
    <col min="7" max="9" width="12" style="6" customWidth="1"/>
    <col min="12" max="13" width="13.33203125" customWidth="1"/>
    <col min="14" max="15" width="11" customWidth="1"/>
    <col min="17" max="18" width="14.6640625" customWidth="1"/>
  </cols>
  <sheetData>
    <row r="1" spans="1:18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spans="1:18" x14ac:dyDescent="0.25">
      <c r="A2" s="3">
        <v>1</v>
      </c>
      <c r="B2" s="3" t="s">
        <v>0</v>
      </c>
      <c r="C2" s="4"/>
      <c r="D2" s="4"/>
      <c r="E2" s="3"/>
      <c r="F2" s="3" t="s">
        <v>26</v>
      </c>
      <c r="G2" s="4"/>
      <c r="H2" s="4"/>
      <c r="I2" s="4"/>
      <c r="J2" s="3">
        <f>0.1375</f>
        <v>0.13750000000000001</v>
      </c>
      <c r="K2" s="3">
        <v>0.13750000000000001</v>
      </c>
      <c r="L2" s="3"/>
      <c r="M2" s="3"/>
      <c r="N2" s="3"/>
      <c r="O2" s="3"/>
      <c r="P2" s="3"/>
      <c r="Q2" s="3"/>
      <c r="R2" s="3"/>
    </row>
    <row r="3" spans="1:18" x14ac:dyDescent="0.25">
      <c r="A3" s="3">
        <f t="shared" ref="A3:A20" si="0">A2+1</f>
        <v>2</v>
      </c>
      <c r="B3" s="3" t="s">
        <v>27</v>
      </c>
      <c r="C3" s="3"/>
      <c r="D3" s="4"/>
      <c r="E3" s="3"/>
      <c r="F3" s="3" t="s">
        <v>28</v>
      </c>
      <c r="G3" s="4"/>
      <c r="H3" s="4"/>
      <c r="I3" s="4"/>
      <c r="J3" s="3"/>
      <c r="K3" s="3"/>
      <c r="L3" s="3"/>
      <c r="M3" s="3"/>
      <c r="N3" s="3">
        <v>0.1</v>
      </c>
      <c r="P3" s="3"/>
      <c r="Q3" s="3"/>
      <c r="R3" s="3"/>
    </row>
    <row r="4" spans="1:18" x14ac:dyDescent="0.25">
      <c r="A4" s="3">
        <f t="shared" si="0"/>
        <v>3</v>
      </c>
      <c r="B4" s="3" t="s">
        <v>27</v>
      </c>
      <c r="C4" s="3"/>
      <c r="D4" s="4"/>
      <c r="E4" s="3"/>
      <c r="F4" s="3" t="s">
        <v>29</v>
      </c>
      <c r="G4" s="4"/>
      <c r="H4" s="4"/>
      <c r="I4" s="4"/>
      <c r="J4" s="3"/>
      <c r="K4" s="3"/>
      <c r="L4" s="3"/>
      <c r="M4" s="3">
        <v>-0.5</v>
      </c>
      <c r="N4" s="3"/>
      <c r="P4" s="3"/>
      <c r="Q4" s="3"/>
      <c r="R4" s="3"/>
    </row>
    <row r="5" spans="1:18" x14ac:dyDescent="0.25">
      <c r="A5" s="3">
        <f t="shared" si="0"/>
        <v>4</v>
      </c>
      <c r="B5" s="3" t="s">
        <v>30</v>
      </c>
      <c r="C5" s="3"/>
      <c r="D5" s="3">
        <v>1</v>
      </c>
      <c r="E5" s="3"/>
      <c r="F5" s="3" t="s">
        <v>31</v>
      </c>
      <c r="G5" s="4" t="s">
        <v>32</v>
      </c>
      <c r="H5" s="4"/>
      <c r="I5" s="4"/>
      <c r="J5" s="3">
        <f>0.55/4</f>
        <v>0.13750000000000001</v>
      </c>
      <c r="K5" s="3">
        <f>0.365/4</f>
        <v>9.1249999999999998E-2</v>
      </c>
      <c r="L5" s="3"/>
      <c r="M5" s="3"/>
      <c r="N5" s="3"/>
      <c r="O5" s="3"/>
      <c r="P5" s="3"/>
      <c r="Q5" s="3"/>
      <c r="R5" s="3"/>
    </row>
    <row r="6" spans="1:18" x14ac:dyDescent="0.25">
      <c r="A6" s="3">
        <f t="shared" si="0"/>
        <v>5</v>
      </c>
      <c r="B6" s="3" t="s">
        <v>30</v>
      </c>
      <c r="C6" s="3"/>
      <c r="D6" s="3"/>
      <c r="E6" s="3">
        <v>1</v>
      </c>
      <c r="F6" s="3" t="s">
        <v>33</v>
      </c>
      <c r="G6" s="4">
        <v>-2.3194319999999999</v>
      </c>
      <c r="H6" s="4">
        <v>-1.05</v>
      </c>
      <c r="I6" s="4" t="s">
        <v>34</v>
      </c>
      <c r="J6" s="3">
        <f>0.55</f>
        <v>0.55000000000000004</v>
      </c>
      <c r="K6" s="3">
        <f>0.365</f>
        <v>0.36499999999999999</v>
      </c>
      <c r="L6" s="3"/>
      <c r="M6" s="3">
        <v>0.5</v>
      </c>
      <c r="N6" s="3"/>
      <c r="O6" s="3"/>
      <c r="P6" s="3"/>
      <c r="Q6" s="3"/>
      <c r="R6" s="3"/>
    </row>
    <row r="7" spans="1:18" x14ac:dyDescent="0.25">
      <c r="A7" s="3">
        <f t="shared" si="0"/>
        <v>6</v>
      </c>
      <c r="B7" s="3" t="s">
        <v>30</v>
      </c>
      <c r="C7" s="3"/>
      <c r="D7" s="3"/>
      <c r="E7" s="3">
        <v>1</v>
      </c>
      <c r="F7" s="3" t="s">
        <v>35</v>
      </c>
      <c r="G7" s="4">
        <v>-0.23914099999999999</v>
      </c>
      <c r="H7" s="4">
        <v>1.3312489999999999</v>
      </c>
      <c r="I7" s="4" t="s">
        <v>34</v>
      </c>
      <c r="J7" s="3">
        <v>5.5E-2</v>
      </c>
      <c r="K7" s="3">
        <v>0.04</v>
      </c>
      <c r="L7" s="3"/>
      <c r="M7" s="3">
        <v>0.05</v>
      </c>
      <c r="N7" s="3"/>
      <c r="O7" s="3"/>
      <c r="P7" s="3"/>
      <c r="Q7" s="3"/>
      <c r="R7" s="3"/>
    </row>
    <row r="8" spans="1:18" x14ac:dyDescent="0.25">
      <c r="A8" s="3">
        <f t="shared" si="0"/>
        <v>7</v>
      </c>
      <c r="B8" s="3" t="s">
        <v>30</v>
      </c>
      <c r="C8" s="3"/>
      <c r="D8" s="3"/>
      <c r="E8" s="3">
        <v>1</v>
      </c>
      <c r="F8" s="3" t="s">
        <v>36</v>
      </c>
      <c r="G8" s="4" t="s">
        <v>32</v>
      </c>
      <c r="H8" s="4">
        <f>-G9/2</f>
        <v>0.25484849999999998</v>
      </c>
      <c r="I8" s="4"/>
      <c r="J8" s="3">
        <v>2E-3</v>
      </c>
      <c r="K8" s="3">
        <v>2E-3</v>
      </c>
      <c r="L8" s="3"/>
      <c r="M8" s="3">
        <v>2.4500000000000001E-2</v>
      </c>
      <c r="N8" s="3"/>
      <c r="O8" s="3"/>
      <c r="P8" s="3"/>
      <c r="Q8" s="3"/>
      <c r="R8" s="3"/>
    </row>
    <row r="9" spans="1:18" x14ac:dyDescent="0.25">
      <c r="A9" s="3">
        <f t="shared" si="0"/>
        <v>8</v>
      </c>
      <c r="B9" s="3" t="s">
        <v>30</v>
      </c>
      <c r="C9" s="3"/>
      <c r="D9" s="3"/>
      <c r="E9" s="3">
        <v>1</v>
      </c>
      <c r="F9" s="3" t="s">
        <v>37</v>
      </c>
      <c r="G9" s="4">
        <v>-0.50969699999999996</v>
      </c>
      <c r="H9" s="4"/>
      <c r="I9" s="4" t="s">
        <v>34</v>
      </c>
      <c r="J9" s="3">
        <v>1.4E-2</v>
      </c>
      <c r="K9" s="3">
        <v>0.01</v>
      </c>
      <c r="L9" s="3"/>
      <c r="M9" s="3">
        <v>0.02</v>
      </c>
      <c r="N9" s="3"/>
      <c r="O9" s="3"/>
      <c r="P9" s="3"/>
      <c r="Q9" s="3"/>
      <c r="R9" s="3"/>
    </row>
    <row r="10" spans="1:18" x14ac:dyDescent="0.25">
      <c r="A10" s="3">
        <f t="shared" si="0"/>
        <v>9</v>
      </c>
      <c r="B10" s="3" t="s">
        <v>27</v>
      </c>
      <c r="C10" s="3"/>
      <c r="D10" s="4"/>
      <c r="E10" s="3"/>
      <c r="F10" s="3" t="s">
        <v>38</v>
      </c>
      <c r="G10" s="4"/>
      <c r="H10" s="4"/>
      <c r="I10" s="4"/>
      <c r="J10" s="3"/>
      <c r="K10" s="3"/>
      <c r="L10" s="3"/>
      <c r="M10" s="3">
        <v>1.9872999999999998E-2</v>
      </c>
      <c r="N10" s="3">
        <v>-5.508</v>
      </c>
      <c r="P10" s="3"/>
      <c r="Q10" s="3"/>
      <c r="R10" s="3"/>
    </row>
    <row r="11" spans="1:18" x14ac:dyDescent="0.25">
      <c r="A11" s="3">
        <f t="shared" si="0"/>
        <v>10</v>
      </c>
      <c r="B11" s="3" t="s">
        <v>30</v>
      </c>
      <c r="C11" s="3"/>
      <c r="D11" s="3"/>
      <c r="E11" s="3">
        <v>1</v>
      </c>
      <c r="F11" s="3" t="s">
        <v>39</v>
      </c>
      <c r="G11" s="4" t="s">
        <v>32</v>
      </c>
      <c r="H11" s="4">
        <v>-0.20164599999999999</v>
      </c>
      <c r="I11" s="4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>
        <f t="shared" si="0"/>
        <v>11</v>
      </c>
      <c r="B12" s="3" t="s">
        <v>27</v>
      </c>
      <c r="C12" s="3"/>
      <c r="D12" s="4"/>
      <c r="E12" s="3"/>
      <c r="F12" s="3" t="s">
        <v>40</v>
      </c>
      <c r="G12" s="4"/>
      <c r="H12" s="4"/>
      <c r="I12" s="4"/>
      <c r="J12" s="3"/>
      <c r="K12" s="3"/>
      <c r="L12" s="3"/>
      <c r="M12" s="3"/>
      <c r="N12" s="3">
        <v>-48.329000000000001</v>
      </c>
      <c r="P12" s="3"/>
      <c r="Q12" s="3"/>
      <c r="R12" s="3"/>
    </row>
    <row r="13" spans="1:18" x14ac:dyDescent="0.25">
      <c r="A13" s="3">
        <f t="shared" si="0"/>
        <v>12</v>
      </c>
      <c r="B13" s="3" t="s">
        <v>30</v>
      </c>
      <c r="C13" s="3"/>
      <c r="D13" s="3"/>
      <c r="E13" s="3">
        <v>1</v>
      </c>
      <c r="F13" s="3" t="s">
        <v>41</v>
      </c>
      <c r="G13" s="4" t="s">
        <v>32</v>
      </c>
      <c r="H13" s="4"/>
      <c r="I13" s="4" t="s">
        <v>34</v>
      </c>
      <c r="J13" s="3">
        <v>1.2E-2</v>
      </c>
      <c r="K13" s="3">
        <f>J13</f>
        <v>1.2E-2</v>
      </c>
      <c r="L13" s="3"/>
      <c r="M13" s="3"/>
      <c r="N13" s="3"/>
      <c r="O13" s="3"/>
      <c r="P13" s="3"/>
      <c r="Q13" s="3"/>
      <c r="R13" s="3"/>
    </row>
    <row r="14" spans="1:18" x14ac:dyDescent="0.25">
      <c r="A14" s="3">
        <f t="shared" si="0"/>
        <v>13</v>
      </c>
      <c r="B14" s="3" t="s">
        <v>27</v>
      </c>
      <c r="C14" s="3"/>
      <c r="D14" s="4"/>
      <c r="E14" s="3"/>
      <c r="F14" s="3" t="s">
        <v>42</v>
      </c>
      <c r="G14" s="4"/>
      <c r="H14" s="4">
        <v>0.1</v>
      </c>
      <c r="I14" s="4"/>
      <c r="J14" s="3"/>
      <c r="K14" s="3"/>
      <c r="L14" s="3"/>
      <c r="M14" s="3"/>
      <c r="N14" s="3">
        <f>N12</f>
        <v>-48.329000000000001</v>
      </c>
      <c r="P14" s="3"/>
      <c r="Q14" s="3"/>
      <c r="R14" s="3"/>
    </row>
    <row r="15" spans="1:18" x14ac:dyDescent="0.25">
      <c r="A15" s="3">
        <f t="shared" si="0"/>
        <v>14</v>
      </c>
      <c r="B15" s="3" t="s">
        <v>30</v>
      </c>
      <c r="C15" s="3"/>
      <c r="D15" s="3"/>
      <c r="E15" s="3">
        <v>1</v>
      </c>
      <c r="F15" s="3" t="s">
        <v>43</v>
      </c>
      <c r="G15" s="4" t="s">
        <v>32</v>
      </c>
      <c r="H15" s="4"/>
      <c r="I15" s="4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>
        <f t="shared" si="0"/>
        <v>15</v>
      </c>
      <c r="B16" s="3" t="s">
        <v>44</v>
      </c>
      <c r="C16" s="3"/>
      <c r="D16" s="4"/>
      <c r="E16" s="3">
        <v>1</v>
      </c>
      <c r="F16" s="3" t="s">
        <v>45</v>
      </c>
      <c r="G16" s="4"/>
      <c r="H16" s="4"/>
      <c r="I16" s="4"/>
      <c r="J16" s="3">
        <v>0.01</v>
      </c>
      <c r="K16" s="3">
        <v>6.6360000000000004E-3</v>
      </c>
      <c r="L16" s="4"/>
      <c r="M16" s="4"/>
      <c r="N16" s="3"/>
      <c r="O16" s="3"/>
      <c r="P16" s="5" t="s">
        <v>46</v>
      </c>
      <c r="Q16" s="3"/>
      <c r="R16" s="3"/>
    </row>
    <row r="17" spans="1:18" x14ac:dyDescent="0.25">
      <c r="A17" s="3">
        <f t="shared" si="0"/>
        <v>16</v>
      </c>
      <c r="B17" s="3" t="s">
        <v>47</v>
      </c>
      <c r="C17" s="3"/>
      <c r="D17" s="3"/>
      <c r="E17" s="3">
        <v>1</v>
      </c>
      <c r="F17" s="3" t="s">
        <v>48</v>
      </c>
      <c r="G17" s="4">
        <v>0.1</v>
      </c>
      <c r="H17" s="4">
        <f>G17+G18</f>
        <v>0.5</v>
      </c>
      <c r="I17" s="4"/>
      <c r="J17" s="3">
        <v>0.01</v>
      </c>
      <c r="K17" s="3">
        <v>6.6360000000000004E-3</v>
      </c>
      <c r="L17" s="3"/>
      <c r="M17" s="3"/>
      <c r="N17" s="3"/>
      <c r="O17" s="3"/>
      <c r="P17" s="3"/>
      <c r="Q17" s="3"/>
      <c r="R17" s="3"/>
    </row>
    <row r="18" spans="1:18" x14ac:dyDescent="0.25">
      <c r="A18" s="3">
        <f t="shared" si="0"/>
        <v>17</v>
      </c>
      <c r="B18" s="3" t="s">
        <v>47</v>
      </c>
      <c r="C18" s="3"/>
      <c r="D18" s="3"/>
      <c r="E18" s="3">
        <v>1</v>
      </c>
      <c r="F18" s="3" t="s">
        <v>49</v>
      </c>
      <c r="G18" s="4">
        <f>G17*4</f>
        <v>0.4</v>
      </c>
      <c r="H18" s="4">
        <f>G18</f>
        <v>0.4</v>
      </c>
      <c r="I18" s="4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>
        <f t="shared" si="0"/>
        <v>18</v>
      </c>
      <c r="B19" s="3" t="s">
        <v>47</v>
      </c>
      <c r="C19" s="3"/>
      <c r="D19" s="3"/>
      <c r="E19" s="3">
        <v>1</v>
      </c>
      <c r="F19" s="3" t="s">
        <v>50</v>
      </c>
      <c r="G19" s="4">
        <v>0.24</v>
      </c>
      <c r="H19" s="4">
        <f>G19</f>
        <v>0.24</v>
      </c>
      <c r="I19" s="4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>
        <f t="shared" si="0"/>
        <v>19</v>
      </c>
      <c r="B20" s="3" t="s">
        <v>30</v>
      </c>
      <c r="C20" s="3"/>
      <c r="D20" s="3"/>
      <c r="E20" s="3">
        <v>1</v>
      </c>
      <c r="F20" s="3" t="s">
        <v>51</v>
      </c>
      <c r="G20" s="4" t="s">
        <v>32</v>
      </c>
      <c r="H20" s="4"/>
      <c r="I20" s="4"/>
      <c r="J20" s="3"/>
      <c r="K20" s="3"/>
      <c r="L20" s="3"/>
      <c r="M20" s="3"/>
      <c r="N20" s="3"/>
      <c r="O20" s="3"/>
      <c r="P20" s="3"/>
      <c r="Q20" s="3"/>
      <c r="R20" s="3"/>
    </row>
  </sheetData>
  <conditionalFormatting sqref="G1:G1048576 I1:P1048576">
    <cfRule type="expression" dxfId="7" priority="3">
      <formula>$B1 = "Prism"</formula>
    </cfRule>
  </conditionalFormatting>
  <conditionalFormatting sqref="D1:D1048576 G1:I1048576 L1:O1048576 Q1:R1048576">
    <cfRule type="expression" dxfId="6" priority="5">
      <formula>$B1 = "Zernike"</formula>
    </cfRule>
  </conditionalFormatting>
  <conditionalFormatting sqref="C1:D1048576 G1:I1048576 L1:R1048576">
    <cfRule type="expression" dxfId="5" priority="6">
      <formula>$B1 = "INIT"</formula>
    </cfRule>
  </conditionalFormatting>
  <conditionalFormatting sqref="D1:D1048576 G1:G1048576 I1:K1048576 P1:R1048576">
    <cfRule type="expression" dxfId="4" priority="7">
      <formula>$B1 = "Coordinate Break"</formula>
    </cfRule>
  </conditionalFormatting>
  <conditionalFormatting sqref="I1:I1048576 N1:R1048576">
    <cfRule type="expression" dxfId="3" priority="8">
      <formula>$B1 = "Paraxial Lens"</formula>
    </cfRule>
    <cfRule type="expression" dxfId="2" priority="10">
      <formula>$B1 = "Slit"</formula>
    </cfRule>
  </conditionalFormatting>
  <conditionalFormatting sqref="N1:R1048576">
    <cfRule type="expression" dxfId="1" priority="1">
      <formula xml:space="preserve"> $B1 = "Obscuration"</formula>
    </cfRule>
    <cfRule type="expression" dxfId="0" priority="9">
      <formula>$B1 = "Standard"</formula>
    </cfRule>
  </conditionalFormatting>
  <dataValidations count="2">
    <dataValidation type="list" operator="equal" allowBlank="1" showErrorMessage="1" sqref="I2:I20" xr:uid="{79E56E39-D1D6-4E1B-9821-160A94992942}">
      <formula1>"MIRROR"</formula1>
      <formula2>0</formula2>
    </dataValidation>
    <dataValidation type="list" operator="equal" showErrorMessage="1" sqref="B2:B20" xr:uid="{C88EDEA7-8CA0-462F-9888-0C2E0B95C3CF}">
      <formula1>"INIT,Coordinate Break,Paraxial Lens,Prism,Slit,Standard,Zernike"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166A-AF2C-46CE-AB86-BA6A5750C49D}">
  <dimension ref="A1:D42"/>
  <sheetViews>
    <sheetView workbookViewId="0">
      <selection activeCell="D27" sqref="D27"/>
    </sheetView>
  </sheetViews>
  <sheetFormatPr defaultColWidth="11.77734375" defaultRowHeight="13.2" x14ac:dyDescent="0.25"/>
  <sheetData>
    <row r="1" spans="1:4" x14ac:dyDescent="0.25">
      <c r="A1" t="s">
        <v>52</v>
      </c>
      <c r="B1" s="7">
        <v>3.0000000000000001E-6</v>
      </c>
      <c r="C1" t="s">
        <v>53</v>
      </c>
      <c r="D1" t="s">
        <v>54</v>
      </c>
    </row>
    <row r="2" spans="1:4" x14ac:dyDescent="0.25">
      <c r="A2" t="s">
        <v>55</v>
      </c>
      <c r="B2" s="8" t="s">
        <v>30</v>
      </c>
      <c r="D2" t="s">
        <v>56</v>
      </c>
    </row>
    <row r="3" spans="1:4" x14ac:dyDescent="0.25">
      <c r="A3" t="s">
        <v>57</v>
      </c>
      <c r="B3" s="9" t="b">
        <f>FALSE()</f>
        <v>0</v>
      </c>
    </row>
    <row r="4" spans="1:4" x14ac:dyDescent="0.25">
      <c r="A4" t="s">
        <v>58</v>
      </c>
      <c r="B4" s="10" t="s">
        <v>1</v>
      </c>
    </row>
    <row r="5" spans="1:4" x14ac:dyDescent="0.25">
      <c r="A5">
        <v>0</v>
      </c>
      <c r="B5" s="11">
        <v>0</v>
      </c>
    </row>
    <row r="6" spans="1:4" x14ac:dyDescent="0.25">
      <c r="A6">
        <v>1</v>
      </c>
      <c r="B6" s="11">
        <v>0</v>
      </c>
    </row>
    <row r="7" spans="1:4" x14ac:dyDescent="0.25">
      <c r="A7">
        <v>2</v>
      </c>
      <c r="B7" s="11">
        <v>0</v>
      </c>
    </row>
    <row r="8" spans="1:4" x14ac:dyDescent="0.25">
      <c r="A8">
        <v>3</v>
      </c>
      <c r="B8" s="11">
        <v>5.0917000000000003</v>
      </c>
    </row>
    <row r="9" spans="1:4" x14ac:dyDescent="0.25">
      <c r="A9">
        <v>4</v>
      </c>
      <c r="B9" s="11">
        <v>-1.4367000000000001</v>
      </c>
    </row>
    <row r="10" spans="1:4" x14ac:dyDescent="0.25">
      <c r="A10">
        <v>5</v>
      </c>
      <c r="B10" s="11">
        <v>4.3900000000000002E-2</v>
      </c>
    </row>
    <row r="11" spans="1:4" x14ac:dyDescent="0.25">
      <c r="A11">
        <v>6</v>
      </c>
      <c r="B11" s="11">
        <v>2.9999999999999997E-4</v>
      </c>
    </row>
    <row r="12" spans="1:4" x14ac:dyDescent="0.25">
      <c r="A12">
        <v>7</v>
      </c>
      <c r="B12" s="11">
        <v>-1.6799999999999999E-2</v>
      </c>
    </row>
    <row r="13" spans="1:4" x14ac:dyDescent="0.25">
      <c r="A13">
        <v>8</v>
      </c>
      <c r="B13" s="11">
        <v>0.28399999999999997</v>
      </c>
    </row>
    <row r="14" spans="1:4" x14ac:dyDescent="0.25">
      <c r="A14">
        <v>9</v>
      </c>
      <c r="B14" s="11">
        <v>0.68540000000000001</v>
      </c>
    </row>
    <row r="15" spans="1:4" x14ac:dyDescent="0.25">
      <c r="A15">
        <v>10</v>
      </c>
      <c r="B15" s="11">
        <v>-0.33400000000000002</v>
      </c>
    </row>
    <row r="16" spans="1:4" x14ac:dyDescent="0.25">
      <c r="A16">
        <v>11</v>
      </c>
      <c r="B16" s="11">
        <v>0.35510000000000003</v>
      </c>
    </row>
    <row r="17" spans="1:2" x14ac:dyDescent="0.25">
      <c r="A17">
        <v>12</v>
      </c>
      <c r="B17" s="11">
        <v>-0.2928</v>
      </c>
    </row>
    <row r="18" spans="1:2" x14ac:dyDescent="0.25">
      <c r="A18">
        <v>13</v>
      </c>
      <c r="B18" s="11">
        <v>-1.1000000000000001E-3</v>
      </c>
    </row>
    <row r="19" spans="1:2" x14ac:dyDescent="0.25">
      <c r="A19">
        <v>14</v>
      </c>
      <c r="B19" s="11">
        <v>-1.1999999999999999E-3</v>
      </c>
    </row>
    <row r="20" spans="1:2" x14ac:dyDescent="0.25">
      <c r="A20">
        <v>15</v>
      </c>
      <c r="B20" s="11">
        <v>6.9999999999999999E-4</v>
      </c>
    </row>
    <row r="21" spans="1:2" x14ac:dyDescent="0.25">
      <c r="A21">
        <v>16</v>
      </c>
      <c r="B21" s="11">
        <v>2.2000000000000001E-3</v>
      </c>
    </row>
    <row r="22" spans="1:2" x14ac:dyDescent="0.25">
      <c r="A22">
        <v>17</v>
      </c>
      <c r="B22" s="11">
        <v>-1.1999999999999999E-3</v>
      </c>
    </row>
    <row r="23" spans="1:2" x14ac:dyDescent="0.25">
      <c r="A23">
        <v>18</v>
      </c>
      <c r="B23" s="11">
        <v>-1.0800000000000001E-2</v>
      </c>
    </row>
    <row r="24" spans="1:2" x14ac:dyDescent="0.25">
      <c r="A24">
        <v>19</v>
      </c>
      <c r="B24" s="11">
        <v>-1.6400000000000001E-2</v>
      </c>
    </row>
    <row r="25" spans="1:2" x14ac:dyDescent="0.25">
      <c r="A25">
        <v>20</v>
      </c>
      <c r="B25" s="11">
        <v>-0.14030000000000001</v>
      </c>
    </row>
    <row r="26" spans="1:2" x14ac:dyDescent="0.25">
      <c r="A26">
        <v>21</v>
      </c>
      <c r="B26" s="11">
        <v>0.1089</v>
      </c>
    </row>
    <row r="27" spans="1:2" x14ac:dyDescent="0.25">
      <c r="A27">
        <v>22</v>
      </c>
      <c r="B27" s="11">
        <v>-0.1762</v>
      </c>
    </row>
    <row r="28" spans="1:2" x14ac:dyDescent="0.25">
      <c r="A28">
        <v>23</v>
      </c>
      <c r="B28" s="11">
        <v>0.34670000000000001</v>
      </c>
    </row>
    <row r="29" spans="1:2" x14ac:dyDescent="0.25">
      <c r="A29">
        <v>24</v>
      </c>
      <c r="B29" s="11">
        <v>-0.17630000000000001</v>
      </c>
    </row>
    <row r="30" spans="1:2" x14ac:dyDescent="0.25">
      <c r="A30">
        <v>25</v>
      </c>
      <c r="B30" s="11">
        <v>0</v>
      </c>
    </row>
    <row r="31" spans="1:2" x14ac:dyDescent="0.25">
      <c r="A31">
        <v>26</v>
      </c>
      <c r="B31" s="11">
        <v>-2.0000000000000001E-4</v>
      </c>
    </row>
    <row r="32" spans="1:2" x14ac:dyDescent="0.25">
      <c r="A32">
        <v>27</v>
      </c>
      <c r="B32" s="11">
        <v>6.9999999999999999E-4</v>
      </c>
    </row>
    <row r="33" spans="1:2" x14ac:dyDescent="0.25">
      <c r="A33">
        <v>28</v>
      </c>
      <c r="B33" s="11">
        <v>-6.9999999999999999E-4</v>
      </c>
    </row>
    <row r="34" spans="1:2" x14ac:dyDescent="0.25">
      <c r="A34">
        <v>29</v>
      </c>
      <c r="B34" s="11">
        <v>-2.0000000000000001E-4</v>
      </c>
    </row>
    <row r="35" spans="1:2" x14ac:dyDescent="0.25">
      <c r="A35">
        <v>30</v>
      </c>
      <c r="B35" s="11">
        <v>8.9999999999999998E-4</v>
      </c>
    </row>
    <row r="36" spans="1:2" x14ac:dyDescent="0.25">
      <c r="A36">
        <v>31</v>
      </c>
      <c r="B36" s="11">
        <v>-4.0000000000000002E-4</v>
      </c>
    </row>
    <row r="37" spans="1:2" x14ac:dyDescent="0.25">
      <c r="A37">
        <v>32</v>
      </c>
      <c r="B37" s="11">
        <v>-5.2699999999999997E-2</v>
      </c>
    </row>
    <row r="38" spans="1:2" x14ac:dyDescent="0.25">
      <c r="A38">
        <v>33</v>
      </c>
      <c r="B38" s="11">
        <v>1.66E-2</v>
      </c>
    </row>
    <row r="39" spans="1:2" x14ac:dyDescent="0.25">
      <c r="A39">
        <v>34</v>
      </c>
      <c r="B39" s="11">
        <v>-1.43E-2</v>
      </c>
    </row>
    <row r="40" spans="1:2" x14ac:dyDescent="0.25">
      <c r="A40">
        <v>35</v>
      </c>
      <c r="B40" s="11">
        <v>5.6000000000000001E-2</v>
      </c>
    </row>
    <row r="42" spans="1:2" x14ac:dyDescent="0.25">
      <c r="B42" s="7"/>
    </row>
  </sheetData>
  <dataValidations count="2">
    <dataValidation type="list" operator="equal" showErrorMessage="1" promptTitle="Ordering of Zernike polynomials" prompt="Ordering can be either Noll, Ansi or Fringe (University of Arizona)" sqref="B2" xr:uid="{C07FCD21-D454-4F5B-89DD-278378E5B4A8}">
      <formula1>"Ansi,Fring,Noll,Standard"</formula1>
      <formula2>0</formula2>
    </dataValidation>
    <dataValidation type="list" operator="equal" showErrorMessage="1" promptTitle="Normalization" prompt="Select True if  coefficients are normalised to RMS=1. _x000a_Select False otherwise." sqref="B3" xr:uid="{BBA31FF0-CCC2-4346-9275-18FCA1EE2584}">
      <formula1>"True,False"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988-E07A-4F18-BE20-F7BA71FD774B}">
  <dimension ref="A1:D40"/>
  <sheetViews>
    <sheetView workbookViewId="0">
      <selection activeCell="E25" sqref="E25"/>
    </sheetView>
  </sheetViews>
  <sheetFormatPr defaultColWidth="11.5546875" defaultRowHeight="13.2" x14ac:dyDescent="0.25"/>
  <sheetData>
    <row r="1" spans="1:4" x14ac:dyDescent="0.25">
      <c r="A1" t="s">
        <v>52</v>
      </c>
      <c r="B1" s="7">
        <v>3.0000000000000001E-6</v>
      </c>
      <c r="C1" t="s">
        <v>53</v>
      </c>
      <c r="D1" t="s">
        <v>54</v>
      </c>
    </row>
    <row r="2" spans="1:4" x14ac:dyDescent="0.25">
      <c r="A2" t="s">
        <v>55</v>
      </c>
      <c r="B2" s="8" t="s">
        <v>30</v>
      </c>
      <c r="D2" t="s">
        <v>59</v>
      </c>
    </row>
    <row r="3" spans="1:4" x14ac:dyDescent="0.25">
      <c r="A3" t="s">
        <v>57</v>
      </c>
      <c r="B3" s="9" t="b">
        <f>FALSE()</f>
        <v>0</v>
      </c>
    </row>
    <row r="4" spans="1:4" x14ac:dyDescent="0.25">
      <c r="A4" t="s">
        <v>58</v>
      </c>
      <c r="B4" s="10" t="s">
        <v>1</v>
      </c>
    </row>
    <row r="5" spans="1:4" x14ac:dyDescent="0.25">
      <c r="A5">
        <v>0</v>
      </c>
      <c r="B5" s="7">
        <v>0</v>
      </c>
    </row>
    <row r="6" spans="1:4" x14ac:dyDescent="0.25">
      <c r="A6">
        <v>1</v>
      </c>
      <c r="B6" s="7">
        <v>0</v>
      </c>
    </row>
    <row r="7" spans="1:4" x14ac:dyDescent="0.25">
      <c r="A7">
        <v>2</v>
      </c>
      <c r="B7" s="7">
        <v>0</v>
      </c>
    </row>
    <row r="8" spans="1:4" x14ac:dyDescent="0.25">
      <c r="A8">
        <v>3</v>
      </c>
      <c r="B8" s="7">
        <v>5.7844493000000003</v>
      </c>
    </row>
    <row r="9" spans="1:4" x14ac:dyDescent="0.25">
      <c r="A9">
        <v>4</v>
      </c>
      <c r="B9" s="7">
        <v>-1.718529</v>
      </c>
    </row>
    <row r="10" spans="1:4" x14ac:dyDescent="0.25">
      <c r="A10">
        <v>5</v>
      </c>
      <c r="B10" s="7">
        <v>4.7336243E-2</v>
      </c>
    </row>
    <row r="11" spans="1:4" x14ac:dyDescent="0.25">
      <c r="A11">
        <v>6</v>
      </c>
      <c r="B11" s="7">
        <v>2.2864487000000002E-3</v>
      </c>
    </row>
    <row r="12" spans="1:4" x14ac:dyDescent="0.25">
      <c r="A12">
        <v>7</v>
      </c>
      <c r="B12" s="7">
        <v>-2.0135063000000002E-2</v>
      </c>
    </row>
    <row r="13" spans="1:4" x14ac:dyDescent="0.25">
      <c r="A13">
        <v>8</v>
      </c>
      <c r="B13" s="7">
        <v>0.25244336000000001</v>
      </c>
    </row>
    <row r="14" spans="1:4" x14ac:dyDescent="0.25">
      <c r="A14">
        <v>9</v>
      </c>
      <c r="B14" s="7">
        <v>0.81349015000000002</v>
      </c>
    </row>
    <row r="15" spans="1:4" x14ac:dyDescent="0.25">
      <c r="A15">
        <v>10</v>
      </c>
      <c r="B15" s="7">
        <v>-0.49610356999999999</v>
      </c>
    </row>
    <row r="16" spans="1:4" x14ac:dyDescent="0.25">
      <c r="A16">
        <v>11</v>
      </c>
      <c r="B16" s="7">
        <v>0.61124966999999997</v>
      </c>
    </row>
    <row r="17" spans="1:2" x14ac:dyDescent="0.25">
      <c r="A17">
        <v>12</v>
      </c>
      <c r="B17" s="7">
        <v>-0.44310226000000003</v>
      </c>
    </row>
    <row r="18" spans="1:2" x14ac:dyDescent="0.25">
      <c r="A18">
        <v>13</v>
      </c>
      <c r="B18" s="7">
        <v>-1.4479726E-3</v>
      </c>
    </row>
    <row r="19" spans="1:2" x14ac:dyDescent="0.25">
      <c r="A19">
        <v>14</v>
      </c>
      <c r="B19" s="7">
        <v>-1.5442196000000001E-3</v>
      </c>
    </row>
    <row r="20" spans="1:2" x14ac:dyDescent="0.25">
      <c r="A20">
        <v>15</v>
      </c>
      <c r="B20" s="7">
        <v>4.4140298000000001E-4</v>
      </c>
    </row>
    <row r="21" spans="1:2" x14ac:dyDescent="0.25">
      <c r="A21">
        <v>16</v>
      </c>
      <c r="B21" s="7">
        <v>3.7084983999999999E-3</v>
      </c>
    </row>
    <row r="22" spans="1:2" x14ac:dyDescent="0.25">
      <c r="A22">
        <v>17</v>
      </c>
      <c r="B22" s="7">
        <v>-1.9622148000000002E-3</v>
      </c>
    </row>
    <row r="23" spans="1:2" x14ac:dyDescent="0.25">
      <c r="A23">
        <v>18</v>
      </c>
      <c r="B23" s="7">
        <v>-6.9880432000000006E-2</v>
      </c>
    </row>
    <row r="24" spans="1:2" x14ac:dyDescent="0.25">
      <c r="A24">
        <v>19</v>
      </c>
      <c r="B24" s="7">
        <v>9.1330991E-3</v>
      </c>
    </row>
    <row r="25" spans="1:2" x14ac:dyDescent="0.25">
      <c r="A25">
        <v>20</v>
      </c>
      <c r="B25" s="7">
        <v>-0.19822054</v>
      </c>
    </row>
    <row r="26" spans="1:2" x14ac:dyDescent="0.25">
      <c r="A26">
        <v>21</v>
      </c>
      <c r="B26" s="7">
        <v>0.14276723999999999</v>
      </c>
    </row>
    <row r="27" spans="1:2" x14ac:dyDescent="0.25">
      <c r="A27">
        <v>22</v>
      </c>
      <c r="B27" s="7">
        <v>-0.22958271999999999</v>
      </c>
    </row>
    <row r="28" spans="1:2" x14ac:dyDescent="0.25">
      <c r="A28">
        <v>23</v>
      </c>
      <c r="B28" s="7">
        <v>0.44994200000000001</v>
      </c>
    </row>
    <row r="29" spans="1:2" x14ac:dyDescent="0.25">
      <c r="A29">
        <v>24</v>
      </c>
      <c r="B29" s="7">
        <v>-0.22838684000000001</v>
      </c>
    </row>
    <row r="30" spans="1:2" x14ac:dyDescent="0.25">
      <c r="A30">
        <v>25</v>
      </c>
      <c r="B30" s="7">
        <v>-9.5813448999999994E-5</v>
      </c>
    </row>
    <row r="31" spans="1:2" x14ac:dyDescent="0.25">
      <c r="A31">
        <v>26</v>
      </c>
      <c r="B31" s="7">
        <v>-3.2296339999999998E-4</v>
      </c>
    </row>
    <row r="32" spans="1:2" x14ac:dyDescent="0.25">
      <c r="A32">
        <v>27</v>
      </c>
      <c r="B32" s="7">
        <v>9.2536283000000004E-4</v>
      </c>
    </row>
    <row r="33" spans="1:2" x14ac:dyDescent="0.25">
      <c r="A33">
        <v>28</v>
      </c>
      <c r="B33" s="7">
        <v>-9.1012072999999995E-4</v>
      </c>
    </row>
    <row r="34" spans="1:2" x14ac:dyDescent="0.25">
      <c r="A34">
        <v>29</v>
      </c>
      <c r="B34" s="7">
        <v>-3.7716262000000002E-4</v>
      </c>
    </row>
    <row r="35" spans="1:2" x14ac:dyDescent="0.25">
      <c r="A35">
        <v>30</v>
      </c>
      <c r="B35" s="7">
        <v>1.2842867E-3</v>
      </c>
    </row>
    <row r="36" spans="1:2" x14ac:dyDescent="0.25">
      <c r="A36">
        <v>31</v>
      </c>
      <c r="B36" s="7">
        <v>-5.9268473000000002E-4</v>
      </c>
    </row>
    <row r="37" spans="1:2" x14ac:dyDescent="0.25">
      <c r="A37">
        <v>32</v>
      </c>
      <c r="B37" s="7">
        <v>-7.6559780999999993E-2</v>
      </c>
    </row>
    <row r="38" spans="1:2" x14ac:dyDescent="0.25">
      <c r="A38">
        <v>33</v>
      </c>
      <c r="B38" s="7">
        <v>2.6923082000000001E-2</v>
      </c>
    </row>
    <row r="39" spans="1:2" x14ac:dyDescent="0.25">
      <c r="A39">
        <v>34</v>
      </c>
      <c r="B39" s="7">
        <v>-2.3162142E-2</v>
      </c>
    </row>
    <row r="40" spans="1:2" x14ac:dyDescent="0.25">
      <c r="A40">
        <v>35</v>
      </c>
      <c r="B40" s="7">
        <v>7.7994519999999998E-2</v>
      </c>
    </row>
  </sheetData>
  <dataValidations count="2">
    <dataValidation type="list" operator="equal" showErrorMessage="1" promptTitle="Ordering of Zernike polynomials" prompt="Ordering can be either Noll, Ansi or Fringe (University of Arizona)" sqref="B2" xr:uid="{C2C7DA8A-D996-4BE8-A15B-D9F2901B1A3F}">
      <formula1>"Ansi,Fring,Noll,Standard"</formula1>
      <formula2>0</formula2>
    </dataValidation>
    <dataValidation type="list" operator="equal" showErrorMessage="1" promptTitle="Normalization" prompt="Select True if  coefficients are normalised to RMS=1. _x000a_Select False otherwise." sqref="B3" xr:uid="{BFADB37B-8061-4353-8A00-020732342FE9}">
      <formula1>"True,False"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16C1-6314-4C34-907C-9AE4AD9CD524}">
  <dimension ref="A1:N42"/>
  <sheetViews>
    <sheetView workbookViewId="0">
      <selection activeCell="E26" sqref="E26"/>
    </sheetView>
  </sheetViews>
  <sheetFormatPr defaultColWidth="11.77734375" defaultRowHeight="13.2" x14ac:dyDescent="0.25"/>
  <cols>
    <col min="9" max="9" width="11.5546875" style="12" customWidth="1"/>
  </cols>
  <sheetData>
    <row r="1" spans="1:14" x14ac:dyDescent="0.25">
      <c r="A1" t="s">
        <v>52</v>
      </c>
      <c r="B1" s="7">
        <v>3.0000000000000001E-6</v>
      </c>
      <c r="C1" t="s">
        <v>53</v>
      </c>
    </row>
    <row r="2" spans="1:14" x14ac:dyDescent="0.25">
      <c r="A2" t="s">
        <v>60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s="12" t="s">
        <v>68</v>
      </c>
      <c r="J2" t="s">
        <v>69</v>
      </c>
      <c r="M2" t="s">
        <v>70</v>
      </c>
      <c r="N2" t="s">
        <v>69</v>
      </c>
    </row>
    <row r="3" spans="1:14" x14ac:dyDescent="0.25">
      <c r="A3" s="11">
        <v>0</v>
      </c>
      <c r="B3" s="11">
        <v>0</v>
      </c>
      <c r="C3" s="11">
        <v>-1.3181</v>
      </c>
      <c r="D3" s="11">
        <v>1.3181</v>
      </c>
      <c r="E3">
        <f>MATCH(A3,'[1]Zernike translation'!B$3:B$38,0)</f>
        <v>1</v>
      </c>
      <c r="F3">
        <f>INDEX('[1]Zernike translation'!$A$3:$F$38,$E3,1)</f>
        <v>1</v>
      </c>
      <c r="G3">
        <f>INDEX('[1]Zernike translation'!$A$3:$F$38,$E3,4)</f>
        <v>0</v>
      </c>
      <c r="H3">
        <f>INDEX('[1]Zernike translation'!$A$3:$F$38,$E3,5)</f>
        <v>0</v>
      </c>
      <c r="I3">
        <f>INDEX('[1]Zernike translation'!$A$3:$F$38,$E3,6)</f>
        <v>1</v>
      </c>
      <c r="J3" s="12">
        <f t="shared" ref="J3:J38" si="0">C3/SQRT(I3)</f>
        <v>-1.3181</v>
      </c>
      <c r="M3">
        <v>1</v>
      </c>
      <c r="N3" s="12">
        <f t="shared" ref="N3:N38" si="1">INDEX(J$3:J$38,MATCH(M3,F$3:F$38,0),1)</f>
        <v>-1.3181</v>
      </c>
    </row>
    <row r="4" spans="1:14" x14ac:dyDescent="0.25">
      <c r="A4" s="11">
        <v>1</v>
      </c>
      <c r="B4" s="16">
        <v>1</v>
      </c>
      <c r="C4" s="11">
        <v>-0.1168</v>
      </c>
      <c r="D4" s="11">
        <v>5.8400000000000001E-2</v>
      </c>
      <c r="E4">
        <f>MATCH(A4,'[1]Zernike translation'!B$3:B$38,0)</f>
        <v>3</v>
      </c>
      <c r="F4">
        <f>INDEX('[1]Zernike translation'!$A$3:$F$38,$E4,1)</f>
        <v>3</v>
      </c>
      <c r="G4">
        <f>INDEX('[1]Zernike translation'!$A$3:$F$38,$E4,4)</f>
        <v>1</v>
      </c>
      <c r="H4">
        <f>INDEX('[1]Zernike translation'!$A$3:$F$38,$E4,5)</f>
        <v>-1</v>
      </c>
      <c r="I4">
        <f>INDEX('[1]Zernike translation'!$A$3:$F$38,$E4,6)</f>
        <v>4</v>
      </c>
      <c r="J4" s="12">
        <f t="shared" si="0"/>
        <v>-5.8400000000000001E-2</v>
      </c>
      <c r="L4" s="13"/>
      <c r="M4">
        <v>2</v>
      </c>
      <c r="N4" s="12">
        <f t="shared" si="1"/>
        <v>0.20505000000000001</v>
      </c>
    </row>
    <row r="5" spans="1:14" x14ac:dyDescent="0.25">
      <c r="A5" s="11">
        <v>2</v>
      </c>
      <c r="B5" s="16"/>
      <c r="C5" s="11">
        <v>0.41010000000000002</v>
      </c>
      <c r="D5" s="11">
        <v>0.2051</v>
      </c>
      <c r="E5">
        <f>MATCH(A5,'[1]Zernike translation'!B$3:B$38,0)</f>
        <v>2</v>
      </c>
      <c r="F5">
        <f>INDEX('[1]Zernike translation'!$A$3:$F$38,$E5,1)</f>
        <v>2</v>
      </c>
      <c r="G5">
        <f>INDEX('[1]Zernike translation'!$A$3:$F$38,$E5,4)</f>
        <v>1</v>
      </c>
      <c r="H5">
        <f>INDEX('[1]Zernike translation'!$A$3:$F$38,$E5,5)</f>
        <v>1</v>
      </c>
      <c r="I5">
        <f>INDEX('[1]Zernike translation'!$A$3:$F$38,$E5,6)</f>
        <v>4</v>
      </c>
      <c r="J5" s="12">
        <f t="shared" si="0"/>
        <v>0.20505000000000001</v>
      </c>
      <c r="L5" s="13"/>
      <c r="M5">
        <v>3</v>
      </c>
      <c r="N5" s="12">
        <f t="shared" si="1"/>
        <v>-5.8400000000000001E-2</v>
      </c>
    </row>
    <row r="6" spans="1:14" x14ac:dyDescent="0.25">
      <c r="A6" s="11">
        <v>3</v>
      </c>
      <c r="B6" s="16">
        <v>2</v>
      </c>
      <c r="C6" s="11">
        <v>5.0917000000000003</v>
      </c>
      <c r="D6" s="11">
        <v>2.0787</v>
      </c>
      <c r="E6">
        <f>MATCH(A6,'[1]Zernike translation'!B$3:B$38,0)</f>
        <v>5</v>
      </c>
      <c r="F6">
        <f>INDEX('[1]Zernike translation'!$A$3:$F$38,$E6,1)</f>
        <v>5</v>
      </c>
      <c r="G6">
        <f>INDEX('[1]Zernike translation'!$A$3:$F$38,$E6,4)</f>
        <v>2</v>
      </c>
      <c r="H6">
        <f>INDEX('[1]Zernike translation'!$A$3:$F$38,$E6,5)</f>
        <v>-2</v>
      </c>
      <c r="I6">
        <f>INDEX('[1]Zernike translation'!$A$3:$F$38,$E6,6)</f>
        <v>6</v>
      </c>
      <c r="J6" s="12">
        <f t="shared" si="0"/>
        <v>2.0786778205548515</v>
      </c>
      <c r="L6" s="13"/>
      <c r="M6">
        <v>4</v>
      </c>
      <c r="N6" s="12">
        <f t="shared" si="1"/>
        <v>-0.82947913174473542</v>
      </c>
    </row>
    <row r="7" spans="1:14" x14ac:dyDescent="0.25">
      <c r="A7" s="11">
        <v>4</v>
      </c>
      <c r="B7" s="16"/>
      <c r="C7" s="11">
        <v>-1.4367000000000001</v>
      </c>
      <c r="D7" s="11">
        <v>0.82950000000000002</v>
      </c>
      <c r="E7">
        <f>MATCH(A7,'[1]Zernike translation'!B$3:B$38,0)</f>
        <v>4</v>
      </c>
      <c r="F7">
        <f>INDEX('[1]Zernike translation'!$A$3:$F$38,$E7,1)</f>
        <v>4</v>
      </c>
      <c r="G7">
        <f>INDEX('[1]Zernike translation'!$A$3:$F$38,$E7,4)</f>
        <v>2</v>
      </c>
      <c r="H7">
        <f>INDEX('[1]Zernike translation'!$A$3:$F$38,$E7,5)</f>
        <v>0</v>
      </c>
      <c r="I7">
        <f>INDEX('[1]Zernike translation'!$A$3:$F$38,$E7,6)</f>
        <v>3</v>
      </c>
      <c r="J7" s="12">
        <f t="shared" si="0"/>
        <v>-0.82947913174473542</v>
      </c>
      <c r="L7" s="13"/>
      <c r="M7">
        <v>5</v>
      </c>
      <c r="N7" s="12">
        <f t="shared" si="1"/>
        <v>2.0786778205548515</v>
      </c>
    </row>
    <row r="8" spans="1:14" x14ac:dyDescent="0.25">
      <c r="A8" s="11">
        <v>5</v>
      </c>
      <c r="B8" s="16"/>
      <c r="C8" s="11">
        <v>4.3900000000000002E-2</v>
      </c>
      <c r="D8" s="11">
        <v>1.7899999999999999E-2</v>
      </c>
      <c r="E8">
        <f>MATCH(A8,'[1]Zernike translation'!B$3:B$38,0)</f>
        <v>6</v>
      </c>
      <c r="F8">
        <f>INDEX('[1]Zernike translation'!$A$3:$F$38,$E8,1)</f>
        <v>6</v>
      </c>
      <c r="G8">
        <f>INDEX('[1]Zernike translation'!$A$3:$F$38,$E8,4)</f>
        <v>2</v>
      </c>
      <c r="H8">
        <f>INDEX('[1]Zernike translation'!$A$3:$F$38,$E8,5)</f>
        <v>2</v>
      </c>
      <c r="I8">
        <f>INDEX('[1]Zernike translation'!$A$3:$F$38,$E8,6)</f>
        <v>6</v>
      </c>
      <c r="J8" s="12">
        <f t="shared" si="0"/>
        <v>1.7922099951363589E-2</v>
      </c>
      <c r="L8" s="13"/>
      <c r="M8">
        <v>6</v>
      </c>
      <c r="N8" s="12">
        <f t="shared" si="1"/>
        <v>1.7922099951363589E-2</v>
      </c>
    </row>
    <row r="9" spans="1:14" x14ac:dyDescent="0.25">
      <c r="A9" s="11">
        <v>6</v>
      </c>
      <c r="B9" s="16">
        <v>3</v>
      </c>
      <c r="C9" s="11">
        <v>2.9999999999999997E-4</v>
      </c>
      <c r="D9" s="11">
        <v>1E-4</v>
      </c>
      <c r="E9">
        <f>MATCH(A9,'[1]Zernike translation'!B$3:B$38,0)</f>
        <v>9</v>
      </c>
      <c r="F9">
        <f>INDEX('[1]Zernike translation'!$A$3:$F$38,$E9,1)</f>
        <v>9</v>
      </c>
      <c r="G9">
        <f>INDEX('[1]Zernike translation'!$A$3:$F$38,$E9,4)</f>
        <v>3</v>
      </c>
      <c r="H9">
        <f>INDEX('[1]Zernike translation'!$A$3:$F$38,$E9,5)</f>
        <v>-3</v>
      </c>
      <c r="I9">
        <f>INDEX('[1]Zernike translation'!$A$3:$F$38,$E9,6)</f>
        <v>8</v>
      </c>
      <c r="J9" s="12">
        <f t="shared" si="0"/>
        <v>1.0606601717798211E-4</v>
      </c>
      <c r="M9">
        <v>7</v>
      </c>
      <c r="N9" s="12">
        <f t="shared" si="1"/>
        <v>-5.9396969619669986E-3</v>
      </c>
    </row>
    <row r="10" spans="1:14" x14ac:dyDescent="0.25">
      <c r="A10" s="11">
        <v>7</v>
      </c>
      <c r="B10" s="16"/>
      <c r="C10" s="11">
        <v>-1.6799999999999999E-2</v>
      </c>
      <c r="D10" s="11">
        <v>6.0000000000000001E-3</v>
      </c>
      <c r="E10">
        <f>MATCH(A10,'[1]Zernike translation'!B$3:B$38,0)</f>
        <v>7</v>
      </c>
      <c r="F10">
        <f>INDEX('[1]Zernike translation'!$A$3:$F$38,$E10,1)</f>
        <v>7</v>
      </c>
      <c r="G10">
        <f>INDEX('[1]Zernike translation'!$A$3:$F$38,$E10,4)</f>
        <v>3</v>
      </c>
      <c r="H10">
        <f>INDEX('[1]Zernike translation'!$A$3:$F$38,$E10,5)</f>
        <v>-1</v>
      </c>
      <c r="I10">
        <f>INDEX('[1]Zernike translation'!$A$3:$F$38,$E10,6)</f>
        <v>8</v>
      </c>
      <c r="J10" s="12">
        <f t="shared" si="0"/>
        <v>-5.9396969619669986E-3</v>
      </c>
      <c r="M10">
        <v>8</v>
      </c>
      <c r="N10" s="12">
        <f t="shared" si="1"/>
        <v>0.10040916292848973</v>
      </c>
    </row>
    <row r="11" spans="1:14" x14ac:dyDescent="0.25">
      <c r="A11" s="11">
        <v>8</v>
      </c>
      <c r="B11" s="16"/>
      <c r="C11" s="11">
        <v>0.28399999999999997</v>
      </c>
      <c r="D11" s="11">
        <v>0.1004</v>
      </c>
      <c r="E11">
        <f>MATCH(A11,'[1]Zernike translation'!B$3:B$38,0)</f>
        <v>8</v>
      </c>
      <c r="F11">
        <f>INDEX('[1]Zernike translation'!$A$3:$F$38,$E11,1)</f>
        <v>8</v>
      </c>
      <c r="G11">
        <f>INDEX('[1]Zernike translation'!$A$3:$F$38,$E11,4)</f>
        <v>3</v>
      </c>
      <c r="H11">
        <f>INDEX('[1]Zernike translation'!$A$3:$F$38,$E11,5)</f>
        <v>1</v>
      </c>
      <c r="I11">
        <f>INDEX('[1]Zernike translation'!$A$3:$F$38,$E11,6)</f>
        <v>8</v>
      </c>
      <c r="J11" s="12">
        <f t="shared" si="0"/>
        <v>0.10040916292848973</v>
      </c>
      <c r="M11">
        <v>9</v>
      </c>
      <c r="N11" s="12">
        <f t="shared" si="1"/>
        <v>1.0606601717798211E-4</v>
      </c>
    </row>
    <row r="12" spans="1:14" x14ac:dyDescent="0.25">
      <c r="A12" s="11">
        <v>9</v>
      </c>
      <c r="B12" s="16"/>
      <c r="C12" s="11">
        <v>0.68540000000000001</v>
      </c>
      <c r="D12" s="11">
        <v>0.24229999999999999</v>
      </c>
      <c r="E12">
        <f>MATCH(A12,'[1]Zernike translation'!B$3:B$38,0)</f>
        <v>10</v>
      </c>
      <c r="F12">
        <f>INDEX('[1]Zernike translation'!$A$3:$F$38,$E12,1)</f>
        <v>10</v>
      </c>
      <c r="G12">
        <f>INDEX('[1]Zernike translation'!$A$3:$F$38,$E12,4)</f>
        <v>3</v>
      </c>
      <c r="H12">
        <f>INDEX('[1]Zernike translation'!$A$3:$F$38,$E12,5)</f>
        <v>3</v>
      </c>
      <c r="I12">
        <f>INDEX('[1]Zernike translation'!$A$3:$F$38,$E12,6)</f>
        <v>8</v>
      </c>
      <c r="J12" s="12">
        <f t="shared" si="0"/>
        <v>0.24232549391262984</v>
      </c>
      <c r="M12">
        <v>10</v>
      </c>
      <c r="N12" s="12">
        <f t="shared" si="1"/>
        <v>0.24232549391262984</v>
      </c>
    </row>
    <row r="13" spans="1:14" x14ac:dyDescent="0.25">
      <c r="A13" s="11">
        <v>10</v>
      </c>
      <c r="B13" s="16">
        <v>4</v>
      </c>
      <c r="C13" s="11">
        <v>-0.33400000000000002</v>
      </c>
      <c r="D13" s="11">
        <v>0.1056</v>
      </c>
      <c r="E13">
        <f>MATCH(A13,'[1]Zernike translation'!B$3:B$38,0)</f>
        <v>15</v>
      </c>
      <c r="F13">
        <f>INDEX('[1]Zernike translation'!$A$3:$F$38,$E13,1)</f>
        <v>15</v>
      </c>
      <c r="G13">
        <f>INDEX('[1]Zernike translation'!$A$3:$F$38,$E13,4)</f>
        <v>4</v>
      </c>
      <c r="H13">
        <f>INDEX('[1]Zernike translation'!$A$3:$F$38,$E13,5)</f>
        <v>-4</v>
      </c>
      <c r="I13">
        <f>INDEX('[1]Zernike translation'!$A$3:$F$38,$E13,6)</f>
        <v>10</v>
      </c>
      <c r="J13" s="12">
        <f t="shared" si="0"/>
        <v>-0.10562007384962387</v>
      </c>
      <c r="M13">
        <v>11</v>
      </c>
      <c r="N13" s="12">
        <f t="shared" si="1"/>
        <v>-0.13094414076238767</v>
      </c>
    </row>
    <row r="14" spans="1:14" x14ac:dyDescent="0.25">
      <c r="A14" s="11">
        <v>11</v>
      </c>
      <c r="B14" s="16"/>
      <c r="C14" s="11">
        <v>0.35510000000000003</v>
      </c>
      <c r="D14" s="11">
        <v>0.1123</v>
      </c>
      <c r="E14">
        <f>MATCH(A14,'[1]Zernike translation'!B$3:B$38,0)</f>
        <v>13</v>
      </c>
      <c r="F14">
        <f>INDEX('[1]Zernike translation'!$A$3:$F$38,$E14,1)</f>
        <v>13</v>
      </c>
      <c r="G14">
        <f>INDEX('[1]Zernike translation'!$A$3:$F$38,$E14,4)</f>
        <v>4</v>
      </c>
      <c r="H14">
        <f>INDEX('[1]Zernike translation'!$A$3:$F$38,$E14,5)</f>
        <v>-2</v>
      </c>
      <c r="I14">
        <f>INDEX('[1]Zernike translation'!$A$3:$F$38,$E14,6)</f>
        <v>10</v>
      </c>
      <c r="J14" s="12">
        <f t="shared" si="0"/>
        <v>0.11229247971257915</v>
      </c>
      <c r="M14">
        <v>12</v>
      </c>
      <c r="N14" s="12">
        <f t="shared" si="1"/>
        <v>-3.478505426185217E-4</v>
      </c>
    </row>
    <row r="15" spans="1:14" x14ac:dyDescent="0.25">
      <c r="A15" s="11">
        <v>12</v>
      </c>
      <c r="B15" s="16"/>
      <c r="C15" s="11">
        <v>-0.2928</v>
      </c>
      <c r="D15" s="11">
        <v>0.13089999999999999</v>
      </c>
      <c r="E15">
        <f>MATCH(A15,'[1]Zernike translation'!B$3:B$38,0)</f>
        <v>11</v>
      </c>
      <c r="F15">
        <f>INDEX('[1]Zernike translation'!$A$3:$F$38,$E15,1)</f>
        <v>11</v>
      </c>
      <c r="G15">
        <f>INDEX('[1]Zernike translation'!$A$3:$F$38,$E15,4)</f>
        <v>4</v>
      </c>
      <c r="H15">
        <f>INDEX('[1]Zernike translation'!$A$3:$F$38,$E15,5)</f>
        <v>0</v>
      </c>
      <c r="I15">
        <f>INDEX('[1]Zernike translation'!$A$3:$F$38,$E15,6)</f>
        <v>5</v>
      </c>
      <c r="J15" s="12">
        <f t="shared" si="0"/>
        <v>-0.13094414076238767</v>
      </c>
      <c r="M15">
        <v>13</v>
      </c>
      <c r="N15" s="12">
        <f t="shared" si="1"/>
        <v>0.11229247971257915</v>
      </c>
    </row>
    <row r="16" spans="1:14" x14ac:dyDescent="0.25">
      <c r="A16" s="11">
        <v>13</v>
      </c>
      <c r="B16" s="16"/>
      <c r="C16" s="11">
        <v>-1.1000000000000001E-3</v>
      </c>
      <c r="D16" s="11">
        <v>4.0000000000000002E-4</v>
      </c>
      <c r="E16">
        <f>MATCH(A16,'[1]Zernike translation'!B$3:B$38,0)</f>
        <v>12</v>
      </c>
      <c r="F16">
        <f>INDEX('[1]Zernike translation'!$A$3:$F$38,$E16,1)</f>
        <v>12</v>
      </c>
      <c r="G16">
        <f>INDEX('[1]Zernike translation'!$A$3:$F$38,$E16,4)</f>
        <v>4</v>
      </c>
      <c r="H16">
        <f>INDEX('[1]Zernike translation'!$A$3:$F$38,$E16,5)</f>
        <v>2</v>
      </c>
      <c r="I16">
        <f>INDEX('[1]Zernike translation'!$A$3:$F$38,$E16,6)</f>
        <v>10</v>
      </c>
      <c r="J16" s="12">
        <f t="shared" si="0"/>
        <v>-3.478505426185217E-4</v>
      </c>
      <c r="M16">
        <v>14</v>
      </c>
      <c r="N16" s="12">
        <f t="shared" si="1"/>
        <v>-3.7947331922020546E-4</v>
      </c>
    </row>
    <row r="17" spans="1:14" x14ac:dyDescent="0.25">
      <c r="A17" s="11">
        <v>14</v>
      </c>
      <c r="B17" s="16"/>
      <c r="C17" s="11">
        <v>-1.1999999999999999E-3</v>
      </c>
      <c r="D17" s="11">
        <v>4.0000000000000002E-4</v>
      </c>
      <c r="E17">
        <f>MATCH(A17,'[1]Zernike translation'!B$3:B$38,0)</f>
        <v>14</v>
      </c>
      <c r="F17">
        <f>INDEX('[1]Zernike translation'!$A$3:$F$38,$E17,1)</f>
        <v>14</v>
      </c>
      <c r="G17">
        <f>INDEX('[1]Zernike translation'!$A$3:$F$38,$E17,4)</f>
        <v>4</v>
      </c>
      <c r="H17">
        <f>INDEX('[1]Zernike translation'!$A$3:$F$38,$E17,5)</f>
        <v>4</v>
      </c>
      <c r="I17">
        <f>INDEX('[1]Zernike translation'!$A$3:$F$38,$E17,6)</f>
        <v>10</v>
      </c>
      <c r="J17" s="12">
        <f t="shared" si="0"/>
        <v>-3.7947331922020546E-4</v>
      </c>
      <c r="M17">
        <v>15</v>
      </c>
      <c r="N17" s="12">
        <f t="shared" si="1"/>
        <v>-0.10562007384962387</v>
      </c>
    </row>
    <row r="18" spans="1:14" x14ac:dyDescent="0.25">
      <c r="A18" s="11">
        <v>15</v>
      </c>
      <c r="B18" s="16">
        <v>5</v>
      </c>
      <c r="C18" s="11">
        <v>6.9999999999999999E-4</v>
      </c>
      <c r="D18" s="11">
        <v>2.0000000000000001E-4</v>
      </c>
      <c r="E18">
        <f>MATCH(A18,'[1]Zernike translation'!B$3:B$38,0)</f>
        <v>21</v>
      </c>
      <c r="F18">
        <f>INDEX('[1]Zernike translation'!$A$3:$F$38,$E18,1)</f>
        <v>21</v>
      </c>
      <c r="G18">
        <f>INDEX('[1]Zernike translation'!$A$3:$F$38,$E18,4)</f>
        <v>5</v>
      </c>
      <c r="H18">
        <f>INDEX('[1]Zernike translation'!$A$3:$F$38,$E18,5)</f>
        <v>-5</v>
      </c>
      <c r="I18">
        <f>INDEX('[1]Zernike translation'!$A$3:$F$38,$E18,6)</f>
        <v>12</v>
      </c>
      <c r="J18" s="12">
        <f t="shared" si="0"/>
        <v>2.0207259421636903E-4</v>
      </c>
      <c r="M18">
        <v>16</v>
      </c>
      <c r="N18" s="12">
        <f t="shared" si="1"/>
        <v>-3.1176914536239797E-3</v>
      </c>
    </row>
    <row r="19" spans="1:14" x14ac:dyDescent="0.25">
      <c r="A19" s="11">
        <v>16</v>
      </c>
      <c r="B19" s="16"/>
      <c r="C19" s="11">
        <v>2.2000000000000001E-3</v>
      </c>
      <c r="D19" s="11">
        <v>5.9999999999999995E-4</v>
      </c>
      <c r="E19">
        <f>MATCH(A19,'[1]Zernike translation'!B$3:B$38,0)</f>
        <v>19</v>
      </c>
      <c r="F19">
        <f>INDEX('[1]Zernike translation'!$A$3:$F$38,$E19,1)</f>
        <v>19</v>
      </c>
      <c r="G19">
        <f>INDEX('[1]Zernike translation'!$A$3:$F$38,$E19,4)</f>
        <v>5</v>
      </c>
      <c r="H19">
        <f>INDEX('[1]Zernike translation'!$A$3:$F$38,$E19,5)</f>
        <v>-3</v>
      </c>
      <c r="I19">
        <f>INDEX('[1]Zernike translation'!$A$3:$F$38,$E19,6)</f>
        <v>12</v>
      </c>
      <c r="J19" s="12">
        <f t="shared" si="0"/>
        <v>6.3508529610858846E-4</v>
      </c>
      <c r="M19">
        <v>17</v>
      </c>
      <c r="N19" s="12">
        <f t="shared" si="1"/>
        <v>-3.4641016151377546E-4</v>
      </c>
    </row>
    <row r="20" spans="1:14" x14ac:dyDescent="0.25">
      <c r="A20" s="11">
        <v>17</v>
      </c>
      <c r="B20" s="16"/>
      <c r="C20" s="11">
        <v>-1.1999999999999999E-3</v>
      </c>
      <c r="D20" s="11">
        <v>4.0000000000000002E-4</v>
      </c>
      <c r="E20">
        <f>MATCH(A20,'[1]Zernike translation'!B$3:B$38,0)</f>
        <v>17</v>
      </c>
      <c r="F20">
        <f>INDEX('[1]Zernike translation'!$A$3:$F$38,$E20,1)</f>
        <v>17</v>
      </c>
      <c r="G20">
        <f>INDEX('[1]Zernike translation'!$A$3:$F$38,$E20,4)</f>
        <v>5</v>
      </c>
      <c r="H20">
        <f>INDEX('[1]Zernike translation'!$A$3:$F$38,$E20,5)</f>
        <v>-1</v>
      </c>
      <c r="I20">
        <f>INDEX('[1]Zernike translation'!$A$3:$F$38,$E20,6)</f>
        <v>12</v>
      </c>
      <c r="J20" s="12">
        <f t="shared" si="0"/>
        <v>-3.4641016151377546E-4</v>
      </c>
      <c r="M20">
        <v>18</v>
      </c>
      <c r="N20" s="12">
        <f t="shared" si="1"/>
        <v>-4.7342722073549321E-3</v>
      </c>
    </row>
    <row r="21" spans="1:14" x14ac:dyDescent="0.25">
      <c r="A21" s="11">
        <v>18</v>
      </c>
      <c r="B21" s="16"/>
      <c r="C21" s="11">
        <v>-1.0800000000000001E-2</v>
      </c>
      <c r="D21" s="11">
        <v>3.0999999999999999E-3</v>
      </c>
      <c r="E21">
        <f>MATCH(A21,'[1]Zernike translation'!B$3:B$38,0)</f>
        <v>16</v>
      </c>
      <c r="F21">
        <f>INDEX('[1]Zernike translation'!$A$3:$F$38,$E21,1)</f>
        <v>16</v>
      </c>
      <c r="G21">
        <f>INDEX('[1]Zernike translation'!$A$3:$F$38,$E21,4)</f>
        <v>5</v>
      </c>
      <c r="H21">
        <f>INDEX('[1]Zernike translation'!$A$3:$F$38,$E21,5)</f>
        <v>1</v>
      </c>
      <c r="I21">
        <f>INDEX('[1]Zernike translation'!$A$3:$F$38,$E21,6)</f>
        <v>12</v>
      </c>
      <c r="J21" s="12">
        <f t="shared" si="0"/>
        <v>-3.1176914536239797E-3</v>
      </c>
      <c r="M21">
        <v>19</v>
      </c>
      <c r="N21" s="12">
        <f t="shared" si="1"/>
        <v>6.3508529610858846E-4</v>
      </c>
    </row>
    <row r="22" spans="1:14" x14ac:dyDescent="0.25">
      <c r="A22" s="11">
        <v>19</v>
      </c>
      <c r="B22" s="16"/>
      <c r="C22" s="11">
        <v>-1.6400000000000001E-2</v>
      </c>
      <c r="D22" s="11">
        <v>4.7000000000000002E-3</v>
      </c>
      <c r="E22">
        <f>MATCH(A22,'[1]Zernike translation'!B$3:B$38,0)</f>
        <v>18</v>
      </c>
      <c r="F22">
        <f>INDEX('[1]Zernike translation'!$A$3:$F$38,$E22,1)</f>
        <v>18</v>
      </c>
      <c r="G22">
        <f>INDEX('[1]Zernike translation'!$A$3:$F$38,$E22,4)</f>
        <v>5</v>
      </c>
      <c r="H22">
        <f>INDEX('[1]Zernike translation'!$A$3:$F$38,$E22,5)</f>
        <v>3</v>
      </c>
      <c r="I22">
        <f>INDEX('[1]Zernike translation'!$A$3:$F$38,$E22,6)</f>
        <v>12</v>
      </c>
      <c r="J22" s="12">
        <f t="shared" si="0"/>
        <v>-4.7342722073549321E-3</v>
      </c>
      <c r="M22">
        <v>20</v>
      </c>
      <c r="N22" s="12">
        <f t="shared" si="1"/>
        <v>-4.050112138365225E-2</v>
      </c>
    </row>
    <row r="23" spans="1:14" x14ac:dyDescent="0.25">
      <c r="A23" s="11">
        <v>20</v>
      </c>
      <c r="B23" s="16"/>
      <c r="C23" s="11">
        <v>-0.14030000000000001</v>
      </c>
      <c r="D23" s="11">
        <v>4.0500000000000001E-2</v>
      </c>
      <c r="E23">
        <f>MATCH(A23,'[1]Zernike translation'!B$3:B$38,0)</f>
        <v>20</v>
      </c>
      <c r="F23">
        <f>INDEX('[1]Zernike translation'!$A$3:$F$38,$E23,1)</f>
        <v>20</v>
      </c>
      <c r="G23">
        <f>INDEX('[1]Zernike translation'!$A$3:$F$38,$E23,4)</f>
        <v>5</v>
      </c>
      <c r="H23">
        <f>INDEX('[1]Zernike translation'!$A$3:$F$38,$E23,5)</f>
        <v>5</v>
      </c>
      <c r="I23">
        <f>INDEX('[1]Zernike translation'!$A$3:$F$38,$E23,6)</f>
        <v>12</v>
      </c>
      <c r="J23" s="12">
        <f t="shared" si="0"/>
        <v>-4.050112138365225E-2</v>
      </c>
      <c r="M23">
        <v>21</v>
      </c>
      <c r="N23" s="12">
        <f t="shared" si="1"/>
        <v>2.0207259421636903E-4</v>
      </c>
    </row>
    <row r="24" spans="1:14" x14ac:dyDescent="0.25">
      <c r="A24" s="11">
        <v>21</v>
      </c>
      <c r="B24" s="16">
        <v>6</v>
      </c>
      <c r="C24" s="11">
        <v>0.1089</v>
      </c>
      <c r="D24" s="11">
        <v>2.9100000000000001E-2</v>
      </c>
      <c r="E24">
        <f>MATCH(A24,'[1]Zernike translation'!B$3:B$38,0)</f>
        <v>27</v>
      </c>
      <c r="F24">
        <f>INDEX('[1]Zernike translation'!$A$3:$F$38,$E24,1)</f>
        <v>27</v>
      </c>
      <c r="G24">
        <f>INDEX('[1]Zernike translation'!$A$3:$F$38,$E24,4)</f>
        <v>6</v>
      </c>
      <c r="H24">
        <f>INDEX('[1]Zernike translation'!$A$3:$F$38,$E24,5)</f>
        <v>-6</v>
      </c>
      <c r="I24">
        <f>INDEX('[1]Zernike translation'!$A$3:$F$38,$E24,6)</f>
        <v>14</v>
      </c>
      <c r="J24" s="12">
        <f t="shared" si="0"/>
        <v>2.9104749244263015E-2</v>
      </c>
      <c r="M24">
        <v>22</v>
      </c>
      <c r="N24" s="12">
        <f t="shared" si="1"/>
        <v>-6.6635136591526756E-2</v>
      </c>
    </row>
    <row r="25" spans="1:14" x14ac:dyDescent="0.25">
      <c r="A25" s="11">
        <v>22</v>
      </c>
      <c r="B25" s="16"/>
      <c r="C25" s="11">
        <v>-0.1762</v>
      </c>
      <c r="D25" s="11">
        <v>4.7100000000000003E-2</v>
      </c>
      <c r="E25">
        <f>MATCH(A25,'[1]Zernike translation'!B$3:B$38,0)</f>
        <v>25</v>
      </c>
      <c r="F25">
        <f>INDEX('[1]Zernike translation'!$A$3:$F$38,$E25,1)</f>
        <v>25</v>
      </c>
      <c r="G25">
        <f>INDEX('[1]Zernike translation'!$A$3:$F$38,$E25,4)</f>
        <v>6</v>
      </c>
      <c r="H25">
        <f>INDEX('[1]Zernike translation'!$A$3:$F$38,$E25,5)</f>
        <v>-4</v>
      </c>
      <c r="I25">
        <f>INDEX('[1]Zernike translation'!$A$3:$F$38,$E25,6)</f>
        <v>14</v>
      </c>
      <c r="J25" s="12">
        <f t="shared" si="0"/>
        <v>-4.7091430824969173E-2</v>
      </c>
      <c r="M25">
        <v>23</v>
      </c>
      <c r="N25" s="12">
        <f t="shared" si="1"/>
        <v>9.2659472571037543E-2</v>
      </c>
    </row>
    <row r="26" spans="1:14" x14ac:dyDescent="0.25">
      <c r="A26" s="11">
        <v>23</v>
      </c>
      <c r="B26" s="16"/>
      <c r="C26" s="11">
        <v>0.34670000000000001</v>
      </c>
      <c r="D26" s="11">
        <v>9.2700000000000005E-2</v>
      </c>
      <c r="E26">
        <f>MATCH(A26,'[1]Zernike translation'!B$3:B$38,0)</f>
        <v>23</v>
      </c>
      <c r="F26">
        <f>INDEX('[1]Zernike translation'!$A$3:$F$38,$E26,1)</f>
        <v>23</v>
      </c>
      <c r="G26">
        <f>INDEX('[1]Zernike translation'!$A$3:$F$38,$E26,4)</f>
        <v>6</v>
      </c>
      <c r="H26">
        <f>INDEX('[1]Zernike translation'!$A$3:$F$38,$E26,5)</f>
        <v>-2</v>
      </c>
      <c r="I26">
        <f>INDEX('[1]Zernike translation'!$A$3:$F$38,$E26,6)</f>
        <v>14</v>
      </c>
      <c r="J26" s="12">
        <f t="shared" si="0"/>
        <v>9.2659472571037543E-2</v>
      </c>
      <c r="M26">
        <v>24</v>
      </c>
      <c r="N26" s="12">
        <f t="shared" si="1"/>
        <v>0</v>
      </c>
    </row>
    <row r="27" spans="1:14" x14ac:dyDescent="0.25">
      <c r="A27" s="11">
        <v>24</v>
      </c>
      <c r="B27" s="16"/>
      <c r="C27" s="11">
        <v>-0.17630000000000001</v>
      </c>
      <c r="D27" s="11">
        <v>6.6600000000000006E-2</v>
      </c>
      <c r="E27">
        <f>MATCH(A27,'[1]Zernike translation'!B$3:B$38,0)</f>
        <v>22</v>
      </c>
      <c r="F27">
        <f>INDEX('[1]Zernike translation'!$A$3:$F$38,$E27,1)</f>
        <v>22</v>
      </c>
      <c r="G27">
        <f>INDEX('[1]Zernike translation'!$A$3:$F$38,$E27,4)</f>
        <v>6</v>
      </c>
      <c r="H27">
        <f>INDEX('[1]Zernike translation'!$A$3:$F$38,$E27,5)</f>
        <v>0</v>
      </c>
      <c r="I27">
        <f>INDEX('[1]Zernike translation'!$A$3:$F$38,$E27,6)</f>
        <v>7</v>
      </c>
      <c r="J27" s="12">
        <f t="shared" si="0"/>
        <v>-6.6635136591526756E-2</v>
      </c>
      <c r="M27">
        <v>25</v>
      </c>
      <c r="N27" s="12">
        <f t="shared" si="1"/>
        <v>-4.7091430824969173E-2</v>
      </c>
    </row>
    <row r="28" spans="1:14" x14ac:dyDescent="0.25">
      <c r="A28" s="11">
        <v>25</v>
      </c>
      <c r="B28" s="16"/>
      <c r="C28" s="11">
        <v>0</v>
      </c>
      <c r="D28" s="11">
        <v>0</v>
      </c>
      <c r="E28">
        <f>MATCH(A28,'[1]Zernike translation'!B$3:B$38,0)</f>
        <v>24</v>
      </c>
      <c r="F28">
        <f>INDEX('[1]Zernike translation'!$A$3:$F$38,$E28,1)</f>
        <v>24</v>
      </c>
      <c r="G28">
        <f>INDEX('[1]Zernike translation'!$A$3:$F$38,$E28,4)</f>
        <v>6</v>
      </c>
      <c r="H28">
        <f>INDEX('[1]Zernike translation'!$A$3:$F$38,$E28,5)</f>
        <v>2</v>
      </c>
      <c r="I28">
        <f>INDEX('[1]Zernike translation'!$A$3:$F$38,$E28,6)</f>
        <v>14</v>
      </c>
      <c r="J28" s="12">
        <f t="shared" si="0"/>
        <v>0</v>
      </c>
      <c r="M28">
        <v>26</v>
      </c>
      <c r="N28" s="12">
        <f t="shared" si="1"/>
        <v>-5.3452248382484877E-5</v>
      </c>
    </row>
    <row r="29" spans="1:14" x14ac:dyDescent="0.25">
      <c r="A29" s="11">
        <v>26</v>
      </c>
      <c r="B29" s="16"/>
      <c r="C29" s="11">
        <v>-2.0000000000000001E-4</v>
      </c>
      <c r="D29" s="11">
        <v>1E-4</v>
      </c>
      <c r="E29">
        <f>MATCH(A29,'[1]Zernike translation'!B$3:B$38,0)</f>
        <v>26</v>
      </c>
      <c r="F29">
        <f>INDEX('[1]Zernike translation'!$A$3:$F$38,$E29,1)</f>
        <v>26</v>
      </c>
      <c r="G29">
        <f>INDEX('[1]Zernike translation'!$A$3:$F$38,$E29,4)</f>
        <v>6</v>
      </c>
      <c r="H29">
        <f>INDEX('[1]Zernike translation'!$A$3:$F$38,$E29,5)</f>
        <v>4</v>
      </c>
      <c r="I29">
        <f>INDEX('[1]Zernike translation'!$A$3:$F$38,$E29,6)</f>
        <v>14</v>
      </c>
      <c r="J29" s="12">
        <f t="shared" si="0"/>
        <v>-5.3452248382484877E-5</v>
      </c>
      <c r="M29">
        <v>27</v>
      </c>
      <c r="N29" s="12">
        <f t="shared" si="1"/>
        <v>2.9104749244263015E-2</v>
      </c>
    </row>
    <row r="30" spans="1:14" x14ac:dyDescent="0.25">
      <c r="A30" s="11">
        <v>27</v>
      </c>
      <c r="B30" s="16"/>
      <c r="C30" s="11">
        <v>6.9999999999999999E-4</v>
      </c>
      <c r="D30" s="11">
        <v>2.0000000000000001E-4</v>
      </c>
      <c r="E30">
        <f>MATCH(A30,'[1]Zernike translation'!B$3:B$38,0)</f>
        <v>28</v>
      </c>
      <c r="F30">
        <f>INDEX('[1]Zernike translation'!$A$3:$F$38,$E30,1)</f>
        <v>28</v>
      </c>
      <c r="G30">
        <f>INDEX('[1]Zernike translation'!$A$3:$F$38,$E30,4)</f>
        <v>6</v>
      </c>
      <c r="H30">
        <f>INDEX('[1]Zernike translation'!$A$3:$F$38,$E30,5)</f>
        <v>6</v>
      </c>
      <c r="I30">
        <f>INDEX('[1]Zernike translation'!$A$3:$F$38,$E30,6)</f>
        <v>14</v>
      </c>
      <c r="J30" s="12">
        <f t="shared" si="0"/>
        <v>1.8708286933869707E-4</v>
      </c>
      <c r="M30">
        <v>28</v>
      </c>
      <c r="N30" s="12">
        <f t="shared" si="1"/>
        <v>1.8708286933869707E-4</v>
      </c>
    </row>
    <row r="31" spans="1:14" x14ac:dyDescent="0.25">
      <c r="A31" s="11">
        <v>28</v>
      </c>
      <c r="B31" s="16">
        <v>7</v>
      </c>
      <c r="C31" s="11">
        <v>-6.9999999999999999E-4</v>
      </c>
      <c r="D31" s="11">
        <v>2.0000000000000001E-4</v>
      </c>
      <c r="E31">
        <f>MATCH(A31,'[1]Zernike translation'!B$3:B$38,0)</f>
        <v>35</v>
      </c>
      <c r="F31">
        <f>INDEX('[1]Zernike translation'!$A$3:$F$38,$E31,1)</f>
        <v>35</v>
      </c>
      <c r="G31">
        <f>INDEX('[1]Zernike translation'!$A$3:$F$38,$E31,4)</f>
        <v>7</v>
      </c>
      <c r="H31">
        <f>INDEX('[1]Zernike translation'!$A$3:$F$38,$E31,5)</f>
        <v>-7</v>
      </c>
      <c r="I31">
        <f>INDEX('[1]Zernike translation'!$A$3:$F$38,$E31,6)</f>
        <v>16</v>
      </c>
      <c r="J31" s="12">
        <f t="shared" si="0"/>
        <v>-1.75E-4</v>
      </c>
      <c r="M31">
        <v>29</v>
      </c>
      <c r="N31" s="12">
        <f t="shared" si="1"/>
        <v>-1E-4</v>
      </c>
    </row>
    <row r="32" spans="1:14" x14ac:dyDescent="0.25">
      <c r="A32" s="11">
        <v>29</v>
      </c>
      <c r="B32" s="16"/>
      <c r="C32" s="11">
        <v>-2.0000000000000001E-4</v>
      </c>
      <c r="D32" s="11">
        <v>1E-4</v>
      </c>
      <c r="E32">
        <f>MATCH(A32,'[1]Zernike translation'!B$3:B$38,0)</f>
        <v>33</v>
      </c>
      <c r="F32">
        <f>INDEX('[1]Zernike translation'!$A$3:$F$38,$E32,1)</f>
        <v>33</v>
      </c>
      <c r="G32">
        <f>INDEX('[1]Zernike translation'!$A$3:$F$38,$E32,4)</f>
        <v>7</v>
      </c>
      <c r="H32">
        <f>INDEX('[1]Zernike translation'!$A$3:$F$38,$E32,5)</f>
        <v>-5</v>
      </c>
      <c r="I32">
        <f>INDEX('[1]Zernike translation'!$A$3:$F$38,$E32,6)</f>
        <v>16</v>
      </c>
      <c r="J32" s="12">
        <f t="shared" si="0"/>
        <v>-5.0000000000000002E-5</v>
      </c>
      <c r="M32">
        <v>30</v>
      </c>
      <c r="N32" s="12">
        <f t="shared" si="1"/>
        <v>-1.3174999999999999E-2</v>
      </c>
    </row>
    <row r="33" spans="1:14" x14ac:dyDescent="0.25">
      <c r="A33" s="11">
        <v>30</v>
      </c>
      <c r="B33" s="16"/>
      <c r="C33" s="11">
        <v>8.9999999999999998E-4</v>
      </c>
      <c r="D33" s="11">
        <v>2.0000000000000001E-4</v>
      </c>
      <c r="E33">
        <f>MATCH(A33,'[1]Zernike translation'!B$3:B$38,0)</f>
        <v>31</v>
      </c>
      <c r="F33">
        <f>INDEX('[1]Zernike translation'!$A$3:$F$38,$E33,1)</f>
        <v>31</v>
      </c>
      <c r="G33">
        <f>INDEX('[1]Zernike translation'!$A$3:$F$38,$E33,4)</f>
        <v>7</v>
      </c>
      <c r="H33">
        <f>INDEX('[1]Zernike translation'!$A$3:$F$38,$E33,5)</f>
        <v>-3</v>
      </c>
      <c r="I33">
        <f>INDEX('[1]Zernike translation'!$A$3:$F$38,$E33,6)</f>
        <v>16</v>
      </c>
      <c r="J33" s="12">
        <f t="shared" si="0"/>
        <v>2.2499999999999999E-4</v>
      </c>
      <c r="M33">
        <v>31</v>
      </c>
      <c r="N33" s="12">
        <f t="shared" si="1"/>
        <v>2.2499999999999999E-4</v>
      </c>
    </row>
    <row r="34" spans="1:14" x14ac:dyDescent="0.25">
      <c r="A34" s="11">
        <v>31</v>
      </c>
      <c r="B34" s="16"/>
      <c r="C34" s="11">
        <v>-4.0000000000000002E-4</v>
      </c>
      <c r="D34" s="11">
        <v>1E-4</v>
      </c>
      <c r="E34">
        <f>MATCH(A34,'[1]Zernike translation'!B$3:B$38,0)</f>
        <v>29</v>
      </c>
      <c r="F34">
        <f>INDEX('[1]Zernike translation'!$A$3:$F$38,$E34,1)</f>
        <v>29</v>
      </c>
      <c r="G34">
        <f>INDEX('[1]Zernike translation'!$A$3:$F$38,$E34,4)</f>
        <v>7</v>
      </c>
      <c r="H34">
        <f>INDEX('[1]Zernike translation'!$A$3:$F$38,$E34,5)</f>
        <v>-1</v>
      </c>
      <c r="I34">
        <f>INDEX('[1]Zernike translation'!$A$3:$F$38,$E34,6)</f>
        <v>16</v>
      </c>
      <c r="J34" s="12">
        <f t="shared" si="0"/>
        <v>-1E-4</v>
      </c>
      <c r="M34">
        <v>32</v>
      </c>
      <c r="N34" s="12">
        <f t="shared" si="1"/>
        <v>4.15E-3</v>
      </c>
    </row>
    <row r="35" spans="1:14" x14ac:dyDescent="0.25">
      <c r="A35" s="11">
        <v>32</v>
      </c>
      <c r="B35" s="16"/>
      <c r="C35" s="11">
        <v>-5.2699999999999997E-2</v>
      </c>
      <c r="D35" s="11">
        <v>1.32E-2</v>
      </c>
      <c r="E35">
        <f>MATCH(A35,'[1]Zernike translation'!B$3:B$38,0)</f>
        <v>30</v>
      </c>
      <c r="F35">
        <f>INDEX('[1]Zernike translation'!$A$3:$F$38,$E35,1)</f>
        <v>30</v>
      </c>
      <c r="G35">
        <f>INDEX('[1]Zernike translation'!$A$3:$F$38,$E35,4)</f>
        <v>7</v>
      </c>
      <c r="H35">
        <f>INDEX('[1]Zernike translation'!$A$3:$F$38,$E35,5)</f>
        <v>1</v>
      </c>
      <c r="I35">
        <f>INDEX('[1]Zernike translation'!$A$3:$F$38,$E35,6)</f>
        <v>16</v>
      </c>
      <c r="J35" s="12">
        <f t="shared" si="0"/>
        <v>-1.3174999999999999E-2</v>
      </c>
      <c r="M35">
        <v>33</v>
      </c>
      <c r="N35" s="12">
        <f t="shared" si="1"/>
        <v>-5.0000000000000002E-5</v>
      </c>
    </row>
    <row r="36" spans="1:14" x14ac:dyDescent="0.25">
      <c r="A36" s="11">
        <v>33</v>
      </c>
      <c r="B36" s="16"/>
      <c r="C36" s="11">
        <v>1.66E-2</v>
      </c>
      <c r="D36" s="11">
        <v>4.1999999999999997E-3</v>
      </c>
      <c r="E36">
        <f>MATCH(A36,'[1]Zernike translation'!B$3:B$38,0)</f>
        <v>32</v>
      </c>
      <c r="F36">
        <f>INDEX('[1]Zernike translation'!$A$3:$F$38,$E36,1)</f>
        <v>32</v>
      </c>
      <c r="G36">
        <f>INDEX('[1]Zernike translation'!$A$3:$F$38,$E36,4)</f>
        <v>7</v>
      </c>
      <c r="H36">
        <f>INDEX('[1]Zernike translation'!$A$3:$F$38,$E36,5)</f>
        <v>3</v>
      </c>
      <c r="I36">
        <f>INDEX('[1]Zernike translation'!$A$3:$F$38,$E36,6)</f>
        <v>16</v>
      </c>
      <c r="J36" s="12">
        <f t="shared" si="0"/>
        <v>4.15E-3</v>
      </c>
      <c r="M36">
        <v>34</v>
      </c>
      <c r="N36" s="12">
        <f t="shared" si="1"/>
        <v>-3.5750000000000001E-3</v>
      </c>
    </row>
    <row r="37" spans="1:14" x14ac:dyDescent="0.25">
      <c r="A37" s="11">
        <v>34</v>
      </c>
      <c r="B37" s="16"/>
      <c r="C37" s="11">
        <v>-1.43E-2</v>
      </c>
      <c r="D37" s="11">
        <v>3.5999999999999999E-3</v>
      </c>
      <c r="E37">
        <f>MATCH(A37,'[1]Zernike translation'!B$3:B$38,0)</f>
        <v>34</v>
      </c>
      <c r="F37">
        <f>INDEX('[1]Zernike translation'!$A$3:$F$38,$E37,1)</f>
        <v>34</v>
      </c>
      <c r="G37">
        <f>INDEX('[1]Zernike translation'!$A$3:$F$38,$E37,4)</f>
        <v>7</v>
      </c>
      <c r="H37">
        <f>INDEX('[1]Zernike translation'!$A$3:$F$38,$E37,5)</f>
        <v>5</v>
      </c>
      <c r="I37">
        <f>INDEX('[1]Zernike translation'!$A$3:$F$38,$E37,6)</f>
        <v>16</v>
      </c>
      <c r="J37" s="12">
        <f t="shared" si="0"/>
        <v>-3.5750000000000001E-3</v>
      </c>
      <c r="M37">
        <v>35</v>
      </c>
      <c r="N37" s="12">
        <f t="shared" si="1"/>
        <v>-1.75E-4</v>
      </c>
    </row>
    <row r="38" spans="1:14" x14ac:dyDescent="0.25">
      <c r="A38" s="11">
        <v>35</v>
      </c>
      <c r="B38" s="16"/>
      <c r="C38" s="11">
        <v>5.6000000000000001E-2</v>
      </c>
      <c r="D38" s="11">
        <v>1.4E-2</v>
      </c>
      <c r="E38">
        <f>MATCH(A38,'[1]Zernike translation'!B$3:B$38,0)</f>
        <v>36</v>
      </c>
      <c r="F38">
        <f>INDEX('[1]Zernike translation'!$A$3:$F$38,$E38,1)</f>
        <v>36</v>
      </c>
      <c r="G38">
        <f>INDEX('[1]Zernike translation'!$A$3:$F$38,$E38,4)</f>
        <v>7</v>
      </c>
      <c r="H38">
        <f>INDEX('[1]Zernike translation'!$A$3:$F$38,$E38,5)</f>
        <v>7</v>
      </c>
      <c r="I38">
        <f>INDEX('[1]Zernike translation'!$A$3:$F$38,$E38,6)</f>
        <v>16</v>
      </c>
      <c r="J38" s="12">
        <f t="shared" si="0"/>
        <v>1.4E-2</v>
      </c>
      <c r="M38">
        <v>36</v>
      </c>
      <c r="N38" s="12">
        <f t="shared" si="1"/>
        <v>1.4E-2</v>
      </c>
    </row>
    <row r="40" spans="1:14" x14ac:dyDescent="0.25">
      <c r="C40">
        <f>SUMSQ(C3:C38)</f>
        <v>31.005412900000014</v>
      </c>
      <c r="D40">
        <f>SUMSQ(D6:D38)</f>
        <v>5.1372751599999988</v>
      </c>
      <c r="J40">
        <f>SUMSQ(J6:J38)</f>
        <v>5.1371725458452406</v>
      </c>
    </row>
    <row r="41" spans="1:14" x14ac:dyDescent="0.25">
      <c r="C41">
        <f>SQRT(C40)</f>
        <v>5.5682504343824206</v>
      </c>
      <c r="D41">
        <f>SQRT(D40)</f>
        <v>2.2665557923863244</v>
      </c>
      <c r="J41">
        <f>SQRT(J40)</f>
        <v>2.2665331556906994</v>
      </c>
    </row>
    <row r="42" spans="1:14" x14ac:dyDescent="0.25">
      <c r="C42">
        <f>C41*3</f>
        <v>16.704751303147262</v>
      </c>
      <c r="D42">
        <f>D41*3</f>
        <v>6.7996673771589737</v>
      </c>
      <c r="J42">
        <f>J41*3</f>
        <v>6.7995994670720981</v>
      </c>
    </row>
  </sheetData>
  <mergeCells count="7">
    <mergeCell ref="B31:B38"/>
    <mergeCell ref="B4:B5"/>
    <mergeCell ref="B6:B8"/>
    <mergeCell ref="B9:B12"/>
    <mergeCell ref="B13:B17"/>
    <mergeCell ref="B18:B23"/>
    <mergeCell ref="B24:B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74D5-C2B4-46DA-A7A3-4DC72FD888B0}">
  <dimension ref="A1:V53"/>
  <sheetViews>
    <sheetView workbookViewId="0">
      <selection activeCell="H9" sqref="H9"/>
    </sheetView>
  </sheetViews>
  <sheetFormatPr defaultColWidth="11.77734375" defaultRowHeight="13.2" x14ac:dyDescent="0.25"/>
  <sheetData>
    <row r="1" spans="1:22" x14ac:dyDescent="0.25">
      <c r="J1" t="s">
        <v>71</v>
      </c>
    </row>
    <row r="2" spans="1:22" x14ac:dyDescent="0.25">
      <c r="A2" t="s">
        <v>65</v>
      </c>
      <c r="B2" t="s">
        <v>60</v>
      </c>
      <c r="C2" t="s">
        <v>72</v>
      </c>
      <c r="D2" t="s">
        <v>66</v>
      </c>
      <c r="E2" t="s">
        <v>67</v>
      </c>
      <c r="F2" t="s">
        <v>68</v>
      </c>
      <c r="I2" t="s">
        <v>60</v>
      </c>
      <c r="J2" t="s">
        <v>72</v>
      </c>
      <c r="K2" t="s">
        <v>66</v>
      </c>
      <c r="L2" t="s">
        <v>67</v>
      </c>
      <c r="M2" t="s">
        <v>73</v>
      </c>
      <c r="N2" t="s">
        <v>74</v>
      </c>
      <c r="R2">
        <v>1</v>
      </c>
      <c r="S2">
        <f t="shared" ref="S2:S37" si="0">(U2*(U2+2)+V2)/2</f>
        <v>0</v>
      </c>
      <c r="T2">
        <f t="shared" ref="T2:T37" si="1">(1+(U2+ABS(V2))/2)^2 - 2*ABS(V2) + ABS(SIGN(V2))*(1-SIGN(V2))/2</f>
        <v>1</v>
      </c>
      <c r="U2">
        <v>0</v>
      </c>
      <c r="V2">
        <v>0</v>
      </c>
    </row>
    <row r="3" spans="1:22" x14ac:dyDescent="0.25">
      <c r="A3">
        <v>1</v>
      </c>
      <c r="B3">
        <f t="shared" ref="B3:B38" si="2">(D3*(D3+2)+E3)/2</f>
        <v>0</v>
      </c>
      <c r="C3">
        <f t="shared" ref="C3:C38" si="3">(1+(D3+ABS(E3))/2)^2 - 2*ABS(E3) + ABS(SIGN(E3))*(1-SIGN(E3))/2</f>
        <v>1</v>
      </c>
      <c r="D3">
        <v>0</v>
      </c>
      <c r="E3">
        <v>0</v>
      </c>
      <c r="F3">
        <f t="shared" ref="F3:F38" si="4">2*(D3+1)/IF(E3=0, 2, 1)</f>
        <v>1</v>
      </c>
      <c r="I3">
        <f t="shared" ref="I3:I44" si="5">(K3*(K3+2)+L3)/2</f>
        <v>0</v>
      </c>
      <c r="J3">
        <f t="shared" ref="J3:J44" si="6">(1+(K3+ABS(L3))/2)^2 - 2*ABS(L3) + ABS(SIGN(L3))*(1-SIGN(L3))/2</f>
        <v>1</v>
      </c>
      <c r="K3">
        <v>0</v>
      </c>
      <c r="L3">
        <v>0</v>
      </c>
      <c r="M3" t="s">
        <v>75</v>
      </c>
      <c r="N3" s="14">
        <v>1</v>
      </c>
      <c r="O3" s="14"/>
      <c r="R3">
        <v>3</v>
      </c>
      <c r="S3">
        <f t="shared" si="0"/>
        <v>1</v>
      </c>
      <c r="T3">
        <f t="shared" si="1"/>
        <v>3</v>
      </c>
      <c r="U3">
        <v>1</v>
      </c>
      <c r="V3">
        <v>-1</v>
      </c>
    </row>
    <row r="4" spans="1:22" x14ac:dyDescent="0.25">
      <c r="A4">
        <v>2</v>
      </c>
      <c r="B4">
        <f t="shared" si="2"/>
        <v>2</v>
      </c>
      <c r="C4">
        <f t="shared" si="3"/>
        <v>2</v>
      </c>
      <c r="D4">
        <v>1</v>
      </c>
      <c r="E4">
        <v>1</v>
      </c>
      <c r="F4">
        <f t="shared" si="4"/>
        <v>4</v>
      </c>
      <c r="I4">
        <f t="shared" si="5"/>
        <v>2</v>
      </c>
      <c r="J4">
        <f t="shared" si="6"/>
        <v>2</v>
      </c>
      <c r="K4">
        <v>1</v>
      </c>
      <c r="L4">
        <v>1</v>
      </c>
      <c r="M4" t="s">
        <v>76</v>
      </c>
      <c r="N4" t="s">
        <v>77</v>
      </c>
      <c r="R4">
        <v>2</v>
      </c>
      <c r="S4">
        <f t="shared" si="0"/>
        <v>2</v>
      </c>
      <c r="T4">
        <f t="shared" si="1"/>
        <v>2</v>
      </c>
      <c r="U4">
        <v>1</v>
      </c>
      <c r="V4">
        <v>1</v>
      </c>
    </row>
    <row r="5" spans="1:22" x14ac:dyDescent="0.25">
      <c r="A5">
        <v>3</v>
      </c>
      <c r="B5">
        <f t="shared" si="2"/>
        <v>1</v>
      </c>
      <c r="C5">
        <f t="shared" si="3"/>
        <v>3</v>
      </c>
      <c r="D5">
        <v>1</v>
      </c>
      <c r="E5">
        <v>-1</v>
      </c>
      <c r="F5">
        <f t="shared" si="4"/>
        <v>4</v>
      </c>
      <c r="I5">
        <f t="shared" si="5"/>
        <v>1</v>
      </c>
      <c r="J5">
        <f t="shared" si="6"/>
        <v>3</v>
      </c>
      <c r="K5">
        <v>1</v>
      </c>
      <c r="L5">
        <v>-1</v>
      </c>
      <c r="M5" t="s">
        <v>78</v>
      </c>
      <c r="N5" t="s">
        <v>79</v>
      </c>
      <c r="R5">
        <v>5</v>
      </c>
      <c r="S5">
        <f t="shared" si="0"/>
        <v>3</v>
      </c>
      <c r="T5">
        <f t="shared" si="1"/>
        <v>6</v>
      </c>
      <c r="U5">
        <v>2</v>
      </c>
      <c r="V5">
        <v>-2</v>
      </c>
    </row>
    <row r="6" spans="1:22" x14ac:dyDescent="0.25">
      <c r="A6">
        <v>4</v>
      </c>
      <c r="B6">
        <f t="shared" si="2"/>
        <v>4</v>
      </c>
      <c r="C6">
        <f t="shared" si="3"/>
        <v>4</v>
      </c>
      <c r="D6">
        <v>2</v>
      </c>
      <c r="E6">
        <v>0</v>
      </c>
      <c r="F6">
        <f t="shared" si="4"/>
        <v>3</v>
      </c>
      <c r="I6">
        <f t="shared" si="5"/>
        <v>4</v>
      </c>
      <c r="J6">
        <f t="shared" si="6"/>
        <v>4</v>
      </c>
      <c r="K6">
        <v>2</v>
      </c>
      <c r="L6">
        <v>0</v>
      </c>
      <c r="M6" t="s">
        <v>80</v>
      </c>
      <c r="N6" t="s">
        <v>81</v>
      </c>
      <c r="R6">
        <v>4</v>
      </c>
      <c r="S6">
        <f t="shared" si="0"/>
        <v>4</v>
      </c>
      <c r="T6">
        <f t="shared" si="1"/>
        <v>4</v>
      </c>
      <c r="U6">
        <v>2</v>
      </c>
      <c r="V6">
        <v>0</v>
      </c>
    </row>
    <row r="7" spans="1:22" x14ac:dyDescent="0.25">
      <c r="A7">
        <v>5</v>
      </c>
      <c r="B7">
        <f t="shared" si="2"/>
        <v>3</v>
      </c>
      <c r="C7">
        <f t="shared" si="3"/>
        <v>6</v>
      </c>
      <c r="D7">
        <v>2</v>
      </c>
      <c r="E7">
        <v>-2</v>
      </c>
      <c r="F7">
        <f t="shared" si="4"/>
        <v>6</v>
      </c>
      <c r="I7">
        <f t="shared" si="5"/>
        <v>5</v>
      </c>
      <c r="J7">
        <f t="shared" si="6"/>
        <v>5</v>
      </c>
      <c r="K7">
        <v>2</v>
      </c>
      <c r="L7">
        <v>2</v>
      </c>
      <c r="M7" t="s">
        <v>82</v>
      </c>
      <c r="N7" t="s">
        <v>83</v>
      </c>
      <c r="R7">
        <v>6</v>
      </c>
      <c r="S7">
        <f t="shared" si="0"/>
        <v>5</v>
      </c>
      <c r="T7">
        <f t="shared" si="1"/>
        <v>5</v>
      </c>
      <c r="U7">
        <v>2</v>
      </c>
      <c r="V7">
        <v>2</v>
      </c>
    </row>
    <row r="8" spans="1:22" x14ac:dyDescent="0.25">
      <c r="A8">
        <v>6</v>
      </c>
      <c r="B8">
        <f t="shared" si="2"/>
        <v>5</v>
      </c>
      <c r="C8">
        <f t="shared" si="3"/>
        <v>5</v>
      </c>
      <c r="D8">
        <v>2</v>
      </c>
      <c r="E8">
        <v>2</v>
      </c>
      <c r="F8">
        <f t="shared" si="4"/>
        <v>6</v>
      </c>
      <c r="I8">
        <f t="shared" si="5"/>
        <v>3</v>
      </c>
      <c r="J8">
        <f t="shared" si="6"/>
        <v>6</v>
      </c>
      <c r="K8">
        <v>2</v>
      </c>
      <c r="L8">
        <v>-2</v>
      </c>
      <c r="M8" t="s">
        <v>84</v>
      </c>
      <c r="N8" t="s">
        <v>85</v>
      </c>
      <c r="R8">
        <v>9</v>
      </c>
      <c r="S8">
        <f t="shared" si="0"/>
        <v>6</v>
      </c>
      <c r="T8">
        <f t="shared" si="1"/>
        <v>11</v>
      </c>
      <c r="U8">
        <v>3</v>
      </c>
      <c r="V8">
        <v>-3</v>
      </c>
    </row>
    <row r="9" spans="1:22" x14ac:dyDescent="0.25">
      <c r="A9">
        <v>7</v>
      </c>
      <c r="B9">
        <f t="shared" si="2"/>
        <v>7</v>
      </c>
      <c r="C9">
        <f t="shared" si="3"/>
        <v>8</v>
      </c>
      <c r="D9">
        <v>3</v>
      </c>
      <c r="E9">
        <v>-1</v>
      </c>
      <c r="F9">
        <f t="shared" si="4"/>
        <v>8</v>
      </c>
      <c r="I9">
        <f t="shared" si="5"/>
        <v>8</v>
      </c>
      <c r="J9">
        <f t="shared" si="6"/>
        <v>7</v>
      </c>
      <c r="K9">
        <v>3</v>
      </c>
      <c r="L9">
        <v>1</v>
      </c>
      <c r="M9" t="s">
        <v>86</v>
      </c>
      <c r="N9" t="s">
        <v>87</v>
      </c>
      <c r="R9">
        <v>7</v>
      </c>
      <c r="S9">
        <f t="shared" si="0"/>
        <v>7</v>
      </c>
      <c r="T9">
        <f t="shared" si="1"/>
        <v>8</v>
      </c>
      <c r="U9">
        <v>3</v>
      </c>
      <c r="V9">
        <v>-1</v>
      </c>
    </row>
    <row r="10" spans="1:22" x14ac:dyDescent="0.25">
      <c r="A10">
        <v>8</v>
      </c>
      <c r="B10">
        <f t="shared" si="2"/>
        <v>8</v>
      </c>
      <c r="C10">
        <f t="shared" si="3"/>
        <v>7</v>
      </c>
      <c r="D10">
        <v>3</v>
      </c>
      <c r="E10">
        <v>1</v>
      </c>
      <c r="F10">
        <f t="shared" si="4"/>
        <v>8</v>
      </c>
      <c r="I10">
        <f t="shared" si="5"/>
        <v>7</v>
      </c>
      <c r="J10">
        <f t="shared" si="6"/>
        <v>8</v>
      </c>
      <c r="K10">
        <v>3</v>
      </c>
      <c r="L10">
        <v>-1</v>
      </c>
      <c r="M10" t="s">
        <v>88</v>
      </c>
      <c r="N10" t="s">
        <v>89</v>
      </c>
      <c r="R10">
        <v>8</v>
      </c>
      <c r="S10">
        <f t="shared" si="0"/>
        <v>8</v>
      </c>
      <c r="T10">
        <f t="shared" si="1"/>
        <v>7</v>
      </c>
      <c r="U10">
        <v>3</v>
      </c>
      <c r="V10">
        <v>1</v>
      </c>
    </row>
    <row r="11" spans="1:22" x14ac:dyDescent="0.25">
      <c r="A11">
        <v>9</v>
      </c>
      <c r="B11">
        <f t="shared" si="2"/>
        <v>6</v>
      </c>
      <c r="C11">
        <f t="shared" si="3"/>
        <v>11</v>
      </c>
      <c r="D11">
        <v>3</v>
      </c>
      <c r="E11">
        <v>-3</v>
      </c>
      <c r="F11">
        <f t="shared" si="4"/>
        <v>8</v>
      </c>
      <c r="I11">
        <f t="shared" si="5"/>
        <v>12</v>
      </c>
      <c r="J11">
        <f t="shared" si="6"/>
        <v>9</v>
      </c>
      <c r="K11">
        <v>4</v>
      </c>
      <c r="L11">
        <v>0</v>
      </c>
      <c r="M11" t="s">
        <v>90</v>
      </c>
      <c r="N11" t="s">
        <v>91</v>
      </c>
      <c r="R11">
        <v>10</v>
      </c>
      <c r="S11">
        <f t="shared" si="0"/>
        <v>9</v>
      </c>
      <c r="T11">
        <f t="shared" si="1"/>
        <v>10</v>
      </c>
      <c r="U11">
        <v>3</v>
      </c>
      <c r="V11">
        <v>3</v>
      </c>
    </row>
    <row r="12" spans="1:22" x14ac:dyDescent="0.25">
      <c r="A12">
        <v>10</v>
      </c>
      <c r="B12">
        <f t="shared" si="2"/>
        <v>9</v>
      </c>
      <c r="C12">
        <f t="shared" si="3"/>
        <v>10</v>
      </c>
      <c r="D12">
        <v>3</v>
      </c>
      <c r="E12">
        <v>3</v>
      </c>
      <c r="F12">
        <f t="shared" si="4"/>
        <v>8</v>
      </c>
      <c r="I12">
        <f t="shared" si="5"/>
        <v>9</v>
      </c>
      <c r="J12">
        <f t="shared" si="6"/>
        <v>10</v>
      </c>
      <c r="K12">
        <v>3</v>
      </c>
      <c r="L12">
        <v>3</v>
      </c>
      <c r="M12" t="s">
        <v>92</v>
      </c>
      <c r="N12" t="s">
        <v>93</v>
      </c>
      <c r="R12">
        <v>15</v>
      </c>
      <c r="S12">
        <f t="shared" si="0"/>
        <v>10</v>
      </c>
      <c r="T12">
        <f t="shared" si="1"/>
        <v>18</v>
      </c>
      <c r="U12">
        <v>4</v>
      </c>
      <c r="V12">
        <v>-4</v>
      </c>
    </row>
    <row r="13" spans="1:22" x14ac:dyDescent="0.25">
      <c r="A13">
        <v>11</v>
      </c>
      <c r="B13">
        <f t="shared" si="2"/>
        <v>12</v>
      </c>
      <c r="C13">
        <f t="shared" si="3"/>
        <v>9</v>
      </c>
      <c r="D13">
        <v>4</v>
      </c>
      <c r="E13">
        <v>0</v>
      </c>
      <c r="F13">
        <f t="shared" si="4"/>
        <v>5</v>
      </c>
      <c r="I13">
        <f t="shared" si="5"/>
        <v>6</v>
      </c>
      <c r="J13">
        <f t="shared" si="6"/>
        <v>11</v>
      </c>
      <c r="K13">
        <v>3</v>
      </c>
      <c r="L13">
        <v>-3</v>
      </c>
      <c r="M13" t="s">
        <v>94</v>
      </c>
      <c r="N13" t="s">
        <v>95</v>
      </c>
      <c r="R13">
        <v>13</v>
      </c>
      <c r="S13">
        <f t="shared" si="0"/>
        <v>11</v>
      </c>
      <c r="T13">
        <f t="shared" si="1"/>
        <v>13</v>
      </c>
      <c r="U13">
        <v>4</v>
      </c>
      <c r="V13">
        <v>-2</v>
      </c>
    </row>
    <row r="14" spans="1:22" x14ac:dyDescent="0.25">
      <c r="A14">
        <v>12</v>
      </c>
      <c r="B14">
        <f t="shared" si="2"/>
        <v>13</v>
      </c>
      <c r="C14">
        <f t="shared" si="3"/>
        <v>12</v>
      </c>
      <c r="D14">
        <v>4</v>
      </c>
      <c r="E14">
        <v>2</v>
      </c>
      <c r="F14">
        <f t="shared" si="4"/>
        <v>10</v>
      </c>
      <c r="I14">
        <f t="shared" si="5"/>
        <v>13</v>
      </c>
      <c r="J14">
        <f t="shared" si="6"/>
        <v>12</v>
      </c>
      <c r="K14">
        <v>4</v>
      </c>
      <c r="L14">
        <v>2</v>
      </c>
      <c r="M14" t="s">
        <v>96</v>
      </c>
      <c r="N14" t="s">
        <v>97</v>
      </c>
      <c r="R14">
        <v>11</v>
      </c>
      <c r="S14">
        <f t="shared" si="0"/>
        <v>12</v>
      </c>
      <c r="T14">
        <f t="shared" si="1"/>
        <v>9</v>
      </c>
      <c r="U14">
        <v>4</v>
      </c>
      <c r="V14">
        <v>0</v>
      </c>
    </row>
    <row r="15" spans="1:22" x14ac:dyDescent="0.25">
      <c r="A15">
        <v>13</v>
      </c>
      <c r="B15">
        <f t="shared" si="2"/>
        <v>11</v>
      </c>
      <c r="C15">
        <f t="shared" si="3"/>
        <v>13</v>
      </c>
      <c r="D15">
        <v>4</v>
      </c>
      <c r="E15">
        <v>-2</v>
      </c>
      <c r="F15">
        <f t="shared" si="4"/>
        <v>10</v>
      </c>
      <c r="I15">
        <f t="shared" si="5"/>
        <v>11</v>
      </c>
      <c r="J15">
        <f t="shared" si="6"/>
        <v>13</v>
      </c>
      <c r="K15">
        <v>4</v>
      </c>
      <c r="L15">
        <v>-2</v>
      </c>
      <c r="M15" t="s">
        <v>98</v>
      </c>
      <c r="N15" t="s">
        <v>99</v>
      </c>
      <c r="R15">
        <v>12</v>
      </c>
      <c r="S15">
        <f t="shared" si="0"/>
        <v>13</v>
      </c>
      <c r="T15">
        <f t="shared" si="1"/>
        <v>12</v>
      </c>
      <c r="U15">
        <v>4</v>
      </c>
      <c r="V15">
        <v>2</v>
      </c>
    </row>
    <row r="16" spans="1:22" x14ac:dyDescent="0.25">
      <c r="A16">
        <v>14</v>
      </c>
      <c r="B16">
        <f t="shared" si="2"/>
        <v>14</v>
      </c>
      <c r="C16">
        <f t="shared" si="3"/>
        <v>17</v>
      </c>
      <c r="D16">
        <v>4</v>
      </c>
      <c r="E16">
        <v>4</v>
      </c>
      <c r="F16">
        <f t="shared" si="4"/>
        <v>10</v>
      </c>
      <c r="I16">
        <f t="shared" si="5"/>
        <v>18</v>
      </c>
      <c r="J16">
        <f t="shared" si="6"/>
        <v>14</v>
      </c>
      <c r="K16">
        <v>5</v>
      </c>
      <c r="L16">
        <v>1</v>
      </c>
      <c r="M16" t="s">
        <v>100</v>
      </c>
      <c r="N16" t="s">
        <v>101</v>
      </c>
      <c r="R16">
        <v>14</v>
      </c>
      <c r="S16">
        <f t="shared" si="0"/>
        <v>14</v>
      </c>
      <c r="T16">
        <f t="shared" si="1"/>
        <v>17</v>
      </c>
      <c r="U16">
        <v>4</v>
      </c>
      <c r="V16">
        <v>4</v>
      </c>
    </row>
    <row r="17" spans="1:22" x14ac:dyDescent="0.25">
      <c r="A17">
        <v>15</v>
      </c>
      <c r="B17">
        <f t="shared" si="2"/>
        <v>10</v>
      </c>
      <c r="C17">
        <f t="shared" si="3"/>
        <v>18</v>
      </c>
      <c r="D17">
        <v>4</v>
      </c>
      <c r="E17">
        <v>-4</v>
      </c>
      <c r="F17">
        <f t="shared" si="4"/>
        <v>10</v>
      </c>
      <c r="I17">
        <f t="shared" si="5"/>
        <v>17</v>
      </c>
      <c r="J17">
        <f t="shared" si="6"/>
        <v>15</v>
      </c>
      <c r="K17">
        <v>5</v>
      </c>
      <c r="L17">
        <v>-1</v>
      </c>
      <c r="M17" t="s">
        <v>102</v>
      </c>
      <c r="N17" t="s">
        <v>103</v>
      </c>
      <c r="R17">
        <v>21</v>
      </c>
      <c r="S17">
        <f t="shared" si="0"/>
        <v>15</v>
      </c>
      <c r="T17">
        <f t="shared" si="1"/>
        <v>27</v>
      </c>
      <c r="U17">
        <v>5</v>
      </c>
      <c r="V17">
        <v>-5</v>
      </c>
    </row>
    <row r="18" spans="1:22" x14ac:dyDescent="0.25">
      <c r="A18">
        <v>16</v>
      </c>
      <c r="B18">
        <f t="shared" si="2"/>
        <v>18</v>
      </c>
      <c r="C18">
        <f t="shared" si="3"/>
        <v>14</v>
      </c>
      <c r="D18">
        <v>5</v>
      </c>
      <c r="E18">
        <v>1</v>
      </c>
      <c r="F18">
        <f t="shared" si="4"/>
        <v>12</v>
      </c>
      <c r="I18">
        <f t="shared" si="5"/>
        <v>24</v>
      </c>
      <c r="J18">
        <f t="shared" si="6"/>
        <v>16</v>
      </c>
      <c r="K18">
        <v>6</v>
      </c>
      <c r="L18">
        <v>0</v>
      </c>
      <c r="M18" t="s">
        <v>104</v>
      </c>
      <c r="N18" t="s">
        <v>105</v>
      </c>
      <c r="R18">
        <v>19</v>
      </c>
      <c r="S18">
        <f t="shared" si="0"/>
        <v>16</v>
      </c>
      <c r="T18">
        <f t="shared" si="1"/>
        <v>20</v>
      </c>
      <c r="U18">
        <v>5</v>
      </c>
      <c r="V18">
        <v>-3</v>
      </c>
    </row>
    <row r="19" spans="1:22" x14ac:dyDescent="0.25">
      <c r="A19">
        <v>17</v>
      </c>
      <c r="B19">
        <f t="shared" si="2"/>
        <v>17</v>
      </c>
      <c r="C19">
        <f t="shared" si="3"/>
        <v>15</v>
      </c>
      <c r="D19">
        <v>5</v>
      </c>
      <c r="E19">
        <v>-1</v>
      </c>
      <c r="F19">
        <f t="shared" si="4"/>
        <v>12</v>
      </c>
      <c r="I19">
        <f t="shared" si="5"/>
        <v>14</v>
      </c>
      <c r="J19">
        <f t="shared" si="6"/>
        <v>17</v>
      </c>
      <c r="K19">
        <v>4</v>
      </c>
      <c r="L19">
        <v>4</v>
      </c>
      <c r="M19" t="s">
        <v>106</v>
      </c>
      <c r="N19" t="s">
        <v>107</v>
      </c>
      <c r="R19">
        <v>17</v>
      </c>
      <c r="S19">
        <f t="shared" si="0"/>
        <v>17</v>
      </c>
      <c r="T19">
        <f t="shared" si="1"/>
        <v>15</v>
      </c>
      <c r="U19">
        <v>5</v>
      </c>
      <c r="V19">
        <v>-1</v>
      </c>
    </row>
    <row r="20" spans="1:22" x14ac:dyDescent="0.25">
      <c r="A20">
        <v>18</v>
      </c>
      <c r="B20">
        <f t="shared" si="2"/>
        <v>19</v>
      </c>
      <c r="C20">
        <f t="shared" si="3"/>
        <v>19</v>
      </c>
      <c r="D20">
        <v>5</v>
      </c>
      <c r="E20">
        <v>3</v>
      </c>
      <c r="F20">
        <f t="shared" si="4"/>
        <v>12</v>
      </c>
      <c r="I20">
        <f t="shared" si="5"/>
        <v>10</v>
      </c>
      <c r="J20">
        <f t="shared" si="6"/>
        <v>18</v>
      </c>
      <c r="K20">
        <v>4</v>
      </c>
      <c r="L20">
        <v>-4</v>
      </c>
      <c r="M20" t="s">
        <v>108</v>
      </c>
      <c r="N20" t="s">
        <v>109</v>
      </c>
      <c r="R20">
        <v>16</v>
      </c>
      <c r="S20">
        <f t="shared" si="0"/>
        <v>18</v>
      </c>
      <c r="T20">
        <f t="shared" si="1"/>
        <v>14</v>
      </c>
      <c r="U20">
        <v>5</v>
      </c>
      <c r="V20">
        <v>1</v>
      </c>
    </row>
    <row r="21" spans="1:22" x14ac:dyDescent="0.25">
      <c r="A21">
        <v>19</v>
      </c>
      <c r="B21">
        <f t="shared" si="2"/>
        <v>16</v>
      </c>
      <c r="C21">
        <f t="shared" si="3"/>
        <v>20</v>
      </c>
      <c r="D21">
        <v>5</v>
      </c>
      <c r="E21">
        <v>-3</v>
      </c>
      <c r="F21">
        <f t="shared" si="4"/>
        <v>12</v>
      </c>
      <c r="I21">
        <f t="shared" si="5"/>
        <v>19</v>
      </c>
      <c r="J21">
        <f t="shared" si="6"/>
        <v>19</v>
      </c>
      <c r="K21">
        <v>5</v>
      </c>
      <c r="L21">
        <v>3</v>
      </c>
      <c r="M21" t="s">
        <v>110</v>
      </c>
      <c r="N21" t="s">
        <v>111</v>
      </c>
      <c r="R21">
        <v>18</v>
      </c>
      <c r="S21">
        <f t="shared" si="0"/>
        <v>19</v>
      </c>
      <c r="T21">
        <f t="shared" si="1"/>
        <v>19</v>
      </c>
      <c r="U21">
        <v>5</v>
      </c>
      <c r="V21">
        <v>3</v>
      </c>
    </row>
    <row r="22" spans="1:22" x14ac:dyDescent="0.25">
      <c r="A22">
        <v>20</v>
      </c>
      <c r="B22">
        <f t="shared" si="2"/>
        <v>20</v>
      </c>
      <c r="C22">
        <f t="shared" si="3"/>
        <v>26</v>
      </c>
      <c r="D22">
        <v>5</v>
      </c>
      <c r="E22">
        <v>5</v>
      </c>
      <c r="F22">
        <f t="shared" si="4"/>
        <v>12</v>
      </c>
      <c r="I22">
        <f t="shared" si="5"/>
        <v>16</v>
      </c>
      <c r="J22">
        <f t="shared" si="6"/>
        <v>20</v>
      </c>
      <c r="K22">
        <v>5</v>
      </c>
      <c r="L22">
        <v>-3</v>
      </c>
      <c r="M22" t="s">
        <v>112</v>
      </c>
      <c r="N22" t="s">
        <v>113</v>
      </c>
      <c r="R22">
        <v>20</v>
      </c>
      <c r="S22">
        <f t="shared" si="0"/>
        <v>20</v>
      </c>
      <c r="T22">
        <f t="shared" si="1"/>
        <v>26</v>
      </c>
      <c r="U22">
        <v>5</v>
      </c>
      <c r="V22">
        <v>5</v>
      </c>
    </row>
    <row r="23" spans="1:22" x14ac:dyDescent="0.25">
      <c r="A23">
        <v>21</v>
      </c>
      <c r="B23">
        <f t="shared" si="2"/>
        <v>15</v>
      </c>
      <c r="C23">
        <f t="shared" si="3"/>
        <v>27</v>
      </c>
      <c r="D23">
        <v>5</v>
      </c>
      <c r="E23">
        <v>-5</v>
      </c>
      <c r="F23">
        <f t="shared" si="4"/>
        <v>12</v>
      </c>
      <c r="I23">
        <f t="shared" si="5"/>
        <v>25</v>
      </c>
      <c r="J23">
        <f t="shared" si="6"/>
        <v>21</v>
      </c>
      <c r="K23">
        <v>6</v>
      </c>
      <c r="L23">
        <v>2</v>
      </c>
      <c r="M23" t="s">
        <v>114</v>
      </c>
      <c r="N23" t="s">
        <v>115</v>
      </c>
      <c r="R23">
        <v>27</v>
      </c>
      <c r="S23">
        <f t="shared" si="0"/>
        <v>21</v>
      </c>
      <c r="T23">
        <f t="shared" si="1"/>
        <v>38</v>
      </c>
      <c r="U23">
        <v>6</v>
      </c>
      <c r="V23">
        <v>-6</v>
      </c>
    </row>
    <row r="24" spans="1:22" x14ac:dyDescent="0.25">
      <c r="A24">
        <v>22</v>
      </c>
      <c r="B24">
        <f t="shared" si="2"/>
        <v>24</v>
      </c>
      <c r="C24">
        <f t="shared" si="3"/>
        <v>16</v>
      </c>
      <c r="D24">
        <v>6</v>
      </c>
      <c r="E24">
        <v>0</v>
      </c>
      <c r="F24">
        <f t="shared" si="4"/>
        <v>7</v>
      </c>
      <c r="I24">
        <f t="shared" si="5"/>
        <v>23</v>
      </c>
      <c r="J24">
        <f t="shared" si="6"/>
        <v>22</v>
      </c>
      <c r="K24">
        <v>6</v>
      </c>
      <c r="L24">
        <v>-2</v>
      </c>
      <c r="M24" t="s">
        <v>116</v>
      </c>
      <c r="N24" t="s">
        <v>117</v>
      </c>
      <c r="R24">
        <v>25</v>
      </c>
      <c r="S24">
        <f t="shared" si="0"/>
        <v>22</v>
      </c>
      <c r="T24">
        <f t="shared" si="1"/>
        <v>29</v>
      </c>
      <c r="U24">
        <v>6</v>
      </c>
      <c r="V24">
        <v>-4</v>
      </c>
    </row>
    <row r="25" spans="1:22" x14ac:dyDescent="0.25">
      <c r="A25">
        <v>23</v>
      </c>
      <c r="B25">
        <f t="shared" si="2"/>
        <v>23</v>
      </c>
      <c r="C25">
        <f t="shared" si="3"/>
        <v>22</v>
      </c>
      <c r="D25">
        <v>6</v>
      </c>
      <c r="E25">
        <v>-2</v>
      </c>
      <c r="F25">
        <f t="shared" si="4"/>
        <v>14</v>
      </c>
      <c r="I25">
        <f t="shared" si="5"/>
        <v>32</v>
      </c>
      <c r="J25">
        <f t="shared" si="6"/>
        <v>23</v>
      </c>
      <c r="K25">
        <v>7</v>
      </c>
      <c r="L25">
        <v>1</v>
      </c>
      <c r="M25" t="s">
        <v>118</v>
      </c>
      <c r="N25" t="s">
        <v>119</v>
      </c>
      <c r="R25">
        <v>23</v>
      </c>
      <c r="S25">
        <f t="shared" si="0"/>
        <v>23</v>
      </c>
      <c r="T25">
        <f t="shared" si="1"/>
        <v>22</v>
      </c>
      <c r="U25">
        <v>6</v>
      </c>
      <c r="V25">
        <v>-2</v>
      </c>
    </row>
    <row r="26" spans="1:22" x14ac:dyDescent="0.25">
      <c r="A26">
        <v>24</v>
      </c>
      <c r="B26">
        <f t="shared" si="2"/>
        <v>25</v>
      </c>
      <c r="C26">
        <f t="shared" si="3"/>
        <v>21</v>
      </c>
      <c r="D26">
        <v>6</v>
      </c>
      <c r="E26">
        <v>2</v>
      </c>
      <c r="F26">
        <f t="shared" si="4"/>
        <v>14</v>
      </c>
      <c r="I26">
        <f t="shared" si="5"/>
        <v>31</v>
      </c>
      <c r="J26">
        <f t="shared" si="6"/>
        <v>24</v>
      </c>
      <c r="K26">
        <v>7</v>
      </c>
      <c r="L26">
        <v>-1</v>
      </c>
      <c r="M26" t="s">
        <v>120</v>
      </c>
      <c r="N26" t="s">
        <v>121</v>
      </c>
      <c r="R26">
        <v>22</v>
      </c>
      <c r="S26">
        <f t="shared" si="0"/>
        <v>24</v>
      </c>
      <c r="T26">
        <f t="shared" si="1"/>
        <v>16</v>
      </c>
      <c r="U26">
        <v>6</v>
      </c>
      <c r="V26">
        <v>0</v>
      </c>
    </row>
    <row r="27" spans="1:22" x14ac:dyDescent="0.25">
      <c r="A27">
        <v>25</v>
      </c>
      <c r="B27">
        <f t="shared" si="2"/>
        <v>22</v>
      </c>
      <c r="C27">
        <f t="shared" si="3"/>
        <v>29</v>
      </c>
      <c r="D27">
        <v>6</v>
      </c>
      <c r="E27">
        <v>-4</v>
      </c>
      <c r="F27">
        <f t="shared" si="4"/>
        <v>14</v>
      </c>
      <c r="I27">
        <f t="shared" si="5"/>
        <v>40</v>
      </c>
      <c r="J27">
        <f t="shared" si="6"/>
        <v>25</v>
      </c>
      <c r="K27">
        <v>8</v>
      </c>
      <c r="L27">
        <v>0</v>
      </c>
      <c r="M27" t="s">
        <v>122</v>
      </c>
      <c r="N27" t="s">
        <v>123</v>
      </c>
      <c r="R27">
        <v>24</v>
      </c>
      <c r="S27">
        <f t="shared" si="0"/>
        <v>25</v>
      </c>
      <c r="T27">
        <f t="shared" si="1"/>
        <v>21</v>
      </c>
      <c r="U27">
        <v>6</v>
      </c>
      <c r="V27">
        <v>2</v>
      </c>
    </row>
    <row r="28" spans="1:22" x14ac:dyDescent="0.25">
      <c r="A28">
        <v>26</v>
      </c>
      <c r="B28">
        <f t="shared" si="2"/>
        <v>26</v>
      </c>
      <c r="C28">
        <f t="shared" si="3"/>
        <v>28</v>
      </c>
      <c r="D28">
        <v>6</v>
      </c>
      <c r="E28">
        <v>4</v>
      </c>
      <c r="F28">
        <f t="shared" si="4"/>
        <v>14</v>
      </c>
      <c r="I28">
        <f t="shared" si="5"/>
        <v>20</v>
      </c>
      <c r="J28">
        <f t="shared" si="6"/>
        <v>26</v>
      </c>
      <c r="K28">
        <v>5</v>
      </c>
      <c r="L28">
        <v>5</v>
      </c>
      <c r="M28" t="s">
        <v>124</v>
      </c>
      <c r="N28" t="s">
        <v>125</v>
      </c>
      <c r="R28">
        <v>26</v>
      </c>
      <c r="S28">
        <f t="shared" si="0"/>
        <v>26</v>
      </c>
      <c r="T28">
        <f t="shared" si="1"/>
        <v>28</v>
      </c>
      <c r="U28">
        <v>6</v>
      </c>
      <c r="V28">
        <v>4</v>
      </c>
    </row>
    <row r="29" spans="1:22" x14ac:dyDescent="0.25">
      <c r="A29">
        <v>27</v>
      </c>
      <c r="B29">
        <f t="shared" si="2"/>
        <v>21</v>
      </c>
      <c r="C29">
        <f t="shared" si="3"/>
        <v>38</v>
      </c>
      <c r="D29">
        <v>6</v>
      </c>
      <c r="E29">
        <v>-6</v>
      </c>
      <c r="F29">
        <f t="shared" si="4"/>
        <v>14</v>
      </c>
      <c r="I29">
        <f t="shared" si="5"/>
        <v>15</v>
      </c>
      <c r="J29">
        <f t="shared" si="6"/>
        <v>27</v>
      </c>
      <c r="K29">
        <v>5</v>
      </c>
      <c r="L29">
        <v>-5</v>
      </c>
      <c r="M29" t="s">
        <v>126</v>
      </c>
      <c r="N29" t="s">
        <v>127</v>
      </c>
      <c r="R29">
        <v>28</v>
      </c>
      <c r="S29">
        <f t="shared" si="0"/>
        <v>27</v>
      </c>
      <c r="T29">
        <f t="shared" si="1"/>
        <v>37</v>
      </c>
      <c r="U29">
        <v>6</v>
      </c>
      <c r="V29">
        <v>6</v>
      </c>
    </row>
    <row r="30" spans="1:22" x14ac:dyDescent="0.25">
      <c r="A30">
        <v>28</v>
      </c>
      <c r="B30">
        <f t="shared" si="2"/>
        <v>27</v>
      </c>
      <c r="C30">
        <f t="shared" si="3"/>
        <v>37</v>
      </c>
      <c r="D30">
        <v>6</v>
      </c>
      <c r="E30">
        <v>6</v>
      </c>
      <c r="F30">
        <f t="shared" si="4"/>
        <v>14</v>
      </c>
      <c r="I30">
        <f t="shared" si="5"/>
        <v>26</v>
      </c>
      <c r="J30">
        <f t="shared" si="6"/>
        <v>28</v>
      </c>
      <c r="K30">
        <v>6</v>
      </c>
      <c r="L30">
        <v>4</v>
      </c>
      <c r="M30" t="s">
        <v>128</v>
      </c>
      <c r="N30" t="s">
        <v>129</v>
      </c>
      <c r="R30">
        <v>35</v>
      </c>
      <c r="S30">
        <f t="shared" si="0"/>
        <v>28</v>
      </c>
      <c r="T30">
        <f t="shared" si="1"/>
        <v>51</v>
      </c>
      <c r="U30">
        <v>7</v>
      </c>
      <c r="V30">
        <v>-7</v>
      </c>
    </row>
    <row r="31" spans="1:22" x14ac:dyDescent="0.25">
      <c r="A31">
        <v>29</v>
      </c>
      <c r="B31">
        <f t="shared" si="2"/>
        <v>31</v>
      </c>
      <c r="C31">
        <f t="shared" si="3"/>
        <v>24</v>
      </c>
      <c r="D31">
        <v>7</v>
      </c>
      <c r="E31">
        <v>-1</v>
      </c>
      <c r="F31">
        <f t="shared" si="4"/>
        <v>16</v>
      </c>
      <c r="I31">
        <f t="shared" si="5"/>
        <v>22</v>
      </c>
      <c r="J31">
        <f t="shared" si="6"/>
        <v>29</v>
      </c>
      <c r="K31">
        <v>6</v>
      </c>
      <c r="L31">
        <v>-4</v>
      </c>
      <c r="M31" t="s">
        <v>130</v>
      </c>
      <c r="N31" t="s">
        <v>131</v>
      </c>
      <c r="R31">
        <v>33</v>
      </c>
      <c r="S31">
        <f t="shared" si="0"/>
        <v>29</v>
      </c>
      <c r="T31">
        <f t="shared" si="1"/>
        <v>40</v>
      </c>
      <c r="U31">
        <v>7</v>
      </c>
      <c r="V31">
        <v>-5</v>
      </c>
    </row>
    <row r="32" spans="1:22" x14ac:dyDescent="0.25">
      <c r="A32">
        <v>30</v>
      </c>
      <c r="B32">
        <f t="shared" si="2"/>
        <v>32</v>
      </c>
      <c r="C32">
        <f t="shared" si="3"/>
        <v>23</v>
      </c>
      <c r="D32">
        <v>7</v>
      </c>
      <c r="E32">
        <v>1</v>
      </c>
      <c r="F32">
        <f t="shared" si="4"/>
        <v>16</v>
      </c>
      <c r="I32">
        <f t="shared" si="5"/>
        <v>33</v>
      </c>
      <c r="J32">
        <f t="shared" si="6"/>
        <v>30</v>
      </c>
      <c r="K32">
        <v>7</v>
      </c>
      <c r="L32">
        <v>3</v>
      </c>
      <c r="M32" t="s">
        <v>132</v>
      </c>
      <c r="N32" t="s">
        <v>133</v>
      </c>
      <c r="R32">
        <v>31</v>
      </c>
      <c r="S32">
        <f t="shared" si="0"/>
        <v>30</v>
      </c>
      <c r="T32">
        <f t="shared" si="1"/>
        <v>31</v>
      </c>
      <c r="U32">
        <v>7</v>
      </c>
      <c r="V32">
        <v>-3</v>
      </c>
    </row>
    <row r="33" spans="1:22" x14ac:dyDescent="0.25">
      <c r="A33">
        <v>31</v>
      </c>
      <c r="B33">
        <f t="shared" si="2"/>
        <v>30</v>
      </c>
      <c r="C33">
        <f t="shared" si="3"/>
        <v>31</v>
      </c>
      <c r="D33">
        <v>7</v>
      </c>
      <c r="E33">
        <v>-3</v>
      </c>
      <c r="F33">
        <f t="shared" si="4"/>
        <v>16</v>
      </c>
      <c r="I33">
        <f t="shared" si="5"/>
        <v>30</v>
      </c>
      <c r="J33">
        <f t="shared" si="6"/>
        <v>31</v>
      </c>
      <c r="K33">
        <v>7</v>
      </c>
      <c r="L33">
        <v>-3</v>
      </c>
      <c r="M33" t="s">
        <v>134</v>
      </c>
      <c r="N33" t="s">
        <v>135</v>
      </c>
      <c r="R33">
        <v>29</v>
      </c>
      <c r="S33">
        <f t="shared" si="0"/>
        <v>31</v>
      </c>
      <c r="T33">
        <f t="shared" si="1"/>
        <v>24</v>
      </c>
      <c r="U33">
        <v>7</v>
      </c>
      <c r="V33">
        <v>-1</v>
      </c>
    </row>
    <row r="34" spans="1:22" x14ac:dyDescent="0.25">
      <c r="A34">
        <v>32</v>
      </c>
      <c r="B34">
        <f t="shared" si="2"/>
        <v>33</v>
      </c>
      <c r="C34">
        <f t="shared" si="3"/>
        <v>30</v>
      </c>
      <c r="D34">
        <v>7</v>
      </c>
      <c r="E34">
        <v>3</v>
      </c>
      <c r="F34">
        <f t="shared" si="4"/>
        <v>16</v>
      </c>
      <c r="I34">
        <f t="shared" si="5"/>
        <v>41</v>
      </c>
      <c r="J34">
        <f t="shared" si="6"/>
        <v>32</v>
      </c>
      <c r="K34">
        <v>8</v>
      </c>
      <c r="L34">
        <v>2</v>
      </c>
      <c r="M34" t="s">
        <v>136</v>
      </c>
      <c r="N34" t="s">
        <v>137</v>
      </c>
      <c r="R34">
        <v>30</v>
      </c>
      <c r="S34">
        <f t="shared" si="0"/>
        <v>32</v>
      </c>
      <c r="T34">
        <f t="shared" si="1"/>
        <v>23</v>
      </c>
      <c r="U34">
        <v>7</v>
      </c>
      <c r="V34">
        <v>1</v>
      </c>
    </row>
    <row r="35" spans="1:22" x14ac:dyDescent="0.25">
      <c r="A35">
        <v>33</v>
      </c>
      <c r="B35">
        <f t="shared" si="2"/>
        <v>29</v>
      </c>
      <c r="C35">
        <f t="shared" si="3"/>
        <v>40</v>
      </c>
      <c r="D35">
        <v>7</v>
      </c>
      <c r="E35">
        <v>-5</v>
      </c>
      <c r="F35">
        <f t="shared" si="4"/>
        <v>16</v>
      </c>
      <c r="I35">
        <f t="shared" si="5"/>
        <v>39</v>
      </c>
      <c r="J35">
        <f t="shared" si="6"/>
        <v>33</v>
      </c>
      <c r="K35">
        <v>8</v>
      </c>
      <c r="L35">
        <v>-2</v>
      </c>
      <c r="M35" t="s">
        <v>138</v>
      </c>
      <c r="N35" t="s">
        <v>139</v>
      </c>
      <c r="R35">
        <v>32</v>
      </c>
      <c r="S35">
        <f t="shared" si="0"/>
        <v>33</v>
      </c>
      <c r="T35">
        <f t="shared" si="1"/>
        <v>30</v>
      </c>
      <c r="U35">
        <v>7</v>
      </c>
      <c r="V35">
        <v>3</v>
      </c>
    </row>
    <row r="36" spans="1:22" x14ac:dyDescent="0.25">
      <c r="A36">
        <v>34</v>
      </c>
      <c r="B36">
        <f t="shared" si="2"/>
        <v>34</v>
      </c>
      <c r="C36">
        <f t="shared" si="3"/>
        <v>39</v>
      </c>
      <c r="D36">
        <v>7</v>
      </c>
      <c r="E36">
        <v>5</v>
      </c>
      <c r="F36">
        <f t="shared" si="4"/>
        <v>16</v>
      </c>
      <c r="I36">
        <f t="shared" si="5"/>
        <v>50</v>
      </c>
      <c r="J36">
        <f t="shared" si="6"/>
        <v>34</v>
      </c>
      <c r="K36">
        <v>9</v>
      </c>
      <c r="L36">
        <v>1</v>
      </c>
      <c r="M36" t="s">
        <v>140</v>
      </c>
      <c r="N36" t="s">
        <v>141</v>
      </c>
      <c r="R36">
        <v>34</v>
      </c>
      <c r="S36">
        <f t="shared" si="0"/>
        <v>34</v>
      </c>
      <c r="T36">
        <f t="shared" si="1"/>
        <v>39</v>
      </c>
      <c r="U36">
        <v>7</v>
      </c>
      <c r="V36">
        <v>5</v>
      </c>
    </row>
    <row r="37" spans="1:22" x14ac:dyDescent="0.25">
      <c r="A37">
        <v>35</v>
      </c>
      <c r="B37">
        <f t="shared" si="2"/>
        <v>28</v>
      </c>
      <c r="C37">
        <f t="shared" si="3"/>
        <v>51</v>
      </c>
      <c r="D37">
        <v>7</v>
      </c>
      <c r="E37">
        <v>-7</v>
      </c>
      <c r="F37">
        <f t="shared" si="4"/>
        <v>16</v>
      </c>
      <c r="I37">
        <f t="shared" si="5"/>
        <v>49</v>
      </c>
      <c r="J37">
        <f t="shared" si="6"/>
        <v>35</v>
      </c>
      <c r="K37">
        <v>9</v>
      </c>
      <c r="L37">
        <v>-1</v>
      </c>
      <c r="M37" t="s">
        <v>142</v>
      </c>
      <c r="N37" t="s">
        <v>143</v>
      </c>
      <c r="R37">
        <v>36</v>
      </c>
      <c r="S37">
        <f t="shared" si="0"/>
        <v>35</v>
      </c>
      <c r="T37">
        <f t="shared" si="1"/>
        <v>50</v>
      </c>
      <c r="U37">
        <v>7</v>
      </c>
      <c r="V37">
        <v>7</v>
      </c>
    </row>
    <row r="38" spans="1:22" x14ac:dyDescent="0.25">
      <c r="A38">
        <v>36</v>
      </c>
      <c r="B38">
        <f t="shared" si="2"/>
        <v>35</v>
      </c>
      <c r="C38">
        <f t="shared" si="3"/>
        <v>50</v>
      </c>
      <c r="D38">
        <v>7</v>
      </c>
      <c r="E38">
        <v>7</v>
      </c>
      <c r="F38">
        <f t="shared" si="4"/>
        <v>16</v>
      </c>
      <c r="I38">
        <f t="shared" si="5"/>
        <v>60</v>
      </c>
      <c r="J38">
        <f t="shared" si="6"/>
        <v>36</v>
      </c>
      <c r="K38">
        <v>10</v>
      </c>
      <c r="L38">
        <v>0</v>
      </c>
      <c r="M38" t="s">
        <v>144</v>
      </c>
      <c r="N38" t="s">
        <v>145</v>
      </c>
    </row>
    <row r="39" spans="1:22" x14ac:dyDescent="0.25">
      <c r="I39">
        <f t="shared" si="5"/>
        <v>27</v>
      </c>
      <c r="J39">
        <f t="shared" si="6"/>
        <v>37</v>
      </c>
      <c r="K39">
        <v>6</v>
      </c>
      <c r="L39">
        <v>6</v>
      </c>
      <c r="M39" t="s">
        <v>146</v>
      </c>
      <c r="N39" t="s">
        <v>147</v>
      </c>
    </row>
    <row r="40" spans="1:22" x14ac:dyDescent="0.25">
      <c r="I40">
        <f t="shared" si="5"/>
        <v>21</v>
      </c>
      <c r="J40">
        <f t="shared" si="6"/>
        <v>38</v>
      </c>
      <c r="K40">
        <v>6</v>
      </c>
      <c r="L40">
        <v>-6</v>
      </c>
      <c r="M40" t="s">
        <v>148</v>
      </c>
      <c r="N40" t="s">
        <v>149</v>
      </c>
    </row>
    <row r="41" spans="1:22" x14ac:dyDescent="0.25">
      <c r="I41">
        <f t="shared" si="5"/>
        <v>34</v>
      </c>
      <c r="J41">
        <f t="shared" si="6"/>
        <v>39</v>
      </c>
      <c r="K41">
        <v>7</v>
      </c>
      <c r="L41">
        <v>5</v>
      </c>
      <c r="M41" t="s">
        <v>150</v>
      </c>
      <c r="N41" t="s">
        <v>151</v>
      </c>
    </row>
    <row r="42" spans="1:22" x14ac:dyDescent="0.25">
      <c r="I42">
        <f t="shared" si="5"/>
        <v>29</v>
      </c>
      <c r="J42">
        <f t="shared" si="6"/>
        <v>40</v>
      </c>
      <c r="K42">
        <v>7</v>
      </c>
      <c r="L42">
        <v>-5</v>
      </c>
      <c r="M42" t="s">
        <v>152</v>
      </c>
      <c r="N42" t="s">
        <v>153</v>
      </c>
    </row>
    <row r="43" spans="1:22" x14ac:dyDescent="0.25">
      <c r="I43">
        <f t="shared" si="5"/>
        <v>42</v>
      </c>
      <c r="J43">
        <f t="shared" si="6"/>
        <v>41</v>
      </c>
      <c r="K43">
        <v>8</v>
      </c>
      <c r="L43">
        <v>4</v>
      </c>
      <c r="M43" t="s">
        <v>154</v>
      </c>
      <c r="N43" t="s">
        <v>155</v>
      </c>
    </row>
    <row r="44" spans="1:22" x14ac:dyDescent="0.25">
      <c r="I44">
        <f t="shared" si="5"/>
        <v>38</v>
      </c>
      <c r="J44">
        <f t="shared" si="6"/>
        <v>42</v>
      </c>
      <c r="K44">
        <v>8</v>
      </c>
      <c r="L44">
        <v>-4</v>
      </c>
      <c r="M44" t="s">
        <v>156</v>
      </c>
      <c r="N44" t="s">
        <v>157</v>
      </c>
    </row>
    <row r="46" spans="1:22" x14ac:dyDescent="0.25">
      <c r="I46" s="15"/>
      <c r="J46" s="15"/>
      <c r="K46" s="15"/>
      <c r="L46" s="15"/>
      <c r="M46" s="15"/>
    </row>
    <row r="47" spans="1:22" x14ac:dyDescent="0.25">
      <c r="I47" s="15"/>
      <c r="J47" s="15"/>
      <c r="K47" s="15"/>
      <c r="L47" s="15"/>
      <c r="M47" s="15"/>
    </row>
    <row r="48" spans="1:22" x14ac:dyDescent="0.25">
      <c r="I48" s="15"/>
      <c r="J48" s="15"/>
      <c r="K48" s="15"/>
      <c r="L48" s="15"/>
      <c r="M48" s="15"/>
    </row>
    <row r="49" spans="9:13" x14ac:dyDescent="0.25">
      <c r="I49" s="15"/>
      <c r="J49" s="15"/>
      <c r="K49" s="15"/>
      <c r="L49" s="15"/>
      <c r="M49" s="15"/>
    </row>
    <row r="50" spans="9:13" x14ac:dyDescent="0.25">
      <c r="I50" s="15"/>
      <c r="J50" s="15"/>
      <c r="K50" s="15"/>
      <c r="L50" s="15"/>
      <c r="M50" s="15"/>
    </row>
    <row r="51" spans="9:13" x14ac:dyDescent="0.25">
      <c r="I51" s="15"/>
      <c r="J51" s="15"/>
      <c r="K51" s="15"/>
      <c r="L51" s="15"/>
      <c r="M51" s="15"/>
    </row>
    <row r="52" spans="9:13" x14ac:dyDescent="0.25">
      <c r="I52" s="15"/>
      <c r="J52" s="15"/>
      <c r="K52" s="15"/>
      <c r="L52" s="15"/>
      <c r="M52" s="15"/>
    </row>
    <row r="53" spans="9:13" x14ac:dyDescent="0.25">
      <c r="I53" s="15"/>
      <c r="J53" s="15"/>
      <c r="K53" s="15"/>
      <c r="L53" s="15"/>
      <c r="M53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04604721DF0042B1B39B9ABCAB51A6" ma:contentTypeVersion="5" ma:contentTypeDescription="Create a new document." ma:contentTypeScope="" ma:versionID="0d4fa627d7e27ee7f2b69a0f55a3bb4e">
  <xsd:schema xmlns:xsd="http://www.w3.org/2001/XMLSchema" xmlns:xs="http://www.w3.org/2001/XMLSchema" xmlns:p="http://schemas.microsoft.com/office/2006/metadata/properties" xmlns:ns3="3f7da673-9442-4d9f-8717-e46e6e823ffa" xmlns:ns4="a02268c2-e0a3-4fd5-be28-ccda91cade24" targetNamespace="http://schemas.microsoft.com/office/2006/metadata/properties" ma:root="true" ma:fieldsID="3166589b38f2475073f29103dccabe79" ns3:_="" ns4:_="">
    <xsd:import namespace="3f7da673-9442-4d9f-8717-e46e6e823ffa"/>
    <xsd:import namespace="a02268c2-e0a3-4fd5-be28-ccda91cade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a673-9442-4d9f-8717-e46e6e823f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268c2-e0a3-4fd5-be28-ccda91cade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F51899-A842-4D0D-86E9-FF675A3C8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a673-9442-4d9f-8717-e46e6e823ffa"/>
    <ds:schemaRef ds:uri="a02268c2-e0a3-4fd5-be28-ccda91cade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DCE835-D9EC-44A6-8CBA-3C3DFFB62B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7275A-A09A-43F8-994B-1A2A2E216E2B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a02268c2-e0a3-4fd5-be28-ccda91cade24"/>
    <ds:schemaRef ds:uri="http://schemas.microsoft.com/office/infopath/2007/PartnerControls"/>
    <ds:schemaRef ds:uri="3f7da673-9442-4d9f-8717-e46e6e823ff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Fields</vt:lpstr>
      <vt:lpstr>Lens Data</vt:lpstr>
      <vt:lpstr>Z1</vt:lpstr>
      <vt:lpstr>Z2Case09</vt:lpstr>
      <vt:lpstr>Sheet5</vt:lpstr>
      <vt:lpstr>Zernike translation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Bocchieri</dc:creator>
  <dc:description/>
  <cp:lastModifiedBy>Andrea Bocchieri</cp:lastModifiedBy>
  <cp:revision>344</cp:revision>
  <dcterms:created xsi:type="dcterms:W3CDTF">2021-07-13T11:13:18Z</dcterms:created>
  <dcterms:modified xsi:type="dcterms:W3CDTF">2021-09-09T21:11:35Z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0x010100E604604721DF0042B1B39B9ABCAB51A6</vt:lpwstr>
  </property>
</Properties>
</file>